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galileo/development/GitHub/CCDPApy-1/CL3/"/>
    </mc:Choice>
  </mc:AlternateContent>
  <xr:revisionPtr revIDLastSave="0" documentId="13_ncr:1_{B1067EC7-6E8E-7E43-B06D-691F39362F13}" xr6:coauthVersionLast="47" xr6:coauthVersionMax="47" xr10:uidLastSave="{00000000-0000-0000-0000-000000000000}"/>
  <bookViews>
    <workbookView xWindow="0" yWindow="500" windowWidth="28800" windowHeight="15840" tabRatio="874" firstSheet="1"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4" i="1506" l="1"/>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s="1"/>
  <c r="BK14" i="1506" a="1"/>
  <c r="BK14" i="1506"/>
  <c r="BL14" i="1506" a="1"/>
  <c r="BL14" i="1506" s="1"/>
  <c r="BM14" i="1506" a="1"/>
  <c r="BM14" i="1506" s="1"/>
  <c r="BN14" i="1506" a="1"/>
  <c r="BN14" i="1506" s="1"/>
  <c r="BO14" i="1506" a="1"/>
  <c r="BO14" i="1506" s="1"/>
  <c r="BP14" i="1506" a="1"/>
  <c r="BP14" i="1506" s="1"/>
  <c r="BQ14" i="1506" a="1"/>
  <c r="BQ14" i="1506" s="1"/>
  <c r="BR14" i="1506" a="1"/>
  <c r="BR14" i="1506" s="1"/>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s="1"/>
  <c r="CQ14" i="1506" a="1"/>
  <c r="CQ14" i="1506"/>
  <c r="CR14" i="1506" a="1"/>
  <c r="CR14" i="1506" s="1"/>
  <c r="CS14" i="1506" a="1"/>
  <c r="CS14" i="1506" s="1"/>
  <c r="CT14" i="1506" a="1"/>
  <c r="CT14" i="1506" s="1"/>
  <c r="CU14" i="1506" a="1"/>
  <c r="CU14" i="1506" s="1"/>
  <c r="AD15" i="1506"/>
  <c r="AG15" i="1506" a="1"/>
  <c r="AG15" i="1506" s="1"/>
  <c r="AH15" i="1506" a="1"/>
  <c r="AH15" i="1506" s="1"/>
  <c r="AI15" i="1506" a="1"/>
  <c r="AI15" i="1506" s="1"/>
  <c r="AJ15" i="1506" a="1"/>
  <c r="AJ15" i="1506" s="1"/>
  <c r="AK15" i="1506" a="1"/>
  <c r="AK15" i="1506" s="1"/>
  <c r="AL15" i="1506" a="1"/>
  <c r="AL15" i="1506" s="1"/>
  <c r="AM15" i="1506" a="1"/>
  <c r="AM15" i="1506" s="1"/>
  <c r="AN15" i="1506" a="1"/>
  <c r="AN15" i="1506" s="1"/>
  <c r="AO15" i="1506" a="1"/>
  <c r="AO15" i="1506" s="1"/>
  <c r="AP15" i="1506" a="1"/>
  <c r="AP15" i="1506" s="1"/>
  <c r="AQ15" i="1506" a="1"/>
  <c r="AQ15" i="1506" s="1"/>
  <c r="AR15" i="1506" a="1"/>
  <c r="AR15" i="1506" s="1"/>
  <c r="AS15" i="1506" a="1"/>
  <c r="AS15" i="1506" s="1"/>
  <c r="AT15" i="1506" a="1"/>
  <c r="AT15" i="1506" s="1"/>
  <c r="AU15" i="1506" a="1"/>
  <c r="AU15" i="1506" s="1"/>
  <c r="AV15" i="1506" a="1"/>
  <c r="AV15" i="1506" s="1"/>
  <c r="AW15" i="1506" a="1"/>
  <c r="AW15" i="1506" s="1"/>
  <c r="AX15" i="1506" a="1"/>
  <c r="AX15" i="1506" s="1"/>
  <c r="AY15" i="1506" a="1"/>
  <c r="AY15" i="1506" s="1"/>
  <c r="AZ15" i="1506" a="1"/>
  <c r="AZ15" i="1506" s="1"/>
  <c r="BA15" i="1506" a="1"/>
  <c r="BA15" i="1506" s="1"/>
  <c r="BB15" i="1506" a="1"/>
  <c r="BB15" i="1506" s="1"/>
  <c r="BC15" i="1506" a="1"/>
  <c r="BC15" i="1506" s="1"/>
  <c r="BD15" i="1506" a="1"/>
  <c r="BD15" i="1506" s="1"/>
  <c r="BE15" i="1506" a="1"/>
  <c r="BE15" i="1506" s="1"/>
  <c r="BF15" i="1506" a="1"/>
  <c r="BF15" i="1506" s="1"/>
  <c r="BG15" i="1506" a="1"/>
  <c r="BG15" i="1506" s="1"/>
  <c r="BH15" i="1506" a="1"/>
  <c r="BH15" i="1506" s="1"/>
  <c r="BI15" i="1506" a="1"/>
  <c r="BI15" i="1506" s="1"/>
  <c r="BJ15" i="1506" a="1"/>
  <c r="BJ15" i="1506" s="1"/>
  <c r="BK15" i="1506" a="1"/>
  <c r="BK15" i="1506" s="1"/>
  <c r="BL15" i="1506" a="1"/>
  <c r="BL15" i="1506" s="1"/>
  <c r="BM15" i="1506" a="1"/>
  <c r="BM15" i="1506" s="1"/>
  <c r="BN15" i="1506" a="1"/>
  <c r="BN15" i="1506" s="1"/>
  <c r="BO15" i="1506" a="1"/>
  <c r="BO15" i="1506" s="1"/>
  <c r="BP15" i="1506" a="1"/>
  <c r="BP15" i="1506" s="1"/>
  <c r="BQ15" i="1506" a="1"/>
  <c r="BQ15" i="1506" s="1"/>
  <c r="BR15" i="1506" a="1"/>
  <c r="BR15" i="1506" s="1"/>
  <c r="BS15" i="1506" a="1"/>
  <c r="BS15" i="1506" s="1"/>
  <c r="BT15" i="1506" a="1"/>
  <c r="BT15" i="1506" s="1"/>
  <c r="BU15" i="1506" a="1"/>
  <c r="BU15" i="1506" s="1"/>
  <c r="BV15" i="1506" a="1"/>
  <c r="BV15" i="1506" s="1"/>
  <c r="BW15" i="1506" a="1"/>
  <c r="BW15" i="1506" s="1"/>
  <c r="BX15" i="1506" a="1"/>
  <c r="BX15" i="1506" s="1"/>
  <c r="BY15" i="1506" a="1"/>
  <c r="BY15" i="1506" s="1"/>
  <c r="BZ15" i="1506" a="1"/>
  <c r="BZ15" i="1506" s="1"/>
  <c r="CA15" i="1506" a="1"/>
  <c r="CA15" i="1506" s="1"/>
  <c r="CB15" i="1506" a="1"/>
  <c r="CB15" i="1506" s="1"/>
  <c r="CC15" i="1506" a="1"/>
  <c r="CC15" i="1506" s="1"/>
  <c r="CD15" i="1506" a="1"/>
  <c r="CD15" i="1506" s="1"/>
  <c r="CE15" i="1506" a="1"/>
  <c r="CE15" i="1506" s="1"/>
  <c r="CF15" i="1506" a="1"/>
  <c r="CF15" i="1506" s="1"/>
  <c r="CG15" i="1506" a="1"/>
  <c r="CG15" i="1506" s="1"/>
  <c r="CH15" i="1506" a="1"/>
  <c r="CH15" i="1506" s="1"/>
  <c r="CI15" i="1506" a="1"/>
  <c r="CI15" i="1506" s="1"/>
  <c r="CJ15" i="1506" a="1"/>
  <c r="CJ15" i="1506" s="1"/>
  <c r="CK15" i="1506" a="1"/>
  <c r="CK15" i="1506" s="1"/>
  <c r="CL15" i="1506" a="1"/>
  <c r="CL15" i="1506" s="1"/>
  <c r="CM15" i="1506" a="1"/>
  <c r="CM15" i="1506" s="1"/>
  <c r="CN15" i="1506" a="1"/>
  <c r="CN15" i="1506" s="1"/>
  <c r="CO15" i="1506" a="1"/>
  <c r="CO15" i="1506" s="1"/>
  <c r="CP15" i="1506" a="1"/>
  <c r="CP15" i="1506" s="1"/>
  <c r="CQ15" i="1506" a="1"/>
  <c r="CQ15" i="1506" s="1"/>
  <c r="CR15" i="1506" a="1"/>
  <c r="CR15" i="1506" s="1"/>
  <c r="CS15" i="1506" a="1"/>
  <c r="CS15" i="1506" s="1"/>
  <c r="CT15" i="1506" a="1"/>
  <c r="CT15" i="1506" s="1"/>
  <c r="CU15" i="1506" a="1"/>
  <c r="CU15" i="1506" s="1"/>
  <c r="A14" i="1506"/>
  <c r="A15" i="1506"/>
  <c r="A16" i="1495"/>
  <c r="A17" i="1495"/>
  <c r="H15" i="1504"/>
  <c r="I15" i="1504"/>
  <c r="L15" i="1504"/>
  <c r="H15" i="1506" s="1"/>
  <c r="M15" i="1504"/>
  <c r="I15" i="1506" s="1"/>
  <c r="N15" i="1504"/>
  <c r="J15" i="1506" s="1"/>
  <c r="O15" i="1504"/>
  <c r="P15" i="1504"/>
  <c r="L15" i="1506" s="1"/>
  <c r="AH15" i="1504"/>
  <c r="AK15" i="1504" a="1"/>
  <c r="AK15" i="1504" s="1"/>
  <c r="AL15" i="1504" a="1"/>
  <c r="AL15" i="1504" s="1"/>
  <c r="AM15" i="1504" a="1"/>
  <c r="AM15" i="1504" s="1"/>
  <c r="AN15" i="1504" a="1"/>
  <c r="AN15" i="1504" s="1"/>
  <c r="AO15" i="1504" a="1"/>
  <c r="AO15" i="1504" s="1"/>
  <c r="AP15" i="1504" a="1"/>
  <c r="AP15" i="1504"/>
  <c r="AQ15" i="1504" a="1"/>
  <c r="AQ15" i="1504" s="1"/>
  <c r="AR15" i="1504" a="1"/>
  <c r="AR15" i="1504" s="1"/>
  <c r="AS15" i="1504" a="1"/>
  <c r="AS15" i="1504" s="1"/>
  <c r="AT15" i="1504" a="1"/>
  <c r="AT15" i="1504" s="1"/>
  <c r="AU15" i="1504" a="1"/>
  <c r="AU15"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H16" i="1504"/>
  <c r="I16" i="1504"/>
  <c r="L16" i="1504"/>
  <c r="M16" i="1504"/>
  <c r="N16" i="1504"/>
  <c r="O16" i="1504"/>
  <c r="P16" i="1504"/>
  <c r="AH16" i="1504"/>
  <c r="AK16" i="1504" a="1"/>
  <c r="AK16" i="1504" s="1"/>
  <c r="AL16" i="1504" a="1"/>
  <c r="AL16" i="1504" s="1"/>
  <c r="AM16" i="1504" a="1"/>
  <c r="AM16" i="1504"/>
  <c r="AN16" i="1504" a="1"/>
  <c r="AN16" i="1504" s="1"/>
  <c r="AO16" i="1504" a="1"/>
  <c r="AO16" i="1504" s="1"/>
  <c r="AP16" i="1504" a="1"/>
  <c r="AP16" i="1504" s="1"/>
  <c r="AQ16" i="1504" a="1"/>
  <c r="AQ16" i="1504" s="1"/>
  <c r="AR16" i="1504" a="1"/>
  <c r="AR16" i="1504"/>
  <c r="AS16" i="1504" a="1"/>
  <c r="AS16" i="1504"/>
  <c r="AT16" i="1504" a="1"/>
  <c r="AT16" i="1504" s="1"/>
  <c r="AU16" i="1504" a="1"/>
  <c r="AU16" i="1504" s="1"/>
  <c r="AV16" i="1504" a="1"/>
  <c r="AV16" i="1504" s="1"/>
  <c r="AW16" i="1504" a="1"/>
  <c r="AW16" i="1504" s="1"/>
  <c r="AX16" i="1504" a="1"/>
  <c r="AX16" i="1504" s="1"/>
  <c r="AY16" i="1504" a="1"/>
  <c r="AY16" i="1504" s="1"/>
  <c r="AZ16" i="1504" a="1"/>
  <c r="AZ16" i="1504" s="1"/>
  <c r="BA16" i="1504" a="1"/>
  <c r="BA16" i="1504"/>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c r="BP16" i="1504" a="1"/>
  <c r="BP16" i="1504" s="1"/>
  <c r="BQ16" i="1504" a="1"/>
  <c r="BQ16" i="1504"/>
  <c r="BR16" i="1504" a="1"/>
  <c r="BR16" i="1504" s="1"/>
  <c r="BS16" i="1504" a="1"/>
  <c r="BS16" i="1504" s="1"/>
  <c r="BT16" i="1504" a="1"/>
  <c r="BT16" i="1504" s="1"/>
  <c r="BU16" i="1504" a="1"/>
  <c r="BU16" i="1504" s="1"/>
  <c r="BV16" i="1504" a="1"/>
  <c r="BV16" i="1504" s="1"/>
  <c r="BW16" i="1504" a="1"/>
  <c r="BW16" i="1504"/>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A16" i="1504"/>
  <c r="F16" i="1504"/>
  <c r="F15" i="1504"/>
  <c r="A15" i="1504"/>
  <c r="E16" i="1504"/>
  <c r="E15" i="1504"/>
  <c r="K15" i="1506" l="1"/>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c r="BV6" i="1506" a="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4" i="1495" l="1"/>
  <c r="B6" i="1495"/>
  <c r="B8" i="1495"/>
  <c r="E4" i="7"/>
  <c r="E5" i="7"/>
  <c r="B5" i="1495" s="1"/>
  <c r="E6" i="7"/>
  <c r="E7" i="7"/>
  <c r="B7" i="1495" s="1"/>
  <c r="E8" i="7"/>
  <c r="E9" i="7"/>
  <c r="B9" i="1495" s="1"/>
  <c r="E10" i="7"/>
  <c r="B10" i="1495" s="1"/>
  <c r="E11" i="7"/>
  <c r="B11" i="1495" s="1"/>
  <c r="E12" i="7"/>
  <c r="B12" i="1495" s="1"/>
  <c r="E13" i="7"/>
  <c r="B13" i="1495" s="1"/>
  <c r="E14" i="7"/>
  <c r="B14" i="1495" s="1"/>
  <c r="E15" i="7"/>
  <c r="B15" i="1495" s="1"/>
  <c r="E16" i="7"/>
  <c r="B16" i="1495" s="1"/>
  <c r="E17" i="7"/>
  <c r="B17" i="1495" s="1"/>
  <c r="E3" i="7"/>
  <c r="B3" i="1495" s="1"/>
  <c r="J4" i="7"/>
  <c r="B21" i="1495" s="1"/>
  <c r="J5" i="7"/>
  <c r="B22" i="1495" s="1"/>
  <c r="J6" i="7"/>
  <c r="B23" i="1495" s="1"/>
  <c r="J7" i="7"/>
  <c r="B24" i="1495" s="1"/>
  <c r="J8" i="7"/>
  <c r="B25" i="1495" s="1"/>
  <c r="J9" i="7"/>
  <c r="B26" i="1495" s="1"/>
  <c r="J10" i="7"/>
  <c r="B27" i="1495" s="1"/>
  <c r="J11" i="7"/>
  <c r="B28" i="1495" s="1"/>
  <c r="J12" i="7"/>
  <c r="B29" i="1495" s="1"/>
  <c r="J13" i="7"/>
  <c r="J14" i="7"/>
  <c r="J15" i="7"/>
  <c r="B32" i="1495" s="1"/>
  <c r="J16" i="7"/>
  <c r="B33" i="1495" s="1"/>
  <c r="J17" i="7"/>
  <c r="B34" i="1495" s="1"/>
  <c r="J3" i="7"/>
  <c r="B20" i="1495" s="1"/>
  <c r="B31" i="1495" l="1"/>
  <c r="B30" i="1495"/>
  <c r="C15" i="1502"/>
  <c r="F15" i="1502"/>
  <c r="E15" i="1502" s="1"/>
  <c r="D15" i="1502" s="1"/>
  <c r="C16" i="1502"/>
  <c r="F16" i="1502"/>
  <c r="E16" i="1502" s="1"/>
  <c r="D16" i="1502" s="1"/>
  <c r="G16" i="7" l="1"/>
  <c r="G17" i="7"/>
  <c r="H16" i="7"/>
  <c r="H17" i="7"/>
  <c r="F16" i="7"/>
  <c r="F17" i="7"/>
  <c r="C16" i="7"/>
  <c r="K15" i="1504" s="1"/>
  <c r="C17" i="7"/>
  <c r="K16" i="1504" s="1"/>
  <c r="B16" i="7"/>
  <c r="B17" i="7"/>
  <c r="A17" i="7"/>
  <c r="A16"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J271" i="1503" s="1"/>
  <c r="AA271" i="1503"/>
  <c r="Y271" i="1503"/>
  <c r="X271" i="1503"/>
  <c r="W271" i="1503"/>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X269" i="1503"/>
  <c r="W269" i="1503"/>
  <c r="S269" i="1503"/>
  <c r="R269" i="1503" s="1"/>
  <c r="P269" i="1503"/>
  <c r="AC269" i="1503" s="1"/>
  <c r="N269" i="1503"/>
  <c r="M269" i="1503"/>
  <c r="H269" i="1503"/>
  <c r="E269" i="1503"/>
  <c r="AB268" i="1503"/>
  <c r="AJ268" i="1503" s="1"/>
  <c r="AA268" i="1503"/>
  <c r="Y268" i="1503"/>
  <c r="W268" i="1503"/>
  <c r="X268" i="1503" s="1"/>
  <c r="S268" i="1503"/>
  <c r="R268" i="1503" s="1"/>
  <c r="P268" i="1503"/>
  <c r="AC268" i="1503" s="1"/>
  <c r="N268" i="1503"/>
  <c r="M268" i="1503"/>
  <c r="H268" i="1503"/>
  <c r="E268" i="1503"/>
  <c r="AB267" i="1503"/>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J263" i="1503" s="1"/>
  <c r="AA263" i="1503"/>
  <c r="Y263" i="1503"/>
  <c r="X263" i="1503"/>
  <c r="W263" i="1503"/>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Y258" i="1503"/>
  <c r="W258" i="1503"/>
  <c r="S258" i="1503"/>
  <c r="N258" i="1503"/>
  <c r="M258" i="1503"/>
  <c r="H258" i="1503"/>
  <c r="E258" i="1503"/>
  <c r="Y257" i="1503"/>
  <c r="S257" i="1503"/>
  <c r="N257" i="1503"/>
  <c r="M257" i="1503"/>
  <c r="E257" i="1503"/>
  <c r="BI256" i="1503"/>
  <c r="BH256" i="1503"/>
  <c r="AB256" i="1503"/>
  <c r="AA256" i="1503"/>
  <c r="Y256" i="1503"/>
  <c r="W256" i="1503"/>
  <c r="X256" i="1503" s="1"/>
  <c r="S256" i="1503"/>
  <c r="R256" i="1503" s="1"/>
  <c r="P256" i="1503"/>
  <c r="AC256" i="1503" s="1"/>
  <c r="N256" i="1503"/>
  <c r="M256" i="1503"/>
  <c r="H256" i="1503"/>
  <c r="E256" i="1503"/>
  <c r="AB255" i="1503"/>
  <c r="AA255" i="1503"/>
  <c r="Y255" i="1503"/>
  <c r="W255" i="1503"/>
  <c r="X255" i="1503" s="1"/>
  <c r="S255" i="1503"/>
  <c r="R255" i="1503" s="1"/>
  <c r="P255" i="1503"/>
  <c r="AC255" i="1503" s="1"/>
  <c r="N255" i="1503"/>
  <c r="M255" i="1503"/>
  <c r="H255" i="1503"/>
  <c r="E255" i="1503"/>
  <c r="AB254" i="1503"/>
  <c r="AA254" i="1503"/>
  <c r="Y254" i="1503"/>
  <c r="X254" i="1503"/>
  <c r="W254" i="1503"/>
  <c r="S254" i="1503"/>
  <c r="R254" i="1503" s="1"/>
  <c r="P254" i="1503"/>
  <c r="AC254" i="1503" s="1"/>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J250" i="1503" s="1"/>
  <c r="AA250" i="1503"/>
  <c r="Y250" i="1503"/>
  <c r="W250" i="1503"/>
  <c r="X250" i="1503" s="1"/>
  <c r="S250" i="1503"/>
  <c r="R250" i="1503" s="1"/>
  <c r="P250" i="1503"/>
  <c r="AC250" i="1503" s="1"/>
  <c r="N250" i="1503"/>
  <c r="M250" i="1503"/>
  <c r="H250" i="1503"/>
  <c r="E250" i="1503"/>
  <c r="AB249" i="1503"/>
  <c r="AJ249" i="1503" s="1"/>
  <c r="AA249" i="1503"/>
  <c r="Y249" i="1503"/>
  <c r="W249" i="1503"/>
  <c r="X249" i="1503" s="1"/>
  <c r="S249" i="1503"/>
  <c r="R249" i="1503" s="1"/>
  <c r="P249" i="1503"/>
  <c r="N249" i="1503"/>
  <c r="M249" i="1503"/>
  <c r="H249" i="1503"/>
  <c r="E249" i="1503"/>
  <c r="AB248" i="1503"/>
  <c r="AA248" i="1503"/>
  <c r="Y248" i="1503"/>
  <c r="X248" i="1503"/>
  <c r="W248" i="1503"/>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J245" i="1503" s="1"/>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A240" i="1503"/>
  <c r="Y240" i="1503"/>
  <c r="W240" i="1503"/>
  <c r="X240" i="1503" s="1"/>
  <c r="S240" i="1503"/>
  <c r="R240" i="1503" s="1"/>
  <c r="P240" i="1503"/>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A236" i="1503"/>
  <c r="Y236" i="1503"/>
  <c r="W236" i="1503"/>
  <c r="S236" i="1503"/>
  <c r="R236" i="1503" s="1"/>
  <c r="P236" i="1503"/>
  <c r="AC236" i="1503" s="1"/>
  <c r="N236" i="1503"/>
  <c r="M236" i="1503"/>
  <c r="H236" i="1503"/>
  <c r="E236" i="1503"/>
  <c r="AB235" i="1503"/>
  <c r="AJ235" i="1503" s="1"/>
  <c r="AA235" i="1503"/>
  <c r="Y235" i="1503"/>
  <c r="W235" i="1503"/>
  <c r="X235" i="1503" s="1"/>
  <c r="S235" i="1503"/>
  <c r="R235" i="1503" s="1"/>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J230" i="1503" s="1"/>
  <c r="AA230" i="1503"/>
  <c r="Y230" i="1503"/>
  <c r="W230" i="1503"/>
  <c r="S230" i="1503"/>
  <c r="N230" i="1503"/>
  <c r="M230" i="1503"/>
  <c r="H230" i="1503"/>
  <c r="E230" i="1503"/>
  <c r="AB229" i="1503"/>
  <c r="AA229" i="1503"/>
  <c r="Y229" i="1503"/>
  <c r="W229" i="1503"/>
  <c r="S229" i="1503"/>
  <c r="N229" i="1503"/>
  <c r="M229" i="1503"/>
  <c r="H229" i="1503"/>
  <c r="E229" i="1503"/>
  <c r="AB228" i="1503"/>
  <c r="AJ228" i="1503" s="1"/>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J225" i="1503" s="1"/>
  <c r="AA225" i="1503"/>
  <c r="Y225" i="1503"/>
  <c r="W225" i="1503"/>
  <c r="S225" i="1503"/>
  <c r="Q225" i="1503"/>
  <c r="R225" i="1503" s="1"/>
  <c r="N225" i="1503"/>
  <c r="M225" i="1503"/>
  <c r="H225" i="1503"/>
  <c r="E225" i="1503"/>
  <c r="AC224" i="1503"/>
  <c r="AB224" i="1503"/>
  <c r="AJ224" i="1503" s="1"/>
  <c r="AA224" i="1503"/>
  <c r="Y224" i="1503"/>
  <c r="W224" i="1503"/>
  <c r="S224" i="1503"/>
  <c r="Q224" i="1503"/>
  <c r="N224" i="1503"/>
  <c r="M224" i="1503"/>
  <c r="H224" i="1503"/>
  <c r="E224" i="1503"/>
  <c r="AC223" i="1503"/>
  <c r="AB223" i="1503"/>
  <c r="AA223" i="1503"/>
  <c r="Y223" i="1503"/>
  <c r="W223" i="1503"/>
  <c r="S223" i="1503"/>
  <c r="R223" i="1503" s="1"/>
  <c r="Q223" i="1503"/>
  <c r="N223" i="1503"/>
  <c r="M223" i="1503"/>
  <c r="H223" i="1503"/>
  <c r="E223" i="1503"/>
  <c r="AC222" i="1503"/>
  <c r="AB222" i="1503"/>
  <c r="AA222" i="1503"/>
  <c r="AJ222" i="1503" s="1"/>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AJ220" i="1503" s="1"/>
  <c r="Y220" i="1503"/>
  <c r="W220" i="1503"/>
  <c r="S220" i="1503"/>
  <c r="Q220" i="1503"/>
  <c r="N220" i="1503"/>
  <c r="M220" i="1503"/>
  <c r="H220" i="1503"/>
  <c r="E220" i="1503"/>
  <c r="AB219" i="1503"/>
  <c r="AA219" i="1503"/>
  <c r="Y219" i="1503"/>
  <c r="W219" i="1503"/>
  <c r="S219" i="1503"/>
  <c r="Q219" i="1503"/>
  <c r="R219" i="1503" s="1"/>
  <c r="N219" i="1503"/>
  <c r="M219" i="1503"/>
  <c r="H219" i="1503"/>
  <c r="E219" i="1503"/>
  <c r="AB218" i="1503"/>
  <c r="AA218" i="1503"/>
  <c r="Y218" i="1503"/>
  <c r="W218" i="1503"/>
  <c r="S218" i="1503"/>
  <c r="Q218" i="1503"/>
  <c r="R218" i="1503" s="1"/>
  <c r="N218" i="1503"/>
  <c r="M218" i="1503"/>
  <c r="H218" i="1503"/>
  <c r="E218" i="1503"/>
  <c r="AB217" i="1503"/>
  <c r="AA217" i="1503"/>
  <c r="Y217" i="1503"/>
  <c r="W217" i="1503"/>
  <c r="S217" i="1503"/>
  <c r="R217" i="1503" s="1"/>
  <c r="Q217" i="1503"/>
  <c r="N217" i="1503"/>
  <c r="M217" i="1503"/>
  <c r="H217" i="1503"/>
  <c r="E217" i="1503"/>
  <c r="AB216" i="1503"/>
  <c r="AA216" i="1503"/>
  <c r="Y216" i="1503"/>
  <c r="W216" i="1503"/>
  <c r="S216" i="1503"/>
  <c r="Q216" i="1503"/>
  <c r="R216" i="1503" s="1"/>
  <c r="N216" i="1503"/>
  <c r="M216" i="1503"/>
  <c r="H216" i="1503"/>
  <c r="E216" i="1503"/>
  <c r="AB215" i="1503"/>
  <c r="AJ215" i="1503" s="1"/>
  <c r="AA215" i="1503"/>
  <c r="Y215" i="1503"/>
  <c r="W215" i="1503"/>
  <c r="S215" i="1503"/>
  <c r="Q215" i="1503"/>
  <c r="R215" i="1503" s="1"/>
  <c r="N215" i="1503"/>
  <c r="M215" i="1503"/>
  <c r="H215" i="1503"/>
  <c r="E215" i="1503"/>
  <c r="AB214" i="1503"/>
  <c r="AA214" i="1503"/>
  <c r="Y214" i="1503"/>
  <c r="W214" i="1503"/>
  <c r="S214" i="1503"/>
  <c r="Q214" i="1503"/>
  <c r="R214" i="1503" s="1"/>
  <c r="N214" i="1503"/>
  <c r="M214" i="1503"/>
  <c r="H214" i="1503"/>
  <c r="E214" i="1503"/>
  <c r="AB213" i="1503"/>
  <c r="AJ213" i="1503" s="1"/>
  <c r="AA213" i="1503"/>
  <c r="Y213" i="1503"/>
  <c r="W213" i="1503"/>
  <c r="S213" i="1503"/>
  <c r="Q213" i="1503"/>
  <c r="R213" i="1503" s="1"/>
  <c r="N213" i="1503"/>
  <c r="M213" i="1503"/>
  <c r="H213" i="1503"/>
  <c r="E213" i="1503"/>
  <c r="Y212" i="1503"/>
  <c r="S212" i="1503"/>
  <c r="Q212" i="1503"/>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J206" i="1503"/>
  <c r="AC206" i="1503"/>
  <c r="AB206" i="1503"/>
  <c r="AA206" i="1503"/>
  <c r="Y206" i="1503"/>
  <c r="W206" i="1503"/>
  <c r="S206" i="1503"/>
  <c r="R206" i="1503"/>
  <c r="Q206" i="1503"/>
  <c r="N206" i="1503"/>
  <c r="M206" i="1503"/>
  <c r="H206" i="1503"/>
  <c r="E206" i="1503"/>
  <c r="AC205" i="1503"/>
  <c r="AB205" i="1503"/>
  <c r="AJ205" i="1503" s="1"/>
  <c r="AA205" i="1503"/>
  <c r="Y205" i="1503"/>
  <c r="W205" i="1503"/>
  <c r="S205" i="1503"/>
  <c r="Q205" i="1503"/>
  <c r="R205" i="1503" s="1"/>
  <c r="N205" i="1503"/>
  <c r="M205" i="1503"/>
  <c r="H205" i="1503"/>
  <c r="E205" i="1503"/>
  <c r="AB204" i="1503"/>
  <c r="AJ204" i="1503" s="1"/>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Y202" i="1503"/>
  <c r="W202" i="1503"/>
  <c r="S202" i="1503"/>
  <c r="Q202" i="1503"/>
  <c r="N202" i="1503"/>
  <c r="M202" i="1503"/>
  <c r="H202" i="1503"/>
  <c r="E202" i="1503"/>
  <c r="AB201" i="1503"/>
  <c r="AA201" i="1503"/>
  <c r="Y201" i="1503"/>
  <c r="W201" i="1503"/>
  <c r="S201" i="1503"/>
  <c r="Q201" i="1503"/>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Y198" i="1503"/>
  <c r="W198" i="1503"/>
  <c r="S198" i="1503"/>
  <c r="Q198" i="1503"/>
  <c r="N198" i="1503"/>
  <c r="M198" i="1503"/>
  <c r="H198" i="1503"/>
  <c r="E198" i="1503"/>
  <c r="Y197" i="1503"/>
  <c r="S197" i="1503"/>
  <c r="Q197" i="1503"/>
  <c r="N197" i="1503"/>
  <c r="M197" i="1503"/>
  <c r="E197" i="1503"/>
  <c r="BI196" i="1503"/>
  <c r="BH196" i="1503"/>
  <c r="AC196" i="1503"/>
  <c r="AB196" i="1503"/>
  <c r="AJ196" i="1503" s="1"/>
  <c r="AA196" i="1503"/>
  <c r="Y196" i="1503"/>
  <c r="W196" i="1503"/>
  <c r="S196" i="1503"/>
  <c r="Q196" i="1503"/>
  <c r="R196" i="1503" s="1"/>
  <c r="N196" i="1503"/>
  <c r="M196" i="1503"/>
  <c r="H196" i="1503"/>
  <c r="E196" i="1503"/>
  <c r="AC195" i="1503"/>
  <c r="AB195" i="1503"/>
  <c r="AA195" i="1503"/>
  <c r="Y195" i="1503"/>
  <c r="W195" i="1503"/>
  <c r="S195" i="1503"/>
  <c r="Q195" i="1503"/>
  <c r="N195" i="1503"/>
  <c r="M195" i="1503"/>
  <c r="H195" i="1503"/>
  <c r="E195" i="1503"/>
  <c r="AC194" i="1503"/>
  <c r="AB194" i="1503"/>
  <c r="AA194" i="1503"/>
  <c r="Y194" i="1503"/>
  <c r="W194" i="1503"/>
  <c r="S194" i="1503"/>
  <c r="Q194" i="1503"/>
  <c r="R194" i="1503" s="1"/>
  <c r="N194" i="1503"/>
  <c r="M194" i="1503"/>
  <c r="H194" i="1503"/>
  <c r="E194" i="1503"/>
  <c r="AC193" i="1503"/>
  <c r="AB193" i="1503"/>
  <c r="AJ193" i="1503" s="1"/>
  <c r="AA193" i="1503"/>
  <c r="Y193" i="1503"/>
  <c r="W193" i="1503"/>
  <c r="S193" i="1503"/>
  <c r="Q193" i="1503"/>
  <c r="N193" i="1503"/>
  <c r="M193" i="1503"/>
  <c r="H193" i="1503"/>
  <c r="E193" i="1503"/>
  <c r="AC192" i="1503"/>
  <c r="AB192" i="1503"/>
  <c r="AA192" i="1503"/>
  <c r="Y192" i="1503"/>
  <c r="W192" i="1503"/>
  <c r="S192" i="1503"/>
  <c r="Q192" i="1503"/>
  <c r="N192" i="1503"/>
  <c r="M192" i="1503"/>
  <c r="H192" i="1503"/>
  <c r="E192" i="1503"/>
  <c r="AC191" i="1503"/>
  <c r="AB191" i="1503"/>
  <c r="AJ191" i="1503" s="1"/>
  <c r="AA191" i="1503"/>
  <c r="Y191" i="1503"/>
  <c r="W191" i="1503"/>
  <c r="S191" i="1503"/>
  <c r="Q191" i="1503"/>
  <c r="N191" i="1503"/>
  <c r="M191" i="1503"/>
  <c r="H191" i="1503"/>
  <c r="E191" i="1503"/>
  <c r="AC190" i="1503"/>
  <c r="AB190" i="1503"/>
  <c r="AA190" i="1503"/>
  <c r="Y190" i="1503"/>
  <c r="W190" i="1503"/>
  <c r="S190" i="1503"/>
  <c r="Q190" i="1503"/>
  <c r="R190" i="1503" s="1"/>
  <c r="N190" i="1503"/>
  <c r="M190" i="1503"/>
  <c r="H190" i="1503"/>
  <c r="E190" i="1503"/>
  <c r="AB189" i="1503"/>
  <c r="AA189" i="1503"/>
  <c r="Y189" i="1503"/>
  <c r="W189" i="1503"/>
  <c r="S189" i="1503"/>
  <c r="Q189" i="1503"/>
  <c r="R189" i="1503" s="1"/>
  <c r="N189" i="1503"/>
  <c r="M189" i="1503"/>
  <c r="H189" i="1503"/>
  <c r="E189" i="1503"/>
  <c r="AB188" i="1503"/>
  <c r="AA188" i="1503"/>
  <c r="Y188" i="1503"/>
  <c r="W188" i="1503"/>
  <c r="S188" i="1503"/>
  <c r="R188" i="1503" s="1"/>
  <c r="Q188" i="1503"/>
  <c r="N188" i="1503"/>
  <c r="M188" i="1503"/>
  <c r="H188" i="1503"/>
  <c r="E188" i="1503"/>
  <c r="AB187" i="1503"/>
  <c r="AA187" i="1503"/>
  <c r="Y187" i="1503"/>
  <c r="W187" i="1503"/>
  <c r="S187" i="1503"/>
  <c r="Q187" i="1503"/>
  <c r="R187" i="1503" s="1"/>
  <c r="N187" i="1503"/>
  <c r="M187" i="1503"/>
  <c r="H187" i="1503"/>
  <c r="E187" i="1503"/>
  <c r="AB186" i="1503"/>
  <c r="AA186" i="1503"/>
  <c r="Y186" i="1503"/>
  <c r="W186" i="1503"/>
  <c r="S186" i="1503"/>
  <c r="Q186" i="1503"/>
  <c r="R186" i="1503" s="1"/>
  <c r="N186" i="1503"/>
  <c r="M186" i="1503"/>
  <c r="H186" i="1503"/>
  <c r="E186" i="1503"/>
  <c r="AB185" i="1503"/>
  <c r="AA185" i="1503"/>
  <c r="Y185" i="1503"/>
  <c r="W185" i="1503"/>
  <c r="S185" i="1503"/>
  <c r="R185" i="1503" s="1"/>
  <c r="Q185" i="1503"/>
  <c r="N185" i="1503"/>
  <c r="M185" i="1503"/>
  <c r="H185" i="1503"/>
  <c r="E185" i="1503"/>
  <c r="AB184" i="1503"/>
  <c r="AA184" i="1503"/>
  <c r="AJ184" i="1503" s="1"/>
  <c r="Y184" i="1503"/>
  <c r="W184" i="1503"/>
  <c r="S184" i="1503"/>
  <c r="Q184" i="1503"/>
  <c r="N184" i="1503"/>
  <c r="M184" i="1503"/>
  <c r="H184" i="1503"/>
  <c r="E184" i="1503"/>
  <c r="AB183" i="1503"/>
  <c r="AA183" i="1503"/>
  <c r="Y183" i="1503"/>
  <c r="W183" i="1503"/>
  <c r="S183" i="1503"/>
  <c r="Q183" i="1503"/>
  <c r="R183" i="1503" s="1"/>
  <c r="N183" i="1503"/>
  <c r="M183" i="1503"/>
  <c r="H183" i="1503"/>
  <c r="E183" i="1503"/>
  <c r="Y182" i="1503"/>
  <c r="S182" i="1503"/>
  <c r="Q182" i="1503"/>
  <c r="N182" i="1503"/>
  <c r="M182" i="1503"/>
  <c r="E182" i="1503"/>
  <c r="BI181" i="1503"/>
  <c r="BH181" i="1503"/>
  <c r="AC181" i="1503"/>
  <c r="AB181" i="1503"/>
  <c r="AJ181" i="1503" s="1"/>
  <c r="AA181" i="1503"/>
  <c r="Y181" i="1503"/>
  <c r="W181" i="1503"/>
  <c r="S181" i="1503"/>
  <c r="Q181" i="1503"/>
  <c r="R181" i="1503" s="1"/>
  <c r="N181" i="1503"/>
  <c r="M181" i="1503"/>
  <c r="H181" i="1503"/>
  <c r="E181" i="1503"/>
  <c r="AC180" i="1503"/>
  <c r="AB180" i="1503"/>
  <c r="AA180" i="1503"/>
  <c r="Y180" i="1503"/>
  <c r="W180" i="1503"/>
  <c r="S180" i="1503"/>
  <c r="Q180" i="1503"/>
  <c r="N180" i="1503"/>
  <c r="M180" i="1503"/>
  <c r="H180" i="1503"/>
  <c r="E180" i="1503"/>
  <c r="AC179" i="1503"/>
  <c r="AB179" i="1503"/>
  <c r="AA179" i="1503"/>
  <c r="Y179" i="1503"/>
  <c r="W179" i="1503"/>
  <c r="S179" i="1503"/>
  <c r="Q179" i="1503"/>
  <c r="N179" i="1503"/>
  <c r="M179" i="1503"/>
  <c r="H179" i="1503"/>
  <c r="E179" i="1503"/>
  <c r="AC178" i="1503"/>
  <c r="AB178" i="1503"/>
  <c r="AA178" i="1503"/>
  <c r="Y178" i="1503"/>
  <c r="W178" i="1503"/>
  <c r="S178" i="1503"/>
  <c r="R178" i="1503"/>
  <c r="Q178" i="1503"/>
  <c r="N178" i="1503"/>
  <c r="M178" i="1503"/>
  <c r="H178" i="1503"/>
  <c r="E178" i="1503"/>
  <c r="AC177" i="1503"/>
  <c r="AB177" i="1503"/>
  <c r="AA177" i="1503"/>
  <c r="Y177" i="1503"/>
  <c r="W177" i="1503"/>
  <c r="S177" i="1503"/>
  <c r="Q177" i="1503"/>
  <c r="R177" i="1503" s="1"/>
  <c r="N177" i="1503"/>
  <c r="M177" i="1503"/>
  <c r="H177" i="1503"/>
  <c r="E177" i="1503"/>
  <c r="AC176" i="1503"/>
  <c r="AB176" i="1503"/>
  <c r="AJ176" i="1503" s="1"/>
  <c r="AA176" i="1503"/>
  <c r="Y176" i="1503"/>
  <c r="W176" i="1503"/>
  <c r="S176" i="1503"/>
  <c r="Q176" i="1503"/>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R174" i="1503" s="1"/>
  <c r="N174" i="1503"/>
  <c r="M174" i="1503"/>
  <c r="H174" i="1503"/>
  <c r="E174" i="1503"/>
  <c r="AB173" i="1503"/>
  <c r="AA173" i="1503"/>
  <c r="AJ173" i="1503" s="1"/>
  <c r="Y173" i="1503"/>
  <c r="W173" i="1503"/>
  <c r="S173" i="1503"/>
  <c r="R173" i="1503"/>
  <c r="Q173" i="1503"/>
  <c r="N173" i="1503"/>
  <c r="M173" i="1503"/>
  <c r="H173" i="1503"/>
  <c r="E173" i="1503"/>
  <c r="AB172" i="1503"/>
  <c r="AJ172" i="1503" s="1"/>
  <c r="AA172" i="1503"/>
  <c r="Y172" i="1503"/>
  <c r="W172" i="1503"/>
  <c r="S172" i="1503"/>
  <c r="Q172" i="1503"/>
  <c r="N172" i="1503"/>
  <c r="M172" i="1503"/>
  <c r="H172" i="1503"/>
  <c r="E172" i="1503"/>
  <c r="AB171" i="1503"/>
  <c r="AJ171" i="1503" s="1"/>
  <c r="AA171" i="1503"/>
  <c r="Y171" i="1503"/>
  <c r="W171" i="1503"/>
  <c r="S171" i="1503"/>
  <c r="R171" i="1503" s="1"/>
  <c r="Q171" i="1503"/>
  <c r="N171" i="1503"/>
  <c r="M171" i="1503"/>
  <c r="H171" i="1503"/>
  <c r="E171" i="1503"/>
  <c r="AB170" i="1503"/>
  <c r="AA170" i="1503"/>
  <c r="AJ170" i="1503" s="1"/>
  <c r="Y170" i="1503"/>
  <c r="W170" i="1503"/>
  <c r="S170" i="1503"/>
  <c r="Q170" i="1503"/>
  <c r="N170" i="1503"/>
  <c r="M170" i="1503"/>
  <c r="H170" i="1503"/>
  <c r="E170" i="1503"/>
  <c r="AB169" i="1503"/>
  <c r="AA169" i="1503"/>
  <c r="Y169" i="1503"/>
  <c r="W169" i="1503"/>
  <c r="S169" i="1503"/>
  <c r="Q169" i="1503"/>
  <c r="N169" i="1503"/>
  <c r="M169" i="1503"/>
  <c r="H169" i="1503"/>
  <c r="E169" i="1503"/>
  <c r="AB168" i="1503"/>
  <c r="AA168" i="1503"/>
  <c r="Y168" i="1503"/>
  <c r="W168" i="1503"/>
  <c r="S168" i="1503"/>
  <c r="Q168" i="1503"/>
  <c r="R168" i="1503" s="1"/>
  <c r="M168" i="1503"/>
  <c r="H168" i="1503"/>
  <c r="E168" i="1503"/>
  <c r="Y167" i="1503"/>
  <c r="S167" i="1503"/>
  <c r="Q167" i="1503"/>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R162" i="1503" s="1"/>
  <c r="N162" i="1503"/>
  <c r="M162" i="1503"/>
  <c r="H162" i="1503"/>
  <c r="E162" i="1503"/>
  <c r="AC161" i="1503"/>
  <c r="AB161" i="1503"/>
  <c r="AA161" i="1503"/>
  <c r="Y161" i="1503"/>
  <c r="W161" i="1503"/>
  <c r="S161" i="1503"/>
  <c r="Q161" i="1503"/>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R156" i="1503" s="1"/>
  <c r="N156" i="1503"/>
  <c r="M156" i="1503"/>
  <c r="H156" i="1503"/>
  <c r="E156" i="1503"/>
  <c r="AB155" i="1503"/>
  <c r="AA155" i="1503"/>
  <c r="Y155" i="1503"/>
  <c r="W155" i="1503"/>
  <c r="S155" i="1503"/>
  <c r="Q155" i="1503"/>
  <c r="R155" i="1503" s="1"/>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N152" i="1503"/>
  <c r="M152" i="1503"/>
  <c r="E152" i="1503"/>
  <c r="BI151" i="1503"/>
  <c r="BH151" i="1503"/>
  <c r="AC151" i="1503"/>
  <c r="AB151" i="1503"/>
  <c r="AA151" i="1503"/>
  <c r="Y151" i="1503"/>
  <c r="W151" i="1503"/>
  <c r="S151" i="1503"/>
  <c r="Q151" i="1503"/>
  <c r="N151" i="1503"/>
  <c r="M151" i="1503"/>
  <c r="H151" i="1503"/>
  <c r="E151" i="1503"/>
  <c r="AC150" i="1503"/>
  <c r="AB150" i="1503"/>
  <c r="AA150" i="1503"/>
  <c r="Y150" i="1503"/>
  <c r="W150" i="1503"/>
  <c r="S150" i="1503"/>
  <c r="Q150" i="1503"/>
  <c r="R150" i="1503" s="1"/>
  <c r="N150" i="1503"/>
  <c r="M150" i="1503"/>
  <c r="H150" i="1503"/>
  <c r="E150" i="1503"/>
  <c r="AC149" i="1503"/>
  <c r="AB149" i="1503"/>
  <c r="AA149" i="1503"/>
  <c r="Y149" i="1503"/>
  <c r="W149" i="1503"/>
  <c r="S149" i="1503"/>
  <c r="Q149" i="1503"/>
  <c r="N149" i="1503"/>
  <c r="M149" i="1503"/>
  <c r="H149" i="1503"/>
  <c r="E149" i="1503"/>
  <c r="AC148" i="1503"/>
  <c r="AB148" i="1503"/>
  <c r="AA148" i="1503"/>
  <c r="Y148" i="1503"/>
  <c r="W148" i="1503"/>
  <c r="S148" i="1503"/>
  <c r="Q148" i="1503"/>
  <c r="R148" i="1503" s="1"/>
  <c r="N148" i="1503"/>
  <c r="M148" i="1503"/>
  <c r="H148" i="1503"/>
  <c r="E148" i="1503"/>
  <c r="AC147" i="1503"/>
  <c r="AB147" i="1503"/>
  <c r="AJ147" i="1503" s="1"/>
  <c r="AA147" i="1503"/>
  <c r="Y147" i="1503"/>
  <c r="W147" i="1503"/>
  <c r="S147" i="1503"/>
  <c r="Q147" i="1503"/>
  <c r="N147" i="1503"/>
  <c r="M147" i="1503"/>
  <c r="H147" i="1503"/>
  <c r="E147" i="1503"/>
  <c r="AC146" i="1503"/>
  <c r="AB146" i="1503"/>
  <c r="AJ146" i="1503" s="1"/>
  <c r="AA146" i="1503"/>
  <c r="Y146" i="1503"/>
  <c r="W146" i="1503"/>
  <c r="S146" i="1503"/>
  <c r="Q146" i="1503"/>
  <c r="N146" i="1503"/>
  <c r="M146" i="1503"/>
  <c r="H146" i="1503"/>
  <c r="E146" i="1503"/>
  <c r="AC145" i="1503"/>
  <c r="AB145" i="1503"/>
  <c r="AA145" i="1503"/>
  <c r="Y145" i="1503"/>
  <c r="W145" i="1503"/>
  <c r="S145" i="1503"/>
  <c r="R145" i="1503" s="1"/>
  <c r="Q145" i="1503"/>
  <c r="N145" i="1503"/>
  <c r="M145" i="1503"/>
  <c r="H145" i="1503"/>
  <c r="E145" i="1503"/>
  <c r="AB144" i="1503"/>
  <c r="AA144" i="1503"/>
  <c r="Y144" i="1503"/>
  <c r="W144" i="1503"/>
  <c r="S144" i="1503"/>
  <c r="Q144" i="1503"/>
  <c r="N144" i="1503"/>
  <c r="M144" i="1503"/>
  <c r="H144" i="1503"/>
  <c r="E144" i="1503"/>
  <c r="AB143" i="1503"/>
  <c r="AJ143" i="1503" s="1"/>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N141" i="1503"/>
  <c r="M141" i="1503"/>
  <c r="H141" i="1503"/>
  <c r="E141" i="1503"/>
  <c r="AB140" i="1503"/>
  <c r="AA140" i="1503"/>
  <c r="Y140" i="1503"/>
  <c r="W140" i="1503"/>
  <c r="S140" i="1503"/>
  <c r="R140" i="1503" s="1"/>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c r="Q138" i="1503"/>
  <c r="N138" i="1503"/>
  <c r="M138" i="1503"/>
  <c r="H138" i="1503"/>
  <c r="E138" i="1503"/>
  <c r="Y137" i="1503"/>
  <c r="S137" i="1503"/>
  <c r="Q137" i="1503"/>
  <c r="R137" i="1503" s="1"/>
  <c r="N137" i="1503"/>
  <c r="M137" i="1503"/>
  <c r="E137" i="1503"/>
  <c r="BI136" i="1503"/>
  <c r="BH136" i="1503"/>
  <c r="AC136" i="1503"/>
  <c r="AB136" i="1503"/>
  <c r="AJ136" i="1503" s="1"/>
  <c r="AA136" i="1503"/>
  <c r="Y136" i="1503"/>
  <c r="W136" i="1503"/>
  <c r="T136" i="1503"/>
  <c r="S136" i="1503"/>
  <c r="Q136" i="1503"/>
  <c r="N136" i="1503"/>
  <c r="M136" i="1503"/>
  <c r="H136" i="1503"/>
  <c r="E136" i="1503"/>
  <c r="AC135" i="1503"/>
  <c r="AB135" i="1503"/>
  <c r="AA135" i="1503"/>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J133" i="1503" s="1"/>
  <c r="AA133" i="1503"/>
  <c r="Y133" i="1503"/>
  <c r="W133" i="1503"/>
  <c r="S133" i="1503"/>
  <c r="Q133" i="1503"/>
  <c r="N133" i="1503"/>
  <c r="M133" i="1503"/>
  <c r="H133" i="1503"/>
  <c r="E133" i="1503"/>
  <c r="AC132" i="1503"/>
  <c r="AB132" i="1503"/>
  <c r="AJ132" i="1503" s="1"/>
  <c r="AA132" i="1503"/>
  <c r="Y132" i="1503"/>
  <c r="W132" i="1503"/>
  <c r="S132" i="1503"/>
  <c r="Q132" i="1503"/>
  <c r="R132" i="1503" s="1"/>
  <c r="N132" i="1503"/>
  <c r="M132" i="1503"/>
  <c r="H132" i="1503"/>
  <c r="E132" i="1503"/>
  <c r="AC131" i="1503"/>
  <c r="AB131" i="1503"/>
  <c r="AA131" i="1503"/>
  <c r="Y131" i="1503"/>
  <c r="W131" i="1503"/>
  <c r="S131" i="1503"/>
  <c r="Q131" i="1503"/>
  <c r="N131" i="1503"/>
  <c r="M131" i="1503"/>
  <c r="H131" i="1503"/>
  <c r="E131" i="1503"/>
  <c r="AC130" i="1503"/>
  <c r="AB130" i="1503"/>
  <c r="AA130" i="1503"/>
  <c r="Y130" i="1503"/>
  <c r="W130" i="1503"/>
  <c r="S130" i="1503"/>
  <c r="Q130" i="1503"/>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J126" i="1503" s="1"/>
  <c r="AA126" i="1503"/>
  <c r="Y126" i="1503"/>
  <c r="W126" i="1503"/>
  <c r="S126" i="1503"/>
  <c r="Q126" i="1503"/>
  <c r="N126" i="1503"/>
  <c r="M126" i="1503"/>
  <c r="H126" i="1503"/>
  <c r="E126" i="1503"/>
  <c r="AB125" i="1503"/>
  <c r="AA125" i="1503"/>
  <c r="Y125" i="1503"/>
  <c r="W125" i="1503"/>
  <c r="S125" i="1503"/>
  <c r="Q125" i="1503"/>
  <c r="R125" i="1503" s="1"/>
  <c r="N125" i="1503"/>
  <c r="M125" i="1503"/>
  <c r="H125" i="1503"/>
  <c r="E125" i="1503"/>
  <c r="AB124" i="1503"/>
  <c r="AA124" i="1503"/>
  <c r="Y124" i="1503"/>
  <c r="W124" i="1503"/>
  <c r="S124" i="1503"/>
  <c r="Q124" i="1503"/>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R120" i="1503" s="1"/>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J110" i="1503" s="1"/>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J99" i="1503" s="1"/>
  <c r="AA99" i="1503"/>
  <c r="Y99" i="1503"/>
  <c r="W99" i="1503"/>
  <c r="S99" i="1503"/>
  <c r="Q99" i="1503"/>
  <c r="R99" i="1503" s="1"/>
  <c r="N99" i="1503"/>
  <c r="M99" i="1503"/>
  <c r="H99" i="1503"/>
  <c r="E99" i="1503"/>
  <c r="AC98" i="1503"/>
  <c r="AB98" i="1503"/>
  <c r="AA98" i="1503"/>
  <c r="Y98" i="1503"/>
  <c r="W98" i="1503"/>
  <c r="S98" i="1503"/>
  <c r="Q98" i="1503"/>
  <c r="N98" i="1503"/>
  <c r="M98" i="1503"/>
  <c r="H98" i="1503"/>
  <c r="E98" i="1503"/>
  <c r="AB97" i="1503"/>
  <c r="AA97" i="1503"/>
  <c r="Y97" i="1503"/>
  <c r="W97" i="1503"/>
  <c r="S97" i="1503"/>
  <c r="Q97" i="1503"/>
  <c r="R97" i="1503" s="1"/>
  <c r="N97" i="1503"/>
  <c r="M97" i="1503"/>
  <c r="H97" i="1503"/>
  <c r="E97" i="1503"/>
  <c r="AB96" i="1503"/>
  <c r="AA96" i="1503"/>
  <c r="Y96" i="1503"/>
  <c r="W96" i="1503"/>
  <c r="S96" i="1503"/>
  <c r="R96" i="1503"/>
  <c r="Q96" i="1503"/>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R91" i="1503" s="1"/>
  <c r="H91" i="1503"/>
  <c r="E91" i="1503"/>
  <c r="BI90" i="1503"/>
  <c r="BH90" i="1503"/>
  <c r="AC90" i="1503"/>
  <c r="AB90" i="1503"/>
  <c r="AJ90" i="1503" s="1"/>
  <c r="AA90" i="1503"/>
  <c r="Y90" i="1503"/>
  <c r="W90" i="1503"/>
  <c r="T90" i="1503"/>
  <c r="S90" i="1503"/>
  <c r="Q90" i="1503"/>
  <c r="R90" i="1503" s="1"/>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N88" i="1503"/>
  <c r="M88" i="1503"/>
  <c r="H88" i="1503"/>
  <c r="E88" i="1503"/>
  <c r="AC87" i="1503"/>
  <c r="AB87" i="1503"/>
  <c r="AJ87" i="1503" s="1"/>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R83" i="1503" s="1"/>
  <c r="N83" i="1503"/>
  <c r="M83" i="1503"/>
  <c r="H83" i="1503"/>
  <c r="E83" i="1503"/>
  <c r="AB82" i="1503"/>
  <c r="AA82" i="1503"/>
  <c r="Y82" i="1503"/>
  <c r="W82" i="1503"/>
  <c r="S82" i="1503"/>
  <c r="R82" i="1503" s="1"/>
  <c r="Q82" i="1503"/>
  <c r="N82" i="1503"/>
  <c r="M82" i="1503"/>
  <c r="H82" i="1503"/>
  <c r="E82" i="1503"/>
  <c r="AB81" i="1503"/>
  <c r="AA81" i="1503"/>
  <c r="Y81" i="1503"/>
  <c r="W81" i="1503"/>
  <c r="S81" i="1503"/>
  <c r="Q81" i="1503"/>
  <c r="R81" i="1503" s="1"/>
  <c r="N81" i="1503"/>
  <c r="M81" i="1503"/>
  <c r="H81" i="1503"/>
  <c r="E81" i="1503"/>
  <c r="AB80" i="1503"/>
  <c r="AA80" i="1503"/>
  <c r="Y80" i="1503"/>
  <c r="W80" i="1503"/>
  <c r="S80" i="1503"/>
  <c r="Q80" i="1503"/>
  <c r="R80" i="1503" s="1"/>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A75" i="1503"/>
  <c r="Y75" i="1503"/>
  <c r="W75" i="1503"/>
  <c r="T75" i="1503"/>
  <c r="S75" i="1503"/>
  <c r="Q75" i="1503"/>
  <c r="N75" i="1503"/>
  <c r="M75" i="1503"/>
  <c r="H75" i="1503"/>
  <c r="E75" i="1503"/>
  <c r="AC74" i="1503"/>
  <c r="AB74" i="1503"/>
  <c r="AA74" i="1503"/>
  <c r="Y74" i="1503"/>
  <c r="W74" i="1503"/>
  <c r="S74" i="1503"/>
  <c r="Q74" i="1503"/>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c r="Q69" i="1503"/>
  <c r="N69" i="1503"/>
  <c r="M69" i="1503"/>
  <c r="H69" i="1503"/>
  <c r="E69" i="1503"/>
  <c r="AC68" i="1503"/>
  <c r="AB68" i="1503"/>
  <c r="AA68" i="1503"/>
  <c r="Y68" i="1503"/>
  <c r="W68" i="1503"/>
  <c r="S68" i="1503"/>
  <c r="Q68" i="1503"/>
  <c r="R68" i="1503" s="1"/>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R65" i="1503" s="1"/>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S61" i="1503"/>
  <c r="Q61" i="1503"/>
  <c r="N61" i="1503"/>
  <c r="M61" i="1503"/>
  <c r="H61" i="1503"/>
  <c r="E61" i="1503"/>
  <c r="AC60" i="1503"/>
  <c r="AB60" i="1503"/>
  <c r="AA60" i="1503"/>
  <c r="Y60" i="1503"/>
  <c r="W60" i="1503"/>
  <c r="S60" i="1503"/>
  <c r="Q60" i="1503"/>
  <c r="R60" i="1503" s="1"/>
  <c r="N60" i="1503"/>
  <c r="M60" i="1503"/>
  <c r="H60" i="1503"/>
  <c r="E60" i="1503"/>
  <c r="AC59" i="1503"/>
  <c r="AB59" i="1503"/>
  <c r="AJ59" i="1503" s="1"/>
  <c r="AA59" i="1503"/>
  <c r="Y59" i="1503"/>
  <c r="W59" i="1503"/>
  <c r="S59" i="1503"/>
  <c r="R59" i="1503"/>
  <c r="Q59" i="1503"/>
  <c r="M59" i="1503"/>
  <c r="H59" i="1503"/>
  <c r="E59" i="1503"/>
  <c r="AC58" i="1503"/>
  <c r="AB58" i="1503"/>
  <c r="AJ58" i="1503" s="1"/>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N56" i="1503"/>
  <c r="M56" i="1503"/>
  <c r="H56" i="1503"/>
  <c r="E56" i="1503"/>
  <c r="AC55" i="1503"/>
  <c r="AB55" i="1503"/>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A52" i="1503"/>
  <c r="Y52" i="1503"/>
  <c r="W52" i="1503"/>
  <c r="S52" i="1503"/>
  <c r="Q52" i="1503"/>
  <c r="N52" i="1503"/>
  <c r="M52" i="1503"/>
  <c r="H52" i="1503"/>
  <c r="E52" i="1503"/>
  <c r="AB51" i="1503"/>
  <c r="AA51" i="1503"/>
  <c r="Y51" i="1503"/>
  <c r="W51" i="1503"/>
  <c r="S51" i="1503"/>
  <c r="Q51" i="1503"/>
  <c r="R51" i="1503" s="1"/>
  <c r="N51" i="1503"/>
  <c r="M51" i="1503"/>
  <c r="H51" i="1503"/>
  <c r="E51" i="1503"/>
  <c r="AB50" i="1503"/>
  <c r="AA50" i="1503"/>
  <c r="Y50" i="1503"/>
  <c r="W50" i="1503"/>
  <c r="S50" i="1503"/>
  <c r="Q50" i="1503"/>
  <c r="R50" i="1503" s="1"/>
  <c r="N50" i="1503"/>
  <c r="M50" i="1503"/>
  <c r="H50" i="1503"/>
  <c r="E50" i="1503"/>
  <c r="AB49" i="1503"/>
  <c r="AA49" i="1503"/>
  <c r="AJ49" i="1503" s="1"/>
  <c r="Y49" i="1503"/>
  <c r="W49" i="1503"/>
  <c r="S49" i="1503"/>
  <c r="Q49" i="1503"/>
  <c r="N49" i="1503"/>
  <c r="M49" i="1503"/>
  <c r="H49" i="1503"/>
  <c r="E49" i="1503"/>
  <c r="AB48" i="1503"/>
  <c r="AA48" i="1503"/>
  <c r="Y48" i="1503"/>
  <c r="W48" i="1503"/>
  <c r="S48" i="1503"/>
  <c r="Q48" i="1503"/>
  <c r="M48" i="1503"/>
  <c r="H48" i="1503"/>
  <c r="E48" i="1503"/>
  <c r="Y47" i="1503"/>
  <c r="S47" i="1503"/>
  <c r="Q47" i="1503"/>
  <c r="R47" i="1503" s="1"/>
  <c r="N47" i="1503"/>
  <c r="M47" i="1503"/>
  <c r="E47" i="1503"/>
  <c r="BI46" i="1503"/>
  <c r="BH46" i="1503"/>
  <c r="AC46" i="1503"/>
  <c r="AB46" i="1503"/>
  <c r="AJ46" i="1503" s="1"/>
  <c r="AA46" i="1503"/>
  <c r="Y46" i="1503"/>
  <c r="W46" i="1503"/>
  <c r="S46" i="1503"/>
  <c r="Q46" i="1503"/>
  <c r="R46" i="1503" s="1"/>
  <c r="N46" i="1503"/>
  <c r="M46" i="1503"/>
  <c r="H46" i="1503"/>
  <c r="E46" i="1503"/>
  <c r="AC45" i="1503"/>
  <c r="AB45" i="1503"/>
  <c r="AA45" i="1503"/>
  <c r="Y45" i="1503"/>
  <c r="W45" i="1503"/>
  <c r="S45" i="1503"/>
  <c r="Q45" i="1503"/>
  <c r="R45" i="1503" s="1"/>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R43" i="1503" s="1"/>
  <c r="N43" i="1503"/>
  <c r="M43" i="1503"/>
  <c r="H43" i="1503"/>
  <c r="E43" i="1503"/>
  <c r="AC42" i="1503"/>
  <c r="AB42" i="1503"/>
  <c r="AJ42" i="1503" s="1"/>
  <c r="AA42" i="1503"/>
  <c r="Y42" i="1503"/>
  <c r="W42" i="1503"/>
  <c r="S42" i="1503"/>
  <c r="Q42" i="1503"/>
  <c r="R42" i="1503" s="1"/>
  <c r="N42" i="1503"/>
  <c r="M42" i="1503"/>
  <c r="H42" i="1503"/>
  <c r="E42" i="1503"/>
  <c r="AC41" i="1503"/>
  <c r="AB41" i="1503"/>
  <c r="AA41" i="1503"/>
  <c r="AJ41" i="1503" s="1"/>
  <c r="Y41" i="1503"/>
  <c r="W41" i="1503"/>
  <c r="S41" i="1503"/>
  <c r="Q41" i="1503"/>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Q34" i="1503"/>
  <c r="R34" i="1503" s="1"/>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N31" i="1503"/>
  <c r="M31" i="1503"/>
  <c r="H31" i="1503"/>
  <c r="E31" i="1503"/>
  <c r="AC30" i="1503"/>
  <c r="AB30" i="1503"/>
  <c r="AA30" i="1503"/>
  <c r="Y30" i="1503"/>
  <c r="W30" i="1503"/>
  <c r="S30" i="1503"/>
  <c r="Q30" i="1503"/>
  <c r="R30" i="1503" s="1"/>
  <c r="N30" i="1503"/>
  <c r="M30" i="1503"/>
  <c r="H30" i="1503"/>
  <c r="E30" i="1503"/>
  <c r="AC29" i="1503"/>
  <c r="AB29" i="1503"/>
  <c r="AJ29" i="1503" s="1"/>
  <c r="AA29" i="1503"/>
  <c r="Y29" i="1503"/>
  <c r="W29" i="1503"/>
  <c r="S29" i="1503"/>
  <c r="Q29" i="1503"/>
  <c r="R29" i="1503" s="1"/>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R27" i="1503" s="1"/>
  <c r="N27" i="1503"/>
  <c r="M27" i="1503"/>
  <c r="H27" i="1503"/>
  <c r="E27" i="1503"/>
  <c r="AC26" i="1503"/>
  <c r="AB26" i="1503"/>
  <c r="AA26" i="1503"/>
  <c r="Y26" i="1503"/>
  <c r="W26" i="1503"/>
  <c r="S26" i="1503"/>
  <c r="Q26" i="1503"/>
  <c r="N26" i="1503"/>
  <c r="M26" i="1503"/>
  <c r="H26" i="1503"/>
  <c r="E26" i="1503"/>
  <c r="AC25" i="1503"/>
  <c r="AB25" i="1503"/>
  <c r="AA25" i="1503"/>
  <c r="AJ25" i="1503" s="1"/>
  <c r="Y25" i="1503"/>
  <c r="W25" i="1503"/>
  <c r="S25" i="1503"/>
  <c r="Q25" i="1503"/>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N22" i="1503"/>
  <c r="M22" i="1503"/>
  <c r="H22" i="1503"/>
  <c r="E22" i="1503"/>
  <c r="AC21" i="1503"/>
  <c r="AB21" i="1503"/>
  <c r="AA21" i="1503"/>
  <c r="AJ21" i="1503" s="1"/>
  <c r="Y21" i="1503"/>
  <c r="W21" i="1503"/>
  <c r="S21" i="1503"/>
  <c r="Q21" i="1503"/>
  <c r="R21" i="1503" s="1"/>
  <c r="N21" i="1503"/>
  <c r="M21" i="1503"/>
  <c r="H21" i="1503"/>
  <c r="E21" i="1503"/>
  <c r="AB20" i="1503"/>
  <c r="AA20" i="1503"/>
  <c r="Y20" i="1503"/>
  <c r="W20" i="1503"/>
  <c r="S20" i="1503"/>
  <c r="Q20" i="1503"/>
  <c r="N20" i="1503"/>
  <c r="M20" i="1503"/>
  <c r="H20" i="1503"/>
  <c r="E20" i="1503"/>
  <c r="AB19" i="1503"/>
  <c r="AA19" i="1503"/>
  <c r="W19" i="1503"/>
  <c r="S19" i="1503"/>
  <c r="Q19" i="1503"/>
  <c r="M19" i="1503"/>
  <c r="H19" i="1503"/>
  <c r="E19" i="1503"/>
  <c r="AB18" i="1503"/>
  <c r="AA18" i="1503"/>
  <c r="Y18" i="1503"/>
  <c r="W18" i="1503"/>
  <c r="S18" i="1503"/>
  <c r="Q18" i="1503"/>
  <c r="M18" i="1503"/>
  <c r="H18" i="1503"/>
  <c r="E18" i="1503"/>
  <c r="Y17" i="1503"/>
  <c r="S17" i="1503"/>
  <c r="R17" i="1503" s="1"/>
  <c r="Q17" i="1503"/>
  <c r="N17" i="1503"/>
  <c r="M17" i="1503"/>
  <c r="E17" i="1503"/>
  <c r="BI16" i="1503"/>
  <c r="BH16" i="1503"/>
  <c r="AC16" i="1503"/>
  <c r="AB16" i="1503"/>
  <c r="AA16" i="1503"/>
  <c r="AJ16" i="1503" s="1"/>
  <c r="Y16" i="1503"/>
  <c r="W16" i="1503"/>
  <c r="T16" i="1503"/>
  <c r="S16" i="1503"/>
  <c r="Q16" i="1503"/>
  <c r="R16" i="1503" s="1"/>
  <c r="N16" i="1503"/>
  <c r="M16" i="1503"/>
  <c r="H16" i="1503"/>
  <c r="E16" i="1503"/>
  <c r="AC15" i="1503"/>
  <c r="AB15" i="1503"/>
  <c r="AA15" i="1503"/>
  <c r="Y15" i="1503"/>
  <c r="W15" i="1503"/>
  <c r="S15" i="1503"/>
  <c r="Q15" i="1503"/>
  <c r="N15" i="1503"/>
  <c r="M15" i="1503"/>
  <c r="H15" i="1503"/>
  <c r="E15" i="1503"/>
  <c r="AC14" i="1503"/>
  <c r="AB14" i="1503"/>
  <c r="AA14" i="1503"/>
  <c r="Y14" i="1503"/>
  <c r="W14" i="1503"/>
  <c r="S14" i="1503"/>
  <c r="Q14" i="1503"/>
  <c r="M14" i="1503"/>
  <c r="H14" i="1503"/>
  <c r="E14" i="1503"/>
  <c r="AC13" i="1503"/>
  <c r="AB13" i="1503"/>
  <c r="AA13" i="1503"/>
  <c r="Y13" i="1503"/>
  <c r="W13" i="1503"/>
  <c r="S13" i="1503"/>
  <c r="Q13" i="1503"/>
  <c r="M13" i="1503"/>
  <c r="H13" i="1503"/>
  <c r="E13" i="1503"/>
  <c r="AJ12" i="1503"/>
  <c r="AC12" i="1503"/>
  <c r="AB12" i="1503"/>
  <c r="AA12" i="1503"/>
  <c r="Y12" i="1503"/>
  <c r="W12" i="1503"/>
  <c r="S12" i="1503"/>
  <c r="Q12" i="1503"/>
  <c r="N12" i="1503"/>
  <c r="M12" i="1503"/>
  <c r="H12" i="1503"/>
  <c r="E12" i="1503"/>
  <c r="AC11" i="1503"/>
  <c r="AB11" i="1503"/>
  <c r="AA11" i="1503"/>
  <c r="Y11" i="1503"/>
  <c r="W11" i="1503"/>
  <c r="S11" i="1503"/>
  <c r="Q11" i="1503"/>
  <c r="R11" i="1503" s="1"/>
  <c r="N11" i="1503"/>
  <c r="M11" i="1503"/>
  <c r="H11" i="1503"/>
  <c r="E11" i="1503"/>
  <c r="AC10" i="1503"/>
  <c r="AB10" i="1503"/>
  <c r="AJ10" i="1503" s="1"/>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A8" i="1503"/>
  <c r="Y8" i="1503"/>
  <c r="W8" i="1503"/>
  <c r="S8" i="1503"/>
  <c r="Q8" i="1503"/>
  <c r="N8" i="1503"/>
  <c r="M8" i="1503"/>
  <c r="H8" i="1503"/>
  <c r="E8" i="1503"/>
  <c r="AC7" i="1503"/>
  <c r="AB7" i="1503"/>
  <c r="AA7" i="1503"/>
  <c r="Y7" i="1503"/>
  <c r="W7" i="1503"/>
  <c r="S7" i="1503"/>
  <c r="R7" i="1503"/>
  <c r="Q7" i="1503"/>
  <c r="N7" i="1503"/>
  <c r="M7" i="1503"/>
  <c r="H7" i="1503"/>
  <c r="E7" i="1503"/>
  <c r="AB6" i="1503"/>
  <c r="AA6" i="1503"/>
  <c r="Y6" i="1503"/>
  <c r="W6" i="1503"/>
  <c r="S6" i="1503"/>
  <c r="Q6" i="1503"/>
  <c r="R6" i="1503" s="1"/>
  <c r="N6" i="1503"/>
  <c r="M6" i="1503"/>
  <c r="H6" i="1503"/>
  <c r="E6" i="1503"/>
  <c r="AB5" i="1503"/>
  <c r="AJ5" i="1503" s="1"/>
  <c r="AA5" i="1503"/>
  <c r="Y5" i="1503"/>
  <c r="W5" i="1503"/>
  <c r="S5" i="1503"/>
  <c r="Q5" i="1503"/>
  <c r="R5" i="1503" s="1"/>
  <c r="N5" i="1503"/>
  <c r="M5" i="1503"/>
  <c r="H5" i="1503"/>
  <c r="E5" i="1503"/>
  <c r="AB4" i="1503"/>
  <c r="AA4" i="1503"/>
  <c r="AJ4" i="1503" s="1"/>
  <c r="Y4" i="1503"/>
  <c r="W4" i="1503"/>
  <c r="S4" i="1503"/>
  <c r="Q4" i="1503"/>
  <c r="N4" i="1503"/>
  <c r="M4" i="1503"/>
  <c r="H4" i="1503"/>
  <c r="E4" i="1503"/>
  <c r="AB3" i="1503"/>
  <c r="AA3" i="1503"/>
  <c r="Y3" i="1503"/>
  <c r="W3" i="1503"/>
  <c r="S3" i="1503"/>
  <c r="Q3" i="1503"/>
  <c r="M3" i="1503"/>
  <c r="H3" i="1503"/>
  <c r="E3" i="1503"/>
  <c r="Y2" i="1503"/>
  <c r="S2" i="1503"/>
  <c r="Q2" i="1503"/>
  <c r="N2" i="1503"/>
  <c r="M2" i="1503"/>
  <c r="E2" i="1503"/>
  <c r="AJ52" i="1503" l="1"/>
  <c r="R19" i="1503"/>
  <c r="R28" i="1503"/>
  <c r="R35" i="1503"/>
  <c r="T46" i="1503"/>
  <c r="AJ55" i="1503"/>
  <c r="AJ80" i="1503"/>
  <c r="R84" i="1503"/>
  <c r="R101" i="1503"/>
  <c r="R154" i="1503"/>
  <c r="R160" i="1503"/>
  <c r="AJ164" i="1503"/>
  <c r="R175" i="1503"/>
  <c r="AJ180" i="1503"/>
  <c r="R192" i="1503"/>
  <c r="R208" i="1503"/>
  <c r="R226" i="1503"/>
  <c r="AJ252" i="1503"/>
  <c r="AJ258" i="1503"/>
  <c r="A16" i="1502"/>
  <c r="J16" i="1504"/>
  <c r="R2" i="1503"/>
  <c r="R8" i="1503"/>
  <c r="R18" i="1503"/>
  <c r="R25" i="1503"/>
  <c r="R41" i="1503"/>
  <c r="AJ51" i="1503"/>
  <c r="R61" i="1503"/>
  <c r="R67" i="1503"/>
  <c r="AJ72" i="1503"/>
  <c r="AJ86" i="1503"/>
  <c r="R92" i="1503"/>
  <c r="R98" i="1503"/>
  <c r="AJ103" i="1503"/>
  <c r="AJ117" i="1503"/>
  <c r="R122" i="1503"/>
  <c r="AJ129" i="1503"/>
  <c r="R143" i="1503"/>
  <c r="AJ194" i="1503"/>
  <c r="R198" i="1503"/>
  <c r="R224" i="1503"/>
  <c r="AJ231" i="1503"/>
  <c r="AJ264" i="1503"/>
  <c r="A15" i="1502"/>
  <c r="J15" i="1504"/>
  <c r="R191" i="1503"/>
  <c r="AJ201" i="1503"/>
  <c r="AJ211" i="1503"/>
  <c r="AJ130" i="1503"/>
  <c r="R144" i="1503"/>
  <c r="AJ35" i="1503"/>
  <c r="AJ44" i="1503"/>
  <c r="T61" i="1503"/>
  <c r="AJ70" i="1503"/>
  <c r="AJ84" i="1503"/>
  <c r="AJ115" i="1503"/>
  <c r="AJ160" i="1503"/>
  <c r="R172" i="1503"/>
  <c r="AJ192" i="1503"/>
  <c r="AJ217" i="1503"/>
  <c r="AJ226" i="1503"/>
  <c r="AJ261" i="1503"/>
  <c r="AJ270" i="1503"/>
  <c r="AJ75" i="1503"/>
  <c r="AJ124" i="1503"/>
  <c r="AJ149" i="1503"/>
  <c r="AJ240" i="1503"/>
  <c r="R22" i="1503"/>
  <c r="R38" i="1503"/>
  <c r="R56" i="1503"/>
  <c r="R57" i="1503"/>
  <c r="AJ68" i="1503"/>
  <c r="AJ83" i="1503"/>
  <c r="AJ159" i="1503"/>
  <c r="R166" i="1503"/>
  <c r="AJ183" i="1503"/>
  <c r="R220" i="1503"/>
  <c r="AJ237" i="1503"/>
  <c r="R141" i="1503"/>
  <c r="R151" i="1503"/>
  <c r="R152" i="1503"/>
  <c r="R165" i="1503"/>
  <c r="R167" i="1503"/>
  <c r="R182" i="1503"/>
  <c r="AJ198" i="1503"/>
  <c r="AJ14" i="1503"/>
  <c r="AJ98" i="1503"/>
  <c r="AJ112" i="1503"/>
  <c r="R3" i="1503"/>
  <c r="R14" i="1503"/>
  <c r="R20" i="1503"/>
  <c r="R31" i="1503"/>
  <c r="R74" i="1503"/>
  <c r="AJ81" i="1503"/>
  <c r="R88" i="1503"/>
  <c r="AJ97" i="1503"/>
  <c r="R118" i="1503"/>
  <c r="R124" i="1503"/>
  <c r="R130" i="1503"/>
  <c r="R131" i="1503"/>
  <c r="AJ135" i="1503"/>
  <c r="R179" i="1503"/>
  <c r="R180" i="1503"/>
  <c r="AJ189" i="1503"/>
  <c r="R195" i="1503"/>
  <c r="R197" i="1503"/>
  <c r="R201" i="1503"/>
  <c r="R212" i="1503"/>
  <c r="AJ236" i="1503"/>
  <c r="T181" i="1503"/>
  <c r="AJ256" i="1503"/>
  <c r="AJ267" i="1503"/>
  <c r="AJ8" i="1503"/>
  <c r="AJ22" i="1503"/>
  <c r="AJ56" i="1503"/>
  <c r="R108" i="1503"/>
  <c r="AJ125" i="1503"/>
  <c r="R129" i="1503"/>
  <c r="R146" i="1503"/>
  <c r="R147" i="1503"/>
  <c r="R161" i="1503"/>
  <c r="R169" i="1503"/>
  <c r="R176" i="1503"/>
  <c r="AJ188" i="1503"/>
  <c r="R193" i="1503"/>
  <c r="AJ202" i="1503"/>
  <c r="AJ234" i="1503"/>
  <c r="AJ253" i="1503"/>
  <c r="R15" i="1502"/>
  <c r="F15" i="1506" s="1"/>
  <c r="B16" i="1502"/>
  <c r="G16" i="1502" s="1"/>
  <c r="H16" i="1502" s="1"/>
  <c r="I16" i="1502" s="1"/>
  <c r="A17" i="1499"/>
  <c r="AH17" i="1499"/>
  <c r="CG17" i="1499"/>
  <c r="AT17" i="7"/>
  <c r="AQ17" i="7"/>
  <c r="BY17" i="7" s="1"/>
  <c r="B15" i="1502"/>
  <c r="A16" i="1499"/>
  <c r="AH16" i="1499"/>
  <c r="CG16" i="1499"/>
  <c r="AQ16" i="7"/>
  <c r="BY16" i="7" s="1"/>
  <c r="AT16" i="7"/>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G15" i="1502"/>
  <c r="H15" i="1502" s="1"/>
  <c r="I15" i="1502" s="1"/>
  <c r="AC240" i="1503"/>
  <c r="K16" i="1502" l="1"/>
  <c r="S15" i="1502"/>
  <c r="G15" i="1506" s="1"/>
  <c r="K15" i="1502"/>
  <c r="P3" i="1504"/>
  <c r="P4" i="1504"/>
  <c r="P5" i="1504"/>
  <c r="P6" i="1504"/>
  <c r="P7" i="1504"/>
  <c r="L7" i="1506" s="1"/>
  <c r="P8" i="1504"/>
  <c r="L8" i="1506" s="1"/>
  <c r="P9" i="1504"/>
  <c r="P10" i="1504"/>
  <c r="P11" i="1504"/>
  <c r="P12" i="1504"/>
  <c r="P13" i="1504"/>
  <c r="P14" i="1504"/>
  <c r="L14" i="1506" s="1"/>
  <c r="O3" i="1504"/>
  <c r="O4" i="1504"/>
  <c r="O5" i="1504"/>
  <c r="K5" i="1506" s="1"/>
  <c r="O6" i="1504"/>
  <c r="O7" i="1504"/>
  <c r="O8" i="1504"/>
  <c r="O9" i="1504"/>
  <c r="O10" i="1504"/>
  <c r="O11" i="1504"/>
  <c r="O12" i="1504"/>
  <c r="O13" i="1504"/>
  <c r="O14" i="1504"/>
  <c r="K14" i="1506" s="1"/>
  <c r="P2" i="1504"/>
  <c r="L2" i="1506" s="1"/>
  <c r="O2" i="1504"/>
  <c r="L3" i="1506" l="1"/>
  <c r="L11" i="1506"/>
  <c r="K13" i="1506"/>
  <c r="K9" i="1506"/>
  <c r="L4" i="1506"/>
  <c r="K7" i="1506"/>
  <c r="K6" i="1506"/>
  <c r="K4"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H12" i="1499" l="1"/>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G14" i="1502" l="1"/>
  <c r="H14" i="1502" s="1"/>
  <c r="I14" i="1502" s="1"/>
  <c r="S14" i="1502"/>
  <c r="G14" i="1506" s="1"/>
  <c r="K14" i="1502"/>
  <c r="F12" i="1502" l="1"/>
  <c r="F13" i="1502"/>
  <c r="C12" i="1502"/>
  <c r="C13" i="1502"/>
  <c r="E13" i="1502" s="1"/>
  <c r="D13" i="1502" s="1"/>
  <c r="E12" i="1502" l="1"/>
  <c r="D12" i="1502" s="1"/>
  <c r="AL2" i="1504"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H3" i="1504" l="1"/>
  <c r="AH4" i="1504"/>
  <c r="AH5" i="1504"/>
  <c r="AH6" i="1504"/>
  <c r="AH7" i="1504"/>
  <c r="AH8" i="1504"/>
  <c r="AH9" i="1504"/>
  <c r="AH10" i="1504"/>
  <c r="AH11" i="1504"/>
  <c r="AH12" i="1504"/>
  <c r="AH13" i="1504"/>
  <c r="AH14" i="1504"/>
  <c r="AH2" i="1504"/>
  <c r="X2" i="1504"/>
  <c r="W2" i="1504"/>
  <c r="AC2" i="1504" s="1"/>
  <c r="V2" i="1504"/>
  <c r="AB2" i="1504" s="1"/>
  <c r="X1" i="1504"/>
  <c r="T1" i="1504"/>
  <c r="W1" i="1504"/>
  <c r="V1" i="1504"/>
  <c r="Y2" i="1504"/>
  <c r="U2" i="1504"/>
  <c r="AA2" i="1504" s="1"/>
  <c r="U1" i="1504"/>
  <c r="S1" i="1504"/>
  <c r="L2" i="1504"/>
  <c r="N2" i="1504"/>
  <c r="M2" i="1504"/>
  <c r="L3" i="1504"/>
  <c r="N3" i="1504"/>
  <c r="M3" i="1504"/>
  <c r="L4" i="1504"/>
  <c r="N4" i="1504"/>
  <c r="M4" i="1504"/>
  <c r="L5" i="1504"/>
  <c r="N5" i="1504"/>
  <c r="M5" i="1504"/>
  <c r="L6" i="1504"/>
  <c r="N6" i="1504"/>
  <c r="M6" i="1504"/>
  <c r="L7" i="1504"/>
  <c r="N7" i="1504"/>
  <c r="M7" i="1504"/>
  <c r="L8" i="1504"/>
  <c r="N8" i="1504"/>
  <c r="M8" i="1504"/>
  <c r="L9" i="1504"/>
  <c r="N9" i="1504"/>
  <c r="J9" i="1506" s="1"/>
  <c r="M9" i="1504"/>
  <c r="L10" i="1504"/>
  <c r="N10" i="1504"/>
  <c r="M10" i="1504"/>
  <c r="L11" i="1504"/>
  <c r="N11" i="1504"/>
  <c r="M11" i="1504"/>
  <c r="L12" i="1504"/>
  <c r="N12" i="1504"/>
  <c r="M12" i="1504"/>
  <c r="L13" i="1504"/>
  <c r="N13" i="1504"/>
  <c r="M13" i="1504"/>
  <c r="L14" i="1504"/>
  <c r="H14" i="1506" s="1"/>
  <c r="N14" i="1504"/>
  <c r="J14" i="1506" s="1"/>
  <c r="M14" i="1504"/>
  <c r="I14" i="1506" s="1"/>
  <c r="H4" i="1506" l="1"/>
  <c r="I3" i="1506"/>
  <c r="H9" i="1506"/>
  <c r="J3" i="1506"/>
  <c r="I8"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H1" i="1504"/>
  <c r="I1" i="1504"/>
  <c r="A1" i="1504"/>
  <c r="AN3" i="1499" l="1"/>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10" i="1502" l="1"/>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S12" i="1502" s="1"/>
  <c r="G12" i="1506" s="1"/>
  <c r="B13" i="1502"/>
  <c r="S13" i="1502" s="1"/>
  <c r="G13" i="1506" s="1"/>
  <c r="G12" i="1502" l="1"/>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S10" i="1502" s="1"/>
  <c r="G10" i="1506" s="1"/>
  <c r="A14" i="1499"/>
  <c r="A7" i="1499"/>
  <c r="A10" i="1499"/>
  <c r="B5" i="1502"/>
  <c r="S5" i="1502" s="1"/>
  <c r="G5" i="1506" s="1"/>
  <c r="A13" i="1499"/>
  <c r="B4" i="1502"/>
  <c r="B8" i="1502"/>
  <c r="AK38" i="1495"/>
  <c r="B11" i="1502"/>
  <c r="S11" i="1502" s="1"/>
  <c r="G11" i="1506" s="1"/>
  <c r="G6" i="1502" l="1"/>
  <c r="H6" i="1502" s="1"/>
  <c r="I6" i="1502" s="1"/>
  <c r="S6" i="1502"/>
  <c r="G6" i="1506" s="1"/>
  <c r="G7" i="1502"/>
  <c r="H7" i="1502" s="1"/>
  <c r="I7" i="1502" s="1"/>
  <c r="S7" i="1502"/>
  <c r="G7" i="1506" s="1"/>
  <c r="G9" i="1502"/>
  <c r="H9" i="1502" s="1"/>
  <c r="I9" i="1502" s="1"/>
  <c r="S9" i="1502"/>
  <c r="G9" i="1506" s="1"/>
  <c r="G3" i="1502"/>
  <c r="H3" i="1502" s="1"/>
  <c r="I3" i="1502" s="1"/>
  <c r="S3" i="1502"/>
  <c r="G3" i="1506" s="1"/>
  <c r="S8" i="1502"/>
  <c r="G8" i="1506" s="1"/>
  <c r="S4" i="1502"/>
  <c r="G4"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G24" i="1502" l="1"/>
  <c r="J14" i="1504"/>
  <c r="J13" i="1504"/>
  <c r="A13" i="1502"/>
  <c r="R13" i="1502" s="1"/>
  <c r="F13" i="1506" s="1"/>
  <c r="J12" i="1504"/>
  <c r="A12" i="1502"/>
  <c r="R12" i="1502" s="1"/>
  <c r="F12" i="1506" s="1"/>
  <c r="A4" i="1502"/>
  <c r="J4" i="1504"/>
  <c r="A6" i="1502"/>
  <c r="J6" i="1504"/>
  <c r="A5" i="1502"/>
  <c r="R5" i="1502" s="1"/>
  <c r="F5" i="1506" s="1"/>
  <c r="J5" i="1504"/>
  <c r="A11" i="1502"/>
  <c r="J11" i="1504"/>
  <c r="A10" i="1502"/>
  <c r="R10" i="1502" s="1"/>
  <c r="F10" i="1506" s="1"/>
  <c r="J10" i="1504"/>
  <c r="A3" i="1502"/>
  <c r="J3" i="1504"/>
  <c r="A9" i="1502"/>
  <c r="J9" i="1504"/>
  <c r="A8" i="1502"/>
  <c r="R8" i="1502" s="1"/>
  <c r="F8" i="1506" s="1"/>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R6" i="1502" l="1"/>
  <c r="F6" i="1506" s="1"/>
  <c r="R11" i="1502"/>
  <c r="F11" i="1506" s="1"/>
  <c r="R4" i="1502"/>
  <c r="F4" i="1506" s="1"/>
  <c r="R9" i="1502"/>
  <c r="F9" i="1506" s="1"/>
  <c r="R3" i="1502"/>
  <c r="F3" i="1506" s="1"/>
  <c r="L2" i="1502"/>
  <c r="AK26" i="1495" l="1"/>
  <c r="AK3" i="1495"/>
  <c r="CC9" i="1499"/>
  <c r="CG47" i="1499"/>
  <c r="CG48" i="1499"/>
  <c r="CG49" i="1499"/>
  <c r="CG37" i="1499"/>
  <c r="CG3" i="1499"/>
  <c r="F2" i="1502" l="1"/>
  <c r="C2" i="1502"/>
  <c r="M24" i="1502" s="1"/>
  <c r="B2" i="1502"/>
  <c r="K2" i="1502" l="1"/>
  <c r="S2" i="1502"/>
  <c r="G2" i="1506" s="1"/>
  <c r="T3" i="1502"/>
  <c r="T9" i="1502"/>
  <c r="T12" i="1502"/>
  <c r="T14" i="1502"/>
  <c r="T4" i="1502"/>
  <c r="T6" i="1502"/>
  <c r="T7" i="1502"/>
  <c r="T10" i="1502"/>
  <c r="T13" i="1502"/>
  <c r="T5" i="1502"/>
  <c r="T8" i="1502"/>
  <c r="T16" i="1502"/>
  <c r="P2" i="1502"/>
  <c r="M2" i="1506" s="1"/>
  <c r="N2" i="1506" s="1"/>
  <c r="T11" i="1502"/>
  <c r="T15" i="1502"/>
  <c r="T2" i="1502"/>
  <c r="M16" i="1502"/>
  <c r="N16" i="1502" s="1"/>
  <c r="O16" i="1502" s="1"/>
  <c r="P16" i="1502"/>
  <c r="M15" i="1502"/>
  <c r="N15" i="1502" s="1"/>
  <c r="O15" i="1502" s="1"/>
  <c r="P15" i="1502"/>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C16" i="1495"/>
  <c r="Q15" i="1504"/>
  <c r="R15" i="1504" s="1"/>
  <c r="M15" i="1506"/>
  <c r="N15" i="1506" s="1"/>
  <c r="Q16" i="1502"/>
  <c r="Q16" i="1504"/>
  <c r="R16" i="1504" s="1"/>
  <c r="C17" i="1495"/>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Y4" i="7" l="1"/>
  <c r="Z4" i="7"/>
  <c r="Z5" i="7" s="1"/>
  <c r="Z6" i="7" s="1"/>
  <c r="Z7" i="7" s="1"/>
  <c r="Z8" i="7" s="1"/>
  <c r="Z9" i="7" s="1"/>
  <c r="Z10" i="7" s="1"/>
  <c r="Z11" i="7" s="1"/>
  <c r="Z12" i="7" s="1"/>
  <c r="Z13" i="7" s="1"/>
  <c r="Z14" i="7" s="1"/>
  <c r="Z15" i="7" s="1"/>
  <c r="Z16" i="7" s="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A2" i="1500"/>
  <c r="EM2" i="1500"/>
  <c r="EW2" i="1500"/>
  <c r="EK2" i="1500"/>
  <c r="FC2" i="1500"/>
  <c r="EN2" i="1500"/>
  <c r="ET2" i="1500"/>
  <c r="FI2" i="1500"/>
  <c r="ES2" i="1500"/>
  <c r="FH2" i="1500"/>
  <c r="FB2" i="1500"/>
  <c r="FD2" i="1500"/>
  <c r="FK2" i="1500"/>
  <c r="EO2" i="1500"/>
  <c r="FF2" i="1500"/>
  <c r="FS2" i="1500"/>
  <c r="FL2" i="1500"/>
  <c r="FE2" i="1500"/>
  <c r="FP2" i="1500"/>
  <c r="FR2" i="1500"/>
  <c r="EP2" i="1500"/>
  <c r="FQ2" i="1500"/>
  <c r="FG2" i="1500"/>
  <c r="ER2" i="1500"/>
  <c r="EX2" i="1500"/>
  <c r="FN2" i="1500"/>
  <c r="EY2" i="1500"/>
  <c r="EV2" i="1500"/>
  <c r="FO2" i="1500"/>
  <c r="EZ2" i="1500"/>
  <c r="EU2" i="1500"/>
  <c r="FJ2" i="1500"/>
  <c r="FM2" i="1500"/>
  <c r="EQ2" i="1500"/>
  <c r="L17" i="1499" l="1"/>
  <c r="AS17" i="1499"/>
  <c r="BB17" i="7"/>
  <c r="BZ17" i="7" s="1"/>
  <c r="Z17" i="7"/>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AX17" i="1499" l="1"/>
  <c r="Q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AP4" i="1499" s="1"/>
  <c r="S4" i="7"/>
  <c r="BJ4" i="7"/>
  <c r="BA4" i="1499"/>
  <c r="AX4" i="7"/>
  <c r="AO4" i="1499"/>
  <c r="AW4" i="7"/>
  <c r="AN4" i="1499"/>
  <c r="BI4" i="7"/>
  <c r="AZ4" i="1499"/>
  <c r="AS4" i="1499"/>
  <c r="BB4" i="7"/>
  <c r="AL4" i="7"/>
  <c r="BJ4" i="1499" s="1"/>
  <c r="BT4" i="1499" a="1"/>
  <c r="BP4" i="1499" a="1"/>
  <c r="AU4" i="7"/>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AY4" i="7" l="1"/>
  <c r="BE4" i="1499"/>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BE9" i="1499" s="1"/>
  <c r="AH9" i="7"/>
  <c r="BF9" i="1499" s="1"/>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Y9" i="1499"/>
  <c r="N9" i="7"/>
  <c r="AL9" i="1499" s="1"/>
  <c r="BT8" i="7"/>
  <c r="BU8" i="7" s="1"/>
  <c r="BV8" i="7"/>
  <c r="BW8" i="7" s="1"/>
  <c r="S9" i="7"/>
  <c r="BK8" i="1499"/>
  <c r="AN8" i="7"/>
  <c r="BL8" i="1499" s="1"/>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BO9" i="7" l="1"/>
  <c r="DX9" i="1500" s="1"/>
  <c r="BN9" i="7"/>
  <c r="BQ9" i="7"/>
  <c r="DZ9" i="1500" s="1"/>
  <c r="Q8" i="1502"/>
  <c r="AO9" i="1499"/>
  <c r="AW9" i="7"/>
  <c r="DF9" i="1500" s="1"/>
  <c r="BD9" i="7"/>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E9" i="1500"/>
  <c r="B17" i="1500"/>
  <c r="BP9" i="1500"/>
  <c r="CV8" i="1500"/>
  <c r="CX8" i="1500"/>
  <c r="BT15" i="1500"/>
  <c r="CZ9" i="1500"/>
  <c r="ED8" i="1500"/>
  <c r="EF8" i="1500"/>
  <c r="DW9" i="1500"/>
  <c r="DM9" i="1500"/>
  <c r="DU9" i="1500"/>
  <c r="DS9" i="1500"/>
  <c r="DC9" i="1500"/>
  <c r="G10" i="1499" l="1"/>
  <c r="BJ10" i="1499"/>
  <c r="Q10" i="1502"/>
  <c r="V10" i="7"/>
  <c r="V10" i="1499"/>
  <c r="AA10" i="7"/>
  <c r="R10" i="1499" s="1"/>
  <c r="AX10" i="7"/>
  <c r="BS10" i="7"/>
  <c r="AO10" i="1499"/>
  <c r="BJ10" i="7"/>
  <c r="AA10" i="1499"/>
  <c r="AY10" i="1499"/>
  <c r="AZ10" i="1499"/>
  <c r="BD10" i="7"/>
  <c r="BQ10" i="7"/>
  <c r="N10" i="1499"/>
  <c r="W10" i="1499"/>
  <c r="AN10" i="1499"/>
  <c r="D10" i="1499"/>
  <c r="X11" i="7"/>
  <c r="O11" i="1499" s="1"/>
  <c r="AH11" i="7"/>
  <c r="BO11" i="7" s="1"/>
  <c r="BM10" i="7"/>
  <c r="AA11" i="7"/>
  <c r="AA12" i="7" s="1"/>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AM10" i="7"/>
  <c r="AD10" i="1499" s="1"/>
  <c r="BT9" i="7"/>
  <c r="BU9" i="7" s="1"/>
  <c r="K11" i="1499"/>
  <c r="AR10" i="1499"/>
  <c r="BY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AO10" i="7" l="1"/>
  <c r="BH10" i="7"/>
  <c r="AK11" i="7"/>
  <c r="AK12" i="7" s="1"/>
  <c r="AE11" i="7"/>
  <c r="AE12" i="7"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BM12" i="7" s="1"/>
  <c r="Q9" i="1502"/>
  <c r="AE13" i="7"/>
  <c r="V13" i="1499" s="1"/>
  <c r="L11" i="7"/>
  <c r="AJ11" i="1499" s="1"/>
  <c r="M11" i="7"/>
  <c r="AK13" i="7"/>
  <c r="BF11" i="1499"/>
  <c r="AB13" i="7"/>
  <c r="X12" i="7"/>
  <c r="O12" i="1499" s="1"/>
  <c r="BM11" i="7"/>
  <c r="BD11" i="1499"/>
  <c r="BE11" i="7"/>
  <c r="AA13" i="7"/>
  <c r="R13" i="1499" s="1"/>
  <c r="AV11" i="1499"/>
  <c r="W11" i="1499"/>
  <c r="BC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F13" i="7"/>
  <c r="AV11" i="7"/>
  <c r="AE9" i="1499"/>
  <c r="BL11" i="7"/>
  <c r="CA10" i="7"/>
  <c r="BB11" i="7"/>
  <c r="AS11" i="1499"/>
  <c r="EC9" i="1500"/>
  <c r="EE9" i="1500"/>
  <c r="J11" i="1499"/>
  <c r="BX10" i="7"/>
  <c r="BC12" i="1499"/>
  <c r="BL12" i="7"/>
  <c r="AY12" i="1499"/>
  <c r="BH12" i="7"/>
  <c r="W13" i="7"/>
  <c r="AU12" i="1499"/>
  <c r="BD12" i="7"/>
  <c r="AZ12" i="1499"/>
  <c r="BI12" i="7"/>
  <c r="BD12" i="1499"/>
  <c r="BM10" i="1499"/>
  <c r="AF10" i="1499"/>
  <c r="R12" i="1499"/>
  <c r="N12" i="1499"/>
  <c r="O13" i="7"/>
  <c r="AM12" i="1499"/>
  <c r="AV12" i="7"/>
  <c r="K12" i="1499"/>
  <c r="BY11" i="7"/>
  <c r="AR11" i="1499"/>
  <c r="BK10" i="1499"/>
  <c r="AN10" i="7"/>
  <c r="BZ10" i="7"/>
  <c r="S12" i="7"/>
  <c r="AZ11" i="7"/>
  <c r="AQ11" i="1499"/>
  <c r="W12" i="1499"/>
  <c r="V12" i="1499"/>
  <c r="S12" i="1499"/>
  <c r="F12" i="1499"/>
  <c r="AT13" i="7"/>
  <c r="AQ13" i="7"/>
  <c r="BP20" i="1500"/>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R12" i="7" l="1"/>
  <c r="R13" i="7" s="1"/>
  <c r="I13" i="1499" s="1"/>
  <c r="BQ11" i="7"/>
  <c r="U12" i="1499"/>
  <c r="AP11" i="1499"/>
  <c r="AB11" i="1499"/>
  <c r="BR11" i="7"/>
  <c r="AN11" i="1499"/>
  <c r="BI11" i="1499"/>
  <c r="E11" i="1499"/>
  <c r="V11" i="1499"/>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I12"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AY12" i="7"/>
  <c r="AP12" i="1499"/>
  <c r="BJ12" i="7"/>
  <c r="BF12" i="1499"/>
  <c r="BO12" i="7"/>
  <c r="X13" i="1499"/>
  <c r="C12" i="1499"/>
  <c r="AR12" i="7"/>
  <c r="AS12" i="7" s="1"/>
  <c r="L11" i="1502" s="1"/>
  <c r="L13" i="7"/>
  <c r="AR13" i="7" s="1"/>
  <c r="DA20" i="1500" s="1"/>
  <c r="Z12" i="1499"/>
  <c r="BB12" i="7"/>
  <c r="BP12" i="7"/>
  <c r="AS12" i="1499"/>
  <c r="L12" i="1499"/>
  <c r="BZ11" i="7"/>
  <c r="BK13" i="7"/>
  <c r="BB13" i="1499"/>
  <c r="AZ13" i="1499"/>
  <c r="BI13" i="7"/>
  <c r="DR20" i="1500" s="1"/>
  <c r="AY13" i="7"/>
  <c r="DH20" i="1500" s="1"/>
  <c r="AP13" i="1499"/>
  <c r="BO13" i="7"/>
  <c r="DX20" i="1500" s="1"/>
  <c r="BF13" i="1499"/>
  <c r="AS13" i="1499"/>
  <c r="BB13" i="7"/>
  <c r="DK20" i="1500" s="1"/>
  <c r="S13" i="1499"/>
  <c r="AU13" i="1499"/>
  <c r="BD13" i="7"/>
  <c r="DM20" i="1500" s="1"/>
  <c r="S13" i="7"/>
  <c r="J13" i="1499" s="1"/>
  <c r="AQ12" i="1499"/>
  <c r="AZ12" i="7"/>
  <c r="J12" i="1499"/>
  <c r="BP13" i="7"/>
  <c r="DY20" i="1500" s="1"/>
  <c r="BG13" i="1499"/>
  <c r="Q13" i="1499"/>
  <c r="AX12" i="1499"/>
  <c r="BL10" i="1499"/>
  <c r="AE10"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BL13" i="7"/>
  <c r="DU20" i="1500" s="1"/>
  <c r="BC13"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N20" i="1500"/>
  <c r="CQ20" i="1500"/>
  <c r="CR20" i="1500"/>
  <c r="BX20" i="1500"/>
  <c r="DC20" i="1500"/>
  <c r="CF20" i="1500"/>
  <c r="CA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Y13" i="7" l="1"/>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AK12" i="1499"/>
  <c r="M13" i="7"/>
  <c r="D12" i="1499"/>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CB20" i="1500"/>
  <c r="CC20" i="1500"/>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C3" i="1492"/>
  <c r="B3" i="1492"/>
  <c r="G13" i="1499" l="1"/>
  <c r="AW13" i="1499"/>
  <c r="CH20" i="1500"/>
  <c r="P14" i="7"/>
  <c r="BF13" i="7"/>
  <c r="DO20" i="1500" s="1"/>
  <c r="Y14" i="7"/>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E14" i="1499"/>
  <c r="AL14" i="1499"/>
  <c r="W15" i="7"/>
  <c r="W16" i="7" s="1"/>
  <c r="Y15" i="7"/>
  <c r="Y16" i="7" s="1"/>
  <c r="AW14" i="1499"/>
  <c r="BF14" i="7"/>
  <c r="DO21" i="1500" s="1"/>
  <c r="DJ20" i="1500"/>
  <c r="AP14" i="1499"/>
  <c r="AY14" i="7"/>
  <c r="DH21" i="1500" s="1"/>
  <c r="CT21" i="1500"/>
  <c r="CH21" i="1500"/>
  <c r="AX14" i="1499"/>
  <c r="P15" i="7"/>
  <c r="P16" i="7" s="1"/>
  <c r="AN14" i="1499"/>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U14" i="7"/>
  <c r="DD21" i="1500" s="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AO14" i="7" l="1"/>
  <c r="CX21" i="1500" s="1"/>
  <c r="U16" i="1499"/>
  <c r="BB16" i="1499"/>
  <c r="BK16" i="7"/>
  <c r="CA16" i="7" s="1"/>
  <c r="AD17" i="7"/>
  <c r="AA17" i="7"/>
  <c r="R16" i="1499"/>
  <c r="AY16" i="1499"/>
  <c r="BH16" i="7"/>
  <c r="G16" i="1499"/>
  <c r="AN16" i="1499"/>
  <c r="AW16" i="7"/>
  <c r="P17" i="7"/>
  <c r="BE16" i="1499"/>
  <c r="X16" i="1499"/>
  <c r="BN16" i="7"/>
  <c r="AG17" i="7"/>
  <c r="AI17" i="7"/>
  <c r="BG16" i="1499"/>
  <c r="Z16" i="1499"/>
  <c r="BP16" i="7"/>
  <c r="P16" i="1499"/>
  <c r="AW16" i="1499"/>
  <c r="W17" i="7"/>
  <c r="N16" i="1499"/>
  <c r="AU16" i="1499"/>
  <c r="BD16" i="7"/>
  <c r="S16" i="1499"/>
  <c r="AZ16" i="1499"/>
  <c r="AB17" i="7"/>
  <c r="BI16"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BL13" i="1499"/>
  <c r="AE13" i="1499"/>
  <c r="DE21" i="1500"/>
  <c r="BK15" i="7"/>
  <c r="BB15" i="1499"/>
  <c r="CJ22" i="1500"/>
  <c r="BM14" i="1499"/>
  <c r="AF14" i="1499"/>
  <c r="BX14" i="7"/>
  <c r="EG21" i="1500" s="1"/>
  <c r="AW15" i="1499"/>
  <c r="BF15" i="7"/>
  <c r="DO22" i="1500" s="1"/>
  <c r="S15" i="7"/>
  <c r="S16" i="7" s="1"/>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BK14" i="1499" l="1"/>
  <c r="AN14" i="7"/>
  <c r="CW21" i="1500" s="1"/>
  <c r="AD14" i="1499"/>
  <c r="AW17" i="1499"/>
  <c r="P17" i="1499"/>
  <c r="AC16" i="1499"/>
  <c r="BJ16" i="1499"/>
  <c r="AL17" i="7"/>
  <c r="BS16" i="7"/>
  <c r="M17" i="7"/>
  <c r="D16" i="1499"/>
  <c r="AK16" i="1499"/>
  <c r="AR15" i="7"/>
  <c r="AS15" i="7" s="1"/>
  <c r="L16" i="7"/>
  <c r="S17" i="1499"/>
  <c r="AZ17" i="1499"/>
  <c r="BI17" i="7"/>
  <c r="AO16" i="1499"/>
  <c r="H16" i="1499"/>
  <c r="AX16" i="7"/>
  <c r="Q17" i="7"/>
  <c r="BA16" i="1499"/>
  <c r="T16" i="1499"/>
  <c r="AC17" i="7"/>
  <c r="BJ16" i="7"/>
  <c r="V16" i="1499"/>
  <c r="BC16" i="1499"/>
  <c r="BL16" i="7"/>
  <c r="AE17" i="7"/>
  <c r="O15" i="1499"/>
  <c r="X16" i="7"/>
  <c r="N17" i="1499"/>
  <c r="AU17" i="1499"/>
  <c r="BD17" i="7"/>
  <c r="AJ17" i="7"/>
  <c r="BH16" i="1499"/>
  <c r="AA16" i="1499"/>
  <c r="BQ16" i="7"/>
  <c r="BM15" i="7"/>
  <c r="DV22" i="1500" s="1"/>
  <c r="AF16" i="7"/>
  <c r="BF15" i="1499"/>
  <c r="AH16" i="7"/>
  <c r="AQ16" i="1499"/>
  <c r="J16" i="1499"/>
  <c r="S17" i="7"/>
  <c r="AZ16" i="7"/>
  <c r="R17" i="1499"/>
  <c r="AY17" i="1499"/>
  <c r="BH17" i="7"/>
  <c r="G17" i="1499"/>
  <c r="AN17" i="1499"/>
  <c r="AW17" i="7"/>
  <c r="U17" i="1499"/>
  <c r="BB17" i="1499"/>
  <c r="BK17" i="7"/>
  <c r="CA17" i="7" s="1"/>
  <c r="X17" i="1499"/>
  <c r="BE17" i="1499"/>
  <c r="BN17" i="7"/>
  <c r="AB16" i="1499"/>
  <c r="BI16" i="1499"/>
  <c r="BR16" i="7"/>
  <c r="AK17" i="7"/>
  <c r="AM15" i="1499"/>
  <c r="O16" i="7"/>
  <c r="BC15" i="7"/>
  <c r="DL22" i="1500" s="1"/>
  <c r="V16" i="7"/>
  <c r="N17" i="7"/>
  <c r="E16" i="1499"/>
  <c r="AL16" i="1499"/>
  <c r="AU16" i="7"/>
  <c r="I15" i="1499"/>
  <c r="R16" i="7"/>
  <c r="CA23" i="1500" s="1"/>
  <c r="Z17" i="1499"/>
  <c r="BG17" i="1499"/>
  <c r="BP17" i="7"/>
  <c r="BF17" i="7"/>
  <c r="Q15" i="1499"/>
  <c r="BV14" i="7"/>
  <c r="BW14" i="7" s="1"/>
  <c r="EF21" i="1500" s="1"/>
  <c r="EE20" i="1500"/>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BL14" i="1499"/>
  <c r="AE14"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DA22" i="1500"/>
  <c r="CN22" i="1500"/>
  <c r="U15" i="1499"/>
  <c r="BS22" i="1500"/>
  <c r="BV22" i="1500"/>
  <c r="Y15" i="1499"/>
  <c r="CO22" i="1500"/>
  <c r="W15" i="1499"/>
  <c r="K15" i="1499"/>
  <c r="BY23" i="1500"/>
  <c r="CM23" i="1500"/>
  <c r="CI23" i="1500"/>
  <c r="DO23" i="1500"/>
  <c r="DF23" i="1500"/>
  <c r="DC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L14" i="1502" l="1"/>
  <c r="DB22" i="1500"/>
  <c r="E17" i="1499"/>
  <c r="AL17" i="1499"/>
  <c r="AU17" i="7"/>
  <c r="AA17" i="1499"/>
  <c r="BH17" i="1499"/>
  <c r="BQ17" i="7"/>
  <c r="O17" i="7"/>
  <c r="F16" i="1499"/>
  <c r="AM16" i="1499"/>
  <c r="AV16" i="7"/>
  <c r="AO16" i="7"/>
  <c r="AM16" i="7"/>
  <c r="X17" i="7"/>
  <c r="O16" i="1499"/>
  <c r="AV16" i="1499"/>
  <c r="BE16" i="7"/>
  <c r="AB17" i="1499"/>
  <c r="BI17" i="1499"/>
  <c r="BR17" i="7"/>
  <c r="L17" i="7"/>
  <c r="C16" i="1499"/>
  <c r="AJ16" i="1499"/>
  <c r="AR16" i="7"/>
  <c r="AS16" i="7" s="1"/>
  <c r="L15" i="1502" s="1"/>
  <c r="BP36" i="1499" a="1"/>
  <c r="BT19" i="1499" a="1"/>
  <c r="BV36" i="1499" a="1"/>
  <c r="BP19" i="1499" a="1"/>
  <c r="AQ17" i="1499"/>
  <c r="J17" i="1499"/>
  <c r="AZ17" i="7"/>
  <c r="BX23" i="1500"/>
  <c r="AH17" i="7"/>
  <c r="BF16" i="1499"/>
  <c r="Y16" i="1499"/>
  <c r="BO16" i="7"/>
  <c r="AK17" i="1499"/>
  <c r="D17" i="1499"/>
  <c r="V17" i="1499"/>
  <c r="BC17" i="1499"/>
  <c r="BL17" i="7"/>
  <c r="I16" i="1499"/>
  <c r="AP16" i="1499"/>
  <c r="R17" i="7"/>
  <c r="AY16" i="7"/>
  <c r="DH23" i="1500" s="1"/>
  <c r="W16" i="1499"/>
  <c r="BD16" i="1499"/>
  <c r="BM16" i="7"/>
  <c r="AF17" i="7"/>
  <c r="T17" i="1499"/>
  <c r="BA17" i="1499"/>
  <c r="BJ17" i="7"/>
  <c r="AC17" i="1499"/>
  <c r="BJ17" i="1499"/>
  <c r="BS17" i="7"/>
  <c r="V17" i="7"/>
  <c r="AT16" i="1499"/>
  <c r="M16" i="1499"/>
  <c r="BC16" i="7"/>
  <c r="DL23" i="1500" s="1"/>
  <c r="CE23" i="1500"/>
  <c r="BV37" i="1499" a="1"/>
  <c r="BP14" i="1499" a="1"/>
  <c r="BP37" i="1499" a="1"/>
  <c r="BT14" i="1499" a="1"/>
  <c r="AO17" i="1499"/>
  <c r="H17" i="1499"/>
  <c r="AX17" i="7"/>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J23" i="1500"/>
  <c r="EB23" i="1500"/>
  <c r="DP23" i="1500"/>
  <c r="DX23" i="1500"/>
  <c r="CQ23" i="1500"/>
  <c r="CU23" i="1500"/>
  <c r="BU23" i="1500"/>
  <c r="DZ23" i="1500"/>
  <c r="CS23" i="1500"/>
  <c r="CZ23" i="1500"/>
  <c r="DS23" i="1500"/>
  <c r="CL23" i="1500"/>
  <c r="CD23" i="1500"/>
  <c r="DU23" i="1500"/>
  <c r="CN23" i="1500"/>
  <c r="D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BP37" i="1499" l="1"/>
  <c r="BS37" i="1499"/>
  <c r="BR37" i="1499"/>
  <c r="BU37" i="1499"/>
  <c r="BQ37" i="1499"/>
  <c r="BT37" i="1499"/>
  <c r="AV17" i="1499"/>
  <c r="O17" i="1499"/>
  <c r="BE17" i="7"/>
  <c r="BK16" i="1499"/>
  <c r="AD16" i="1499"/>
  <c r="AN16" i="7"/>
  <c r="AF16" i="1499"/>
  <c r="BM16" i="1499"/>
  <c r="BW19" i="1499"/>
  <c r="BV19" i="1499"/>
  <c r="BU19" i="1499"/>
  <c r="BT19" i="1499"/>
  <c r="BX19" i="1499"/>
  <c r="BP36" i="1499"/>
  <c r="CD19" i="1499" s="1"/>
  <c r="BR36" i="1499"/>
  <c r="CB19" i="1499" s="1"/>
  <c r="BS36" i="1499"/>
  <c r="CA19" i="1499" s="1"/>
  <c r="BU36" i="1499"/>
  <c r="BY19" i="1499" s="1"/>
  <c r="BT36" i="1499"/>
  <c r="BZ19" i="1499" s="1"/>
  <c r="BQ36" i="1499"/>
  <c r="CC19" i="1499" s="1"/>
  <c r="BV16" i="7"/>
  <c r="BW16" i="7" s="1"/>
  <c r="BT16" i="7"/>
  <c r="BU16" i="7" s="1"/>
  <c r="F17" i="1499"/>
  <c r="AM17" i="1499"/>
  <c r="AV17" i="7"/>
  <c r="AO17" i="7"/>
  <c r="AM17" i="7"/>
  <c r="BV37" i="1499"/>
  <c r="CE14" i="1499" s="1"/>
  <c r="BW37" i="1499"/>
  <c r="CD14" i="1499" s="1"/>
  <c r="CB37" i="1499"/>
  <c r="BY14" i="1499" s="1" a="1"/>
  <c r="BY14" i="1499" s="1"/>
  <c r="BZ37" i="1499"/>
  <c r="CA14" i="1499" s="1"/>
  <c r="BX37" i="1499"/>
  <c r="CC14" i="1499" s="1"/>
  <c r="CA37" i="1499"/>
  <c r="BZ14" i="1499" s="1" a="1"/>
  <c r="BZ14" i="1499" s="1"/>
  <c r="BY37" i="1499"/>
  <c r="CB14" i="1499" s="1"/>
  <c r="BQ14" i="1499"/>
  <c r="BP14" i="1499"/>
  <c r="BS14" i="1499"/>
  <c r="BR14" i="1499"/>
  <c r="AP17" i="1499"/>
  <c r="I17" i="1499"/>
  <c r="AY17" i="7"/>
  <c r="AJ17" i="1499"/>
  <c r="C17" i="1499"/>
  <c r="AR17" i="7"/>
  <c r="AS17" i="7" s="1"/>
  <c r="L16" i="1502" s="1"/>
  <c r="M17" i="1499"/>
  <c r="AT17" i="1499"/>
  <c r="BC17" i="7"/>
  <c r="CX23" i="1500"/>
  <c r="DE23" i="1500"/>
  <c r="BS19" i="1499"/>
  <c r="BP19" i="1499"/>
  <c r="BQ19" i="1499"/>
  <c r="BR19" i="1499"/>
  <c r="BY36" i="1499"/>
  <c r="BW36" i="1499"/>
  <c r="BX36" i="1499"/>
  <c r="BZ36" i="1499"/>
  <c r="CA36" i="1499"/>
  <c r="CB36" i="1499"/>
  <c r="BV36" i="1499"/>
  <c r="W17" i="1499"/>
  <c r="BD17" i="1499"/>
  <c r="BM17" i="7"/>
  <c r="Y17" i="1499"/>
  <c r="BF17" i="1499"/>
  <c r="BO17" i="7"/>
  <c r="BU14" i="1499"/>
  <c r="BT14" i="1499"/>
  <c r="BX14" i="1499"/>
  <c r="BV14" i="1499"/>
  <c r="BW14" i="1499"/>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Q16" i="1495" l="1"/>
  <c r="T15" i="1504" s="1"/>
  <c r="Z15" i="1504" s="1"/>
  <c r="L17" i="1495"/>
  <c r="L16" i="1495"/>
  <c r="Q17" i="1495"/>
  <c r="AD17" i="1499"/>
  <c r="BK17" i="1499"/>
  <c r="AN17" i="7"/>
  <c r="BT17" i="7"/>
  <c r="BU17" i="7" s="1"/>
  <c r="BV17" i="7"/>
  <c r="BW17" i="7" s="1"/>
  <c r="AE16" i="1499"/>
  <c r="BL16" i="1499"/>
  <c r="AF17" i="1499"/>
  <c r="BM17" i="1499"/>
  <c r="E32" i="1495"/>
  <c r="D24" i="1495"/>
  <c r="P6" i="1506" s="1"/>
  <c r="E31" i="1495"/>
  <c r="D29" i="1495"/>
  <c r="P11" i="1506" s="1"/>
  <c r="E20" i="1495"/>
  <c r="L9" i="1495"/>
  <c r="E26" i="1495"/>
  <c r="L15" i="1495"/>
  <c r="E22" i="1495"/>
  <c r="L7" i="1495"/>
  <c r="E27" i="1495"/>
  <c r="L10" i="1495"/>
  <c r="E25" i="1495"/>
  <c r="L13" i="1495"/>
  <c r="E23" i="1495"/>
  <c r="L5" i="1495"/>
  <c r="E28" i="1495"/>
  <c r="L8" i="1495"/>
  <c r="L4" i="1495"/>
  <c r="E24" i="1495"/>
  <c r="L6" i="1495"/>
  <c r="L12" i="1495"/>
  <c r="E33" i="1495"/>
  <c r="L11" i="1495"/>
  <c r="E34" i="1495"/>
  <c r="EN34" i="1500" s="1"/>
  <c r="E29" i="1495"/>
  <c r="E21" i="1495"/>
  <c r="E30" i="1495"/>
  <c r="L14" i="1495"/>
  <c r="D20" i="1495"/>
  <c r="P2" i="1506" s="1"/>
  <c r="Q4" i="1495"/>
  <c r="D25" i="1495"/>
  <c r="P7" i="1506" s="1"/>
  <c r="D22" i="1495"/>
  <c r="P4" i="1506" s="1"/>
  <c r="D27" i="1495"/>
  <c r="P9" i="1506" s="1"/>
  <c r="D26" i="1495"/>
  <c r="EM26" i="1500" s="1"/>
  <c r="D21" i="1495"/>
  <c r="EM21" i="1500" s="1"/>
  <c r="D23" i="1495"/>
  <c r="P5" i="1506" s="1"/>
  <c r="D28" i="1495"/>
  <c r="EM28" i="1500" s="1"/>
  <c r="D30" i="1495"/>
  <c r="EM30" i="1500" s="1"/>
  <c r="D34" i="1495"/>
  <c r="EM34" i="1500" s="1"/>
  <c r="D32" i="1495"/>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N32" i="1500" l="1"/>
  <c r="Q14" i="1506"/>
  <c r="W14" i="1506" s="1"/>
  <c r="EM33" i="1500"/>
  <c r="P15" i="1506"/>
  <c r="EM32" i="1500"/>
  <c r="P14" i="1506"/>
  <c r="EN33" i="1500"/>
  <c r="Q15" i="1506"/>
  <c r="W15" i="1506" s="1"/>
  <c r="T16" i="1504"/>
  <c r="Z16" i="1504" s="1"/>
  <c r="U15" i="1504"/>
  <c r="AA15" i="1504" s="1"/>
  <c r="U16" i="1504"/>
  <c r="AA16" i="1504" s="1"/>
  <c r="EM27" i="1500"/>
  <c r="EM25" i="1500"/>
  <c r="Q8" i="1506"/>
  <c r="W8" i="1506" s="1"/>
  <c r="EN26" i="1500"/>
  <c r="Q2" i="1506"/>
  <c r="W2" i="1506" s="1"/>
  <c r="EN20" i="1500"/>
  <c r="Q6" i="1506"/>
  <c r="W6" i="1506" s="1"/>
  <c r="EN24" i="1500"/>
  <c r="Q13" i="1506"/>
  <c r="W13" i="1506" s="1"/>
  <c r="EN31" i="1500"/>
  <c r="P8" i="1506"/>
  <c r="V8" i="1506" s="1"/>
  <c r="Q10" i="1506"/>
  <c r="W10" i="1506" s="1"/>
  <c r="EN28" i="1500"/>
  <c r="EM29" i="1500"/>
  <c r="Q5" i="1506"/>
  <c r="W5" i="1506" s="1"/>
  <c r="EN23" i="1500"/>
  <c r="Q7" i="1506"/>
  <c r="W7" i="1506" s="1"/>
  <c r="EN25" i="1500"/>
  <c r="EM24" i="1500"/>
  <c r="Q12" i="1506"/>
  <c r="W12" i="1506" s="1"/>
  <c r="EN30" i="1500"/>
  <c r="Q3" i="1506"/>
  <c r="W3" i="1506" s="1"/>
  <c r="EN21" i="1500"/>
  <c r="Q9" i="1506"/>
  <c r="W9" i="1506" s="1"/>
  <c r="EN27" i="1500"/>
  <c r="EM20" i="1500"/>
  <c r="Q11" i="1506"/>
  <c r="W11" i="1506" s="1"/>
  <c r="EN29" i="1500"/>
  <c r="AE17" i="1499"/>
  <c r="BL17" i="1499"/>
  <c r="Q4" i="1506"/>
  <c r="W4" i="1506" s="1"/>
  <c r="EN22" i="1500"/>
  <c r="P10" i="1506"/>
  <c r="V10" i="1506" s="1"/>
  <c r="P12" i="1506"/>
  <c r="V12" i="1506" s="1"/>
  <c r="EM22" i="1500"/>
  <c r="P3" i="1506"/>
  <c r="V3" i="1506" s="1"/>
  <c r="EM23" i="1500"/>
  <c r="V7" i="1506"/>
  <c r="V11" i="1506"/>
  <c r="P13" i="1506"/>
  <c r="EM31" i="1500"/>
  <c r="V6" i="1506"/>
  <c r="V9" i="1506"/>
  <c r="V2" i="1506"/>
  <c r="V4" i="1506"/>
  <c r="V5"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4" i="1506" l="1"/>
  <c r="V15" i="1506"/>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CA15" i="1499" s="1"/>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R17" i="1495" l="1"/>
  <c r="J16" i="1495"/>
  <c r="R16" i="1495"/>
  <c r="M16" i="1495"/>
  <c r="I16" i="1495"/>
  <c r="W15" i="1504" s="1"/>
  <c r="AC15" i="1504" s="1"/>
  <c r="I17" i="1495"/>
  <c r="W16" i="1504" s="1"/>
  <c r="AC16" i="1504" s="1"/>
  <c r="P17" i="1495"/>
  <c r="P16" i="1495"/>
  <c r="N16" i="1495"/>
  <c r="N17" i="1495"/>
  <c r="AB17" i="1495"/>
  <c r="AB16" i="1495"/>
  <c r="M17" i="1495"/>
  <c r="EV17" i="1500" s="1"/>
  <c r="S17" i="1495"/>
  <c r="FB17" i="1500" s="1"/>
  <c r="S16" i="1495"/>
  <c r="U17" i="1495"/>
  <c r="AJ17" i="1495" s="1"/>
  <c r="U16" i="1495"/>
  <c r="AJ16" i="1495" s="1"/>
  <c r="Y16" i="1495"/>
  <c r="Y17" i="1495"/>
  <c r="J17" i="1495"/>
  <c r="X17" i="1495"/>
  <c r="X16" i="1495"/>
  <c r="G34" i="1495"/>
  <c r="EP34" i="1500" s="1"/>
  <c r="G31" i="1495"/>
  <c r="G30" i="1495"/>
  <c r="G33" i="1495"/>
  <c r="G32" i="1495"/>
  <c r="I4" i="1495"/>
  <c r="G28" i="1495"/>
  <c r="G29" i="1495"/>
  <c r="G21" i="1495"/>
  <c r="G27" i="1495"/>
  <c r="G25" i="1495"/>
  <c r="G22" i="1495"/>
  <c r="G26" i="1495"/>
  <c r="G24" i="1495"/>
  <c r="G23"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FA15" i="1500" s="1"/>
  <c r="J6" i="1495"/>
  <c r="ES6" i="1500" s="1"/>
  <c r="CW49" i="1499"/>
  <c r="CT46" i="1499"/>
  <c r="CT74" i="1499" s="1"/>
  <c r="CT45" i="1499"/>
  <c r="CT73" i="1499" s="1"/>
  <c r="CT44" i="1499"/>
  <c r="CT72" i="1499" s="1"/>
  <c r="CT43" i="1499"/>
  <c r="CT71" i="1499" s="1"/>
  <c r="CT3" i="1499"/>
  <c r="CT47" i="1499"/>
  <c r="CT39" i="1499"/>
  <c r="CT38" i="1499"/>
  <c r="CT66" i="1499" s="1"/>
  <c r="CT40" i="1499"/>
  <c r="CT68" i="1499" s="1"/>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EY17" i="1500"/>
  <c r="EY16" i="1500"/>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FK15" i="1500" s="1"/>
  <c r="AB6" i="1495"/>
  <c r="FK6" i="1500" s="1"/>
  <c r="AB13" i="1495"/>
  <c r="FK13" i="1500" s="1"/>
  <c r="FK16" i="1500"/>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EW16" i="1500"/>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FG16" i="1500"/>
  <c r="X7" i="1495"/>
  <c r="FG7" i="1500" s="1"/>
  <c r="X5" i="1495"/>
  <c r="FG5" i="1500" s="1"/>
  <c r="X6" i="1495"/>
  <c r="FG6" i="1500" s="1"/>
  <c r="FG18" i="1500"/>
  <c r="FG19" i="1500"/>
  <c r="X9" i="1495"/>
  <c r="FG9" i="1500" s="1"/>
  <c r="X12" i="1495"/>
  <c r="FG12" i="1500" s="1"/>
  <c r="FG17" i="1500"/>
  <c r="X11" i="1495"/>
  <c r="FG11" i="1500" s="1"/>
  <c r="X10" i="1495"/>
  <c r="FG10" i="1500" s="1"/>
  <c r="X14" i="1495"/>
  <c r="FG14" i="1500" s="1"/>
  <c r="ES16" i="1500"/>
  <c r="M8" i="1495"/>
  <c r="R14" i="1495"/>
  <c r="FA14" i="1500" s="1"/>
  <c r="ES19" i="1500"/>
  <c r="R13" i="1495"/>
  <c r="U5" i="1495"/>
  <c r="FD5" i="1500" s="1"/>
  <c r="FD18" i="1500"/>
  <c r="U10" i="1495"/>
  <c r="FD10" i="1500" s="1"/>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DE46" i="1499"/>
  <c r="CS44" i="1499"/>
  <c r="CS72" i="1499" s="1"/>
  <c r="CO40" i="1499"/>
  <c r="EZ19" i="1500"/>
  <c r="BZ10" i="1499"/>
  <c r="BY10" i="1499"/>
  <c r="EZ18" i="1500"/>
  <c r="DH3" i="1499"/>
  <c r="FK17" i="1500"/>
  <c r="O18" i="1492"/>
  <c r="FA17" i="1500"/>
  <c r="FA19" i="1500"/>
  <c r="F18" i="1492"/>
  <c r="FA18" i="1500"/>
  <c r="R4" i="1495"/>
  <c r="FA4" i="1500" s="1"/>
  <c r="AB4" i="1495"/>
  <c r="FK19" i="1500"/>
  <c r="CO3" i="1499"/>
  <c r="CX3" i="1499"/>
  <c r="CC24" i="1499"/>
  <c r="FH7" i="1500"/>
  <c r="EV16" i="1500"/>
  <c r="DE3" i="1499"/>
  <c r="CS3" i="1499"/>
  <c r="CP3" i="1499"/>
  <c r="CC25" i="1499"/>
  <c r="M4" i="1495"/>
  <c r="EV4" i="1500" s="1"/>
  <c r="BZ25" i="1499"/>
  <c r="CA25" i="1499"/>
  <c r="CC7" i="1499"/>
  <c r="Y4" i="1495"/>
  <c r="FH4" i="1500" s="1"/>
  <c r="J4" i="1495"/>
  <c r="ES4" i="1500" s="1"/>
  <c r="FB16" i="1500"/>
  <c r="S4" i="1495"/>
  <c r="FB4" i="1500" s="1"/>
  <c r="CC5" i="1499"/>
  <c r="DD3" i="1499"/>
  <c r="CB10" i="1499"/>
  <c r="CY3" i="1499"/>
  <c r="X4" i="1495"/>
  <c r="FG4" i="1500" s="1"/>
  <c r="CA22" i="1499"/>
  <c r="BY22" i="1499"/>
  <c r="BZ22" i="1499"/>
  <c r="CA17" i="1499"/>
  <c r="CB17" i="1499"/>
  <c r="BY17" i="1499"/>
  <c r="BZ9" i="1499"/>
  <c r="BY9" i="1499"/>
  <c r="CC28" i="1499"/>
  <c r="J18" i="1492" l="1"/>
  <c r="F34" i="1495"/>
  <c r="EO34" i="1500" s="1"/>
  <c r="AT4" i="1495"/>
  <c r="F16" i="1495"/>
  <c r="F17" i="1495"/>
  <c r="V17" i="1495"/>
  <c r="V16" i="1495"/>
  <c r="EP32" i="1500"/>
  <c r="S14" i="1506"/>
  <c r="Y14" i="1506" s="1"/>
  <c r="D16" i="1495"/>
  <c r="D17" i="1495"/>
  <c r="EM17" i="1500" s="1"/>
  <c r="G16" i="1495"/>
  <c r="G17" i="1495"/>
  <c r="FD17" i="1500"/>
  <c r="EP33" i="1500"/>
  <c r="S15" i="1506"/>
  <c r="Y15" i="1506" s="1"/>
  <c r="E16" i="1495"/>
  <c r="EN16" i="1500" s="1"/>
  <c r="E17" i="1495"/>
  <c r="O17" i="1495"/>
  <c r="O16" i="1495"/>
  <c r="T16" i="1495"/>
  <c r="T17" i="1495"/>
  <c r="H16" i="1495"/>
  <c r="V15" i="1504" s="1"/>
  <c r="AB15" i="1504" s="1"/>
  <c r="AA17" i="1495"/>
  <c r="AA16" i="1495"/>
  <c r="H17" i="1495"/>
  <c r="V16" i="1504" s="1"/>
  <c r="AB16" i="1504" s="1"/>
  <c r="W16" i="1495"/>
  <c r="FF16" i="1500" s="1"/>
  <c r="W17" i="1495"/>
  <c r="FF17" i="1500" s="1"/>
  <c r="AC16" i="1495"/>
  <c r="AC17" i="1495"/>
  <c r="FL17" i="1500" s="1"/>
  <c r="CB13" i="1499"/>
  <c r="H7" i="1495"/>
  <c r="H6" i="1495"/>
  <c r="S12" i="1506"/>
  <c r="Y12" i="1506" s="1"/>
  <c r="EP30" i="1500"/>
  <c r="H10" i="1495"/>
  <c r="S13" i="1506"/>
  <c r="Y13" i="1506" s="1"/>
  <c r="EP31" i="1500"/>
  <c r="H5" i="1495"/>
  <c r="F20" i="1495"/>
  <c r="S2" i="1506"/>
  <c r="Y2" i="1506" s="1"/>
  <c r="EP20" i="1500"/>
  <c r="F25" i="1495"/>
  <c r="F27" i="1495"/>
  <c r="S5" i="1506"/>
  <c r="Y5" i="1506" s="1"/>
  <c r="EP23" i="1500"/>
  <c r="F26" i="1495"/>
  <c r="F21" i="1495"/>
  <c r="S6" i="1506"/>
  <c r="Y6" i="1506" s="1"/>
  <c r="EP24" i="1500"/>
  <c r="F23" i="1495"/>
  <c r="H13" i="1495"/>
  <c r="S8" i="1506"/>
  <c r="Y8" i="1506" s="1"/>
  <c r="EP26" i="1500"/>
  <c r="F24" i="1495"/>
  <c r="H4" i="1495"/>
  <c r="S4" i="1506"/>
  <c r="Y4" i="1506" s="1"/>
  <c r="EP22" i="1500"/>
  <c r="F22" i="1495"/>
  <c r="F29" i="1495"/>
  <c r="S7" i="1506"/>
  <c r="Y7" i="1506" s="1"/>
  <c r="EP25" i="1500"/>
  <c r="H14" i="1495"/>
  <c r="H15" i="1495"/>
  <c r="S9" i="1506"/>
  <c r="Y9" i="1506" s="1"/>
  <c r="EP27" i="1500"/>
  <c r="H12" i="1495"/>
  <c r="F32" i="1495"/>
  <c r="S3" i="1506"/>
  <c r="Y3" i="1506" s="1"/>
  <c r="EP21" i="1500"/>
  <c r="H9" i="1495"/>
  <c r="F30" i="1495"/>
  <c r="S11" i="1506"/>
  <c r="Y11" i="1506" s="1"/>
  <c r="EP29" i="1500"/>
  <c r="F28" i="1495"/>
  <c r="F31" i="1495"/>
  <c r="S10" i="1506"/>
  <c r="Y10" i="1506" s="1"/>
  <c r="EP28" i="1500"/>
  <c r="H11" i="1495"/>
  <c r="F33" i="1495"/>
  <c r="G14" i="1495"/>
  <c r="EP14" i="1500" s="1"/>
  <c r="G15" i="1495"/>
  <c r="G6" i="1495"/>
  <c r="EP6" i="1500" s="1"/>
  <c r="G8" i="1495"/>
  <c r="G12" i="1495"/>
  <c r="G4" i="1495"/>
  <c r="G5" i="1495"/>
  <c r="G11" i="1495"/>
  <c r="G9" i="1495"/>
  <c r="G10" i="1495"/>
  <c r="G13" i="1495"/>
  <c r="EP13" i="1500" s="1"/>
  <c r="G7" i="1495"/>
  <c r="EP7" i="1500" s="1"/>
  <c r="H8"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AT5" i="1495"/>
  <c r="AT6" i="1495" s="1"/>
  <c r="AT7" i="1495" s="1"/>
  <c r="AT8" i="1495" s="1"/>
  <c r="AT9" i="1495" s="1"/>
  <c r="AT10" i="1495" s="1"/>
  <c r="AT11" i="1495" s="1"/>
  <c r="AT12" i="1495" s="1"/>
  <c r="AT13" i="1495" s="1"/>
  <c r="AT14" i="1495" s="1"/>
  <c r="AT15" i="1495" s="1"/>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V9" i="1504"/>
  <c r="AB9" i="1504" s="1"/>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10" i="1500"/>
  <c r="EP19" i="1500"/>
  <c r="EP11" i="1500"/>
  <c r="EP9" i="1500"/>
  <c r="EP8" i="1500"/>
  <c r="EP17" i="1500"/>
  <c r="EP12" i="1500"/>
  <c r="EP5" i="1500"/>
  <c r="EP16" i="1500"/>
  <c r="EP15"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FE16" i="1500"/>
  <c r="V14" i="1495"/>
  <c r="FE14" i="1500" s="1"/>
  <c r="V13" i="1495"/>
  <c r="O28" i="1492" s="1"/>
  <c r="V7" i="1495"/>
  <c r="FE7" i="1500" s="1"/>
  <c r="V5" i="1495"/>
  <c r="FE5" i="1500" s="1"/>
  <c r="V6" i="1495"/>
  <c r="FE6" i="1500" s="1"/>
  <c r="FE18" i="1500"/>
  <c r="FE19" i="1500"/>
  <c r="FE17" i="1500"/>
  <c r="V12" i="1495"/>
  <c r="FE12" i="1500" s="1"/>
  <c r="V11" i="1495"/>
  <c r="FE11" i="1500" s="1"/>
  <c r="V10" i="1495"/>
  <c r="FE10" i="1500" s="1"/>
  <c r="V9" i="1495"/>
  <c r="FE9" i="1500" s="1"/>
  <c r="AC5" i="1495"/>
  <c r="FL5" i="1500" s="1"/>
  <c r="AC6" i="1495"/>
  <c r="FL6" i="1500" s="1"/>
  <c r="AC8" i="1495"/>
  <c r="FL8" i="1500" s="1"/>
  <c r="AC11" i="1495"/>
  <c r="FL11" i="1500" s="1"/>
  <c r="AC12" i="1495"/>
  <c r="FL12" i="1500" s="1"/>
  <c r="FL16" i="1500"/>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EX16" i="1500"/>
  <c r="O5" i="1495"/>
  <c r="EX5" i="1500" s="1"/>
  <c r="EX17" i="1500"/>
  <c r="O11" i="1495"/>
  <c r="EX11" i="1500" s="1"/>
  <c r="EX18" i="1500"/>
  <c r="O15" i="1495"/>
  <c r="EX15" i="1500" s="1"/>
  <c r="O9" i="1495"/>
  <c r="EX9" i="1500" s="1"/>
  <c r="O8" i="1495"/>
  <c r="EX8" i="1500" s="1"/>
  <c r="O7" i="1495"/>
  <c r="EX7" i="1500" s="1"/>
  <c r="O10" i="1495"/>
  <c r="EX10" i="1500" s="1"/>
  <c r="O6" i="1495"/>
  <c r="EX6" i="1500" s="1"/>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FC17" i="1500"/>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W10" i="1495"/>
  <c r="FF10" i="1500" s="1"/>
  <c r="W14" i="1495"/>
  <c r="FF14" i="1500" s="1"/>
  <c r="W9" i="1495"/>
  <c r="FF9" i="1500" s="1"/>
  <c r="W12" i="1495"/>
  <c r="FF12" i="1500" s="1"/>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FE15" i="1500"/>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EP4" i="1500"/>
  <c r="H31" i="1492"/>
  <c r="H23" i="1492"/>
  <c r="CU3" i="1499"/>
  <c r="O31" i="1492"/>
  <c r="M31" i="1492"/>
  <c r="M23" i="1492"/>
  <c r="K31" i="1492"/>
  <c r="N31" i="1492"/>
  <c r="N23" i="1492"/>
  <c r="AC4" i="1495"/>
  <c r="FL4" i="1500" s="1"/>
  <c r="DI3" i="1499"/>
  <c r="O4" i="1495"/>
  <c r="EX4" i="1500" s="1"/>
  <c r="F31" i="1492"/>
  <c r="L31" i="1492"/>
  <c r="P23" i="1492"/>
  <c r="O23" i="1492"/>
  <c r="CI3" i="1499"/>
  <c r="CM3" i="1499"/>
  <c r="FC16" i="1500"/>
  <c r="T4" i="1495"/>
  <c r="FC4" i="1500" s="1"/>
  <c r="Q31" i="1492"/>
  <c r="G31" i="1492"/>
  <c r="EM18" i="1500"/>
  <c r="EL5" i="1500"/>
  <c r="EL14" i="1500"/>
  <c r="K23" i="1492"/>
  <c r="Q23" i="1492"/>
  <c r="CN3" i="1499"/>
  <c r="J31" i="1492"/>
  <c r="CZ3" i="1499"/>
  <c r="P31" i="1492"/>
  <c r="I23" i="1492"/>
  <c r="F23" i="1492"/>
  <c r="I31" i="1492"/>
  <c r="J23" i="1492"/>
  <c r="L23" i="1492"/>
  <c r="DF17" i="1499" l="1"/>
  <c r="Z16" i="1495"/>
  <c r="K17" i="1495"/>
  <c r="S16" i="1504" s="1"/>
  <c r="Y16" i="1504" s="1"/>
  <c r="Z17" i="1495"/>
  <c r="AG17" i="1495"/>
  <c r="X16" i="1504" s="1"/>
  <c r="AI17" i="1495"/>
  <c r="AD16" i="1495"/>
  <c r="AD17" i="1495"/>
  <c r="AF16" i="1495"/>
  <c r="AF17" i="1495"/>
  <c r="FO17" i="1500" s="1"/>
  <c r="EO32" i="1500"/>
  <c r="R14" i="1506"/>
  <c r="X14" i="1506" s="1"/>
  <c r="AE17" i="1495"/>
  <c r="FN17" i="1500" s="1"/>
  <c r="AE16" i="1495"/>
  <c r="FN16" i="1500" s="1"/>
  <c r="K16" i="1495"/>
  <c r="EO33" i="1500"/>
  <c r="R15" i="1506"/>
  <c r="X15" i="1506" s="1"/>
  <c r="K4" i="1495"/>
  <c r="C27" i="1495"/>
  <c r="O9" i="1506" s="1"/>
  <c r="C23" i="1495"/>
  <c r="R8" i="1506"/>
  <c r="X8" i="1506" s="1"/>
  <c r="EO26" i="1500"/>
  <c r="C32" i="1495"/>
  <c r="R13" i="1506"/>
  <c r="X13" i="1506" s="1"/>
  <c r="EO31" i="1500"/>
  <c r="R11" i="1506"/>
  <c r="X11" i="1506" s="1"/>
  <c r="EO29" i="1500"/>
  <c r="C33" i="1495"/>
  <c r="R9" i="1506"/>
  <c r="X9" i="1506" s="1"/>
  <c r="EO27" i="1500"/>
  <c r="R10" i="1506"/>
  <c r="X10" i="1506" s="1"/>
  <c r="EO28" i="1500"/>
  <c r="R4" i="1506"/>
  <c r="X4" i="1506" s="1"/>
  <c r="EO22" i="1500"/>
  <c r="C34" i="1495"/>
  <c r="EL34" i="1500" s="1"/>
  <c r="R7" i="1506"/>
  <c r="X7" i="1506" s="1"/>
  <c r="EO25" i="1500"/>
  <c r="C31" i="1495"/>
  <c r="C30" i="1495"/>
  <c r="R12" i="1506"/>
  <c r="X12" i="1506" s="1"/>
  <c r="EO30" i="1500"/>
  <c r="C20" i="1495"/>
  <c r="R2" i="1506"/>
  <c r="X2" i="1506" s="1"/>
  <c r="EO20" i="1500"/>
  <c r="C26" i="1495"/>
  <c r="R6" i="1506"/>
  <c r="X6" i="1506" s="1"/>
  <c r="EO24" i="1500"/>
  <c r="C25" i="1495"/>
  <c r="C29" i="1495"/>
  <c r="C22" i="1495"/>
  <c r="R5" i="1506"/>
  <c r="X5" i="1506" s="1"/>
  <c r="EO23" i="1500"/>
  <c r="K34" i="1492"/>
  <c r="K10" i="1495"/>
  <c r="C24" i="1495"/>
  <c r="C21" i="1495"/>
  <c r="C28" i="1495"/>
  <c r="R3" i="1506"/>
  <c r="X3" i="1506" s="1"/>
  <c r="EO21" i="1500"/>
  <c r="K15" i="1495"/>
  <c r="Q15" i="1492" s="1"/>
  <c r="DK17" i="1499"/>
  <c r="DK16" i="1499"/>
  <c r="K9" i="1495"/>
  <c r="K8" i="1495"/>
  <c r="K7" i="1495"/>
  <c r="K6" i="1495"/>
  <c r="K5" i="1495"/>
  <c r="DJ17" i="1499"/>
  <c r="DJ16" i="1499"/>
  <c r="S3" i="1504"/>
  <c r="Y3" i="1504" s="1"/>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FS11" i="1500" s="1"/>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FM17" i="1500"/>
  <c r="AD11" i="1495"/>
  <c r="FM11" i="1500" s="1"/>
  <c r="FM18" i="1500"/>
  <c r="AD15" i="1495"/>
  <c r="FM15" i="1500" s="1"/>
  <c r="FM19" i="1500"/>
  <c r="AD14" i="1495"/>
  <c r="FM14" i="1500" s="1"/>
  <c r="AD7" i="1495"/>
  <c r="FM7" i="1500" s="1"/>
  <c r="AD10" i="1495"/>
  <c r="FM10" i="1500" s="1"/>
  <c r="AD13" i="1495"/>
  <c r="FM13" i="1500" s="1"/>
  <c r="FM16" i="1500"/>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AF13" i="1495"/>
  <c r="FO13" i="1500" s="1"/>
  <c r="AF8" i="1495"/>
  <c r="FO8" i="1500" s="1"/>
  <c r="AF12" i="1495"/>
  <c r="FO12" i="1500" s="1"/>
  <c r="AF14" i="1495"/>
  <c r="FO14" i="1500" s="1"/>
  <c r="AF11" i="1495"/>
  <c r="FO11" i="1500" s="1"/>
  <c r="Z7" i="1495"/>
  <c r="FI7" i="1500" s="1"/>
  <c r="CM71" i="1499"/>
  <c r="AE10" i="1495"/>
  <c r="FN10" i="1500" s="1"/>
  <c r="AE12" i="1495"/>
  <c r="FN12" i="1500" s="1"/>
  <c r="FN19" i="1500"/>
  <c r="AE8" i="1495"/>
  <c r="FN8" i="1500" s="1"/>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AH17" i="1495" l="1"/>
  <c r="AG16" i="1495"/>
  <c r="X15" i="1504" s="1"/>
  <c r="S15" i="1504"/>
  <c r="Y15" i="1504" s="1"/>
  <c r="AI16" i="1495"/>
  <c r="EL33" i="1500"/>
  <c r="O15" i="1506"/>
  <c r="AH16" i="1495"/>
  <c r="EL32" i="1500"/>
  <c r="O14" i="1506"/>
  <c r="EL27" i="1500"/>
  <c r="O11" i="1506"/>
  <c r="EL29" i="1500"/>
  <c r="O7" i="1506"/>
  <c r="EL25" i="1500"/>
  <c r="O8" i="1506"/>
  <c r="EL26" i="1500"/>
  <c r="O2" i="1506"/>
  <c r="EL20" i="1500"/>
  <c r="O10" i="1506"/>
  <c r="EL28" i="1500"/>
  <c r="O3" i="1506"/>
  <c r="EL21" i="1500"/>
  <c r="O6" i="1506"/>
  <c r="EL24" i="1500"/>
  <c r="O12" i="1506"/>
  <c r="EL30" i="1500"/>
  <c r="O13" i="1506"/>
  <c r="EL31" i="1500"/>
  <c r="O5" i="1506"/>
  <c r="EL23" i="1500"/>
  <c r="O4" i="1506"/>
  <c r="EL22" i="1500"/>
  <c r="U9" i="1506"/>
  <c r="T9"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FQ16"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4" i="1506" l="1"/>
  <c r="T14" i="1506"/>
  <c r="U15" i="1506"/>
  <c r="T15" i="1506"/>
  <c r="U12" i="1506"/>
  <c r="T12" i="1506"/>
  <c r="U6" i="1506"/>
  <c r="T6" i="1506"/>
  <c r="U2" i="1506"/>
  <c r="T2" i="1506"/>
  <c r="U3" i="1506"/>
  <c r="T3" i="1506"/>
  <c r="U10" i="1506"/>
  <c r="T10" i="1506"/>
  <c r="U4" i="1506"/>
  <c r="T4" i="1506"/>
  <c r="U8" i="1506"/>
  <c r="T8" i="1506"/>
  <c r="U5" i="1506"/>
  <c r="T5" i="1506"/>
  <c r="U7" i="1506"/>
  <c r="T7" i="1506"/>
  <c r="U13" i="1506"/>
  <c r="T13" i="1506"/>
  <c r="U11" i="1506"/>
  <c r="T11"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<sst xmlns="http://schemas.openxmlformats.org/spreadsheetml/2006/main" count="1962" uniqueCount="723">
  <si>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</si>
  <si>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</si>
  <si>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</si>
  <si>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</si>
  <si>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</si>
  <si>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</si>
  <si>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</si>
  <si>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</si>
  <si>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</si>
  <si>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</si>
  <si>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</si>
  <si>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</si>
  <si>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</si>
  <si>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</si>
  <si>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</si>
  <si>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</si>
  <si>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</si>
  <si>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</si>
  <si>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</si>
  <si>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</si>
  <si>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</si>
  <si>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</si>
  <si>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</si>
  <si>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</si>
  <si>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</si>
  <si>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</si>
  <si>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</si>
  <si>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</si>
  <si>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</si>
  <si>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</si>
  <si>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TYROSINE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</si>
  <si>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</si>
  <si>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</si>
  <si>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</si>
  <si>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</si>
  <si>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</si>
  <si>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</si>
  <si>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</si>
  <si>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</si>
  <si>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</si>
  <si>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</si>
  <si>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</si>
  <si>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</si>
  <si>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</si>
  <si>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</si>
  <si>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</si>
  <si>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</si>
  <si>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</si>
  <si>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</si>
  <si>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</si>
  <si>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</si>
  <si>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</si>
  <si>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</si>
  <si>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</si>
  <si>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</si>
  <si>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</si>
  <si>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</si>
  <si>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</si>
  <si>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</si>
  <si>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</si>
  <si>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</si>
  <si>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</si>
  <si>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</si>
  <si>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</si>
  <si>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</si>
  <si>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</si>
  <si>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</si>
  <si>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</si>
  <si>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</si>
  <si>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</si>
  <si>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</si>
  <si>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</si>
  <si>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</si>
  <si>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</si>
  <si>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</si>
  <si>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</si>
  <si>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</si>
  <si>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</si>
  <si>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</si>
  <si>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</si>
  <si>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</si>
  <si>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</si>
  <si>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</si>
  <si>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</si>
  <si>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</si>
  <si>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</si>
  <si>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</si>
  <si>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</si>
  <si>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</si>
  <si>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</si>
  <si>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</si>
  <si>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</si>
  <si>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</si>
  <si>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</si>
  <si>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</si>
  <si>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</si>
  <si>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</si>
  <si>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</si>
  <si>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</si>
  <si>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</si>
  <si>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</si>
  <si>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</si>
  <si>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</si>
  <si>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</si>
  <si>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</si>
  <si>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</si>
  <si>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</si>
  <si>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</si>
  <si>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</si>
  <si>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</si>
  <si>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</si>
  <si>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</si>
  <si>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</si>
  <si>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</si>
  <si>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</si>
  <si>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</si>
  <si>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</si>
  <si>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</si>
  <si>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</si>
  <si>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</si>
  <si>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</si>
  <si>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</si>
  <si>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</si>
  <si>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</si>
  <si>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</si>
  <si>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</si>
  <si>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</si>
  <si>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</si>
  <si>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</si>
  <si>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</si>
  <si>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</si>
  <si>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</si>
  <si>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</si>
  <si>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</si>
  <si>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</si>
  <si>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</si>
  <si>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</si>
  <si>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</si>
  <si>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</si>
  <si>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</si>
  <si>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</si>
  <si>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</si>
  <si>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</si>
  <si>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</si>
  <si>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</si>
  <si>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</si>
  <si>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</si>
  <si>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</si>
  <si>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</si>
  <si>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</si>
  <si>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</si>
  <si>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</si>
  <si>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</si>
  <si>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</si>
  <si>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</si>
  <si>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</si>
  <si>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</si>
  <si>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</si>
  <si>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</si>
  <si>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</si>
  <si>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</si>
  <si>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</si>
  <si>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</si>
  <si>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</si>
  <si>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</si>
  <si>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</si>
  <si>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</si>
  <si>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</si>
  <si>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</si>
  <si>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</si>
  <si>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</si>
  <si>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</si>
  <si>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</si>
  <si>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</si>
  <si>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</si>
  <si>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</si>
  <si>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</si>
  <si>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</si>
  <si>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</si>
  <si>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</si>
  <si>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</si>
  <si>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</si>
  <si>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</si>
  <si>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</si>
  <si>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</si>
  <si>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</si>
  <si>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</si>
  <si>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</si>
  <si>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</si>
  <si>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</si>
  <si>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</si>
  <si>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</si>
  <si>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</si>
  <si>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</si>
  <si>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</si>
  <si>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</si>
  <si>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</si>
  <si>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</si>
  <si>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</si>
  <si>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</si>
  <si>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</si>
  <si>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</si>
  <si>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</si>
  <si>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</si>
  <si>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</si>
  <si>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</si>
  <si>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</si>
  <si>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</si>
  <si>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</si>
  <si>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</si>
  <si>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</si>
  <si>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</si>
  <si>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</si>
  <si>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</si>
  <si>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</si>
  <si>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</si>
  <si>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</si>
  <si>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</si>
  <si>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</si>
  <si>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</si>
  <si>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</si>
  <si>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</si>
  <si>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</si>
  <si>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</si>
  <si>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</si>
  <si>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</si>
  <si>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</si>
  <si>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</si>
  <si>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</si>
  <si>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</si>
  <si>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</si>
  <si>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</si>
  <si>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</si>
  <si>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</si>
  <si>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</si>
  <si>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</si>
  <si>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</si>
  <si>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</si>
  <si>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</si>
  <si>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</si>
  <si>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</si>
  <si>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</si>
  <si>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</si>
  <si>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</si>
  <si>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</si>
  <si>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</si>
  <si>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</si>
  <si>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</si>
  <si>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</si>
  <si>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</si>
  <si>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</si>
  <si>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</si>
  <si>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</si>
  <si>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</si>
  <si>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</si>
  <si>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</si>
  <si>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</si>
  <si>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</si>
  <si>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</si>
  <si>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</si>
  <si>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</si>
  <si>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</si>
  <si>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</si>
  <si>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</si>
  <si>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</si>
  <si>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</si>
  <si>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</si>
  <si>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</si>
  <si>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</si>
  <si>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</si>
  <si>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</si>
  <si>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</si>
  <si>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</si>
  <si>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</si>
  <si>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</si>
  <si>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</si>
  <si>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</si>
  <si>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</si>
  <si>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</si>
  <si>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</si>
  <si>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</si>
  <si>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</si>
  <si>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</si>
  <si>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</si>
  <si>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</si>
  <si>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</si>
  <si>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</si>
  <si>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</si>
  <si>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</si>
  <si>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</si>
  <si>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</si>
  <si>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</si>
  <si>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</si>
  <si>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</si>
  <si>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</si>
  <si>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</si>
  <si>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</si>
  <si>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</si>
  <si>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</si>
  <si>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</si>
  <si>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</si>
  <si>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</si>
  <si>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</si>
  <si>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</si>
  <si>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</si>
  <si>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</si>
  <si>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</si>
  <si>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</si>
  <si>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</si>
  <si>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</si>
  <si>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</si>
  <si>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</si>
  <si>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</si>
  <si>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</si>
  <si>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</si>
  <si>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</si>
  <si>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</si>
  <si>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</si>
  <si>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</si>
  <si>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</si>
  <si>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</si>
  <si>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</si>
  <si>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</si>
  <si>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</si>
  <si>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</si>
  <si>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</si>
  <si>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</si>
  <si>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</si>
  <si>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</si>
  <si>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</si>
  <si>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</si>
  <si>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</si>
  <si>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</si>
  <si>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</si>
  <si>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</si>
  <si>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</si>
  <si>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</si>
  <si>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</si>
  <si>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</si>
  <si>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</si>
  <si>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</si>
  <si>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</si>
  <si>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</si>
  <si>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</si>
  <si>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</si>
  <si>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</si>
  <si>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</si>
  <si>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</si>
  <si>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</si>
  <si>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</si>
  <si>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</si>
  <si>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</si>
  <si>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</si>
  <si>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</si>
  <si>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</si>
  <si>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</si>
  <si>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</si>
  <si>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</si>
  <si>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</si>
  <si>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</si>
  <si>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</si>
  <si>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</si>
  <si>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</si>
  <si>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</si>
  <si>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</si>
  <si>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</si>
  <si>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</si>
  <si>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</si>
  <si>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</si>
  <si>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</si>
  <si>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</si>
  <si>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</si>
  <si>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</si>
  <si>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</si>
  <si>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</si>
  <si>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</si>
  <si>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</si>
  <si>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</si>
  <si>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</si>
  <si>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</si>
  <si>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</si>
  <si>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</si>
  <si>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</si>
  <si>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</si>
  <si>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</si>
  <si>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</si>
  <si>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</si>
  <si>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</si>
  <si>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</si>
  <si>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</si>
  <si>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</si>
  <si>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</si>
  <si>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</si>
  <si>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</si>
  <si>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</si>
  <si>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</si>
  <si>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</si>
  <si>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</si>
  <si>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</si>
  <si>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</si>
  <si>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</si>
  <si>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</si>
  <si>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</si>
  <si>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</si>
  <si>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</si>
  <si>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</si>
  <si>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</si>
  <si>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</si>
  <si>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</si>
  <si>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</si>
  <si>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</si>
  <si>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</si>
  <si>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</si>
  <si>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</si>
  <si>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</si>
  <si>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</si>
  <si>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</si>
  <si>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</si>
  <si>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</si>
  <si>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</si>
  <si>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</si>
  <si>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</si>
  <si>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</si>
  <si>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</si>
  <si>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</si>
  <si>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</si>
  <si>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</si>
  <si>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</si>
  <si>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</si>
  <si>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</si>
  <si>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</si>
  <si>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</si>
  <si>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</si>
  <si>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</si>
  <si>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</si>
  <si>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</si>
  <si>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</si>
  <si>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</si>
  <si>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</si>
  <si>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</si>
  <si>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</si>
  <si>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</si>
  <si>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</si>
  <si>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</si>
  <si>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</si>
  <si>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</si>
  <si>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</si>
  <si>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</si>
  <si>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</si>
  <si>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</si>
  <si>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</si>
  <si>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</si>
  <si>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</si>
  <si>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</si>
  <si>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</si>
  <si>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</si>
  <si>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</si>
  <si>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</si>
  <si>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</si>
  <si>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</si>
  <si>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</si>
  <si>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</si>
  <si>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</si>
  <si>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</si>
  <si>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</si>
  <si>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</si>
  <si>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</si>
  <si>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</si>
  <si>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</si>
  <si>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</si>
  <si>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</si>
  <si>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</si>
  <si>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</si>
  <si>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</si>
  <si>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</si>
  <si>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</si>
  <si>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</si>
  <si>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</si>
  <si>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</si>
  <si>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</si>
  <si>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</si>
  <si>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</si>
  <si>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</si>
  <si>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</si>
  <si>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</si>
  <si>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</si>
  <si>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</si>
  <si>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</si>
  <si>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</si>
  <si>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 xml:space="preserve"> TOTAL CELL CONC. Xt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</si>
  <si>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</si>
  <si>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</si>
  <si>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</si>
  <si>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</si>
  <si>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</si>
  <si>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</si>
  <si>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</si>
  <si>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</si>
  <si>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</si>
  <si>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</si>
  <si>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</si>
  <si>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</si>
  <si>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</si>
  <si>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</si>
  <si>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</si>
  <si>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</si>
  <si>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</si>
  <si>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</si>
  <si>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</si>
  <si>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</si>
  <si>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</si>
  <si>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</si>
  <si>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</si>
  <si>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</si>
  <si>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</si>
  <si>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</si>
  <si>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</si>
  <si>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</si>
  <si>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</si>
  <si>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</si>
  <si>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</si>
  <si>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</si>
  <si>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</si>
  <si>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</si>
  <si>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</si>
  <si>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</si>
  <si>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</si>
  <si>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</si>
  <si>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</si>
  <si>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</si>
  <si>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</si>
  <si>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</si>
  <si>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</si>
  <si>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</si>
  <si>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</si>
  <si>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</si>
  <si>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</si>
  <si>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</si>
  <si>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</si>
  <si>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</si>
  <si>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</si>
  <si>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</si>
  <si>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</si>
  <si>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</si>
  <si>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</si>
  <si>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</si>
  <si>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</si>
  <si>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</si>
  <si>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</si>
  <si>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</si>
  <si>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</si>
  <si>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</si>
  <si>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</si>
  <si>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</si>
  <si>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</si>
  <si>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</si>
  <si>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</si>
  <si>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</si>
  <si>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</si>
  <si>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</si>
  <si>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</si>
  <si>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</si>
  <si>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</si>
  <si>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</si>
  <si>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</si>
  <si>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</si>
  <si>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</si>
  <si>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</si>
  <si>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</si>
  <si>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</si>
  <si>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</si>
  <si>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</si>
  <si>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</si>
  <si>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</si>
  <si>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</si>
  <si>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</si>
  <si>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</si>
  <si>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</si>
  <si>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</si>
  <si>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</si>
  <si>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</si>
  <si>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</si>
  <si>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</si>
  <si>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</si>
  <si>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</si>
  <si>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</si>
  <si>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</si>
  <si>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</si>
  <si>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</si>
  <si>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</si>
  <si>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</si>
  <si>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</si>
  <si>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</si>
  <si>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</si>
  <si>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</si>
  <si>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</si>
  <si>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</si>
  <si>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</si>
  <si>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</si>
  <si>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</si>
  <si>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</si>
  <si>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</si>
  <si>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</si>
  <si>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</si>
  <si>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</si>
  <si>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</si>
  <si>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</si>
  <si>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</si>
  <si>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</si>
  <si>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</si>
  <si>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</si>
  <si>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</si>
  <si>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</si>
  <si>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</si>
  <si>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</si>
  <si>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</si>
  <si>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</si>
  <si>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</si>
  <si>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</si>
  <si>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</si>
  <si>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</si>
  <si>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</si>
  <si>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</si>
  <si>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</si>
  <si>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</si>
  <si>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</si>
  <si>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</si>
  <si>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</si>
  <si>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</si>
  <si>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</si>
  <si>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</si>
  <si>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</si>
  <si>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</si>
  <si>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</si>
  <si>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</si>
  <si>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</si>
  <si>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</si>
  <si>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</si>
  <si>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</si>
  <si>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</si>
  <si>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</si>
  <si>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</si>
  <si>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</si>
  <si>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</si>
  <si>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</si>
  <si>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</si>
  <si>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</si>
  <si>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</si>
  <si>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</si>
  <si>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</si>
  <si>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</si>
  <si>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</si>
  <si>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</si>
  <si>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</si>
  <si>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</si>
  <si>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</si>
  <si>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</si>
  <si>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</si>
  <si>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</si>
  <si>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</si>
  <si>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</si>
  <si>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</si>
  <si>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</si>
  <si>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</si>
  <si>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</si>
  <si>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</si>
  <si>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</si>
  <si>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</si>
  <si>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</si>
  <si>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</si>
  <si>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</si>
  <si>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</si>
  <si>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</si>
  <si>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</si>
  <si>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</si>
  <si>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</si>
  <si>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</si>
  <si>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</si>
  <si>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</si>
  <si>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</si>
  <si>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</si>
  <si>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</si>
  <si>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</si>
  <si>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</si>
  <si>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</si>
  <si>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</si>
  <si>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</si>
  <si>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</si>
  <si>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</si>
  <si>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</si>
  <si>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</si>
  <si>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</si>
  <si>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</si>
  <si>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</si>
  <si>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</si>
  <si>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</si>
  <si>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</si>
  <si>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</si>
  <si>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</si>
  <si>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</si>
  <si>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</si>
  <si>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</si>
  <si>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</si>
  <si>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</si>
  <si>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</si>
  <si>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</si>
  <si>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</si>
  <si>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</si>
  <si>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</si>
  <si>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</si>
  <si>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</si>
  <si>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</si>
  <si>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</si>
  <si>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</si>
  <si>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</si>
  <si>
    <t>ARGININE CONC. (mM)</t>
  </si>
  <si>
    <t>ISOLEUCINE CONC. (mM)</t>
  </si>
  <si>
    <t>LEUCINE CONC. (mM)</t>
  </si>
  <si>
    <t>LYSINE CONC. (mM)</t>
  </si>
  <si>
    <t>THREONINE CONC. (mM)</t>
  </si>
  <si>
    <t>TYROSINE CONC. (mM)</t>
  </si>
  <si>
    <t>VALINE CONC. (mM)</t>
  </si>
  <si>
    <t>GLUTAMINE CONC. (mM)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</si>
</sst>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2">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44" fillId="3" borderId="3" xfId="0" applyFont="1" applyFill="1" applyBorder="1" applyAlignment="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Regression'!$E$2:$E$18</c:f>
              <c:numCache>
                <c:formatCode>0.0000</c:formatCode>
                <c:ptCount val="17"/>
                <c:pt idx="0">
                  <c:v>0.26209677419354843</c:v>
                </c:pt>
                <c:pt idx="1">
                  <c:v>0.46524708484667027</c:v>
                </c:pt>
                <c:pt idx="2">
                  <c:v>0.83080040526849019</c:v>
                </c:pt>
                <c:pt idx="3">
                  <c:v>1.4724472879094703</c:v>
                </c:pt>
                <c:pt idx="4">
                  <c:v>2.7657075981947083</c:v>
                </c:pt>
                <c:pt idx="5">
                  <c:v>4.0742946033389691</c:v>
                </c:pt>
                <c:pt idx="6">
                  <c:v>6.7748079640538288</c:v>
                </c:pt>
                <c:pt idx="7">
                  <c:v>10.026553329522493</c:v>
                </c:pt>
                <c:pt idx="8">
                  <c:v>12.600840417983875</c:v>
                </c:pt>
                <c:pt idx="9">
                  <c:v>15.805498576983187</c:v>
                </c:pt>
                <c:pt idx="10">
                  <c:v>16.772742457527805</c:v>
                </c:pt>
                <c:pt idx="11">
                  <c:v>16.142159017817004</c:v>
                </c:pt>
                <c:pt idx="12">
                  <c:v>16.573087152098125</c:v>
                </c:pt>
                <c:pt idx="13">
                  <c:v>17.053186361914992</c:v>
                </c:pt>
                <c:pt idx="14">
                  <c:v>16.211869419478255</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Regression'!$M$2:$M$22</c:f>
              <c:numCache>
                <c:formatCode>General</c:formatCode>
                <c:ptCount val="21"/>
                <c:pt idx="0">
                  <c:v>0.26312174644284919</c:v>
                </c:pt>
                <c:pt idx="1">
                  <c:v>0.45397453878320843</c:v>
                </c:pt>
                <c:pt idx="2">
                  <c:v>0.92065329127926943</c:v>
                </c:pt>
                <c:pt idx="3">
                  <c:v>1.6184804611919212</c:v>
                </c:pt>
                <c:pt idx="4">
                  <c:v>2.8878112626714771</c:v>
                </c:pt>
                <c:pt idx="5">
                  <c:v>4.4821628769554982</c:v>
                </c:pt>
                <c:pt idx="6">
                  <c:v>7.1246659960472165</c:v>
                </c:pt>
                <c:pt idx="7">
                  <c:v>9.979929171209017</c:v>
                </c:pt>
                <c:pt idx="8">
                  <c:v>12.741369068235198</c:v>
                </c:pt>
                <c:pt idx="9">
                  <c:v>14.845695238494136</c:v>
                </c:pt>
                <c:pt idx="10">
                  <c:v>16.307779021724748</c:v>
                </c:pt>
                <c:pt idx="11">
                  <c:v>17.130221507064192</c:v>
                </c:pt>
                <c:pt idx="12">
                  <c:v>17.590359820200682</c:v>
                </c:pt>
                <c:pt idx="13">
                  <c:v>17.855324453128624</c:v>
                </c:pt>
                <c:pt idx="14">
                  <c:v>18.00029236735109</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Regression'!$L$2:$L$16</c:f>
              <c:numCache>
                <c:formatCode>General</c:formatCode>
                <c:ptCount val="15"/>
                <c:pt idx="0">
                  <c:v>0</c:v>
                </c:pt>
                <c:pt idx="1">
                  <c:v>2.6834957824069076E-2</c:v>
                </c:pt>
                <c:pt idx="2">
                  <c:v>2.062754228994701E-2</c:v>
                </c:pt>
                <c:pt idx="3">
                  <c:v>2.4361174541124284E-2</c:v>
                </c:pt>
                <c:pt idx="4">
                  <c:v>2.4872307264792629E-2</c:v>
                </c:pt>
                <c:pt idx="5">
                  <c:v>1.9186203612854853E-2</c:v>
                </c:pt>
                <c:pt idx="6">
                  <c:v>2.0124180894227961E-2</c:v>
                </c:pt>
                <c:pt idx="7">
                  <c:v>1.675477257443438E-2</c:v>
                </c:pt>
                <c:pt idx="8">
                  <c:v>9.9429606149002946E-3</c:v>
                </c:pt>
                <c:pt idx="9">
                  <c:v>9.4532237602280769E-3</c:v>
                </c:pt>
                <c:pt idx="10">
                  <c:v>1.2016913337084495E-3</c:v>
                </c:pt>
                <c:pt idx="11">
                  <c:v>-1.8789030298561901E-3</c:v>
                </c:pt>
                <c:pt idx="12">
                  <c:v>8.2918680996893392E-5</c:v>
                </c:pt>
                <c:pt idx="13">
                  <c:v>1.1189336595018567E-3</c:v>
                </c:pt>
                <c:pt idx="14">
                  <c:v>-2.4175193017752792E-3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Regression'!$P$2:$P$22</c:f>
              <c:numCache>
                <c:formatCode>General</c:formatCode>
                <c:ptCount val="21"/>
                <c:pt idx="0">
                  <c:v>2.6520367508222929E-2</c:v>
                </c:pt>
                <c:pt idx="1">
                  <c:v>2.62375468366388E-2</c:v>
                </c:pt>
                <c:pt idx="2">
                  <c:v>2.5545985573235321E-2</c:v>
                </c:pt>
                <c:pt idx="3">
                  <c:v>2.4511890413168775E-2</c:v>
                </c:pt>
                <c:pt idx="4">
                  <c:v>2.2630896243082663E-2</c:v>
                </c:pt>
                <c:pt idx="5">
                  <c:v>2.0268260681068424E-2</c:v>
                </c:pt>
                <c:pt idx="6">
                  <c:v>1.6352391818789065E-2</c:v>
                </c:pt>
                <c:pt idx="7">
                  <c:v>1.2121238379291103E-2</c:v>
                </c:pt>
                <c:pt idx="8">
                  <c:v>8.029119649252462E-3</c:v>
                </c:pt>
                <c:pt idx="9">
                  <c:v>4.910763698539748E-3</c:v>
                </c:pt>
                <c:pt idx="10">
                  <c:v>2.7441330068173207E-3</c:v>
                </c:pt>
                <c:pt idx="11">
                  <c:v>1.5253730757170826E-3</c:v>
                </c:pt>
                <c:pt idx="12">
                  <c:v>8.4350394953332426E-4</c:v>
                </c:pt>
                <c:pt idx="13">
                  <c:v>4.5085852626342119E-4</c:v>
                </c:pt>
                <c:pt idx="14">
                  <c:v>2.3603367431453538E-4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Calc.'!$AQ$26:$AQ$42</c:f>
              <c:numCache>
                <c:formatCode>General</c:formatCode>
                <c:ptCount val="17"/>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Calc.'!$AQ$3:$AQ$20</c:f>
              <c:numCache>
                <c:formatCode>General</c:formatCode>
                <c:ptCount val="18"/>
                <c:pt idx="0">
                  <c:v>33.470991807100511</c:v>
                </c:pt>
                <c:pt idx="1">
                  <c:v>32.65349034338319</c:v>
                </c:pt>
                <c:pt idx="2">
                  <c:v>31.498439800292235</c:v>
                </c:pt>
                <c:pt idx="3">
                  <c:v>29.811528870759989</c:v>
                </c:pt>
                <c:pt idx="4">
                  <c:v>27.481964778882755</c:v>
                </c:pt>
                <c:pt idx="5">
                  <c:v>25.135706697479421</c:v>
                </c:pt>
                <c:pt idx="6">
                  <c:v>21.141070577547527</c:v>
                </c:pt>
                <c:pt idx="7">
                  <c:v>16.298559388478697</c:v>
                </c:pt>
                <c:pt idx="8">
                  <c:v>10.32082040619561</c:v>
                </c:pt>
                <c:pt idx="9">
                  <c:v>3.3341630974809684</c:v>
                </c:pt>
                <c:pt idx="10">
                  <c:v>-4.9346494090611612</c:v>
                </c:pt>
                <c:pt idx="11">
                  <c:v>-13.397239794114187</c:v>
                </c:pt>
                <c:pt idx="12">
                  <c:v>-21.5921692477717</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Calc.'!$AR$26:$AR$42</c:f>
              <c:numCache>
                <c:formatCode>General</c:formatCode>
                <c:ptCount val="17"/>
                <c:pt idx="0">
                  <c:v>0</c:v>
                </c:pt>
                <c:pt idx="1">
                  <c:v>0</c:v>
                </c:pt>
                <c:pt idx="2">
                  <c:v>0.27500000000000002</c:v>
                </c:pt>
                <c:pt idx="3">
                  <c:v>0.36599999999999999</c:v>
                </c:pt>
                <c:pt idx="4">
                  <c:v>0.66800000000000004</c:v>
                </c:pt>
                <c:pt idx="5">
                  <c:v>1.006</c:v>
                </c:pt>
                <c:pt idx="6">
                  <c:v>1.6870000000000001</c:v>
                </c:pt>
                <c:pt idx="7">
                  <c:v>2.6819999999999999</c:v>
                </c:pt>
                <c:pt idx="8">
                  <c:v>3.4809999999999999</c:v>
                </c:pt>
                <c:pt idx="9">
                  <c:v>3.5910000000000002</c:v>
                </c:pt>
                <c:pt idx="10">
                  <c:v>3.4980000000000002</c:v>
                </c:pt>
                <c:pt idx="11">
                  <c:v>2.5630000000000002</c:v>
                </c:pt>
                <c:pt idx="12">
                  <c:v>2.4649999999999999</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Calc.'!$AR$3:$AR$20</c:f>
              <c:numCache>
                <c:formatCode>General</c:formatCode>
                <c:ptCount val="18"/>
                <c:pt idx="0">
                  <c:v>0</c:v>
                </c:pt>
                <c:pt idx="1">
                  <c:v>0.344875652360913</c:v>
                </c:pt>
                <c:pt idx="2">
                  <c:v>0.27016948198144886</c:v>
                </c:pt>
                <c:pt idx="3">
                  <c:v>0.29537856026777837</c:v>
                </c:pt>
                <c:pt idx="4">
                  <c:v>0.65208312928870238</c:v>
                </c:pt>
                <c:pt idx="5">
                  <c:v>1.2107827720272675</c:v>
                </c:pt>
                <c:pt idx="6">
                  <c:v>2.0688185112662913</c:v>
                </c:pt>
                <c:pt idx="7">
                  <c:v>2.8527272321877097</c:v>
                </c:pt>
                <c:pt idx="8">
                  <c:v>3.4632013297510267</c:v>
                </c:pt>
                <c:pt idx="9">
                  <c:v>3.6781700568503197</c:v>
                </c:pt>
                <c:pt idx="10">
                  <c:v>3.4083611673047156</c:v>
                </c:pt>
                <c:pt idx="11">
                  <c:v>2.9333949460332875</c:v>
                </c:pt>
                <c:pt idx="12">
                  <c:v>2.3040423070785989</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Calc.'!$AW$26:$AW$42</c:f>
              <c:numCache>
                <c:formatCode>General</c:formatCode>
                <c:ptCount val="17"/>
                <c:pt idx="0">
                  <c:v>0.9991119005328597</c:v>
                </c:pt>
                <c:pt idx="1">
                  <c:v>1.5541740674955598</c:v>
                </c:pt>
                <c:pt idx="2">
                  <c:v>2.6642984014209592</c:v>
                </c:pt>
                <c:pt idx="3">
                  <c:v>3.8854351687388986</c:v>
                </c:pt>
                <c:pt idx="4">
                  <c:v>5.5506216696269988</c:v>
                </c:pt>
                <c:pt idx="5">
                  <c:v>7.215808170515098</c:v>
                </c:pt>
                <c:pt idx="6">
                  <c:v>9.4360568383658983</c:v>
                </c:pt>
                <c:pt idx="7">
                  <c:v>10.990230905861457</c:v>
                </c:pt>
                <c:pt idx="8">
                  <c:v>12.655417406749555</c:v>
                </c:pt>
                <c:pt idx="9">
                  <c:v>8.9920071047957375</c:v>
                </c:pt>
                <c:pt idx="10">
                  <c:v>7.3268206039076382</c:v>
                </c:pt>
                <c:pt idx="11">
                  <c:v>5.8836589698046184</c:v>
                </c:pt>
                <c:pt idx="12">
                  <c:v>4.4404973357015995</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Calc.'!$AW$3:$AW$20</c:f>
              <c:numCache>
                <c:formatCode>General</c:formatCode>
                <c:ptCount val="18"/>
                <c:pt idx="0">
                  <c:v>0.9991119005328597</c:v>
                </c:pt>
                <c:pt idx="1">
                  <c:v>0.80785814534082789</c:v>
                </c:pt>
                <c:pt idx="2">
                  <c:v>-0.18494164676312674</c:v>
                </c:pt>
                <c:pt idx="3">
                  <c:v>-1.6224789333994005</c:v>
                </c:pt>
                <c:pt idx="4">
                  <c:v>-3.630718065625604</c:v>
                </c:pt>
                <c:pt idx="5">
                  <c:v>-5.4483899665501472</c:v>
                </c:pt>
                <c:pt idx="6">
                  <c:v>-7.4223403769198093</c:v>
                </c:pt>
                <c:pt idx="7">
                  <c:v>-8.658598068170809</c:v>
                </c:pt>
                <c:pt idx="8">
                  <c:v>-9.055967252150225</c:v>
                </c:pt>
                <c:pt idx="9">
                  <c:v>-8.2547690847381698</c:v>
                </c:pt>
                <c:pt idx="10">
                  <c:v>-6.1139639407063013</c:v>
                </c:pt>
                <c:pt idx="11">
                  <c:v>-3.5627053565279807</c:v>
                </c:pt>
                <c:pt idx="12">
                  <c:v>-1.0376054456520394</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Calc.'!$AN$26:$AN$42</c:f>
              <c:numCache>
                <c:formatCode>General</c:formatCode>
                <c:ptCount val="17"/>
                <c:pt idx="0">
                  <c:v>5.7690000000000001</c:v>
                </c:pt>
                <c:pt idx="1">
                  <c:v>5.89</c:v>
                </c:pt>
                <c:pt idx="2">
                  <c:v>5.2729999999999997</c:v>
                </c:pt>
                <c:pt idx="3">
                  <c:v>4.3479999999999999</c:v>
                </c:pt>
                <c:pt idx="4">
                  <c:v>5.593</c:v>
                </c:pt>
                <c:pt idx="5">
                  <c:v>6.4779999999999998</c:v>
                </c:pt>
                <c:pt idx="6">
                  <c:v>6.5449999999999999</c:v>
                </c:pt>
                <c:pt idx="7">
                  <c:v>5.5880000000000001</c:v>
                </c:pt>
                <c:pt idx="8">
                  <c:v>1.1599999999999999</c:v>
                </c:pt>
                <c:pt idx="9">
                  <c:v>0</c:v>
                </c:pt>
                <c:pt idx="10">
                  <c:v>0</c:v>
                </c:pt>
                <c:pt idx="11">
                  <c:v>6.8000000000000005E-2</c:v>
                </c:pt>
                <c:pt idx="12">
                  <c:v>6.3E-2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Calc.'!$AN$3:$AN$20</c:f>
              <c:numCache>
                <c:formatCode>General</c:formatCode>
                <c:ptCount val="18"/>
                <c:pt idx="0">
                  <c:v>5.7690000000000001</c:v>
                </c:pt>
                <c:pt idx="1">
                  <c:v>5.5995907302161516</c:v>
                </c:pt>
                <c:pt idx="2">
                  <c:v>5.6309044549845169</c:v>
                </c:pt>
                <c:pt idx="3">
                  <c:v>5.6228113751954387</c:v>
                </c:pt>
                <c:pt idx="4">
                  <c:v>5.5207771664359466</c:v>
                </c:pt>
                <c:pt idx="5">
                  <c:v>5.3148420951131694</c:v>
                </c:pt>
                <c:pt idx="6">
                  <c:v>4.7630200012819799</c:v>
                </c:pt>
                <c:pt idx="7">
                  <c:v>3.9585958957414462</c:v>
                </c:pt>
                <c:pt idx="8">
                  <c:v>2.9148709200717957</c:v>
                </c:pt>
                <c:pt idx="9">
                  <c:v>1.7151181354077956</c:v>
                </c:pt>
                <c:pt idx="10">
                  <c:v>0.43281582754007175</c:v>
                </c:pt>
                <c:pt idx="11">
                  <c:v>-0.52869601052230664</c:v>
                </c:pt>
                <c:pt idx="12">
                  <c:v>-0.98754622964057803</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Data'!$H$7:$H$79</c:f>
              <c:numCache>
                <c:formatCode>0.0000</c:formatCode>
                <c:ptCount val="73"/>
                <c:pt idx="0">
                  <c:v>0.26</c:v>
                </c:pt>
                <c:pt idx="1">
                  <c:v>0.46319998631477349</c:v>
                </c:pt>
                <c:pt idx="2">
                  <c:v>0.81999999999999984</c:v>
                </c:pt>
                <c:pt idx="3">
                  <c:v>1.4616999460220337</c:v>
                </c:pt>
                <c:pt idx="4">
                  <c:v>2.7349999977111819</c:v>
                </c:pt>
                <c:pt idx="5">
                  <c:v>4.0441001487731931</c:v>
                </c:pt>
                <c:pt idx="6">
                  <c:v>6.7267001701354987</c:v>
                </c:pt>
                <c:pt idx="7">
                  <c:v>9.945699555969238</c:v>
                </c:pt>
                <c:pt idx="8">
                  <c:v>12.503599984741211</c:v>
                </c:pt>
                <c:pt idx="9">
                  <c:v>15.666299684143066</c:v>
                </c:pt>
                <c:pt idx="10">
                  <c:v>16.470799310302734</c:v>
                </c:pt>
                <c:pt idx="11">
                  <c:v>15.796199662780761</c:v>
                </c:pt>
                <c:pt idx="12">
                  <c:v>16.004000527954101</c:v>
                </c:pt>
                <c:pt idx="13" formatCode="General">
                  <c:v>15.927300317382812</c:v>
                </c:pt>
                <c:pt idx="14" formatCode="General">
                  <c:v>13.334700448608398</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Regression!$CH$3:$CH$26</c:f>
              <c:numCache>
                <c:formatCode>0.000</c:formatCode>
                <c:ptCount val="24"/>
                <c:pt idx="0">
                  <c:v>0.77195298061299733</c:v>
                </c:pt>
                <c:pt idx="1">
                  <c:v>1.4102850339589154E-2</c:v>
                </c:pt>
                <c:pt idx="2">
                  <c:v>0.22101946317714158</c:v>
                </c:pt>
                <c:pt idx="3">
                  <c:v>1.2330854748451967</c:v>
                </c:pt>
                <c:pt idx="4">
                  <c:v>2.9910100702788553</c:v>
                </c:pt>
                <c:pt idx="5">
                  <c:v>4.8323131339656378</c:v>
                </c:pt>
                <c:pt idx="6">
                  <c:v>7.3776908022620935</c:v>
                </c:pt>
                <c:pt idx="7">
                  <c:v>9.850315033750384</c:v>
                </c:pt>
                <c:pt idx="8">
                  <c:v>12.27974656666883</c:v>
                </c:pt>
                <c:pt idx="9">
                  <c:v>14.349478109640236</c:v>
                </c:pt>
                <c:pt idx="10">
                  <c:v>15.968908501096609</c:v>
                </c:pt>
                <c:pt idx="11">
                  <c:v>16.780535602227602</c:v>
                </c:pt>
                <c:pt idx="12">
                  <c:v>16.7258656048189</c:v>
                </c:pt>
                <c:pt idx="13">
                  <c:v>15.607693644651452</c:v>
                </c:pt>
                <c:pt idx="14">
                  <c:v>13.155581902503357</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Data'!$K$7:$K$79</c:f>
              <c:numCache>
                <c:formatCode>0.00</c:formatCode>
                <c:ptCount val="73"/>
                <c:pt idx="0">
                  <c:v>99.2</c:v>
                </c:pt>
                <c:pt idx="1">
                  <c:v>99.55999755859375</c:v>
                </c:pt>
                <c:pt idx="2">
                  <c:v>98.7</c:v>
                </c:pt>
                <c:pt idx="3">
                  <c:v>99.270103454589844</c:v>
                </c:pt>
                <c:pt idx="4">
                  <c:v>98.889701843261719</c:v>
                </c:pt>
                <c:pt idx="5">
                  <c:v>99.258903503417969</c:v>
                </c:pt>
                <c:pt idx="6">
                  <c:v>99.289901733398438</c:v>
                </c:pt>
                <c:pt idx="7">
                  <c:v>99.193603515625</c:v>
                </c:pt>
                <c:pt idx="8">
                  <c:v>99.228302001953125</c:v>
                </c:pt>
                <c:pt idx="9">
                  <c:v>99.119300842285156</c:v>
                </c:pt>
                <c:pt idx="10">
                  <c:v>98.199798583984375</c:v>
                </c:pt>
                <c:pt idx="11">
                  <c:v>97.856796264648438</c:v>
                </c:pt>
                <c:pt idx="12">
                  <c:v>96.566200256347656</c:v>
                </c:pt>
                <c:pt idx="13" formatCode="General">
                  <c:v>93.397796630859375</c:v>
                </c:pt>
                <c:pt idx="14" formatCode="General">
                  <c:v>82.252700805664062</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21.116666666697711</c:v>
                </c:pt>
                <c:pt idx="1">
                  <c:v>48.383333333360497</c:v>
                </c:pt>
                <c:pt idx="2">
                  <c:v>70.883333333360497</c:v>
                </c:pt>
                <c:pt idx="3">
                  <c:v>95.366666666697711</c:v>
                </c:pt>
                <c:pt idx="4">
                  <c:v>115.80000000010477</c:v>
                </c:pt>
                <c:pt idx="5">
                  <c:v>141</c:v>
                </c:pt>
                <c:pt idx="6">
                  <c:v>164.65000000008149</c:v>
                </c:pt>
                <c:pt idx="7">
                  <c:v>189.03333333326736</c:v>
                </c:pt>
                <c:pt idx="8">
                  <c:v>212.98333333327901</c:v>
                </c:pt>
                <c:pt idx="9">
                  <c:v>238.10000000009313</c:v>
                </c:pt>
                <c:pt idx="10">
                  <c:v>261.75</c:v>
                </c:pt>
                <c:pt idx="11">
                  <c:v>284.75000000005821</c:v>
                </c:pt>
                <c:pt idx="12">
                  <c:v>308.58333333337214</c:v>
                </c:pt>
                <c:pt idx="13">
                  <c:v>332.93333333329065</c:v>
                </c:pt>
              </c:numCache>
            </c:numRef>
          </c:xVal>
          <c:yVal>
            <c:numRef>
              <c:f>'Measured Data'!$H$8:$H$84</c:f>
              <c:numCache>
                <c:formatCode>0.0000</c:formatCode>
                <c:ptCount val="77"/>
                <c:pt idx="0">
                  <c:v>0.46319998631477349</c:v>
                </c:pt>
                <c:pt idx="1">
                  <c:v>0.81999999999999984</c:v>
                </c:pt>
                <c:pt idx="2">
                  <c:v>1.4616999460220337</c:v>
                </c:pt>
                <c:pt idx="3">
                  <c:v>2.7349999977111819</c:v>
                </c:pt>
                <c:pt idx="4">
                  <c:v>4.0441001487731931</c:v>
                </c:pt>
                <c:pt idx="5">
                  <c:v>6.7267001701354987</c:v>
                </c:pt>
                <c:pt idx="6">
                  <c:v>9.945699555969238</c:v>
                </c:pt>
                <c:pt idx="7">
                  <c:v>12.503599984741211</c:v>
                </c:pt>
                <c:pt idx="8">
                  <c:v>15.666299684143066</c:v>
                </c:pt>
                <c:pt idx="9">
                  <c:v>16.470799310302734</c:v>
                </c:pt>
                <c:pt idx="10">
                  <c:v>15.796199662780761</c:v>
                </c:pt>
                <c:pt idx="11">
                  <c:v>16.004000527954101</c:v>
                </c:pt>
                <c:pt idx="12" formatCode="General">
                  <c:v>15.927300317382812</c:v>
                </c:pt>
                <c:pt idx="13" formatCode="General">
                  <c:v>13.334700448608398</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Calc.'!$AR$3:$AR$94</c:f>
              <c:numCache>
                <c:formatCode>0.0000</c:formatCode>
                <c:ptCount val="92"/>
                <c:pt idx="1">
                  <c:v>2.6843772371102317E-2</c:v>
                </c:pt>
                <c:pt idx="2">
                  <c:v>2.0129527055972703E-2</c:v>
                </c:pt>
                <c:pt idx="3">
                  <c:v>2.4369698596641922E-2</c:v>
                </c:pt>
                <c:pt idx="4">
                  <c:v>2.4486552505076642E-2</c:v>
                </c:pt>
                <c:pt idx="5">
                  <c:v>1.9190905646858589E-2</c:v>
                </c:pt>
                <c:pt idx="6">
                  <c:v>1.9990550669807563E-2</c:v>
                </c:pt>
                <c:pt idx="7">
                  <c:v>1.6586696872070986E-2</c:v>
                </c:pt>
                <c:pt idx="8">
                  <c:v>9.8788492458522156E-3</c:v>
                </c:pt>
                <c:pt idx="9">
                  <c:v>9.3292274104369629E-3</c:v>
                </c:pt>
                <c:pt idx="10">
                  <c:v>8.1449108054569271E-4</c:v>
                </c:pt>
                <c:pt idx="11">
                  <c:v>-1.989800836565248E-3</c:v>
                </c:pt>
                <c:pt idx="12">
                  <c:v>-4.966216774884753E-4</c:v>
                </c:pt>
                <c:pt idx="13">
                  <c:v>-3.3714386992780729E-4</c:v>
                </c:pt>
                <c:pt idx="14">
                  <c:v>-7.3261769943526621E-3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Data'!$AP$7:$AP$84</c:f>
              <c:numCache>
                <c:formatCode>General</c:formatCode>
                <c:ptCount val="78"/>
              </c:numCache>
            </c:numRef>
          </c:yVal>
          <c:smooth val="0"/>
          <c:extLst>
            <c:ext xmlns:c16="http://schemas.microsoft.com/office/drawing/2014/chart" uri="{C3380CC4-5D6E-409C-BE32-E72D297353CC}">
              <c16:uniqueId val="{00000000-86C9-4B70-8B52-4FE285014218}"/>
            </c:ext>
          </c:extLst>
        </c:ser>
        <c:ser>
          <c:idx val="1"/>
          <c:order val="1"/>
          <c:tx>
            <c:strRef>
              <c:f>'Measured Data'!$AE$6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Data'!$AD$7:$AD$84</c:f>
              <c:numCache>
                <c:formatCode>General</c:formatCode>
                <c:ptCount val="78"/>
              </c:numCache>
            </c:numRef>
          </c:yVal>
          <c:smooth val="0"/>
          <c:extLst>
            <c:ext xmlns:c16="http://schemas.microsoft.com/office/drawing/2014/chart" uri="{C3380CC4-5D6E-409C-BE32-E72D297353CC}">
              <c16:uniqueId val="{00000001-86C9-4B70-8B52-4FE285014218}"/>
            </c:ext>
          </c:extLst>
        </c:ser>
        <c:ser>
          <c:idx val="2"/>
          <c:order val="2"/>
          <c:tx>
            <c:strRef>
              <c:f>'Measured Data'!$AG$6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Data'!$AF$7:$AF$84</c:f>
              <c:numCache>
                <c:formatCode>0.0000</c:formatCode>
                <c:ptCount val="78"/>
                <c:pt idx="0">
                  <c:v>0.9991119005328597</c:v>
                </c:pt>
                <c:pt idx="1">
                  <c:v>1.5541740674955598</c:v>
                </c:pt>
                <c:pt idx="2">
                  <c:v>2.6642984014209592</c:v>
                </c:pt>
                <c:pt idx="3">
                  <c:v>3.8854351687388986</c:v>
                </c:pt>
                <c:pt idx="4">
                  <c:v>5.5506216696269988</c:v>
                </c:pt>
                <c:pt idx="5">
                  <c:v>7.215808170515098</c:v>
                </c:pt>
                <c:pt idx="6">
                  <c:v>9.4360568383658983</c:v>
                </c:pt>
                <c:pt idx="7">
                  <c:v>10.990230905861457</c:v>
                </c:pt>
                <c:pt idx="8">
                  <c:v>12.655417406749555</c:v>
                </c:pt>
                <c:pt idx="9">
                  <c:v>8.9920071047957375</c:v>
                </c:pt>
                <c:pt idx="10">
                  <c:v>7.3268206039076382</c:v>
                </c:pt>
                <c:pt idx="11">
                  <c:v>5.8836589698046184</c:v>
                </c:pt>
                <c:pt idx="12">
                  <c:v>4.4404973357015995</c:v>
                </c:pt>
                <c:pt idx="13" formatCode="General">
                  <c:v>1.9982238010657194</c:v>
                </c:pt>
                <c:pt idx="14" formatCode="General">
                  <c:v>3.3303730017761985</c:v>
                </c:pt>
              </c:numCache>
            </c:numRef>
          </c:yVal>
          <c:smooth val="0"/>
          <c:extLst>
            <c:ext xmlns:c16="http://schemas.microsoft.com/office/drawing/2014/chart" uri="{C3380CC4-5D6E-409C-BE32-E72D297353CC}">
              <c16:uniqueId val="{00000002-86C9-4B70-8B52-4FE285014218}"/>
            </c:ext>
          </c:extLst>
        </c:ser>
        <c:ser>
          <c:idx val="3"/>
          <c:order val="3"/>
          <c:tx>
            <c:strRef>
              <c:f>'Measured Data'!$AH$6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Data'!$AG$7:$AG$84</c:f>
              <c:numCache>
                <c:formatCode>General</c:formatCode>
                <c:ptCount val="78"/>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Data'!$AM$7:$AM$84</c:f>
              <c:numCache>
                <c:formatCode>General</c:formatCode>
                <c:ptCount val="78"/>
              </c:numCache>
            </c:numRef>
          </c:yVal>
          <c:smooth val="0"/>
          <c:extLst>
            <c:ext xmlns:c16="http://schemas.microsoft.com/office/drawing/2014/chart" uri="{C3380CC4-5D6E-409C-BE32-E72D297353CC}">
              <c16:uniqueId val="{00000000-7C78-4BDC-A3B3-ADC485D012A2}"/>
            </c:ext>
          </c:extLst>
        </c:ser>
        <c:ser>
          <c:idx val="1"/>
          <c:order val="1"/>
          <c:tx>
            <c:strRef>
              <c:f>'Measured Data'!$V$6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Data'!$U$7:$U$84</c:f>
              <c:numCache>
                <c:formatCode>General</c:formatCode>
                <c:ptCount val="78"/>
                <c:pt idx="0">
                  <c:v>5.8999999999999997E-2</c:v>
                </c:pt>
                <c:pt idx="1">
                  <c:v>6.7000000000000004E-2</c:v>
                </c:pt>
                <c:pt idx="2">
                  <c:v>6.6000000000000003E-2</c:v>
                </c:pt>
                <c:pt idx="3">
                  <c:v>0.10299999999999999</c:v>
                </c:pt>
                <c:pt idx="4">
                  <c:v>0.27500000000000002</c:v>
                </c:pt>
                <c:pt idx="5">
                  <c:v>0.59899999999999998</c:v>
                </c:pt>
                <c:pt idx="6">
                  <c:v>1.444</c:v>
                </c:pt>
                <c:pt idx="7">
                  <c:v>2.85</c:v>
                </c:pt>
                <c:pt idx="8">
                  <c:v>4.8929999999999998</c:v>
                </c:pt>
                <c:pt idx="9">
                  <c:v>6.5250000000000004</c:v>
                </c:pt>
                <c:pt idx="10">
                  <c:v>7.3479999999999999</c:v>
                </c:pt>
                <c:pt idx="11">
                  <c:v>6.2030000000000003</c:v>
                </c:pt>
                <c:pt idx="12">
                  <c:v>4.8979999999999997</c:v>
                </c:pt>
                <c:pt idx="13">
                  <c:v>2.9329999999999998</c:v>
                </c:pt>
                <c:pt idx="14">
                  <c:v>2.5499999999999998</c:v>
                </c:pt>
              </c:numCache>
            </c:numRef>
          </c:yVal>
          <c:smooth val="0"/>
          <c:extLst>
            <c:ext xmlns:c16="http://schemas.microsoft.com/office/drawing/2014/chart" uri="{C3380CC4-5D6E-409C-BE32-E72D297353CC}">
              <c16:uniqueId val="{00000001-7C78-4BDC-A3B3-ADC485D012A2}"/>
            </c:ext>
          </c:extLst>
        </c:ser>
        <c:ser>
          <c:idx val="3"/>
          <c:order val="2"/>
          <c:tx>
            <c:strRef>
              <c:f>'Measured Data'!$AA$6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Data'!$Z$7:$Z$84</c:f>
              <c:numCache>
                <c:formatCode>0.0000</c:formatCode>
                <c:ptCount val="78"/>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pt idx="13" formatCode="General">
                  <c:v>12.988743089322586</c:v>
                </c:pt>
                <c:pt idx="14" formatCode="General">
                  <c:v>14.709474011412331</c:v>
                </c:pt>
              </c:numCache>
            </c:numRef>
          </c:yVal>
          <c:smooth val="0"/>
          <c:extLst>
            <c:ext xmlns:c16="http://schemas.microsoft.com/office/drawing/2014/chart" uri="{C3380CC4-5D6E-409C-BE32-E72D297353CC}">
              <c16:uniqueId val="{00000002-7C78-4BDC-A3B3-ADC485D012A2}"/>
            </c:ext>
          </c:extLst>
        </c:ser>
        <c:ser>
          <c:idx val="4"/>
          <c:order val="3"/>
          <c:tx>
            <c:strRef>
              <c:f>'Measured Data'!$AK$6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Data'!$AJ$7:$AJ$84</c:f>
              <c:numCache>
                <c:formatCode>0.00</c:formatCode>
                <c:ptCount val="78"/>
              </c:numCache>
            </c:numRef>
          </c:yVal>
          <c:smooth val="0"/>
          <c:extLst>
            <c:ext xmlns:c16="http://schemas.microsoft.com/office/drawing/2014/chart" uri="{C3380CC4-5D6E-409C-BE32-E72D297353CC}">
              <c16:uniqueId val="{00000003-7C78-4BDC-A3B3-ADC485D012A2}"/>
            </c:ext>
          </c:extLst>
        </c:ser>
        <c:ser>
          <c:idx val="2"/>
          <c:order val="4"/>
          <c:tx>
            <c:strRef>
              <c:f>'Measured Data'!$AO$6</c:f>
              <c:strCache>
                <c:ptCount val="1"/>
                <c:pt idx="0">
                  <c:v>TRYPTOPHAN CONC. (mM)</c:v>
                </c:pt>
              </c:strCache>
            </c:strRef>
          </c:tx>
          <c:spPr>
            <a:ln w="15875"/>
          </c:spPr>
          <c:xVal>
            <c:numRef>
              <c:f>'In Process Calc.'!$C$3:$C$12</c:f>
              <c:numCache>
                <c:formatCode>General</c:formatCode>
                <c:ptCount val="10"/>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numCache>
            </c:numRef>
          </c:xVal>
          <c:yVal>
            <c:numRef>
              <c:f>'Measured Data'!$AO$7:$AO$14</c:f>
              <c:numCache>
                <c:formatCode>General</c:formatCode>
                <c:ptCount val="8"/>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Data'!$T$7:$T$48</c:f>
              <c:numCache>
                <c:formatCode>0.0000</c:formatCode>
                <c:ptCount val="42"/>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0"/>
          <c:extLst>
            <c:ext xmlns:c16="http://schemas.microsoft.com/office/drawing/2014/chart" uri="{C3380CC4-5D6E-409C-BE32-E72D297353CC}">
              <c16:uniqueId val="{00000000-F30A-41AE-A307-8076B794C993}"/>
            </c:ext>
          </c:extLst>
        </c:ser>
        <c:ser>
          <c:idx val="1"/>
          <c:order val="1"/>
          <c:tx>
            <c:strRef>
              <c:f>'Measured Data'!$W$6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Data'!$V$7:$V$48</c:f>
              <c:numCache>
                <c:formatCode>General</c:formatCode>
                <c:ptCount val="42"/>
                <c:pt idx="0">
                  <c:v>1.9039999999999999</c:v>
                </c:pt>
                <c:pt idx="1">
                  <c:v>2.012</c:v>
                </c:pt>
                <c:pt idx="2">
                  <c:v>1.772</c:v>
                </c:pt>
                <c:pt idx="3">
                  <c:v>1.6379999999999999</c:v>
                </c:pt>
                <c:pt idx="4">
                  <c:v>2.02</c:v>
                </c:pt>
                <c:pt idx="5">
                  <c:v>2.423</c:v>
                </c:pt>
                <c:pt idx="6">
                  <c:v>2.9140000000000001</c:v>
                </c:pt>
                <c:pt idx="7">
                  <c:v>3.3980000000000001</c:v>
                </c:pt>
                <c:pt idx="8">
                  <c:v>3.0089999999999999</c:v>
                </c:pt>
                <c:pt idx="9">
                  <c:v>2.5329999999999999</c:v>
                </c:pt>
                <c:pt idx="10">
                  <c:v>2.3109999999999999</c:v>
                </c:pt>
                <c:pt idx="11">
                  <c:v>1.97</c:v>
                </c:pt>
                <c:pt idx="12">
                  <c:v>1.6319999999999999</c:v>
                </c:pt>
                <c:pt idx="13">
                  <c:v>1.2270000000000001</c:v>
                </c:pt>
                <c:pt idx="14">
                  <c:v>1.3220000000000001</c:v>
                </c:pt>
              </c:numCache>
            </c:numRef>
          </c:yVal>
          <c:smooth val="0"/>
          <c:extLst>
            <c:ext xmlns:c16="http://schemas.microsoft.com/office/drawing/2014/chart" uri="{C3380CC4-5D6E-409C-BE32-E72D297353CC}">
              <c16:uniqueId val="{00000001-F30A-41AE-A307-8076B794C993}"/>
            </c:ext>
          </c:extLst>
        </c:ser>
        <c:ser>
          <c:idx val="2"/>
          <c:order val="2"/>
          <c:tx>
            <c:strRef>
              <c:f>'Measured Data'!$AB$6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Data'!$AA$7:$AA$48</c:f>
              <c:numCache>
                <c:formatCode>General</c:formatCode>
                <c:ptCount val="42"/>
                <c:pt idx="0">
                  <c:v>0</c:v>
                </c:pt>
                <c:pt idx="1">
                  <c:v>0</c:v>
                </c:pt>
                <c:pt idx="2">
                  <c:v>0.27500000000000002</c:v>
                </c:pt>
                <c:pt idx="3">
                  <c:v>0.36599999999999999</c:v>
                </c:pt>
                <c:pt idx="4">
                  <c:v>0.66800000000000004</c:v>
                </c:pt>
                <c:pt idx="5">
                  <c:v>1.006</c:v>
                </c:pt>
                <c:pt idx="6">
                  <c:v>1.6870000000000001</c:v>
                </c:pt>
                <c:pt idx="7">
                  <c:v>2.6819999999999999</c:v>
                </c:pt>
                <c:pt idx="8">
                  <c:v>3.4809999999999999</c:v>
                </c:pt>
                <c:pt idx="9">
                  <c:v>3.5910000000000002</c:v>
                </c:pt>
                <c:pt idx="10">
                  <c:v>3.4980000000000002</c:v>
                </c:pt>
                <c:pt idx="11">
                  <c:v>2.5630000000000002</c:v>
                </c:pt>
                <c:pt idx="12">
                  <c:v>2.4649999999999999</c:v>
                </c:pt>
                <c:pt idx="13">
                  <c:v>2.2559999999999998</c:v>
                </c:pt>
                <c:pt idx="14">
                  <c:v>1.909</c:v>
                </c:pt>
              </c:numCache>
            </c:numRef>
          </c:yVal>
          <c:smooth val="0"/>
          <c:extLst>
            <c:ext xmlns:c16="http://schemas.microsoft.com/office/drawing/2014/chart" uri="{C3380CC4-5D6E-409C-BE32-E72D297353CC}">
              <c16:uniqueId val="{00000002-F30A-41AE-A307-8076B794C993}"/>
            </c:ext>
          </c:extLst>
        </c:ser>
        <c:ser>
          <c:idx val="4"/>
          <c:order val="3"/>
          <c:tx>
            <c:strRef>
              <c:f>'Measured Data'!$AD$6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Data'!$AC$7:$AC$84</c:f>
              <c:numCache>
                <c:formatCode>General</c:formatCode>
                <c:ptCount val="78"/>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Data'!$AH$7:$AH$84</c:f>
              <c:numCache>
                <c:formatCode>General</c:formatCode>
                <c:ptCount val="78"/>
              </c:numCache>
            </c:numRef>
          </c:yVal>
          <c:smooth val="0"/>
          <c:extLst>
            <c:ext xmlns:c16="http://schemas.microsoft.com/office/drawing/2014/chart" uri="{C3380CC4-5D6E-409C-BE32-E72D297353CC}">
              <c16:uniqueId val="{00000000-E26B-4E17-B9A8-0AF55337374C}"/>
            </c:ext>
          </c:extLst>
        </c:ser>
        <c:ser>
          <c:idx val="3"/>
          <c:order val="1"/>
          <c:tx>
            <c:strRef>
              <c:f>'Measured Data'!$AM$6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Data'!$AL$7:$AL$84</c:f>
              <c:numCache>
                <c:formatCode>General</c:formatCode>
                <c:ptCount val="78"/>
              </c:numCache>
            </c:numRef>
          </c:yVal>
          <c:smooth val="0"/>
          <c:extLst>
            <c:ext xmlns:c16="http://schemas.microsoft.com/office/drawing/2014/chart" uri="{C3380CC4-5D6E-409C-BE32-E72D297353CC}">
              <c16:uniqueId val="{00000001-E26B-4E17-B9A8-0AF55337374C}"/>
            </c:ext>
          </c:extLst>
        </c:ser>
        <c:ser>
          <c:idx val="4"/>
          <c:order val="2"/>
          <c:tx>
            <c:strRef>
              <c:f>'Measured Data'!$AP$6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Data'!$AO$7:$AO$84</c:f>
              <c:numCache>
                <c:formatCode>General</c:formatCode>
                <c:ptCount val="78"/>
              </c:numCache>
            </c:numRef>
          </c:yVal>
          <c:smooth val="0"/>
          <c:extLst>
            <c:ext xmlns:c16="http://schemas.microsoft.com/office/drawing/2014/chart" uri="{C3380CC4-5D6E-409C-BE32-E72D297353CC}">
              <c16:uniqueId val="{00000002-E26B-4E17-B9A8-0AF55337374C}"/>
            </c:ext>
          </c:extLst>
        </c:ser>
        <c:ser>
          <c:idx val="5"/>
          <c:order val="3"/>
          <c:tx>
            <c:strRef>
              <c:f>'Measured Data'!$AC$6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Data'!$AB$7:$AB$84</c:f>
              <c:numCache>
                <c:formatCode>General</c:formatCode>
                <c:ptCount val="78"/>
                <c:pt idx="0">
                  <c:v>2.2559999999999998</c:v>
                </c:pt>
                <c:pt idx="1">
                  <c:v>2.3919999999999999</c:v>
                </c:pt>
                <c:pt idx="2">
                  <c:v>2.2530000000000001</c:v>
                </c:pt>
                <c:pt idx="3">
                  <c:v>2.2280000000000002</c:v>
                </c:pt>
                <c:pt idx="4">
                  <c:v>6.4169999999999998</c:v>
                </c:pt>
                <c:pt idx="5">
                  <c:v>9.4480000000000004</c:v>
                </c:pt>
                <c:pt idx="6">
                  <c:v>13.005000000000001</c:v>
                </c:pt>
                <c:pt idx="7">
                  <c:v>15.743</c:v>
                </c:pt>
                <c:pt idx="8">
                  <c:v>14.6</c:v>
                </c:pt>
                <c:pt idx="9">
                  <c:v>11.56</c:v>
                </c:pt>
                <c:pt idx="10">
                  <c:v>8.9469999999999992</c:v>
                </c:pt>
                <c:pt idx="11">
                  <c:v>6.4160000000000004</c:v>
                </c:pt>
                <c:pt idx="12">
                  <c:v>4.1349999999999998</c:v>
                </c:pt>
                <c:pt idx="13">
                  <c:v>2.3570000000000002</c:v>
                </c:pt>
                <c:pt idx="14">
                  <c:v>2.8820000000000001</c:v>
                </c:pt>
              </c:numCache>
            </c:numRef>
          </c:yVal>
          <c:smooth val="0"/>
          <c:extLst>
            <c:ext xmlns:c16="http://schemas.microsoft.com/office/drawing/2014/chart" uri="{C3380CC4-5D6E-409C-BE32-E72D297353CC}">
              <c16:uniqueId val="{00000003-E26B-4E17-B9A8-0AF55337374C}"/>
            </c:ext>
          </c:extLst>
        </c:ser>
        <c:ser>
          <c:idx val="1"/>
          <c:order val="4"/>
          <c:tx>
            <c:strRef>
              <c:f>'Measured Data'!$X$6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Data'!$W$7:$W$84</c:f>
              <c:numCache>
                <c:formatCode>General</c:formatCode>
                <c:ptCount val="78"/>
                <c:pt idx="0">
                  <c:v>5.7690000000000001</c:v>
                </c:pt>
                <c:pt idx="1">
                  <c:v>5.89</c:v>
                </c:pt>
                <c:pt idx="2">
                  <c:v>5.2729999999999997</c:v>
                </c:pt>
                <c:pt idx="3">
                  <c:v>4.3479999999999999</c:v>
                </c:pt>
                <c:pt idx="4">
                  <c:v>5.593</c:v>
                </c:pt>
                <c:pt idx="5">
                  <c:v>6.4779999999999998</c:v>
                </c:pt>
                <c:pt idx="6">
                  <c:v>6.5449999999999999</c:v>
                </c:pt>
                <c:pt idx="7">
                  <c:v>5.5880000000000001</c:v>
                </c:pt>
                <c:pt idx="8">
                  <c:v>1.1599999999999999</c:v>
                </c:pt>
                <c:pt idx="9">
                  <c:v>0</c:v>
                </c:pt>
                <c:pt idx="10">
                  <c:v>0</c:v>
                </c:pt>
                <c:pt idx="11">
                  <c:v>6.8000000000000005E-2</c:v>
                </c:pt>
                <c:pt idx="12">
                  <c:v>6.3E-2</c:v>
                </c:pt>
                <c:pt idx="13">
                  <c:v>7.0999999999999994E-2</c:v>
                </c:pt>
                <c:pt idx="14">
                  <c:v>8.5999999999999993E-2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Data'!$Y$7:$Y$84</c:f>
              <c:numCache>
                <c:formatCode>General</c:formatCode>
                <c:ptCount val="78"/>
                <c:pt idx="0">
                  <c:v>1.016</c:v>
                </c:pt>
                <c:pt idx="1">
                  <c:v>1.115</c:v>
                </c:pt>
                <c:pt idx="2">
                  <c:v>1.03</c:v>
                </c:pt>
                <c:pt idx="3">
                  <c:v>0.94299999999999995</c:v>
                </c:pt>
                <c:pt idx="4">
                  <c:v>0.86599999999999999</c:v>
                </c:pt>
                <c:pt idx="5">
                  <c:v>0.77700000000000002</c:v>
                </c:pt>
                <c:pt idx="6">
                  <c:v>0.69</c:v>
                </c:pt>
                <c:pt idx="7">
                  <c:v>0.58699999999999997</c:v>
                </c:pt>
                <c:pt idx="8">
                  <c:v>0.41</c:v>
                </c:pt>
                <c:pt idx="9">
                  <c:v>0.23699999999999999</c:v>
                </c:pt>
                <c:pt idx="10">
                  <c:v>0.13400000000000001</c:v>
                </c:pt>
                <c:pt idx="11">
                  <c:v>8.5000000000000006E-2</c:v>
                </c:pt>
                <c:pt idx="12">
                  <c:v>9.7000000000000003E-2</c:v>
                </c:pt>
                <c:pt idx="13">
                  <c:v>0.17199999999999999</c:v>
                </c:pt>
                <c:pt idx="14">
                  <c:v>0.41299999999999998</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Data'!$AA$6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Data'!$Z$7:$Z$84</c:f>
              <c:numCache>
                <c:formatCode>0.0000</c:formatCode>
                <c:ptCount val="78"/>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pt idx="13" formatCode="General">
                  <c:v>12.988743089322586</c:v>
                </c:pt>
                <c:pt idx="14" formatCode="General">
                  <c:v>14.709474011412331</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Data'!$AE$7:$AE$84</c:f>
              <c:numCache>
                <c:formatCode>General</c:formatCode>
                <c:ptCount val="78"/>
              </c:numCache>
            </c:numRef>
          </c:yVal>
          <c:smooth val="0"/>
          <c:extLst>
            <c:ext xmlns:c16="http://schemas.microsoft.com/office/drawing/2014/chart" uri="{C3380CC4-5D6E-409C-BE32-E72D297353CC}">
              <c16:uniqueId val="{00000000-D80A-47CD-A6CF-11E92BB1C381}"/>
            </c:ext>
          </c:extLst>
        </c:ser>
        <c:ser>
          <c:idx val="0"/>
          <c:order val="1"/>
          <c:tx>
            <c:strRef>
              <c:f>'Measured Data'!$AJ$6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Data'!$AI$7:$AI$84</c:f>
              <c:numCache>
                <c:formatCode>General</c:formatCode>
                <c:ptCount val="78"/>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Data'!$R$7:$R$79</c:f>
              <c:numCache>
                <c:formatCode>0.0000</c:formatCode>
                <c:ptCount val="73"/>
                <c:pt idx="0">
                  <c:v>329</c:v>
                </c:pt>
                <c:pt idx="1">
                  <c:v>324</c:v>
                </c:pt>
                <c:pt idx="2">
                  <c:v>325</c:v>
                </c:pt>
                <c:pt idx="3">
                  <c:v>327</c:v>
                </c:pt>
                <c:pt idx="4">
                  <c:v>352</c:v>
                </c:pt>
                <c:pt idx="5">
                  <c:v>373</c:v>
                </c:pt>
                <c:pt idx="6">
                  <c:v>380</c:v>
                </c:pt>
                <c:pt idx="7">
                  <c:v>396</c:v>
                </c:pt>
                <c:pt idx="8">
                  <c:v>376</c:v>
                </c:pt>
                <c:pt idx="9">
                  <c:v>371</c:v>
                </c:pt>
                <c:pt idx="10">
                  <c:v>369</c:v>
                </c:pt>
                <c:pt idx="11">
                  <c:v>395</c:v>
                </c:pt>
                <c:pt idx="12">
                  <c:v>403</c:v>
                </c:pt>
                <c:pt idx="13">
                  <c:v>421</c:v>
                </c:pt>
                <c:pt idx="14">
                  <c:v>460</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Data'!$S$7:$S$84</c:f>
              <c:numCache>
                <c:formatCode>0.0000</c:formatCode>
                <c:ptCount val="78"/>
                <c:pt idx="4">
                  <c:v>25.45</c:v>
                </c:pt>
                <c:pt idx="5">
                  <c:v>82.36</c:v>
                </c:pt>
                <c:pt idx="6">
                  <c:v>209.2</c:v>
                </c:pt>
                <c:pt idx="7">
                  <c:v>410.45</c:v>
                </c:pt>
                <c:pt idx="8">
                  <c:v>741.35</c:v>
                </c:pt>
                <c:pt idx="9">
                  <c:v>1180.8699999999999</c:v>
                </c:pt>
                <c:pt idx="10">
                  <c:v>1585.31</c:v>
                </c:pt>
                <c:pt idx="11">
                  <c:v>2020.63</c:v>
                </c:pt>
                <c:pt idx="12">
                  <c:v>2508.6</c:v>
                </c:pt>
                <c:pt idx="13">
                  <c:v>2885.1</c:v>
                </c:pt>
                <c:pt idx="14">
                  <c:v>3028.8</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Calc.'!$N$3:$N$94</c:f>
              <c:numCache>
                <c:formatCode>0.0000</c:formatCode>
                <c:ptCount val="92"/>
                <c:pt idx="0" formatCode="General">
                  <c:v>0</c:v>
                </c:pt>
                <c:pt idx="1">
                  <c:v>0</c:v>
                </c:pt>
                <c:pt idx="2">
                  <c:v>0</c:v>
                </c:pt>
                <c:pt idx="3">
                  <c:v>0</c:v>
                </c:pt>
                <c:pt idx="4">
                  <c:v>47.362449999999995</c:v>
                </c:pt>
                <c:pt idx="5">
                  <c:v>154.21757481481481</c:v>
                </c:pt>
                <c:pt idx="6">
                  <c:v>394.08631111111106</c:v>
                </c:pt>
                <c:pt idx="7">
                  <c:v>778.13719074074072</c:v>
                </c:pt>
                <c:pt idx="8">
                  <c:v>1424.1058925925927</c:v>
                </c:pt>
                <c:pt idx="9">
                  <c:v>2265.8599163888889</c:v>
                </c:pt>
                <c:pt idx="10">
                  <c:v>2953.124275277778</c:v>
                </c:pt>
                <c:pt idx="11">
                  <c:v>3744.339647222223</c:v>
                </c:pt>
                <c:pt idx="12">
                  <c:v>4536.1062666666667</c:v>
                </c:pt>
                <c:pt idx="13">
                  <c:v>5200.0721833333337</c:v>
                </c:pt>
                <c:pt idx="14">
                  <c:v>5452.5130666666673</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Calc.'!$L$3:$L$94</c:f>
              <c:numCache>
                <c:formatCode>0.00</c:formatCode>
                <c:ptCount val="92"/>
                <c:pt idx="0">
                  <c:v>0</c:v>
                </c:pt>
                <c:pt idx="1">
                  <c:v>386.24397372436511</c:v>
                </c:pt>
                <c:pt idx="2">
                  <c:v>1058.9999999999995</c:v>
                </c:pt>
                <c:pt idx="3">
                  <c:v>2239.049098737335</c:v>
                </c:pt>
                <c:pt idx="4">
                  <c:v>4586.7349957405095</c:v>
                </c:pt>
                <c:pt idx="5">
                  <c:v>7069.4026378343078</c:v>
                </c:pt>
                <c:pt idx="6">
                  <c:v>12168.508298275252</c:v>
                </c:pt>
                <c:pt idx="7">
                  <c:v>18352.104561903609</c:v>
                </c:pt>
                <c:pt idx="8">
                  <c:v>23515.852474392137</c:v>
                </c:pt>
                <c:pt idx="9">
                  <c:v>29557.482868931962</c:v>
                </c:pt>
                <c:pt idx="10">
                  <c:v>30178.796459672551</c:v>
                </c:pt>
                <c:pt idx="11">
                  <c:v>28768.135541780684</c:v>
                </c:pt>
                <c:pt idx="12">
                  <c:v>28435.689399102786</c:v>
                </c:pt>
                <c:pt idx="13">
                  <c:v>28204.089122047259</c:v>
                </c:pt>
                <c:pt idx="14">
                  <c:v>23502.324074261476</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Regression!$CI$3:$CI$26</c:f>
              <c:numCache>
                <c:formatCode>0.000</c:formatCode>
                <c:ptCount val="24"/>
                <c:pt idx="0">
                  <c:v>887.15993046496351</c:v>
                </c:pt>
                <c:pt idx="1">
                  <c:v>-497.94518683128467</c:v>
                </c:pt>
                <c:pt idx="2">
                  <c:v>-58.822776650242531</c:v>
                </c:pt>
                <c:pt idx="3">
                  <c:v>1882.7051250567854</c:v>
                </c:pt>
                <c:pt idx="4">
                  <c:v>5224.8561735857929</c:v>
                </c:pt>
                <c:pt idx="5">
                  <c:v>8710.568697374958</c:v>
                </c:pt>
                <c:pt idx="6">
                  <c:v>13511.194223555231</c:v>
                </c:pt>
                <c:pt idx="7">
                  <c:v>18152.539914965884</c:v>
                </c:pt>
                <c:pt idx="8">
                  <c:v>22681.224088615687</c:v>
                </c:pt>
                <c:pt idx="9">
                  <c:v>26492.628219718434</c:v>
                </c:pt>
                <c:pt idx="10">
                  <c:v>29395.46480658582</c:v>
                </c:pt>
                <c:pt idx="11">
                  <c:v>30719.071717507773</c:v>
                </c:pt>
                <c:pt idx="12">
                  <c:v>30340.71195700203</c:v>
                </c:pt>
                <c:pt idx="13">
                  <c:v>27854.121583155124</c:v>
                </c:pt>
                <c:pt idx="14">
                  <c:v>22727.93503229713</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Calc.'!$N$3:$N$94</c:f>
              <c:numCache>
                <c:formatCode>0.0000</c:formatCode>
                <c:ptCount val="92"/>
                <c:pt idx="0" formatCode="General">
                  <c:v>0</c:v>
                </c:pt>
                <c:pt idx="1">
                  <c:v>0</c:v>
                </c:pt>
                <c:pt idx="2">
                  <c:v>0</c:v>
                </c:pt>
                <c:pt idx="3">
                  <c:v>0</c:v>
                </c:pt>
                <c:pt idx="4">
                  <c:v>47.362449999999995</c:v>
                </c:pt>
                <c:pt idx="5">
                  <c:v>154.21757481481481</c:v>
                </c:pt>
                <c:pt idx="6">
                  <c:v>394.08631111111106</c:v>
                </c:pt>
                <c:pt idx="7">
                  <c:v>778.13719074074072</c:v>
                </c:pt>
                <c:pt idx="8">
                  <c:v>1424.1058925925927</c:v>
                </c:pt>
                <c:pt idx="9">
                  <c:v>2265.8599163888889</c:v>
                </c:pt>
                <c:pt idx="10">
                  <c:v>2953.124275277778</c:v>
                </c:pt>
                <c:pt idx="11">
                  <c:v>3744.339647222223</c:v>
                </c:pt>
                <c:pt idx="12">
                  <c:v>4536.1062666666667</c:v>
                </c:pt>
                <c:pt idx="13">
                  <c:v>5200.0721833333337</c:v>
                </c:pt>
                <c:pt idx="14">
                  <c:v>5452.5130666666673</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Regression!$CK$3:$CK$26</c:f>
              <c:numCache>
                <c:formatCode>0.000</c:formatCode>
                <c:ptCount val="24"/>
                <c:pt idx="0">
                  <c:v>229.5230596319727</c:v>
                </c:pt>
                <c:pt idx="1">
                  <c:v>-48.963478091507909</c:v>
                </c:pt>
                <c:pt idx="2">
                  <c:v>-219.69541498467464</c:v>
                </c:pt>
                <c:pt idx="3">
                  <c:v>-207.06699490588858</c:v>
                </c:pt>
                <c:pt idx="4">
                  <c:v>-51.866786253212922</c:v>
                </c:pt>
                <c:pt idx="5">
                  <c:v>178.75792333043012</c:v>
                </c:pt>
                <c:pt idx="6">
                  <c:v>574.51781661109226</c:v>
                </c:pt>
                <c:pt idx="7">
                  <c:v>1042.5642423859854</c:v>
                </c:pt>
                <c:pt idx="8">
                  <c:v>1606.7702026225409</c:v>
                </c:pt>
                <c:pt idx="9">
                  <c:v>2225.7974812133589</c:v>
                </c:pt>
                <c:pt idx="10">
                  <c:v>2926.8020904887612</c:v>
                </c:pt>
                <c:pt idx="11">
                  <c:v>3619.4197466074547</c:v>
                </c:pt>
                <c:pt idx="12">
                  <c:v>4308.6353878632572</c:v>
                </c:pt>
                <c:pt idx="13">
                  <c:v>5024.1236699868705</c:v>
                </c:pt>
                <c:pt idx="14">
                  <c:v>5740.6058283083676</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Calc.'!$T$3:$T$94</c:f>
              <c:numCache>
                <c:formatCode>0.0000</c:formatCode>
                <c:ptCount val="92"/>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Calc.'!$U$3:$U$94</c:f>
              <c:numCache>
                <c:formatCode>0.0000</c:formatCode>
                <c:ptCount val="92"/>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Regression!$CQ$3:$CQ$26</c:f>
              <c:numCache>
                <c:formatCode>0.000</c:formatCode>
                <c:ptCount val="24"/>
                <c:pt idx="0">
                  <c:v>-0.42745446146290605</c:v>
                </c:pt>
                <c:pt idx="1">
                  <c:v>0.65234599372360258</c:v>
                </c:pt>
                <c:pt idx="2">
                  <c:v>2.3802406813074923</c:v>
                </c:pt>
                <c:pt idx="3">
                  <c:v>4.6803512478579448</c:v>
                </c:pt>
                <c:pt idx="4">
                  <c:v>8.6034405511582381</c:v>
                </c:pt>
                <c:pt idx="5">
                  <c:v>13.285360510333309</c:v>
                </c:pt>
                <c:pt idx="6">
                  <c:v>21.049183060634345</c:v>
                </c:pt>
                <c:pt idx="7">
                  <c:v>30.425873876786994</c:v>
                </c:pt>
                <c:pt idx="8">
                  <c:v>42.168438584598164</c:v>
                </c:pt>
                <c:pt idx="9">
                  <c:v>55.567282295158634</c:v>
                </c:pt>
                <c:pt idx="10">
                  <c:v>71.246812537099999</c:v>
                </c:pt>
                <c:pt idx="11">
                  <c:v>87.059085752506149</c:v>
                </c:pt>
                <c:pt idx="12">
                  <c:v>102.84538822142818</c:v>
                </c:pt>
                <c:pt idx="13">
                  <c:v>118.91679175706039</c:v>
                </c:pt>
                <c:pt idx="14">
                  <c:v>134.13922355372884</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Regression!$CR$3:$CR$26</c:f>
              <c:numCache>
                <c:formatCode>0.000</c:formatCode>
                <c:ptCount val="24"/>
                <c:pt idx="0">
                  <c:v>0.19093692521423913</c:v>
                </c:pt>
                <c:pt idx="1">
                  <c:v>-0.47639746210412753</c:v>
                </c:pt>
                <c:pt idx="2">
                  <c:v>-0.33813474976097008</c:v>
                </c:pt>
                <c:pt idx="3">
                  <c:v>-0.39399295887388974</c:v>
                </c:pt>
                <c:pt idx="4">
                  <c:v>-1.0676014087611601</c:v>
                </c:pt>
                <c:pt idx="5">
                  <c:v>-2.0998545635243149</c:v>
                </c:pt>
                <c:pt idx="6">
                  <c:v>-3.6928332347553896</c:v>
                </c:pt>
                <c:pt idx="7">
                  <c:v>-5.1446406179903388</c:v>
                </c:pt>
                <c:pt idx="8">
                  <c:v>-6.230245649150266</c:v>
                </c:pt>
                <c:pt idx="9">
                  <c:v>-6.6506641483054487</c:v>
                </c:pt>
                <c:pt idx="10">
                  <c:v>-6.3389308752906857</c:v>
                </c:pt>
                <c:pt idx="11">
                  <c:v>-5.487392680986261</c:v>
                </c:pt>
                <c:pt idx="12">
                  <c:v>-4.4526811503815509</c:v>
                </c:pt>
                <c:pt idx="13">
                  <c:v>-3.6252881877490211</c:v>
                </c:pt>
                <c:pt idx="14">
                  <c:v>-3.5950024320259786</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Calc.'!$AD$3:$AD$94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Calc.'!$Z$3:$Z$94</c:f>
              <c:numCache>
                <c:formatCode>0.0000</c:formatCode>
                <c:ptCount val="92"/>
                <c:pt idx="0" formatCode="General">
                  <c:v>0</c:v>
                </c:pt>
                <c:pt idx="1">
                  <c:v>1.0507326820603913</c:v>
                </c:pt>
                <c:pt idx="2">
                  <c:v>3.1422069271758435</c:v>
                </c:pt>
                <c:pt idx="3">
                  <c:v>5.3557948490230913</c:v>
                </c:pt>
                <c:pt idx="4">
                  <c:v>8.3964253996447624</c:v>
                </c:pt>
                <c:pt idx="5">
                  <c:v>11.578185645681208</c:v>
                </c:pt>
                <c:pt idx="6">
                  <c:v>15.842152654430633</c:v>
                </c:pt>
                <c:pt idx="7">
                  <c:v>18.90216104203671</c:v>
                </c:pt>
                <c:pt idx="8">
                  <c:v>22.377306591671598</c:v>
                </c:pt>
                <c:pt idx="9">
                  <c:v>15.320631660746004</c:v>
                </c:pt>
                <c:pt idx="10">
                  <c:v>11.715160597986976</c:v>
                </c:pt>
                <c:pt idx="11">
                  <c:v>8.9694654134596412</c:v>
                </c:pt>
                <c:pt idx="12">
                  <c:v>6.0961244326031192</c:v>
                </c:pt>
                <c:pt idx="13">
                  <c:v>1.6682948490230904</c:v>
                </c:pt>
                <c:pt idx="14">
                  <c:v>4.0621299585553583</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Regression!$CW$3:$CW$26</c:f>
              <c:numCache>
                <c:formatCode>0.000</c:formatCode>
                <c:ptCount val="24"/>
                <c:pt idx="0">
                  <c:v>0.33209359547014722</c:v>
                </c:pt>
                <c:pt idx="1">
                  <c:v>0.68718293325873592</c:v>
                </c:pt>
                <c:pt idx="2">
                  <c:v>2.5812406619182164</c:v>
                </c:pt>
                <c:pt idx="3">
                  <c:v>5.3251125007164486</c:v>
                </c:pt>
                <c:pt idx="4">
                  <c:v>9.1169062967737968</c:v>
                </c:pt>
                <c:pt idx="5">
                  <c:v>12.457907682159412</c:v>
                </c:pt>
                <c:pt idx="6">
                  <c:v>16.092546643539457</c:v>
                </c:pt>
                <c:pt idx="7">
                  <c:v>18.332038423906472</c:v>
                </c:pt>
                <c:pt idx="8">
                  <c:v>18.867629102871895</c:v>
                </c:pt>
                <c:pt idx="9">
                  <c:v>17.348094508110563</c:v>
                </c:pt>
                <c:pt idx="10">
                  <c:v>13.702572773125638</c:v>
                </c:pt>
                <c:pt idx="11">
                  <c:v>9.0096852572813475</c:v>
                </c:pt>
                <c:pt idx="12">
                  <c:v>4.4902627959175163</c:v>
                </c:pt>
                <c:pt idx="13">
                  <c:v>1.8408118300055207</c:v>
                </c:pt>
                <c:pt idx="14">
                  <c:v>4.2926876990429719</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Regression!$DA$3:$DA$26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Calc.'!$O$3:$O$94</c:f>
              <c:numCache>
                <c:formatCode>0.0000</c:formatCode>
                <c:ptCount val="92"/>
                <c:pt idx="0" formatCode="General">
                  <c:v>0</c:v>
                </c:pt>
                <c:pt idx="1">
                  <c:v>-1.4475000000000023E-2</c:v>
                </c:pt>
                <c:pt idx="2">
                  <c:v>-1.1565000000000013E-2</c:v>
                </c:pt>
                <c:pt idx="3">
                  <c:v>-7.9062999999999994E-2</c:v>
                </c:pt>
                <c:pt idx="4">
                  <c:v>-0.39761000000000002</c:v>
                </c:pt>
                <c:pt idx="5">
                  <c:v>-1.0074514074074075</c:v>
                </c:pt>
                <c:pt idx="6">
                  <c:v>-2.6060101111111109</c:v>
                </c:pt>
                <c:pt idx="7">
                  <c:v>-5.288907222222222</c:v>
                </c:pt>
                <c:pt idx="8">
                  <c:v>-9.2851067777777772</c:v>
                </c:pt>
                <c:pt idx="9">
                  <c:v>-12.406041250000001</c:v>
                </c:pt>
                <c:pt idx="10">
                  <c:v>-13.573730222222224</c:v>
                </c:pt>
                <c:pt idx="11">
                  <c:v>-11.380338611111114</c:v>
                </c:pt>
                <c:pt idx="12">
                  <c:v>-8.7425074444444455</c:v>
                </c:pt>
                <c:pt idx="13">
                  <c:v>-5.1722416111111125</c:v>
                </c:pt>
                <c:pt idx="14">
                  <c:v>-4.4764016666666677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Calc.'!$Q$3:$Q$94</c:f>
              <c:numCache>
                <c:formatCode>0.0000</c:formatCode>
                <c:ptCount val="92"/>
                <c:pt idx="0" formatCode="General">
                  <c:v>0</c:v>
                </c:pt>
                <c:pt idx="1">
                  <c:v>-0.14578499999999986</c:v>
                </c:pt>
                <c:pt idx="2">
                  <c:v>1.1179500000000007</c:v>
                </c:pt>
                <c:pt idx="3">
                  <c:v>3.0061669999999996</c:v>
                </c:pt>
                <c:pt idx="4">
                  <c:v>0.75444199999999917</c:v>
                </c:pt>
                <c:pt idx="5">
                  <c:v>-0.9669200370370381</c:v>
                </c:pt>
                <c:pt idx="6">
                  <c:v>-1.1663105555555557</c:v>
                </c:pt>
                <c:pt idx="7">
                  <c:v>0.56920181481481458</c:v>
                </c:pt>
                <c:pt idx="8">
                  <c:v>8.9346979629629626</c:v>
                </c:pt>
                <c:pt idx="9">
                  <c:v>11.163015</c:v>
                </c:pt>
                <c:pt idx="10">
                  <c:v>11.163015</c:v>
                </c:pt>
                <c:pt idx="11">
                  <c:v>11.037007222222222</c:v>
                </c:pt>
                <c:pt idx="12">
                  <c:v>11.049097</c:v>
                </c:pt>
                <c:pt idx="13">
                  <c:v>11.035045388888889</c:v>
                </c:pt>
                <c:pt idx="14">
                  <c:v>11.008195888888888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Calc.'!$V$3:$V$94</c:f>
              <c:numCache>
                <c:formatCode>0.0000</c:formatCode>
                <c:ptCount val="92"/>
                <c:pt idx="0" formatCode="General">
                  <c:v>0</c:v>
                </c:pt>
                <c:pt idx="1">
                  <c:v>-0.22727999999999973</c:v>
                </c:pt>
                <c:pt idx="2">
                  <c:v>7.3394999999999516E-2</c:v>
                </c:pt>
                <c:pt idx="3">
                  <c:v>0.1856319999999996</c:v>
                </c:pt>
                <c:pt idx="4">
                  <c:v>-7.5766770000000001</c:v>
                </c:pt>
                <c:pt idx="5">
                  <c:v>-13.325845037037038</c:v>
                </c:pt>
                <c:pt idx="6">
                  <c:v>-20.133170000000003</c:v>
                </c:pt>
                <c:pt idx="7">
                  <c:v>-25.480452629629632</c:v>
                </c:pt>
                <c:pt idx="8">
                  <c:v>-23.68069925925926</c:v>
                </c:pt>
                <c:pt idx="9">
                  <c:v>-17.816032222222226</c:v>
                </c:pt>
                <c:pt idx="10">
                  <c:v>-12.301161305555556</c:v>
                </c:pt>
                <c:pt idx="11">
                  <c:v>-7.5238444444444479</c:v>
                </c:pt>
                <c:pt idx="12">
                  <c:v>-3.1116388888888915</c:v>
                </c:pt>
                <c:pt idx="13">
                  <c:v>0.1171293888888858</c:v>
                </c:pt>
                <c:pt idx="14">
                  <c:v>-0.82288044444444775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Calc.'!$X$3:$X$94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numCache>
              <c:extLst xmlns:c15="http://schemas.microsoft.com/office/drawing/2012/chart"/>
            </c:numRef>
          </c:xVal>
          <c:yVal>
            <c:numRef>
              <c:f>'In Process Calc.'!$AF$3:$AF$12</c:f>
              <c:numCache>
                <c:formatCode>0.0000</c:formatCode>
                <c:ptCount val="10"/>
                <c:pt idx="0" formatCode="General">
                  <c:v>0</c:v>
                </c:pt>
                <c:pt idx="1">
                  <c:v>0</c:v>
                </c:pt>
                <c:pt idx="2">
                  <c:v>0</c:v>
                </c:pt>
                <c:pt idx="3">
                  <c:v>0</c:v>
                </c:pt>
                <c:pt idx="4">
                  <c:v>0</c:v>
                </c:pt>
                <c:pt idx="5">
                  <c:v>0</c:v>
                </c:pt>
                <c:pt idx="6">
                  <c:v>0</c:v>
                </c:pt>
                <c:pt idx="7">
                  <c:v>0</c:v>
                </c:pt>
                <c:pt idx="8">
                  <c:v>0</c:v>
                </c:pt>
                <c:pt idx="9">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Regression!$CL$3:$CL$26</c:f>
              <c:numCache>
                <c:formatCode>0.000</c:formatCode>
                <c:ptCount val="24"/>
                <c:pt idx="0">
                  <c:v>-1.1163387045892685</c:v>
                </c:pt>
                <c:pt idx="1">
                  <c:v>0.60376035056368538</c:v>
                </c:pt>
                <c:pt idx="2">
                  <c:v>1.3283926298995117</c:v>
                </c:pt>
                <c:pt idx="3">
                  <c:v>0.85175217136419779</c:v>
                </c:pt>
                <c:pt idx="4">
                  <c:v>-0.50128232350712087</c:v>
                </c:pt>
                <c:pt idx="5">
                  <c:v>-2.100958552580992</c:v>
                </c:pt>
                <c:pt idx="6">
                  <c:v>-4.4088098408624603</c:v>
                </c:pt>
                <c:pt idx="7">
                  <c:v>-6.6586664568788763</c:v>
                </c:pt>
                <c:pt idx="8">
                  <c:v>-8.7927160385692744</c:v>
                </c:pt>
                <c:pt idx="9">
                  <c:v>-10.44246303410663</c:v>
                </c:pt>
                <c:pt idx="10">
                  <c:v>-11.41168536507319</c:v>
                </c:pt>
                <c:pt idx="11">
                  <c:v>-11.347564936558186</c:v>
                </c:pt>
                <c:pt idx="12">
                  <c:v>-10.13352877044305</c:v>
                </c:pt>
                <c:pt idx="13">
                  <c:v>-7.4291299434911195</c:v>
                </c:pt>
                <c:pt idx="14">
                  <c:v>-2.8822105092412329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Regression!$CN$3:$CN$26</c:f>
              <c:numCache>
                <c:formatCode>0.000</c:formatCode>
                <c:ptCount val="24"/>
                <c:pt idx="0">
                  <c:v>0.31449594517216584</c:v>
                </c:pt>
                <c:pt idx="1">
                  <c:v>0.55576788220391127</c:v>
                </c:pt>
                <c:pt idx="2">
                  <c:v>0.4116516696954079</c:v>
                </c:pt>
                <c:pt idx="3">
                  <c:v>0.26377275749905216</c:v>
                </c:pt>
                <c:pt idx="4">
                  <c:v>0.37084676250392712</c:v>
                </c:pt>
                <c:pt idx="5">
                  <c:v>0.81747863103543583</c:v>
                </c:pt>
                <c:pt idx="6">
                  <c:v>1.9107933138810997</c:v>
                </c:pt>
                <c:pt idx="7">
                  <c:v>3.4834822159707013</c:v>
                </c:pt>
                <c:pt idx="8">
                  <c:v>5.5617428434822145</c:v>
                </c:pt>
                <c:pt idx="9">
                  <c:v>7.8601349434188386</c:v>
                </c:pt>
                <c:pt idx="10">
                  <c:v>10.224577120074301</c:v>
                </c:pt>
                <c:pt idx="11">
                  <c:v>12.011466759430817</c:v>
                </c:pt>
                <c:pt idx="12">
                  <c:v>12.885444911607564</c:v>
                </c:pt>
                <c:pt idx="13">
                  <c:v>12.334909996161088</c:v>
                </c:pt>
                <c:pt idx="14">
                  <c:v>9.552252933048635</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Regression!$CS$3:$CS$26</c:f>
              <c:numCache>
                <c:formatCode>0.000</c:formatCode>
                <c:ptCount val="24"/>
                <c:pt idx="0">
                  <c:v>4.3482593564835677</c:v>
                </c:pt>
                <c:pt idx="1">
                  <c:v>0.7399606267343033</c:v>
                </c:pt>
                <c:pt idx="2">
                  <c:v>-3.8717120392974165</c:v>
                </c:pt>
                <c:pt idx="3">
                  <c:v>-7.4227367113818215</c:v>
                </c:pt>
                <c:pt idx="4">
                  <c:v>-10.888024947234198</c:v>
                </c:pt>
                <c:pt idx="5">
                  <c:v>-13.362429357793637</c:v>
                </c:pt>
                <c:pt idx="6">
                  <c:v>-15.761077855001879</c:v>
                </c:pt>
                <c:pt idx="7">
                  <c:v>-17.227448350130622</c:v>
                </c:pt>
                <c:pt idx="8">
                  <c:v>-17.805799674982985</c:v>
                </c:pt>
                <c:pt idx="9">
                  <c:v>-17.3172411194553</c:v>
                </c:pt>
                <c:pt idx="10">
                  <c:v>-15.534394648268382</c:v>
                </c:pt>
                <c:pt idx="11">
                  <c:v>-12.531795912783107</c:v>
                </c:pt>
                <c:pt idx="12">
                  <c:v>-8.2562923851583676</c:v>
                </c:pt>
                <c:pt idx="13">
                  <c:v>-2.2892984800811575</c:v>
                </c:pt>
                <c:pt idx="14">
                  <c:v>5.556506655758362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Regression!$CU$3:$CU$26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Regression!$DC$3:$DC$26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Calc.'!$AC$3:$AC$94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Calc.'!$AG$3:$AG$94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Calc.'!$AJ$3:$AJ$94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Calc.'!$W$3:$W$94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Calc.'!$R$3:$R$98</c:f>
              <c:numCache>
                <c:formatCode>0.0000</c:formatCode>
                <c:ptCount val="96"/>
                <c:pt idx="0" formatCode="General">
                  <c:v>0</c:v>
                </c:pt>
                <c:pt idx="1">
                  <c:v>-0.21643499999999993</c:v>
                </c:pt>
                <c:pt idx="2">
                  <c:v>3.3825000000000272E-2</c:v>
                </c:pt>
                <c:pt idx="3">
                  <c:v>0.15276899999999977</c:v>
                </c:pt>
                <c:pt idx="4">
                  <c:v>0.23180300000000031</c:v>
                </c:pt>
                <c:pt idx="5">
                  <c:v>2.008481481481475E-2</c:v>
                </c:pt>
                <c:pt idx="6">
                  <c:v>-0.82472188888888887</c:v>
                </c:pt>
                <c:pt idx="7">
                  <c:v>-2.0984448888888889</c:v>
                </c:pt>
                <c:pt idx="8">
                  <c:v>-3.5645098888888898</c:v>
                </c:pt>
                <c:pt idx="9">
                  <c:v>-2.7720229444444451</c:v>
                </c:pt>
                <c:pt idx="10">
                  <c:v>-1.6656349722222223</c:v>
                </c:pt>
                <c:pt idx="11">
                  <c:v>-1.3265433333333343</c:v>
                </c:pt>
                <c:pt idx="12">
                  <c:v>-0.4301398888888901</c:v>
                </c:pt>
                <c:pt idx="13">
                  <c:v>0.62002944444444363</c:v>
                </c:pt>
                <c:pt idx="14">
                  <c:v>-1.1877874444444463</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Calc.'!$S$3:$S$94</c:f>
              <c:numCache>
                <c:formatCode>0.0000</c:formatCode>
                <c:ptCount val="92"/>
                <c:pt idx="0" formatCode="General">
                  <c:v>0</c:v>
                </c:pt>
                <c:pt idx="1">
                  <c:v>-0.17484000000000013</c:v>
                </c:pt>
                <c:pt idx="2">
                  <c:v>3.8099999999999523E-3</c:v>
                </c:pt>
                <c:pt idx="3">
                  <c:v>0.19689200000000007</c:v>
                </c:pt>
                <c:pt idx="4">
                  <c:v>0.35433400000000004</c:v>
                </c:pt>
                <c:pt idx="5">
                  <c:v>0.51104188888888891</c:v>
                </c:pt>
                <c:pt idx="6">
                  <c:v>0.66615333333333338</c:v>
                </c:pt>
                <c:pt idx="7">
                  <c:v>0.85311670370370385</c:v>
                </c:pt>
                <c:pt idx="8">
                  <c:v>1.1783651851851853</c:v>
                </c:pt>
                <c:pt idx="9">
                  <c:v>1.5112030833333334</c:v>
                </c:pt>
                <c:pt idx="10">
                  <c:v>1.7163440555555556</c:v>
                </c:pt>
                <c:pt idx="11">
                  <c:v>1.8084502777777778</c:v>
                </c:pt>
                <c:pt idx="12">
                  <c:v>1.7905624444444443</c:v>
                </c:pt>
                <c:pt idx="13">
                  <c:v>1.6559491111111111</c:v>
                </c:pt>
                <c:pt idx="14">
                  <c:v>1.2224682222222223</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Regression!$CZ$3:$CZ$26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Regression!$DD$3:$DD$26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Regression!$DG$3:$DG$26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Regression!$CT$3:$CT$26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Regression!$CO$3:$CO$26</c:f>
              <c:numCache>
                <c:formatCode>0.000</c:formatCode>
                <c:ptCount val="24"/>
                <c:pt idx="0">
                  <c:v>-0.69643954541362907</c:v>
                </c:pt>
                <c:pt idx="1">
                  <c:v>0.43392391196958741</c:v>
                </c:pt>
                <c:pt idx="2">
                  <c:v>0.79023249855156952</c:v>
                </c:pt>
                <c:pt idx="3">
                  <c:v>0.4557741768949708</c:v>
                </c:pt>
                <c:pt idx="4">
                  <c:v>-0.24065663253221359</c:v>
                </c:pt>
                <c:pt idx="5">
                  <c:v>-0.90321398440518386</c:v>
                </c:pt>
                <c:pt idx="6">
                  <c:v>-1.6371939891733538</c:v>
                </c:pt>
                <c:pt idx="7">
                  <c:v>-2.1137678819848569</c:v>
                </c:pt>
                <c:pt idx="8">
                  <c:v>-2.3108100192311216</c:v>
                </c:pt>
                <c:pt idx="9">
                  <c:v>-2.1958889362671083</c:v>
                </c:pt>
                <c:pt idx="10">
                  <c:v>-1.7922355061306519</c:v>
                </c:pt>
                <c:pt idx="11">
                  <c:v>-1.248742749976401</c:v>
                </c:pt>
                <c:pt idx="12">
                  <c:v>-0.71537935457099167</c:v>
                </c:pt>
                <c:pt idx="13">
                  <c:v>-0.36316684230527585</c:v>
                </c:pt>
                <c:pt idx="14">
                  <c:v>-0.49016413616591592</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Regression!$CP$3:$CP$26</c:f>
              <c:numCache>
                <c:formatCode>0.000</c:formatCode>
                <c:ptCount val="24"/>
                <c:pt idx="0">
                  <c:v>2.2826212468095618E-3</c:v>
                </c:pt>
                <c:pt idx="1">
                  <c:v>-7.0490567092186707E-2</c:v>
                </c:pt>
                <c:pt idx="2">
                  <c:v>-3.9237699529391219E-2</c:v>
                </c:pt>
                <c:pt idx="3">
                  <c:v>7.5251490278354108E-2</c:v>
                </c:pt>
                <c:pt idx="4">
                  <c:v>0.26893118111539349</c:v>
                </c:pt>
                <c:pt idx="5">
                  <c:v>0.46975062002572587</c:v>
                </c:pt>
                <c:pt idx="6">
                  <c:v>0.74571551334656949</c:v>
                </c:pt>
                <c:pt idx="7">
                  <c:v>1.0124981972974512</c:v>
                </c:pt>
                <c:pt idx="8">
                  <c:v>1.2733371356350103</c:v>
                </c:pt>
                <c:pt idx="9">
                  <c:v>1.494005115382405</c:v>
                </c:pt>
                <c:pt idx="10">
                  <c:v>1.6642513153545506</c:v>
                </c:pt>
                <c:pt idx="11">
                  <c:v>1.7456853192538873</c:v>
                </c:pt>
                <c:pt idx="12">
                  <c:v>1.7316532563893707</c:v>
                </c:pt>
                <c:pt idx="13">
                  <c:v>1.599842492083269</c:v>
                </c:pt>
                <c:pt idx="14">
                  <c:v>1.3203743147683227</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Calc.'!$AM$3:$AM$94</c:f>
              <c:numCache>
                <c:formatCode>0</c:formatCode>
                <c:ptCount val="92"/>
                <c:pt idx="0">
                  <c:v>0</c:v>
                </c:pt>
                <c:pt idx="1">
                  <c:v>-1.8146400000000003</c:v>
                </c:pt>
                <c:pt idx="2">
                  <c:v>2.5257450000000006</c:v>
                </c:pt>
                <c:pt idx="3">
                  <c:v>7.7376319999999978</c:v>
                </c:pt>
                <c:pt idx="4">
                  <c:v>-8.3111480000000029</c:v>
                </c:pt>
                <c:pt idx="5">
                  <c:v>-22.403531185185187</c:v>
                </c:pt>
                <c:pt idx="6">
                  <c:v>-38.140436444444447</c:v>
                </c:pt>
                <c:pt idx="7">
                  <c:v>-51.223273333333339</c:v>
                </c:pt>
                <c:pt idx="8">
                  <c:v>-38.061684000000007</c:v>
                </c:pt>
                <c:pt idx="9">
                  <c:v>-26.130899638888899</c:v>
                </c:pt>
                <c:pt idx="10">
                  <c:v>-17.29681061111112</c:v>
                </c:pt>
                <c:pt idx="11">
                  <c:v>-3.9036919444444553</c:v>
                </c:pt>
                <c:pt idx="12">
                  <c:v>7.4133824444444345</c:v>
                </c:pt>
                <c:pt idx="13">
                  <c:v>18.705362888888878</c:v>
                </c:pt>
                <c:pt idx="14">
                  <c:v>16.318395111111098</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Calc.'!$AN$3:$AN$94</c:f>
              <c:numCache>
                <c:formatCode>0</c:formatCode>
                <c:ptCount val="92"/>
                <c:pt idx="0">
                  <c:v>0</c:v>
                </c:pt>
                <c:pt idx="1">
                  <c:v>-1.8291150000000003</c:v>
                </c:pt>
                <c:pt idx="2">
                  <c:v>2.5141800000000005</c:v>
                </c:pt>
                <c:pt idx="3">
                  <c:v>7.6585689999999982</c:v>
                </c:pt>
                <c:pt idx="4">
                  <c:v>-8.7087580000000031</c:v>
                </c:pt>
                <c:pt idx="5">
                  <c:v>-23.410982592592596</c:v>
                </c:pt>
                <c:pt idx="6">
                  <c:v>-40.746446555555558</c:v>
                </c:pt>
                <c:pt idx="7">
                  <c:v>-56.51218055555556</c:v>
                </c:pt>
                <c:pt idx="8">
                  <c:v>-47.346790777777784</c:v>
                </c:pt>
                <c:pt idx="9">
                  <c:v>-38.5369408888889</c:v>
                </c:pt>
                <c:pt idx="10">
                  <c:v>-30.870540833333344</c:v>
                </c:pt>
                <c:pt idx="11">
                  <c:v>-15.284030555555569</c:v>
                </c:pt>
                <c:pt idx="12">
                  <c:v>-1.329125000000011</c:v>
                </c:pt>
                <c:pt idx="13">
                  <c:v>13.533121277777767</c:v>
                </c:pt>
                <c:pt idx="14">
                  <c:v>11.84199344444443</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Calc.'!$AO$3:$AO$94</c:f>
              <c:numCache>
                <c:formatCode>0</c:formatCode>
                <c:ptCount val="92"/>
                <c:pt idx="0">
                  <c:v>0</c:v>
                </c:pt>
                <c:pt idx="1">
                  <c:v>-4.6636950000000006</c:v>
                </c:pt>
                <c:pt idx="2">
                  <c:v>4.2637350000000005</c:v>
                </c:pt>
                <c:pt idx="3">
                  <c:v>15.217476999999995</c:v>
                </c:pt>
                <c:pt idx="4">
                  <c:v>-37.285191000000012</c:v>
                </c:pt>
                <c:pt idx="5">
                  <c:v>-78.863238148148156</c:v>
                </c:pt>
                <c:pt idx="6">
                  <c:v>-123.53522566666669</c:v>
                </c:pt>
                <c:pt idx="7">
                  <c:v>-154.50312266666668</c:v>
                </c:pt>
                <c:pt idx="8">
                  <c:v>-108.00721825925926</c:v>
                </c:pt>
                <c:pt idx="9">
                  <c:v>-50.739571222222253</c:v>
                </c:pt>
                <c:pt idx="10">
                  <c:v>-8.8017224166666779</c:v>
                </c:pt>
                <c:pt idx="11">
                  <c:v>22.669767222222205</c:v>
                </c:pt>
                <c:pt idx="12">
                  <c:v>46.001520111111105</c:v>
                </c:pt>
                <c:pt idx="13">
                  <c:v>61.16367211111109</c:v>
                </c:pt>
                <c:pt idx="14">
                  <c:v>46.574202111111077</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Regression!$DJ$3:$DJ$26</c:f>
              <c:numCache>
                <c:formatCode>0.000</c:formatCode>
                <c:ptCount val="24"/>
                <c:pt idx="0">
                  <c:v>8.3679292700291636</c:v>
                </c:pt>
                <c:pt idx="1">
                  <c:v>2.613399793446447</c:v>
                </c:pt>
                <c:pt idx="2">
                  <c:v>-5.1844431459141891</c:v>
                </c:pt>
                <c:pt idx="3">
                  <c:v>-11.44304370779196</c:v>
                </c:pt>
                <c:pt idx="4">
                  <c:v>-17.691081808210139</c:v>
                </c:pt>
                <c:pt idx="5">
                  <c:v>-22.180681732927983</c:v>
                </c:pt>
                <c:pt idx="6">
                  <c:v>-26.449295697935966</c:v>
                </c:pt>
                <c:pt idx="7">
                  <c:v>-28.823723057979137</c:v>
                </c:pt>
                <c:pt idx="8">
                  <c:v>-29.234666997937573</c:v>
                </c:pt>
                <c:pt idx="9">
                  <c:v>-27.252816973804549</c:v>
                </c:pt>
                <c:pt idx="10">
                  <c:v>-22.23057020438381</c:v>
                </c:pt>
                <c:pt idx="11">
                  <c:v>-14.372091960210923</c:v>
                </c:pt>
                <c:pt idx="12">
                  <c:v>-3.4743616471101291</c:v>
                </c:pt>
                <c:pt idx="13">
                  <c:v>11.555956812125913</c:v>
                </c:pt>
                <c:pt idx="14">
                  <c:v>31.213893345641793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Regression!$DK$3:$DK$26</c:f>
              <c:numCache>
                <c:formatCode>0.000</c:formatCode>
                <c:ptCount val="24"/>
                <c:pt idx="0">
                  <c:v>7.2515905654398987</c:v>
                </c:pt>
                <c:pt idx="1">
                  <c:v>3.2171601440101383</c:v>
                </c:pt>
                <c:pt idx="2">
                  <c:v>-3.8560505160146699</c:v>
                </c:pt>
                <c:pt idx="3">
                  <c:v>-10.591291536427756</c:v>
                </c:pt>
                <c:pt idx="4">
                  <c:v>-18.192364131717259</c:v>
                </c:pt>
                <c:pt idx="5">
                  <c:v>-24.281640285508978</c:v>
                </c:pt>
                <c:pt idx="6">
                  <c:v>-30.858105538798426</c:v>
                </c:pt>
                <c:pt idx="7">
                  <c:v>-35.482389514858006</c:v>
                </c:pt>
                <c:pt idx="8">
                  <c:v>-38.027383036506855</c:v>
                </c:pt>
                <c:pt idx="9">
                  <c:v>-37.69528000791118</c:v>
                </c:pt>
                <c:pt idx="10">
                  <c:v>-33.642255569457006</c:v>
                </c:pt>
                <c:pt idx="11">
                  <c:v>-25.719656896769095</c:v>
                </c:pt>
                <c:pt idx="12">
                  <c:v>-13.607890417553193</c:v>
                </c:pt>
                <c:pt idx="13">
                  <c:v>4.1268268686348506</c:v>
                </c:pt>
                <c:pt idx="14">
                  <c:v>28.331682836400574</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Regression!$DL$3:$DL$26</c:f>
              <c:numCache>
                <c:formatCode>0.000</c:formatCode>
                <c:ptCount val="24"/>
                <c:pt idx="0">
                  <c:v>34.833629135683999</c:v>
                </c:pt>
                <c:pt idx="1">
                  <c:v>4.3428175981952348</c:v>
                </c:pt>
                <c:pt idx="2">
                  <c:v>-28.582332584870816</c:v>
                </c:pt>
                <c:pt idx="3">
                  <c:v>-49.585057108888549</c:v>
                </c:pt>
                <c:pt idx="4">
                  <c:v>-66.202058398401036</c:v>
                </c:pt>
                <c:pt idx="5">
                  <c:v>-75.16475373396915</c:v>
                </c:pt>
                <c:pt idx="6">
                  <c:v>-80.16412948986553</c:v>
                </c:pt>
                <c:pt idx="7">
                  <c:v>-78.865381983600869</c:v>
                </c:pt>
                <c:pt idx="8">
                  <c:v>-71.551431439844109</c:v>
                </c:pt>
                <c:pt idx="9">
                  <c:v>-58.557452001336699</c:v>
                </c:pt>
                <c:pt idx="10">
                  <c:v>-38.84865001196097</c:v>
                </c:pt>
                <c:pt idx="11">
                  <c:v>-14.695042302398335</c:v>
                </c:pt>
                <c:pt idx="12">
                  <c:v>13.912265867155398</c:v>
                </c:pt>
                <c:pt idx="13">
                  <c:v>48.789807379759445</c:v>
                </c:pt>
                <c:pt idx="14">
                  <c:v>89.829158250266943</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Calc.'!$AH$3:$AH$94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Calc.'!$P$3:$P$94</c:f>
              <c:numCache>
                <c:formatCode>0.0000</c:formatCode>
                <c:ptCount val="92"/>
                <c:pt idx="0" formatCode="General">
                  <c:v>0</c:v>
                </c:pt>
                <c:pt idx="1">
                  <c:v>-0.17880000000000018</c:v>
                </c:pt>
                <c:pt idx="2">
                  <c:v>0.30857999999999991</c:v>
                </c:pt>
                <c:pt idx="3">
                  <c:v>0.6113519999999999</c:v>
                </c:pt>
                <c:pt idx="4">
                  <c:v>-7.4980000000000491E-2</c:v>
                </c:pt>
                <c:pt idx="5">
                  <c:v>-0.85278262962962981</c:v>
                </c:pt>
                <c:pt idx="6">
                  <c:v>-1.8050884444444455</c:v>
                </c:pt>
                <c:pt idx="7">
                  <c:v>-2.7577387407407414</c:v>
                </c:pt>
                <c:pt idx="8">
                  <c:v>-2.0959375555555564</c:v>
                </c:pt>
                <c:pt idx="9">
                  <c:v>-1.1760944722222231</c:v>
                </c:pt>
                <c:pt idx="10">
                  <c:v>-0.62070363888888924</c:v>
                </c:pt>
                <c:pt idx="11">
                  <c:v>3.3720555555555087E-2</c:v>
                </c:pt>
                <c:pt idx="12">
                  <c:v>0.73322133333333284</c:v>
                </c:pt>
                <c:pt idx="13">
                  <c:v>1.4727088333333325</c:v>
                </c:pt>
                <c:pt idx="14">
                  <c:v>1.3043462222222213</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Calc.'!$AE$3:$AE$94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Calc.'!$AI$3:$AI$94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Regression!$DE$3:$DE$26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Regression!$CM$3:$CM$26</c:f>
              <c:numCache>
                <c:formatCode>0.000</c:formatCode>
                <c:ptCount val="24"/>
                <c:pt idx="0">
                  <c:v>0.39944108830973751</c:v>
                </c:pt>
                <c:pt idx="1">
                  <c:v>0.19847758727512943</c:v>
                </c:pt>
                <c:pt idx="2">
                  <c:v>-0.12476451606233363</c:v>
                </c:pt>
                <c:pt idx="3">
                  <c:v>-0.4154735163115042</c:v>
                </c:pt>
                <c:pt idx="4">
                  <c:v>-0.72849498034753846</c:v>
                </c:pt>
                <c:pt idx="5">
                  <c:v>-0.96685097446921586</c:v>
                </c:pt>
                <c:pt idx="6">
                  <c:v>-1.2057565957824896</c:v>
                </c:pt>
                <c:pt idx="7">
                  <c:v>-1.3484716651281414</c:v>
                </c:pt>
                <c:pt idx="8">
                  <c:v>-1.3849332124316911</c:v>
                </c:pt>
                <c:pt idx="9">
                  <c:v>-1.2840953667071622</c:v>
                </c:pt>
                <c:pt idx="10">
                  <c:v>-1.0032494554943074</c:v>
                </c:pt>
                <c:pt idx="11">
                  <c:v>-0.54750278174350342</c:v>
                </c:pt>
                <c:pt idx="12">
                  <c:v>9.8877337165403034E-2</c:v>
                </c:pt>
                <c:pt idx="13">
                  <c:v>1.0057626057845059</c:v>
                </c:pt>
                <c:pt idx="14">
                  <c:v>2.208837908906073</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Regression!$DB$3:$DB$26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Regression!$DF$3:$DF$26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Calc.'!$AK$3:$AK$94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Calc.'!$Y$3:$Y$94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Calc.'!$AA$3:$AA$94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Calc.'!$AB$3:$AB$94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Regression!$DH$3:$DH$26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Regression!$CV$3:$CV$26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Regression!$CX$3:$CX$26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Regression!$CY$3:$CY$26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Calc.'!$C$3:$C$97</c:f>
              <c:numCache>
                <c:formatCode>0.0000000</c:formatCode>
                <c:ptCount val="95"/>
                <c:pt idx="1">
                  <c:v>2.62375468366388E-2</c:v>
                </c:pt>
                <c:pt idx="2">
                  <c:v>2.5545985573235321E-2</c:v>
                </c:pt>
                <c:pt idx="3">
                  <c:v>2.4511890413168775E-2</c:v>
                </c:pt>
                <c:pt idx="4">
                  <c:v>2.2630896243082663E-2</c:v>
                </c:pt>
                <c:pt idx="5">
                  <c:v>2.0268260681068424E-2</c:v>
                </c:pt>
                <c:pt idx="6">
                  <c:v>1.6352391818789065E-2</c:v>
                </c:pt>
                <c:pt idx="7">
                  <c:v>1.2121238379291103E-2</c:v>
                </c:pt>
                <c:pt idx="8">
                  <c:v>8.029119649252462E-3</c:v>
                </c:pt>
                <c:pt idx="9">
                  <c:v>4.910763698539748E-3</c:v>
                </c:pt>
                <c:pt idx="10">
                  <c:v>2.7441330068173207E-3</c:v>
                </c:pt>
                <c:pt idx="11">
                  <c:v>1.5253730757170826E-3</c:v>
                </c:pt>
                <c:pt idx="12">
                  <c:v>8.4350394953332426E-4</c:v>
                </c:pt>
                <c:pt idx="13">
                  <c:v>4.5085852626342119E-4</c:v>
                </c:pt>
                <c:pt idx="14">
                  <c:v>2.3603367431453538E-4</c:v>
                </c:pt>
                <c:pt idx="16" formatCode="General">
                  <c:v>0</c:v>
                </c:pt>
                <c:pt idx="17" formatCode="0.000">
                  <c:v>0.14168145947515648</c:v>
                </c:pt>
                <c:pt idx="18" formatCode="0.000">
                  <c:v>9.6502611716234005E-2</c:v>
                </c:pt>
                <c:pt idx="19" formatCode="0.000">
                  <c:v>8.8933452765325743E-2</c:v>
                </c:pt>
                <c:pt idx="20" formatCode="0.000">
                  <c:v>7.6048059699223167E-2</c:v>
                </c:pt>
                <c:pt idx="21" formatCode="0.000">
                  <c:v>6.751274483686158E-2</c:v>
                </c:pt>
                <c:pt idx="22" formatCode="0.000">
                  <c:v>5.7172683262818207E-2</c:v>
                </c:pt>
                <c:pt idx="23" formatCode="0.000">
                  <c:v>4.7569789983488348E-2</c:v>
                </c:pt>
                <c:pt idx="24" formatCode="0.000">
                  <c:v>4.2933421169757249E-2</c:v>
                </c:pt>
                <c:pt idx="25" formatCode="0.000">
                  <c:v>3.9759826158421149E-2</c:v>
                </c:pt>
                <c:pt idx="26" formatCode="0.000">
                  <c:v>3.8905966759615829E-2</c:v>
                </c:pt>
                <c:pt idx="27" formatCode="0.000">
                  <c:v>4.1505521235241719E-2</c:v>
                </c:pt>
                <c:pt idx="28" formatCode="0.000">
                  <c:v>4.3242327972520873E-2</c:v>
                </c:pt>
                <c:pt idx="29" formatCode="0.000">
                  <c:v>4.2331157586141574E-2</c:v>
                </c:pt>
                <c:pt idx="30" formatCode="0.000">
                  <c:v>4.2853546043707065E-2</c:v>
                </c:pt>
                <c:pt idx="31" formatCode="0.000">
                  <c:v>4.2577756219971813E-3</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Calc.'!$E$3:$E$97</c:f>
              <c:numCache>
                <c:formatCode>0.0000</c:formatCode>
                <c:ptCount val="95"/>
                <c:pt idx="1">
                  <c:v>-22.145526018710882</c:v>
                </c:pt>
                <c:pt idx="2">
                  <c:v>-2.9350247970605818</c:v>
                </c:pt>
                <c:pt idx="3">
                  <c:v>2.3486089279641473</c:v>
                </c:pt>
                <c:pt idx="4">
                  <c:v>3.3385959438154305</c:v>
                </c:pt>
                <c:pt idx="5">
                  <c:v>3.3042979171676086</c:v>
                </c:pt>
                <c:pt idx="6">
                  <c:v>2.6648762780417101</c:v>
                </c:pt>
                <c:pt idx="7">
                  <c:v>2.1666540635460714</c:v>
                </c:pt>
                <c:pt idx="8">
                  <c:v>1.9687155750685648</c:v>
                </c:pt>
                <c:pt idx="9">
                  <c:v>1.7214131266917736</c:v>
                </c:pt>
                <c:pt idx="10">
                  <c:v>1.7444034793051153</c:v>
                </c:pt>
                <c:pt idx="11">
                  <c:v>1.8823653559298608</c:v>
                </c:pt>
                <c:pt idx="12">
                  <c:v>1.8805900397574131</c:v>
                </c:pt>
                <c:pt idx="13">
                  <c:v>1.8732600906828103</c:v>
                </c:pt>
                <c:pt idx="14">
                  <c:v>2.1672696599436696</c:v>
                </c:pt>
                <c:pt idx="16" formatCode="General">
                  <c:v>0</c:v>
                </c:pt>
                <c:pt idx="17" formatCode="General">
                  <c:v>-4.2635321586077531E-2</c:v>
                </c:pt>
                <c:pt idx="18" formatCode="General">
                  <c:v>6.1179004635509874E-3</c:v>
                </c:pt>
                <c:pt idx="19" formatCode="General">
                  <c:v>-8.8274764218137039E-4</c:v>
                </c:pt>
                <c:pt idx="20" formatCode="General">
                  <c:v>-7.0498276647476691E-3</c:v>
                </c:pt>
                <c:pt idx="21" formatCode="General">
                  <c:v>-8.0374712413070325E-3</c:v>
                </c:pt>
                <c:pt idx="22" formatCode="General">
                  <c:v>-6.3188815405761751E-3</c:v>
                </c:pt>
                <c:pt idx="23" formatCode="General">
                  <c:v>-3.9333998407575371E-3</c:v>
                </c:pt>
                <c:pt idx="24" formatCode="General">
                  <c:v>-2.0974193157728346E-3</c:v>
                </c:pt>
                <c:pt idx="25" formatCode="General">
                  <c:v>-6.5328513771699837E-4</c:v>
                </c:pt>
                <c:pt idx="26" formatCode="General">
                  <c:v>4.1782871129268488E-4</c:v>
                </c:pt>
                <c:pt idx="27" formatCode="General">
                  <c:v>1.2205660087457146E-3</c:v>
                </c:pt>
                <c:pt idx="28" formatCode="General">
                  <c:v>1.572698634273976E-3</c:v>
                </c:pt>
                <c:pt idx="29" formatCode="General">
                  <c:v>1.2380669007363977E-3</c:v>
                </c:pt>
                <c:pt idx="30" formatCode="General">
                  <c:v>8.3067224887842001E-5</c:v>
                </c:pt>
                <c:pt idx="31" formatCode="General">
                  <c:v>-5.9460028686340663E-3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Calc.'!$AR$3:$AR$94</c:f>
              <c:numCache>
                <c:formatCode>0.0000</c:formatCode>
                <c:ptCount val="92"/>
                <c:pt idx="1">
                  <c:v>2.6843772371102317E-2</c:v>
                </c:pt>
                <c:pt idx="2">
                  <c:v>2.0129527055972703E-2</c:v>
                </c:pt>
                <c:pt idx="3">
                  <c:v>2.4369698596641922E-2</c:v>
                </c:pt>
                <c:pt idx="4">
                  <c:v>2.4486552505076642E-2</c:v>
                </c:pt>
                <c:pt idx="5">
                  <c:v>1.9190905646858589E-2</c:v>
                </c:pt>
                <c:pt idx="6">
                  <c:v>1.9990550669807563E-2</c:v>
                </c:pt>
                <c:pt idx="7">
                  <c:v>1.6586696872070986E-2</c:v>
                </c:pt>
                <c:pt idx="8">
                  <c:v>9.8788492458522156E-3</c:v>
                </c:pt>
                <c:pt idx="9">
                  <c:v>9.3292274104369629E-3</c:v>
                </c:pt>
                <c:pt idx="10">
                  <c:v>8.1449108054569271E-4</c:v>
                </c:pt>
                <c:pt idx="11">
                  <c:v>-1.989800836565248E-3</c:v>
                </c:pt>
                <c:pt idx="12">
                  <c:v>-4.966216774884753E-4</c:v>
                </c:pt>
                <c:pt idx="13">
                  <c:v>-3.3714386992780729E-4</c:v>
                </c:pt>
                <c:pt idx="14">
                  <c:v>-7.3261769943526621E-3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Calc.'!$AU$3:$AU$98</c:f>
              <c:numCache>
                <c:formatCode>0.0000</c:formatCode>
                <c:ptCount val="96"/>
                <c:pt idx="1">
                  <c:v>0</c:v>
                </c:pt>
                <c:pt idx="2">
                  <c:v>0</c:v>
                </c:pt>
                <c:pt idx="3">
                  <c:v>0</c:v>
                </c:pt>
                <c:pt idx="4">
                  <c:v>0.49399415832181015</c:v>
                </c:pt>
                <c:pt idx="5">
                  <c:v>0.82598515541732465</c:v>
                </c:pt>
                <c:pt idx="6">
                  <c:v>0.94038218588691924</c:v>
                </c:pt>
                <c:pt idx="7">
                  <c:v>1.0301667916674555</c:v>
                </c:pt>
                <c:pt idx="8">
                  <c:v>1.2358131208728869</c:v>
                </c:pt>
                <c:pt idx="9">
                  <c:v>1.2998005834225068</c:v>
                </c:pt>
                <c:pt idx="10">
                  <c:v>0.90094712015670364</c:v>
                </c:pt>
                <c:pt idx="11">
                  <c:v>1.1160449609330021</c:v>
                </c:pt>
                <c:pt idx="12">
                  <c:v>1.1827734368055296</c:v>
                </c:pt>
                <c:pt idx="13">
                  <c:v>0.96654477918216797</c:v>
                </c:pt>
                <c:pt idx="14">
                  <c:v>0.39334730109104238</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Calc.'!$Y$3:$Y$97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Calc.'!$G$3:$G$97</c:f>
              <c:numCache>
                <c:formatCode>0.0000</c:formatCode>
                <c:ptCount val="95"/>
                <c:pt idx="1">
                  <c:v>-1.2174255144236338E-2</c:v>
                </c:pt>
                <c:pt idx="2">
                  <c:v>-8.0912620435651898E-3</c:v>
                </c:pt>
                <c:pt idx="3">
                  <c:v>-4.7538692755013543E-3</c:v>
                </c:pt>
                <c:pt idx="4">
                  <c:v>-2.424094763239769E-3</c:v>
                </c:pt>
                <c:pt idx="5">
                  <c:v>-1.4335126007701579E-3</c:v>
                </c:pt>
                <c:pt idx="6">
                  <c:v>-6.2326187671923677E-4</c:v>
                </c:pt>
                <c:pt idx="7">
                  <c:v>-2.1151789644756398E-4</c:v>
                </c:pt>
                <c:pt idx="8">
                  <c:v>4.9628592869793582E-5</c:v>
                </c:pt>
                <c:pt idx="9">
                  <c:v>2.4671264554532277E-4</c:v>
                </c:pt>
                <c:pt idx="10">
                  <c:v>4.9388630130191562E-4</c:v>
                </c:pt>
                <c:pt idx="11">
                  <c:v>8.0524652259067236E-4</c:v>
                </c:pt>
                <c:pt idx="12">
                  <c:v>1.1337540677204352E-3</c:v>
                </c:pt>
                <c:pt idx="13">
                  <c:v>1.5145551849792805E-3</c:v>
                </c:pt>
                <c:pt idx="14">
                  <c:v>2.3132511250077438E-3</c:v>
                </c:pt>
                <c:pt idx="16" formatCode="General">
                  <c:v>0</c:v>
                </c:pt>
                <c:pt idx="17" formatCode="General">
                  <c:v>7.778113486920453E-2</c:v>
                </c:pt>
                <c:pt idx="18" formatCode="General">
                  <c:v>9.9977312225397602E-3</c:v>
                </c:pt>
                <c:pt idx="19" formatCode="General">
                  <c:v>-7.1214510274316793E-3</c:v>
                </c:pt>
                <c:pt idx="20" formatCode="General">
                  <c:v>-7.3770227471512129E-3</c:v>
                </c:pt>
                <c:pt idx="21" formatCode="General">
                  <c:v>-5.1594592978489069E-3</c:v>
                </c:pt>
                <c:pt idx="22" formatCode="General">
                  <c:v>-2.9030930592888636E-3</c:v>
                </c:pt>
                <c:pt idx="23" formatCode="General">
                  <c:v>-1.2864779853748109E-3</c:v>
                </c:pt>
                <c:pt idx="24" formatCode="General">
                  <c:v>-3.7844230722389063E-4</c:v>
                </c:pt>
                <c:pt idx="25" formatCode="General">
                  <c:v>1.800795084200868E-4</c:v>
                </c:pt>
                <c:pt idx="26" formatCode="General">
                  <c:v>5.3545626630083806E-4</c:v>
                </c:pt>
                <c:pt idx="27" formatCode="General">
                  <c:v>7.7561129032786846E-4</c:v>
                </c:pt>
                <c:pt idx="28" formatCode="General">
                  <c:v>8.0862168860272978E-4</c:v>
                </c:pt>
                <c:pt idx="29" formatCode="General">
                  <c:v>5.2896110643810474E-4</c:v>
                </c:pt>
                <c:pt idx="30" formatCode="General">
                  <c:v>-1.7537725006085017E-4</c:v>
                </c:pt>
                <c:pt idx="31" formatCode="General">
                  <c:v>6.5457376246324042E-3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Calc.'!$V$3:$V$97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Calc.'!$Z$3:$Z$100</c:f>
              <c:numCache>
                <c:formatCode>0.0000</c:formatCode>
                <c:ptCount val="98"/>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Calc.'!$BO$3:$BO$94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Calc.'!$AW$3:$AW$94</c:f>
              <c:numCache>
                <c:formatCode>0.0000</c:formatCode>
                <c:ptCount val="92"/>
                <c:pt idx="1">
                  <c:v>-1.2426514914063826E-2</c:v>
                </c:pt>
                <c:pt idx="2">
                  <c:v>1.4582892628776586E-2</c:v>
                </c:pt>
                <c:pt idx="3">
                  <c:v>6.2526740551706681E-3</c:v>
                </c:pt>
                <c:pt idx="4">
                  <c:v>-7.1584978958927339E-3</c:v>
                </c:pt>
                <c:pt idx="5">
                  <c:v>-6.0123782273619215E-3</c:v>
                </c:pt>
                <c:pt idx="6">
                  <c:v>-3.7334228611692897E-3</c:v>
                </c:pt>
                <c:pt idx="7">
                  <c:v>-2.5553611549152962E-3</c:v>
                </c:pt>
                <c:pt idx="8">
                  <c:v>1.2661024995738097E-3</c:v>
                </c:pt>
                <c:pt idx="9">
                  <c:v>1.4203823713032366E-3</c:v>
                </c:pt>
                <c:pt idx="10">
                  <c:v>7.2807176071529062E-4</c:v>
                </c:pt>
                <c:pt idx="11">
                  <c:v>9.2309483665295087E-4</c:v>
                </c:pt>
                <c:pt idx="12">
                  <c:v>1.0449429398285165E-3</c:v>
                </c:pt>
                <c:pt idx="13">
                  <c:v>1.0764826393254464E-3</c:v>
                </c:pt>
                <c:pt idx="14">
                  <c:v>-2.6233856343209686E-4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Calc.'!$BL$3:$BL$94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Calc.'!$BP$3:$BP$93</c:f>
              <c:numCache>
                <c:formatCode>0.0000</c:formatCode>
                <c:ptCount val="91"/>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Calc.'!$K$3:$K$97</c:f>
              <c:numCache>
                <c:formatCode>0.0000</c:formatCode>
                <c:ptCount val="95"/>
                <c:pt idx="1">
                  <c:v>0.11260218115305266</c:v>
                </c:pt>
                <c:pt idx="2">
                  <c:v>9.8048409829188124E-2</c:v>
                </c:pt>
                <c:pt idx="3">
                  <c:v>8.6970115367674058E-2</c:v>
                </c:pt>
                <c:pt idx="4">
                  <c:v>7.1657987708768633E-2</c:v>
                </c:pt>
                <c:pt idx="5">
                  <c:v>6.5145019234047877E-2</c:v>
                </c:pt>
                <c:pt idx="6">
                  <c:v>5.2549552900225019E-2</c:v>
                </c:pt>
                <c:pt idx="7">
                  <c:v>4.4157204002955426E-2</c:v>
                </c:pt>
                <c:pt idx="8">
                  <c:v>4.1801149985527301E-2</c:v>
                </c:pt>
                <c:pt idx="9">
                  <c:v>3.791441420650872E-2</c:v>
                </c:pt>
                <c:pt idx="10">
                  <c:v>3.9523240928229945E-2</c:v>
                </c:pt>
                <c:pt idx="11">
                  <c:v>4.3179612487732548E-2</c:v>
                </c:pt>
                <c:pt idx="12">
                  <c:v>4.2855703956809273E-2</c:v>
                </c:pt>
                <c:pt idx="13">
                  <c:v>4.1231543662370175E-2</c:v>
                </c:pt>
                <c:pt idx="14">
                  <c:v>4.396342073006148E-2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Calc.'!$Q$3:$Q$97</c:f>
              <c:numCache>
                <c:formatCode>0.0000</c:formatCode>
                <c:ptCount val="95"/>
                <c:pt idx="1">
                  <c:v>4.3263079253742544E-2</c:v>
                </c:pt>
                <c:pt idx="2">
                  <c:v>6.4041090526176458E-2</c:v>
                </c:pt>
                <c:pt idx="3">
                  <c:v>5.1533007128908959E-2</c:v>
                </c:pt>
                <c:pt idx="4">
                  <c:v>3.2183198605669025E-2</c:v>
                </c:pt>
                <c:pt idx="5">
                  <c:v>2.1061226621527995E-2</c:v>
                </c:pt>
                <c:pt idx="6">
                  <c:v>9.741820091299553E-3</c:v>
                </c:pt>
                <c:pt idx="7">
                  <c:v>3.290574235022793E-3</c:v>
                </c:pt>
                <c:pt idx="8">
                  <c:v>-8.4527404757693807E-4</c:v>
                </c:pt>
                <c:pt idx="9">
                  <c:v>-3.5232107501196523E-3</c:v>
                </c:pt>
                <c:pt idx="10">
                  <c:v>-5.8502441791246553E-3</c:v>
                </c:pt>
                <c:pt idx="11">
                  <c:v>-7.1231738177513285E-3</c:v>
                </c:pt>
                <c:pt idx="12">
                  <c:v>-5.9164468412406714E-3</c:v>
                </c:pt>
                <c:pt idx="13">
                  <c:v>-1.0711425420801498E-3</c:v>
                </c:pt>
                <c:pt idx="14">
                  <c:v>1.0867214874817652E-2</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Calc.'!$BB$3:$BB$94</c:f>
              <c:numCache>
                <c:formatCode>0.0000</c:formatCode>
                <c:ptCount val="92"/>
                <c:pt idx="1">
                  <c:v>0</c:v>
                </c:pt>
                <c:pt idx="2">
                  <c:v>-1.5674859197957105E-2</c:v>
                </c:pt>
                <c:pt idx="3">
                  <c:v>-3.3608339886532766E-3</c:v>
                </c:pt>
                <c:pt idx="4">
                  <c:v>-5.8046734685210282E-3</c:v>
                </c:pt>
                <c:pt idx="5">
                  <c:v>-4.9515637726571284E-3</c:v>
                </c:pt>
                <c:pt idx="6">
                  <c:v>-5.0738515842508941E-3</c:v>
                </c:pt>
                <c:pt idx="7">
                  <c:v>-5.1143210577165362E-3</c:v>
                </c:pt>
                <c:pt idx="8">
                  <c:v>-3.065379684902132E-3</c:v>
                </c:pt>
                <c:pt idx="9">
                  <c:v>-3.1432660640688816E-4</c:v>
                </c:pt>
                <c:pt idx="10">
                  <c:v>4.9072494838001363E-4</c:v>
                </c:pt>
                <c:pt idx="11">
                  <c:v>2.4920275704379169E-3</c:v>
                </c:pt>
                <c:pt idx="12">
                  <c:v>4.3637128828946106E-4</c:v>
                </c:pt>
                <c:pt idx="13">
                  <c:v>5.6929854265128955E-4</c:v>
                </c:pt>
                <c:pt idx="14">
                  <c:v>9.8097318487689786E-4</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Calc.'!$BK$3:$BK$94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Calc.'!$AV$3:$AV$94</c:f>
              <c:numCache>
                <c:formatCode>0.0000</c:formatCode>
                <c:ptCount val="92"/>
                <c:pt idx="1">
                  <c:v>-1.0060056117509729E-3</c:v>
                </c:pt>
                <c:pt idx="2">
                  <c:v>8.7070084020148564E-5</c:v>
                </c:pt>
                <c:pt idx="3">
                  <c:v>-1.3939300641271639E-3</c:v>
                </c:pt>
                <c:pt idx="4">
                  <c:v>-3.3224708002001098E-3</c:v>
                </c:pt>
                <c:pt idx="5">
                  <c:v>-4.7140457750650599E-3</c:v>
                </c:pt>
                <c:pt idx="6">
                  <c:v>-6.2669948208697018E-3</c:v>
                </c:pt>
                <c:pt idx="7">
                  <c:v>-7.1965243563368404E-3</c:v>
                </c:pt>
                <c:pt idx="8">
                  <c:v>-7.6451936916203311E-3</c:v>
                </c:pt>
                <c:pt idx="9">
                  <c:v>-4.8192136100789849E-3</c:v>
                </c:pt>
                <c:pt idx="10">
                  <c:v>-1.5307443244447878E-3</c:v>
                </c:pt>
                <c:pt idx="11">
                  <c:v>3.0938777755510466E-3</c:v>
                </c:pt>
                <c:pt idx="12">
                  <c:v>3.9405003420076544E-3</c:v>
                </c:pt>
                <c:pt idx="13">
                  <c:v>5.1972875638332397E-3</c:v>
                </c:pt>
                <c:pt idx="14">
                  <c:v>1.0842410330863452E-3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Calc.'!$L$3:$L$97</c:f>
              <c:numCache>
                <c:formatCode>0.0000</c:formatCode>
                <c:ptCount val="95"/>
                <c:pt idx="1">
                  <c:v>-6.5099020312279739E-3</c:v>
                </c:pt>
                <c:pt idx="2">
                  <c:v>3.9564734369251127E-3</c:v>
                </c:pt>
                <c:pt idx="3">
                  <c:v>-4.9202861570126263E-3</c:v>
                </c:pt>
                <c:pt idx="4">
                  <c:v>-8.0897615215411237E-3</c:v>
                </c:pt>
                <c:pt idx="5">
                  <c:v>-7.7113372375799466E-3</c:v>
                </c:pt>
                <c:pt idx="6">
                  <c:v>-5.1343090476070278E-3</c:v>
                </c:pt>
                <c:pt idx="7">
                  <c:v>-2.930538987917751E-3</c:v>
                </c:pt>
                <c:pt idx="8">
                  <c:v>-1.3336973026113314E-3</c:v>
                </c:pt>
                <c:pt idx="9">
                  <c:v>-8.7606768564061542E-5</c:v>
                </c:pt>
                <c:pt idx="10">
                  <c:v>8.5858801908902797E-4</c:v>
                </c:pt>
                <c:pt idx="11">
                  <c:v>1.4807072490990378E-3</c:v>
                </c:pt>
                <c:pt idx="12">
                  <c:v>1.5029904364080862E-3</c:v>
                </c:pt>
                <c:pt idx="13">
                  <c:v>7.6880888906818827E-4</c:v>
                </c:pt>
                <c:pt idx="14">
                  <c:v>-9.727627145118239E-4</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Calc.'!$U$3:$U$97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Calc.'!$F$3:$F$101</c:f>
              <c:numCache>
                <c:formatCode>0.0000</c:formatCode>
                <c:ptCount val="99"/>
                <c:pt idx="1">
                  <c:v>0.12311153332894548</c:v>
                </c:pt>
                <c:pt idx="2">
                  <c:v>-1.8627651942847499E-3</c:v>
                </c:pt>
                <c:pt idx="3">
                  <c:v>-2.6847456486202868E-2</c:v>
                </c:pt>
                <c:pt idx="4">
                  <c:v>-2.5371969818058906E-2</c:v>
                </c:pt>
                <c:pt idx="5">
                  <c:v>-2.1232211798841643E-2</c:v>
                </c:pt>
                <c:pt idx="6">
                  <c:v>-1.4166458768869149E-2</c:v>
                </c:pt>
                <c:pt idx="7">
                  <c:v>-9.371292437248541E-3</c:v>
                </c:pt>
                <c:pt idx="8">
                  <c:v>-6.3950624334056429E-3</c:v>
                </c:pt>
                <c:pt idx="9">
                  <c:v>-3.5741959131809398E-3</c:v>
                </c:pt>
                <c:pt idx="10">
                  <c:v>-1.1652344887837774E-3</c:v>
                </c:pt>
                <c:pt idx="11">
                  <c:v>1.6700172612508818E-3</c:v>
                </c:pt>
                <c:pt idx="12">
                  <c:v>5.0523542007478387E-3</c:v>
                </c:pt>
                <c:pt idx="13">
                  <c:v>9.2845168664395118E-3</c:v>
                </c:pt>
                <c:pt idx="14">
                  <c:v>1.7057562992790494E-2</c:v>
                </c:pt>
                <c:pt idx="16" formatCode="General">
                  <c:v>0</c:v>
                </c:pt>
                <c:pt idx="17" formatCode="General">
                  <c:v>1.5869383937746361E-2</c:v>
                </c:pt>
                <c:pt idx="18" formatCode="General">
                  <c:v>-5.0216146734615988E-3</c:v>
                </c:pt>
                <c:pt idx="19" formatCode="General">
                  <c:v>-3.2568936396333761E-3</c:v>
                </c:pt>
                <c:pt idx="20" formatCode="General">
                  <c:v>1.0290447878109857E-3</c:v>
                </c:pt>
                <c:pt idx="21" formatCode="General">
                  <c:v>3.4329040275665854E-3</c:v>
                </c:pt>
                <c:pt idx="22" formatCode="General">
                  <c:v>4.2852971946348148E-3</c:v>
                </c:pt>
                <c:pt idx="23" formatCode="General">
                  <c:v>4.2286911415685743E-3</c:v>
                </c:pt>
                <c:pt idx="24" formatCode="General">
                  <c:v>3.992106310231283E-3</c:v>
                </c:pt>
                <c:pt idx="25" formatCode="General">
                  <c:v>3.5677549154578773E-3</c:v>
                </c:pt>
                <c:pt idx="26" formatCode="General">
                  <c:v>3.1241600509410244E-3</c:v>
                </c:pt>
                <c:pt idx="27" formatCode="General">
                  <c:v>2.5481701656887615E-3</c:v>
                </c:pt>
                <c:pt idx="28" formatCode="General">
                  <c:v>1.3377771083031723E-3</c:v>
                </c:pt>
                <c:pt idx="29" formatCode="General">
                  <c:v>-7.6082506240339443E-4</c:v>
                </c:pt>
                <c:pt idx="30" formatCode="General">
                  <c:v>-4.2828443381643846E-3</c:v>
                </c:pt>
                <c:pt idx="31" formatCode="General">
                  <c:v>2.0940473865251898E-3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Calc.'!$AB$3:$AB$97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Calc.'!$P$3:$P$97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Calc.'!$R$3:$R$97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Calc.'!$S$3:$S$97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Calc.'!$T$3:$T$97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Calc.'!$X$3:$X$97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Calc.'!$AA$3:$AA$97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Calc.'!$N$3:$N$97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Calc.'!$I$3:$I$101</c:f>
              <c:numCache>
                <c:formatCode>0.0000</c:formatCode>
                <c:ptCount val="99"/>
                <c:pt idx="1">
                  <c:v>7.3584177928993827E-2</c:v>
                </c:pt>
                <c:pt idx="2">
                  <c:v>-5.727602038660763E-3</c:v>
                </c:pt>
                <c:pt idx="3">
                  <c:v>-1.5863210389686681E-2</c:v>
                </c:pt>
                <c:pt idx="4">
                  <c:v>-1.1674545885499031E-2</c:v>
                </c:pt>
                <c:pt idx="5">
                  <c:v>-7.9029694298539364E-3</c:v>
                </c:pt>
                <c:pt idx="6">
                  <c:v>-3.754540503836726E-3</c:v>
                </c:pt>
                <c:pt idx="7">
                  <c:v>-1.4613276959805123E-3</c:v>
                </c:pt>
                <c:pt idx="8">
                  <c:v>-1.2007641469649164E-4</c:v>
                </c:pt>
                <c:pt idx="9">
                  <c:v>6.9029737870183029E-4</c:v>
                </c:pt>
                <c:pt idx="10">
                  <c:v>1.2484241344287452E-3</c:v>
                </c:pt>
                <c:pt idx="11">
                  <c:v>1.5396615856187272E-3</c:v>
                </c:pt>
                <c:pt idx="12">
                  <c:v>1.2920330690850638E-3</c:v>
                </c:pt>
                <c:pt idx="13">
                  <c:v>4.3988780188284834E-4</c:v>
                </c:pt>
                <c:pt idx="14">
                  <c:v>-1.4855981652993732E-3</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Calc.'!$J$3:$J$100</c:f>
              <c:numCache>
                <c:formatCode>0.0000</c:formatCode>
                <c:ptCount val="98"/>
                <c:pt idx="1">
                  <c:v>-2.9438385667534053E-3</c:v>
                </c:pt>
                <c:pt idx="2">
                  <c:v>4.2247286694923961E-3</c:v>
                </c:pt>
                <c:pt idx="3">
                  <c:v>4.502982344180971E-3</c:v>
                </c:pt>
                <c:pt idx="4">
                  <c:v>3.321676135659864E-3</c:v>
                </c:pt>
                <c:pt idx="5">
                  <c:v>2.5873804463297555E-3</c:v>
                </c:pt>
                <c:pt idx="6">
                  <c:v>1.6760986073800876E-3</c:v>
                </c:pt>
                <c:pt idx="7">
                  <c:v>1.1202908606640974E-3</c:v>
                </c:pt>
                <c:pt idx="8">
                  <c:v>8.0772592898223589E-4</c:v>
                </c:pt>
                <c:pt idx="9">
                  <c:v>5.221405585821348E-4</c:v>
                </c:pt>
                <c:pt idx="10">
                  <c:v>3.1654602679736979E-4</c:v>
                </c:pt>
                <c:pt idx="11">
                  <c:v>9.6771126895991909E-5</c:v>
                </c:pt>
                <c:pt idx="12">
                  <c:v>-1.8027939555403895E-4</c:v>
                </c:pt>
                <c:pt idx="13">
                  <c:v>-5.2251859398054316E-4</c:v>
                </c:pt>
                <c:pt idx="14">
                  <c:v>-1.1087487352377391E-3</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Calc.'!$BR$3:$BR$94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Calc.'!$BF$3:$BF$94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Calc.'!$BH$3:$BH$94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Calc.'!$BI$3:$BI$94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Calc.'!$BJ$3:$BJ$94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Calc.'!$BN$3:$BN$94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Calc.'!$BQ$3:$BQ$94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Calc.'!$BD$3:$BD$94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Calc.'!$AY$3:$AY$98</c:f>
              <c:numCache>
                <c:formatCode>0.0000</c:formatCode>
                <c:ptCount val="96"/>
                <c:pt idx="1">
                  <c:v>-1.5042129504616334E-2</c:v>
                </c:pt>
                <c:pt idx="2">
                  <c:v>7.4880272257327567E-3</c:v>
                </c:pt>
                <c:pt idx="3">
                  <c:v>2.4563634114720544E-3</c:v>
                </c:pt>
                <c:pt idx="4">
                  <c:v>8.2433096912862866E-4</c:v>
                </c:pt>
                <c:pt idx="5">
                  <c:v>-1.6365717451355588E-3</c:v>
                </c:pt>
                <c:pt idx="6">
                  <c:v>-3.3119829909783807E-3</c:v>
                </c:pt>
                <c:pt idx="7">
                  <c:v>-3.4165971385053265E-3</c:v>
                </c:pt>
                <c:pt idx="8">
                  <c:v>-2.8047525489370041E-3</c:v>
                </c:pt>
                <c:pt idx="9">
                  <c:v>1.223724465370523E-3</c:v>
                </c:pt>
                <c:pt idx="10">
                  <c:v>1.4503837489276525E-3</c:v>
                </c:pt>
                <c:pt idx="11">
                  <c:v>4.7830404753944659E-4</c:v>
                </c:pt>
                <c:pt idx="12">
                  <c:v>1.3390842158688208E-3</c:v>
                </c:pt>
                <c:pt idx="13">
                  <c:v>1.5287466734533203E-3</c:v>
                </c:pt>
                <c:pt idx="14">
                  <c:v>-2.8168967115056527E-3</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Calc.'!$AZ$3:$AZ$93</c:f>
              <c:numCache>
                <c:formatCode>0.0000</c:formatCode>
                <c:ptCount val="91"/>
                <c:pt idx="1">
                  <c:v>-1.2151296798517442E-2</c:v>
                </c:pt>
                <c:pt idx="2">
                  <c:v>5.3453850550513726E-3</c:v>
                </c:pt>
                <c:pt idx="3">
                  <c:v>3.9874189552549892E-3</c:v>
                </c:pt>
                <c:pt idx="4">
                  <c:v>1.6421327079680723E-3</c:v>
                </c:pt>
                <c:pt idx="5">
                  <c:v>1.2113447079242369E-3</c:v>
                </c:pt>
                <c:pt idx="6">
                  <c:v>6.0809941901960305E-4</c:v>
                </c:pt>
                <c:pt idx="7">
                  <c:v>5.0150504953802306E-4</c:v>
                </c:pt>
                <c:pt idx="8">
                  <c:v>6.222381050451888E-4</c:v>
                </c:pt>
                <c:pt idx="9">
                  <c:v>5.1395405542222655E-4</c:v>
                </c:pt>
                <c:pt idx="10">
                  <c:v>2.689229635719225E-4</c:v>
                </c:pt>
                <c:pt idx="11">
                  <c:v>1.2991997985209024E-4</c:v>
                </c:pt>
                <c:pt idx="12">
                  <c:v>-2.6721578794918942E-5</c:v>
                </c:pt>
                <c:pt idx="13">
                  <c:v>-1.9595857449255431E-4</c:v>
                </c:pt>
                <c:pt idx="14">
                  <c:v>-6.7543947504669329E-4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6" formatCode="General">
                  <c:v>0</c:v>
                </c:pt>
                <c:pt idx="17" formatCode="General">
                  <c:v>2.3868760813708263E-2</c:v>
                </c:pt>
                <c:pt idx="18" formatCode="General">
                  <c:v>5.6760330276691424E-2</c:v>
                </c:pt>
                <c:pt idx="19" formatCode="General">
                  <c:v>5.6962083011659413E-2</c:v>
                </c:pt>
                <c:pt idx="20" formatCode="General">
                  <c:v>3.9844846263097651E-2</c:v>
                </c:pt>
                <c:pt idx="21" formatCode="General">
                  <c:v>2.5972966531969826E-2</c:v>
                </c:pt>
                <c:pt idx="22" formatCode="General">
                  <c:v>1.4386234443646301E-2</c:v>
                </c:pt>
                <c:pt idx="23" formatCode="General">
                  <c:v>6.0691215806835492E-3</c:v>
                </c:pt>
                <c:pt idx="24" formatCode="General">
                  <c:v>1.0503141586855438E-3</c:v>
                </c:pt>
                <c:pt idx="25" formatCode="General">
                  <c:v>-2.352584080629559E-3</c:v>
                </c:pt>
                <c:pt idx="26" formatCode="General">
                  <c:v>-4.8190449396288615E-3</c:v>
                </c:pt>
                <c:pt idx="27" formatCode="General">
                  <c:v>-6.6933398724203438E-3</c:v>
                </c:pt>
                <c:pt idx="28" formatCode="General">
                  <c:v>-6.8652389860441717E-3</c:v>
                </c:pt>
                <c:pt idx="29" formatCode="General">
                  <c:v>-4.0334080743014318E-3</c:v>
                </c:pt>
                <c:pt idx="30" formatCode="General">
                  <c:v>3.5479888088676306E-3</c:v>
                </c:pt>
                <c:pt idx="31" formatCode="General">
                  <c:v>-2.1238063735241455E-4</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Calc.'!$AG$3:$AG$97</c:f>
              <c:numCache>
                <c:formatCode>0.0000</c:formatCode>
                <c:ptCount val="95"/>
                <c:pt idx="1">
                  <c:v>0.38421173382900919</c:v>
                </c:pt>
                <c:pt idx="2">
                  <c:v>0.65315787005361514</c:v>
                </c:pt>
                <c:pt idx="3">
                  <c:v>0.59253695261928185</c:v>
                </c:pt>
                <c:pt idx="4">
                  <c:v>0.44912227700933383</c:v>
                </c:pt>
                <c:pt idx="5">
                  <c:v>0.32329757315537638</c:v>
                </c:pt>
                <c:pt idx="6">
                  <c:v>0.18538350097471215</c:v>
                </c:pt>
                <c:pt idx="7">
                  <c:v>7.451953332014763E-2</c:v>
                </c:pt>
                <c:pt idx="8">
                  <c:v>-2.0221310845983782E-2</c:v>
                </c:pt>
                <c:pt idx="9">
                  <c:v>-9.2925364240886182E-2</c:v>
                </c:pt>
                <c:pt idx="10">
                  <c:v>-0.14802035566233257</c:v>
                </c:pt>
                <c:pt idx="11">
                  <c:v>-0.16496613580714839</c:v>
                </c:pt>
                <c:pt idx="12">
                  <c:v>-0.13805506140334015</c:v>
                </c:pt>
                <c:pt idx="13">
                  <c:v>-2.5978715491501821E-2</c:v>
                </c:pt>
                <c:pt idx="14">
                  <c:v>0.24718765497214429</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Calc.'!$F$3:$F$97</c:f>
              <c:numCache>
                <c:formatCode>0.0000</c:formatCode>
                <c:ptCount val="95"/>
                <c:pt idx="1">
                  <c:v>0.12311153332894548</c:v>
                </c:pt>
                <c:pt idx="2">
                  <c:v>-1.8627651942847499E-3</c:v>
                </c:pt>
                <c:pt idx="3">
                  <c:v>-2.6847456486202868E-2</c:v>
                </c:pt>
                <c:pt idx="4">
                  <c:v>-2.5371969818058906E-2</c:v>
                </c:pt>
                <c:pt idx="5">
                  <c:v>-2.1232211798841643E-2</c:v>
                </c:pt>
                <c:pt idx="6">
                  <c:v>-1.4166458768869149E-2</c:v>
                </c:pt>
                <c:pt idx="7">
                  <c:v>-9.371292437248541E-3</c:v>
                </c:pt>
                <c:pt idx="8">
                  <c:v>-6.3950624334056429E-3</c:v>
                </c:pt>
                <c:pt idx="9">
                  <c:v>-3.5741959131809398E-3</c:v>
                </c:pt>
                <c:pt idx="10">
                  <c:v>-1.1652344887837774E-3</c:v>
                </c:pt>
                <c:pt idx="11">
                  <c:v>1.6700172612508818E-3</c:v>
                </c:pt>
                <c:pt idx="12">
                  <c:v>5.0523542007478387E-3</c:v>
                </c:pt>
                <c:pt idx="13">
                  <c:v>9.2845168664395118E-3</c:v>
                </c:pt>
                <c:pt idx="14">
                  <c:v>1.7057562992790494E-2</c:v>
                </c:pt>
                <c:pt idx="16" formatCode="General">
                  <c:v>0</c:v>
                </c:pt>
                <c:pt idx="17" formatCode="General">
                  <c:v>1.5869383937746361E-2</c:v>
                </c:pt>
                <c:pt idx="18" formatCode="General">
                  <c:v>-5.0216146734615988E-3</c:v>
                </c:pt>
                <c:pt idx="19" formatCode="General">
                  <c:v>-3.2568936396333761E-3</c:v>
                </c:pt>
                <c:pt idx="20" formatCode="General">
                  <c:v>1.0290447878109857E-3</c:v>
                </c:pt>
                <c:pt idx="21" formatCode="General">
                  <c:v>3.4329040275665854E-3</c:v>
                </c:pt>
                <c:pt idx="22" formatCode="General">
                  <c:v>4.2852971946348148E-3</c:v>
                </c:pt>
                <c:pt idx="23" formatCode="General">
                  <c:v>4.2286911415685743E-3</c:v>
                </c:pt>
                <c:pt idx="24" formatCode="General">
                  <c:v>3.992106310231283E-3</c:v>
                </c:pt>
                <c:pt idx="25" formatCode="General">
                  <c:v>3.5677549154578773E-3</c:v>
                </c:pt>
                <c:pt idx="26" formatCode="General">
                  <c:v>3.1241600509410244E-3</c:v>
                </c:pt>
                <c:pt idx="27" formatCode="General">
                  <c:v>2.5481701656887615E-3</c:v>
                </c:pt>
                <c:pt idx="28" formatCode="General">
                  <c:v>1.3377771083031723E-3</c:v>
                </c:pt>
                <c:pt idx="29" formatCode="General">
                  <c:v>-7.6082506240339443E-4</c:v>
                </c:pt>
                <c:pt idx="30" formatCode="General">
                  <c:v>-4.2828443381643846E-3</c:v>
                </c:pt>
                <c:pt idx="31" formatCode="General">
                  <c:v>2.0940473865251898E-3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Calc.'!$O$3:$O$97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Calc.'!$H$3:$H$97</c:f>
              <c:numCache>
                <c:formatCode>0.0000</c:formatCode>
                <c:ptCount val="95"/>
                <c:pt idx="1">
                  <c:v>1.5656502239925847E-3</c:v>
                </c:pt>
                <c:pt idx="2">
                  <c:v>-5.4315354534614398E-3</c:v>
                </c:pt>
                <c:pt idx="3">
                  <c:v>-1.062236925422217E-3</c:v>
                </c:pt>
                <c:pt idx="4">
                  <c:v>2.5607790631026299E-3</c:v>
                </c:pt>
                <c:pt idx="5">
                  <c:v>4.1171193990807891E-3</c:v>
                </c:pt>
                <c:pt idx="6">
                  <c:v>4.3902918478960426E-3</c:v>
                </c:pt>
                <c:pt idx="7">
                  <c:v>4.0691404102983098E-3</c:v>
                </c:pt>
                <c:pt idx="8">
                  <c:v>3.8451364505081302E-3</c:v>
                </c:pt>
                <c:pt idx="9">
                  <c:v>3.24532621318559E-3</c:v>
                </c:pt>
                <c:pt idx="10">
                  <c:v>2.8595167128545669E-3</c:v>
                </c:pt>
                <c:pt idx="11">
                  <c:v>2.0517262868168973E-3</c:v>
                </c:pt>
                <c:pt idx="12">
                  <c:v>4.2136038626518224E-4</c:v>
                </c:pt>
                <c:pt idx="13">
                  <c:v>-2.1971099744361533E-3</c:v>
                </c:pt>
                <c:pt idx="14">
                  <c:v>-7.1264018794326969E-3</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Calc.'!$M$3:$M$97</c:f>
              <c:numCache>
                <c:formatCode>0.0000</c:formatCode>
                <c:ptCount val="95"/>
                <c:pt idx="1">
                  <c:v>-0.37380400607284509</c:v>
                </c:pt>
                <c:pt idx="2">
                  <c:v>-0.1999058935372445</c:v>
                </c:pt>
                <c:pt idx="3">
                  <c:v>-0.10324256382109183</c:v>
                </c:pt>
                <c:pt idx="4">
                  <c:v>-4.7970594474886691E-2</c:v>
                </c:pt>
                <c:pt idx="5">
                  <c:v>-2.7279713004821314E-2</c:v>
                </c:pt>
                <c:pt idx="6">
                  <c:v>-1.1748072469746521E-2</c:v>
                </c:pt>
                <c:pt idx="7">
                  <c:v>-4.4321360983902479E-3</c:v>
                </c:pt>
                <c:pt idx="8">
                  <c:v>-1.9205675361797805E-4</c:v>
                </c:pt>
                <c:pt idx="9">
                  <c:v>2.8163690574395223E-3</c:v>
                </c:pt>
                <c:pt idx="10">
                  <c:v>6.0019955543282304E-3</c:v>
                </c:pt>
                <c:pt idx="11">
                  <c:v>9.8733493066436705E-3</c:v>
                </c:pt>
                <c:pt idx="12">
                  <c:v>1.3538631146859709E-2</c:v>
                </c:pt>
                <c:pt idx="13">
                  <c:v>1.7891795965451585E-2</c:v>
                </c:pt>
                <c:pt idx="14">
                  <c:v>2.7027592334932272E-2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Calc.'!$AV$3:$AV$94</c:f>
              <c:numCache>
                <c:formatCode>0.0000</c:formatCode>
                <c:ptCount val="92"/>
                <c:pt idx="1">
                  <c:v>-1.0060056117509729E-3</c:v>
                </c:pt>
                <c:pt idx="2">
                  <c:v>8.7070084020148564E-5</c:v>
                </c:pt>
                <c:pt idx="3">
                  <c:v>-1.3939300641271639E-3</c:v>
                </c:pt>
                <c:pt idx="4">
                  <c:v>-3.3224708002001098E-3</c:v>
                </c:pt>
                <c:pt idx="5">
                  <c:v>-4.7140457750650599E-3</c:v>
                </c:pt>
                <c:pt idx="6">
                  <c:v>-6.2669948208697018E-3</c:v>
                </c:pt>
                <c:pt idx="7">
                  <c:v>-7.1965243563368404E-3</c:v>
                </c:pt>
                <c:pt idx="8">
                  <c:v>-7.6451936916203311E-3</c:v>
                </c:pt>
                <c:pt idx="9">
                  <c:v>-4.8192136100789849E-3</c:v>
                </c:pt>
                <c:pt idx="10">
                  <c:v>-1.5307443244447878E-3</c:v>
                </c:pt>
                <c:pt idx="11">
                  <c:v>3.0938777755510466E-3</c:v>
                </c:pt>
                <c:pt idx="12">
                  <c:v>3.9405003420076544E-3</c:v>
                </c:pt>
                <c:pt idx="13">
                  <c:v>5.1972875638332397E-3</c:v>
                </c:pt>
                <c:pt idx="14">
                  <c:v>1.0842410330863452E-3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Calc.'!$BE$3:$BE$94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Calc.'!$AX$3:$AX$94</c:f>
              <c:numCache>
                <c:formatCode>0.0000</c:formatCode>
                <c:ptCount val="92"/>
                <c:pt idx="1">
                  <c:v>-1.0131988124982052E-2</c:v>
                </c:pt>
                <c:pt idx="2">
                  <c:v>3.7812203652646773E-2</c:v>
                </c:pt>
                <c:pt idx="3">
                  <c:v>3.8994376779993484E-2</c:v>
                </c:pt>
                <c:pt idx="4">
                  <c:v>-2.3485672640397155E-2</c:v>
                </c:pt>
                <c:pt idx="5">
                  <c:v>-1.3306048653778681E-2</c:v>
                </c:pt>
                <c:pt idx="6">
                  <c:v>-7.8169124724098143E-4</c:v>
                </c:pt>
                <c:pt idx="7">
                  <c:v>4.6552873728809199E-3</c:v>
                </c:pt>
                <c:pt idx="8">
                  <c:v>1.6004165330078268E-2</c:v>
                </c:pt>
                <c:pt idx="9">
                  <c:v>3.4408719209068745E-3</c:v>
                </c:pt>
                <c:pt idx="10">
                  <c:v>0</c:v>
                </c:pt>
                <c:pt idx="11">
                  <c:v>-1.7773965270878063E-4</c:v>
                </c:pt>
                <c:pt idx="12">
                  <c:v>1.8060205698581703E-5</c:v>
                </c:pt>
                <c:pt idx="13">
                  <c:v>-2.0455133339864323E-5</c:v>
                </c:pt>
                <c:pt idx="14">
                  <c:v>-4.1836243880904394E-5</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Calc.'!$BC$3:$BC$94</c:f>
              <c:numCache>
                <c:formatCode>0.0000</c:formatCode>
                <c:ptCount val="92"/>
                <c:pt idx="1">
                  <c:v>-1.5795851843783109E-2</c:v>
                </c:pt>
                <c:pt idx="2">
                  <c:v>8.9964939906384926E-3</c:v>
                </c:pt>
                <c:pt idx="3">
                  <c:v>2.3178542861631551E-3</c:v>
                </c:pt>
                <c:pt idx="4">
                  <c:v>-8.0961506448437789E-2</c:v>
                </c:pt>
                <c:pt idx="5">
                  <c:v>-4.4440802093695844E-2</c:v>
                </c:pt>
                <c:pt idx="6">
                  <c:v>-2.6687459264413314E-2</c:v>
                </c:pt>
                <c:pt idx="7">
                  <c:v>-1.4343393760787727E-2</c:v>
                </c:pt>
                <c:pt idx="8">
                  <c:v>3.4431371412619914E-3</c:v>
                </c:pt>
                <c:pt idx="9">
                  <c:v>9.0559681579427953E-3</c:v>
                </c:pt>
                <c:pt idx="10">
                  <c:v>7.2295427605755958E-3</c:v>
                </c:pt>
                <c:pt idx="11">
                  <c:v>6.7386208593501438E-3</c:v>
                </c:pt>
                <c:pt idx="12">
                  <c:v>6.5911335495535822E-3</c:v>
                </c:pt>
                <c:pt idx="13">
                  <c:v>4.7001646375800805E-3</c:v>
                </c:pt>
                <c:pt idx="14">
                  <c:v>-1.4647006699484303E-3</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Calc.'!$AD$3:$AD$97</c:f>
              <c:numCache>
                <c:formatCode>0.0000</c:formatCode>
                <c:ptCount val="95"/>
                <c:pt idx="1">
                  <c:v>-0.61358370332051748</c:v>
                </c:pt>
                <c:pt idx="2">
                  <c:v>-0.34687445850781834</c:v>
                </c:pt>
                <c:pt idx="3">
                  <c:v>-0.18445809115277201</c:v>
                </c:pt>
                <c:pt idx="4">
                  <c:v>-8.7053760488360749E-2</c:v>
                </c:pt>
                <c:pt idx="5">
                  <c:v>-4.9326766025046154E-2</c:v>
                </c:pt>
                <c:pt idx="6">
                  <c:v>-2.0286438972970292E-2</c:v>
                </c:pt>
                <c:pt idx="7">
                  <c:v>-6.2176465850440118E-3</c:v>
                </c:pt>
                <c:pt idx="8">
                  <c:v>2.462233707252849E-3</c:v>
                </c:pt>
                <c:pt idx="9">
                  <c:v>8.7623461813881361E-3</c:v>
                </c:pt>
                <c:pt idx="10">
                  <c:v>1.6116821080749359E-2</c:v>
                </c:pt>
                <c:pt idx="11">
                  <c:v>2.5424180612525164E-2</c:v>
                </c:pt>
                <c:pt idx="12">
                  <c:v>3.4265525596986562E-2</c:v>
                </c:pt>
                <c:pt idx="13">
                  <c:v>4.4918877405053285E-2</c:v>
                </c:pt>
                <c:pt idx="14">
                  <c:v>6.7630023150586999E-2</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Calc.'!$AE$3:$AE$97</c:f>
              <c:numCache>
                <c:formatCode>0.0000</c:formatCode>
                <c:ptCount val="95"/>
                <c:pt idx="1">
                  <c:v>-0.49047216999157184</c:v>
                </c:pt>
                <c:pt idx="2">
                  <c:v>-0.34873722370210308</c:v>
                </c:pt>
                <c:pt idx="3">
                  <c:v>-0.21130554763897488</c:v>
                </c:pt>
                <c:pt idx="4">
                  <c:v>-0.11242573030641966</c:v>
                </c:pt>
                <c:pt idx="5">
                  <c:v>-7.0558977823887814E-2</c:v>
                </c:pt>
                <c:pt idx="6">
                  <c:v>-3.4452897741839461E-2</c:v>
                </c:pt>
                <c:pt idx="7">
                  <c:v>-1.5588939022292563E-2</c:v>
                </c:pt>
                <c:pt idx="8">
                  <c:v>-3.9328287261528013E-3</c:v>
                </c:pt>
                <c:pt idx="9">
                  <c:v>5.1881502682071977E-3</c:v>
                </c:pt>
                <c:pt idx="10">
                  <c:v>1.495158659196558E-2</c:v>
                </c:pt>
                <c:pt idx="11">
                  <c:v>2.7094197873776052E-2</c:v>
                </c:pt>
                <c:pt idx="12">
                  <c:v>3.9317879797734413E-2</c:v>
                </c:pt>
                <c:pt idx="13">
                  <c:v>5.4203394271492809E-2</c:v>
                </c:pt>
                <c:pt idx="14">
                  <c:v>8.4687586143377513E-2</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Calc.'!$AF$3:$AF$97</c:f>
              <c:numCache>
                <c:formatCode>0.0000</c:formatCode>
                <c:ptCount val="95"/>
                <c:pt idx="1">
                  <c:v>-2.9344500471975059</c:v>
                </c:pt>
                <c:pt idx="2">
                  <c:v>-1.2886116861448376</c:v>
                </c:pt>
                <c:pt idx="3">
                  <c:v>-0.55471494879952321</c:v>
                </c:pt>
                <c:pt idx="4">
                  <c:v>-0.2000997159789438</c:v>
                </c:pt>
                <c:pt idx="5">
                  <c:v>-8.171593745731133E-2</c:v>
                </c:pt>
                <c:pt idx="6">
                  <c:v>-9.9655701306576583E-3</c:v>
                </c:pt>
                <c:pt idx="7">
                  <c:v>1.7718789302747121E-2</c:v>
                </c:pt>
                <c:pt idx="8">
                  <c:v>3.3830859763016127E-2</c:v>
                </c:pt>
                <c:pt idx="9">
                  <c:v>4.2219800053510538E-2</c:v>
                </c:pt>
                <c:pt idx="10">
                  <c:v>5.5081125289983143E-2</c:v>
                </c:pt>
                <c:pt idx="11">
                  <c:v>7.1834868531479107E-2</c:v>
                </c:pt>
                <c:pt idx="12">
                  <c:v>8.449565442683396E-2</c:v>
                </c:pt>
                <c:pt idx="13">
                  <c:v>9.8815737881976146E-2</c:v>
                </c:pt>
                <c:pt idx="14">
                  <c:v>0.1347043286111074</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Calc.'!$BT$3:$BT$94</c:f>
              <c:numCache>
                <c:formatCode>0.0000</c:formatCode>
                <c:ptCount val="92"/>
                <c:pt idx="1">
                  <c:v>-0.11396531966488727</c:v>
                </c:pt>
                <c:pt idx="2">
                  <c:v>0.12452323577992842</c:v>
                </c:pt>
                <c:pt idx="3">
                  <c:v>0.10364548839212612</c:v>
                </c:pt>
                <c:pt idx="4">
                  <c:v>-0.1690321973729485</c:v>
                </c:pt>
                <c:pt idx="5">
                  <c:v>-0.11014481266829153</c:v>
                </c:pt>
                <c:pt idx="6">
                  <c:v>-6.2303114764902703E-2</c:v>
                </c:pt>
                <c:pt idx="7">
                  <c:v>-3.5594522195424291E-2</c:v>
                </c:pt>
                <c:pt idx="8">
                  <c:v>2.4557410294397355E-2</c:v>
                </c:pt>
                <c:pt idx="9">
                  <c:v>1.7909053182869478E-2</c:v>
                </c:pt>
                <c:pt idx="10">
                  <c:v>1.1311842088251572E-2</c:v>
                </c:pt>
                <c:pt idx="11">
                  <c:v>1.8761677844362803E-2</c:v>
                </c:pt>
                <c:pt idx="12">
                  <c:v>1.693263127592529E-2</c:v>
                </c:pt>
                <c:pt idx="13">
                  <c:v>1.6633857676298724E-2</c:v>
                </c:pt>
                <c:pt idx="14">
                  <c:v>-3.0438761951508317E-3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Calc.'!$BU$3:$BU$94</c:f>
              <c:numCache>
                <c:formatCode>0.0000</c:formatCode>
                <c:ptCount val="92"/>
                <c:pt idx="1">
                  <c:v>-0.11295931405313629</c:v>
                </c:pt>
                <c:pt idx="2">
                  <c:v>0.12443616569590828</c:v>
                </c:pt>
                <c:pt idx="3">
                  <c:v>0.10503941845625328</c:v>
                </c:pt>
                <c:pt idx="4">
                  <c:v>-0.16570972657274838</c:v>
                </c:pt>
                <c:pt idx="5">
                  <c:v>-0.10543076689322647</c:v>
                </c:pt>
                <c:pt idx="6">
                  <c:v>-5.6036119944033E-2</c:v>
                </c:pt>
                <c:pt idx="7">
                  <c:v>-2.839799783908745E-2</c:v>
                </c:pt>
                <c:pt idx="8">
                  <c:v>3.2202603986017687E-2</c:v>
                </c:pt>
                <c:pt idx="9">
                  <c:v>2.2728266792948461E-2</c:v>
                </c:pt>
                <c:pt idx="10">
                  <c:v>1.2842586412696359E-2</c:v>
                </c:pt>
                <c:pt idx="11">
                  <c:v>1.5667800068811757E-2</c:v>
                </c:pt>
                <c:pt idx="12">
                  <c:v>1.2992130933917635E-2</c:v>
                </c:pt>
                <c:pt idx="13">
                  <c:v>1.1436570112465485E-2</c:v>
                </c:pt>
                <c:pt idx="14">
                  <c:v>-4.1281172282371771E-3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Calc.'!$BV$3:$BV$94</c:f>
              <c:numCache>
                <c:formatCode>0.0000</c:formatCode>
                <c:ptCount val="92"/>
                <c:pt idx="1">
                  <c:v>-0.33016061684804965</c:v>
                </c:pt>
                <c:pt idx="2">
                  <c:v>0.26763997383195326</c:v>
                </c:pt>
                <c:pt idx="3">
                  <c:v>0.217846830123584</c:v>
                </c:pt>
                <c:pt idx="4">
                  <c:v>-0.56754186979801646</c:v>
                </c:pt>
                <c:pt idx="5">
                  <c:v>-0.34968064936924309</c:v>
                </c:pt>
                <c:pt idx="6">
                  <c:v>-0.21273417631170571</c:v>
                </c:pt>
                <c:pt idx="7">
                  <c:v>-0.12624652285629309</c:v>
                </c:pt>
                <c:pt idx="8">
                  <c:v>4.3080900959217343E-2</c:v>
                </c:pt>
                <c:pt idx="9">
                  <c:v>5.9514971032904949E-2</c:v>
                </c:pt>
                <c:pt idx="10">
                  <c:v>4.5792608912877571E-2</c:v>
                </c:pt>
                <c:pt idx="11">
                  <c:v>6.2955221953946358E-2</c:v>
                </c:pt>
                <c:pt idx="12">
                  <c:v>5.8496931067709375E-2</c:v>
                </c:pt>
                <c:pt idx="13">
                  <c:v>5.3255489142107745E-2</c:v>
                </c:pt>
                <c:pt idx="14">
                  <c:v>-1.6227514378517594E-2</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numCache>
            </c:numRef>
          </c:xVal>
          <c:yVal>
            <c:numRef>
              <c:f>'In Process Calc.'!$Z$3:$Z$12</c:f>
              <c:numCache>
                <c:formatCode>0.0000</c:formatCode>
                <c:ptCount val="10"/>
                <c:pt idx="0" formatCode="General">
                  <c:v>0</c:v>
                </c:pt>
                <c:pt idx="1">
                  <c:v>1.0507326820603913</c:v>
                </c:pt>
                <c:pt idx="2">
                  <c:v>3.1422069271758435</c:v>
                </c:pt>
                <c:pt idx="3">
                  <c:v>5.3557948490230913</c:v>
                </c:pt>
                <c:pt idx="4">
                  <c:v>8.3964253996447624</c:v>
                </c:pt>
                <c:pt idx="5">
                  <c:v>11.578185645681208</c:v>
                </c:pt>
                <c:pt idx="6">
                  <c:v>15.842152654430633</c:v>
                </c:pt>
                <c:pt idx="7">
                  <c:v>18.90216104203671</c:v>
                </c:pt>
                <c:pt idx="8">
                  <c:v>22.377306591671598</c:v>
                </c:pt>
                <c:pt idx="9">
                  <c:v>15.320631660746004</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numCache>
            </c:numRef>
          </c:xVal>
          <c:y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Calc.'!$AC$3:$AC$12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Calc.'!$AI$3:$AI$93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Calc.'!$AF$3:$AF$93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Calc.'!$V$3:$V$12</c:f>
              <c:numCache>
                <c:formatCode>0.0000</c:formatCode>
                <c:ptCount val="10"/>
                <c:pt idx="0" formatCode="General">
                  <c:v>0</c:v>
                </c:pt>
                <c:pt idx="1">
                  <c:v>-0.22727999999999973</c:v>
                </c:pt>
                <c:pt idx="2">
                  <c:v>7.3394999999999516E-2</c:v>
                </c:pt>
                <c:pt idx="3">
                  <c:v>0.1856319999999996</c:v>
                </c:pt>
                <c:pt idx="4">
                  <c:v>-7.5766770000000001</c:v>
                </c:pt>
                <c:pt idx="5">
                  <c:v>-13.325845037037038</c:v>
                </c:pt>
                <c:pt idx="6">
                  <c:v>-20.133170000000003</c:v>
                </c:pt>
                <c:pt idx="7">
                  <c:v>-25.480452629629632</c:v>
                </c:pt>
                <c:pt idx="8">
                  <c:v>-23.68069925925926</c:v>
                </c:pt>
                <c:pt idx="9">
                  <c:v>-17.816032222222226</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Calc.'!$R$3:$R$12</c:f>
              <c:numCache>
                <c:formatCode>0.0000</c:formatCode>
                <c:ptCount val="10"/>
                <c:pt idx="0" formatCode="General">
                  <c:v>0</c:v>
                </c:pt>
                <c:pt idx="1">
                  <c:v>-0.21643499999999993</c:v>
                </c:pt>
                <c:pt idx="2">
                  <c:v>3.3825000000000272E-2</c:v>
                </c:pt>
                <c:pt idx="3">
                  <c:v>0.15276899999999977</c:v>
                </c:pt>
                <c:pt idx="4">
                  <c:v>0.23180300000000031</c:v>
                </c:pt>
                <c:pt idx="5">
                  <c:v>2.008481481481475E-2</c:v>
                </c:pt>
                <c:pt idx="6">
                  <c:v>-0.82472188888888887</c:v>
                </c:pt>
                <c:pt idx="7">
                  <c:v>-2.0984448888888889</c:v>
                </c:pt>
                <c:pt idx="8">
                  <c:v>-3.5645098888888898</c:v>
                </c:pt>
                <c:pt idx="9">
                  <c:v>-2.7720229444444451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Calc.'!$O$3:$O$12</c:f>
              <c:numCache>
                <c:formatCode>0.0000</c:formatCode>
                <c:ptCount val="10"/>
                <c:pt idx="0" formatCode="General">
                  <c:v>0</c:v>
                </c:pt>
                <c:pt idx="1">
                  <c:v>-1.4475000000000023E-2</c:v>
                </c:pt>
                <c:pt idx="2">
                  <c:v>-1.1565000000000013E-2</c:v>
                </c:pt>
                <c:pt idx="3">
                  <c:v>-7.9062999999999994E-2</c:v>
                </c:pt>
                <c:pt idx="4">
                  <c:v>-0.39761000000000002</c:v>
                </c:pt>
                <c:pt idx="5">
                  <c:v>-1.0074514074074075</c:v>
                </c:pt>
                <c:pt idx="6">
                  <c:v>-2.6060101111111109</c:v>
                </c:pt>
                <c:pt idx="7">
                  <c:v>-5.288907222222222</c:v>
                </c:pt>
                <c:pt idx="8">
                  <c:v>-9.2851067777777772</c:v>
                </c:pt>
                <c:pt idx="9">
                  <c:v>-12.406041250000001</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Calc.'!$Q$3:$Q$12</c:f>
              <c:numCache>
                <c:formatCode>0.0000</c:formatCode>
                <c:ptCount val="10"/>
                <c:pt idx="0" formatCode="General">
                  <c:v>0</c:v>
                </c:pt>
                <c:pt idx="1">
                  <c:v>-0.14578499999999986</c:v>
                </c:pt>
                <c:pt idx="2">
                  <c:v>1.1179500000000007</c:v>
                </c:pt>
                <c:pt idx="3">
                  <c:v>3.0061669999999996</c:v>
                </c:pt>
                <c:pt idx="4">
                  <c:v>0.75444199999999917</c:v>
                </c:pt>
                <c:pt idx="5">
                  <c:v>-0.9669200370370381</c:v>
                </c:pt>
                <c:pt idx="6">
                  <c:v>-1.1663105555555557</c:v>
                </c:pt>
                <c:pt idx="7">
                  <c:v>0.56920181481481458</c:v>
                </c:pt>
                <c:pt idx="8">
                  <c:v>8.9346979629629626</c:v>
                </c:pt>
                <c:pt idx="9">
                  <c:v>11.163015</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Calc.'!$W$3:$W$12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Calc.'!$AG$3:$AG$12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Calc.'!$AA$3:$AA$12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Calc.'!$Y$3:$Y$12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Calc.'!$AK$3:$AK$12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Calc.'!$S$3:$S$93</c:f>
              <c:numCache>
                <c:formatCode>0.0000</c:formatCode>
                <c:ptCount val="91"/>
                <c:pt idx="0" formatCode="General">
                  <c:v>0</c:v>
                </c:pt>
                <c:pt idx="1">
                  <c:v>-0.17484000000000013</c:v>
                </c:pt>
                <c:pt idx="2">
                  <c:v>3.8099999999999523E-3</c:v>
                </c:pt>
                <c:pt idx="3">
                  <c:v>0.19689200000000007</c:v>
                </c:pt>
                <c:pt idx="4">
                  <c:v>0.35433400000000004</c:v>
                </c:pt>
                <c:pt idx="5">
                  <c:v>0.51104188888888891</c:v>
                </c:pt>
                <c:pt idx="6">
                  <c:v>0.66615333333333338</c:v>
                </c:pt>
                <c:pt idx="7">
                  <c:v>0.85311670370370385</c:v>
                </c:pt>
                <c:pt idx="8">
                  <c:v>1.1783651851851853</c:v>
                </c:pt>
                <c:pt idx="9">
                  <c:v>1.5112030833333334</c:v>
                </c:pt>
                <c:pt idx="10">
                  <c:v>1.7163440555555556</c:v>
                </c:pt>
                <c:pt idx="11">
                  <c:v>1.8084502777777778</c:v>
                </c:pt>
                <c:pt idx="12">
                  <c:v>1.7905624444444443</c:v>
                </c:pt>
                <c:pt idx="13">
                  <c:v>1.6559491111111111</c:v>
                </c:pt>
                <c:pt idx="14">
                  <c:v>1.2224682222222223</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Calc.'!$AE$3:$AE$12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Calc.'!$AJ$3:$AJ$12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Calc.'!$AB$3:$AB$12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Calc.'!$X$3:$X$12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Calc.'!$P$3:$P$12</c:f>
              <c:numCache>
                <c:formatCode>0.0000</c:formatCode>
                <c:ptCount val="10"/>
                <c:pt idx="0" formatCode="General">
                  <c:v>0</c:v>
                </c:pt>
                <c:pt idx="1">
                  <c:v>-0.17880000000000018</c:v>
                </c:pt>
                <c:pt idx="2">
                  <c:v>0.30857999999999991</c:v>
                </c:pt>
                <c:pt idx="3">
                  <c:v>0.6113519999999999</c:v>
                </c:pt>
                <c:pt idx="4">
                  <c:v>-7.4980000000000491E-2</c:v>
                </c:pt>
                <c:pt idx="5">
                  <c:v>-0.85278262962962981</c:v>
                </c:pt>
                <c:pt idx="6">
                  <c:v>-1.8050884444444455</c:v>
                </c:pt>
                <c:pt idx="7">
                  <c:v>-2.7577387407407414</c:v>
                </c:pt>
                <c:pt idx="8">
                  <c:v>-2.0959375555555564</c:v>
                </c:pt>
                <c:pt idx="9">
                  <c:v>-1.1760944722222231</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Calc.'!$AH$3:$AH$12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Calc.'!$AD$3:$AD$93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baseColWidth="10" defaultColWidth="9.1640625" defaultRowHeight="13"/>
  <cols>
    <col min="1" max="16384" width="9.1640625" style="208"/>
  </cols>
  <sheetData>
    <row r="1" spans="1:11" ht="23">
      <c r="A1" s="205" t="s">
        <v>116</v>
      </c>
      <c r="B1" s="206"/>
      <c r="C1" s="206"/>
      <c r="D1" s="207"/>
      <c r="E1" s="207"/>
      <c r="F1" s="206"/>
      <c r="G1" s="206"/>
      <c r="H1" s="206"/>
      <c r="I1" s="206"/>
      <c r="J1" s="206"/>
      <c r="K1" s="206"/>
    </row>
    <row r="2" spans="1:11" ht="18">
      <c r="A2" s="232" t="s">
        <v>373</v>
      </c>
      <c r="B2" s="210"/>
      <c r="C2" s="210"/>
      <c r="D2" s="211"/>
      <c r="E2" s="211"/>
      <c r="F2" s="210"/>
      <c r="J2" s="210"/>
      <c r="K2" s="210"/>
    </row>
    <row r="3" spans="1:11" ht="18">
      <c r="A3" s="232" t="s">
        <v>374</v>
      </c>
      <c r="B3" s="210"/>
      <c r="C3" s="210"/>
      <c r="D3" s="211"/>
      <c r="E3" s="211"/>
      <c r="F3" s="210"/>
      <c r="K3" s="210"/>
    </row>
    <row r="4" spans="1:11" ht="18">
      <c r="A4" s="232"/>
      <c r="B4" s="210"/>
      <c r="C4" s="210"/>
      <c r="D4" s="211"/>
      <c r="E4" s="211"/>
      <c r="F4" s="210"/>
      <c r="K4" s="210"/>
    </row>
    <row r="5" spans="1:11" ht="18">
      <c r="A5" s="212" t="s">
        <v>117</v>
      </c>
      <c r="B5" s="210"/>
      <c r="C5" s="210"/>
      <c r="D5" s="211"/>
      <c r="E5" s="211"/>
      <c r="F5" s="210"/>
      <c r="G5" s="210"/>
      <c r="H5" s="210"/>
      <c r="I5" s="2"/>
      <c r="J5" s="210"/>
      <c r="K5" s="210"/>
    </row>
    <row r="6" spans="1:11" ht="18">
      <c r="A6" s="212" t="s">
        <v>118</v>
      </c>
      <c r="B6" s="210"/>
      <c r="C6" s="210"/>
      <c r="D6" s="211"/>
      <c r="E6" s="211"/>
      <c r="F6" s="210"/>
      <c r="G6" s="210"/>
      <c r="H6" s="210"/>
      <c r="I6" s="2"/>
      <c r="J6" s="210"/>
      <c r="K6" s="210"/>
    </row>
    <row r="7" spans="1:11" ht="18">
      <c r="A7" s="212" t="s">
        <v>119</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432</v>
      </c>
      <c r="B9" s="210"/>
      <c r="C9" s="210"/>
      <c r="D9" s="211"/>
      <c r="E9" s="211"/>
      <c r="F9" s="210"/>
      <c r="G9" s="210"/>
      <c r="H9" s="210"/>
      <c r="I9" s="2"/>
      <c r="J9" s="210"/>
      <c r="K9" s="210"/>
    </row>
    <row r="10" spans="1:11" ht="18">
      <c r="A10" s="213" t="s">
        <v>464</v>
      </c>
      <c r="B10" s="210"/>
      <c r="C10" s="210"/>
      <c r="D10" s="211"/>
      <c r="E10" s="211"/>
      <c r="F10" s="210"/>
      <c r="G10" s="210"/>
      <c r="H10" s="210"/>
      <c r="I10" s="2"/>
      <c r="J10" s="210"/>
      <c r="K10" s="210"/>
    </row>
    <row r="11" spans="1:11" ht="18">
      <c r="A11" s="213" t="s">
        <v>433</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120</v>
      </c>
      <c r="B13" s="213"/>
      <c r="C13" s="213"/>
      <c r="D13" s="215"/>
      <c r="E13" s="215"/>
      <c r="F13" s="213"/>
      <c r="G13" s="213"/>
      <c r="H13" s="213"/>
      <c r="I13" s="213"/>
      <c r="J13" s="213"/>
      <c r="K13" s="213"/>
    </row>
    <row r="14" spans="1:11" ht="18">
      <c r="A14" s="214" t="s">
        <v>121</v>
      </c>
      <c r="B14" s="213"/>
      <c r="C14" s="213"/>
      <c r="D14" s="215"/>
      <c r="E14" s="215"/>
      <c r="F14" s="213"/>
      <c r="G14" s="213"/>
      <c r="H14" s="213"/>
      <c r="I14" s="213"/>
      <c r="J14" s="213"/>
      <c r="K14" s="213"/>
    </row>
    <row r="15" spans="1:11" ht="18">
      <c r="A15" s="214" t="s">
        <v>122</v>
      </c>
      <c r="B15" s="213"/>
      <c r="C15" s="213"/>
      <c r="D15" s="215"/>
      <c r="E15" s="215"/>
      <c r="F15" s="213"/>
      <c r="G15" s="213"/>
      <c r="H15" s="213"/>
      <c r="I15" s="213"/>
      <c r="J15" s="213"/>
      <c r="K15" s="213"/>
    </row>
    <row r="16" spans="1:11" ht="18">
      <c r="A16" s="214" t="s">
        <v>123</v>
      </c>
      <c r="B16" s="213"/>
      <c r="C16" s="213"/>
      <c r="D16" s="215"/>
      <c r="E16" s="215"/>
      <c r="F16" s="213"/>
      <c r="G16" s="213"/>
      <c r="H16" s="213"/>
      <c r="I16" s="213"/>
      <c r="J16" s="213"/>
      <c r="K16" s="213"/>
    </row>
    <row r="17" spans="1:12" ht="18">
      <c r="A17" s="214" t="s">
        <v>124</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125</v>
      </c>
      <c r="B19" s="213"/>
      <c r="C19" s="213"/>
      <c r="D19" s="215"/>
      <c r="E19" s="215"/>
      <c r="F19" s="213"/>
      <c r="G19" s="213"/>
      <c r="H19" s="213"/>
      <c r="I19" s="213"/>
      <c r="J19" s="213"/>
      <c r="K19" s="213"/>
    </row>
    <row r="20" spans="1:12" ht="18">
      <c r="A20" s="214" t="s">
        <v>126</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127</v>
      </c>
      <c r="F22" s="213" t="s">
        <v>128</v>
      </c>
      <c r="I22" s="217"/>
    </row>
    <row r="23" spans="1:12" ht="21">
      <c r="A23" s="210"/>
      <c r="B23" s="210"/>
      <c r="C23" s="211"/>
      <c r="D23" s="211"/>
      <c r="E23" s="216" t="s">
        <v>437</v>
      </c>
      <c r="F23" s="213" t="s">
        <v>438</v>
      </c>
      <c r="I23" s="217"/>
    </row>
    <row r="24" spans="1:12" ht="20">
      <c r="A24" s="210"/>
      <c r="B24" s="210"/>
      <c r="C24" s="211"/>
      <c r="D24" s="211"/>
      <c r="E24" s="216" t="s">
        <v>129</v>
      </c>
      <c r="F24" s="213" t="s">
        <v>439</v>
      </c>
      <c r="I24" s="217"/>
    </row>
    <row r="25" spans="1:12" ht="21">
      <c r="A25" s="210"/>
      <c r="B25" s="210"/>
      <c r="C25" s="211"/>
      <c r="D25" s="211"/>
      <c r="E25" s="216" t="s">
        <v>440</v>
      </c>
      <c r="F25" s="213" t="s">
        <v>441</v>
      </c>
      <c r="I25" s="217"/>
    </row>
    <row r="26" spans="1:12" ht="21">
      <c r="A26" s="210"/>
      <c r="B26" s="210"/>
      <c r="C26" s="211"/>
      <c r="D26" s="211"/>
      <c r="E26" s="216" t="s">
        <v>442</v>
      </c>
      <c r="F26" s="213" t="s">
        <v>443</v>
      </c>
      <c r="I26" s="217"/>
    </row>
    <row r="27" spans="1:12" ht="18">
      <c r="A27" s="210"/>
      <c r="B27" s="210"/>
      <c r="C27" s="211"/>
      <c r="D27" s="211"/>
      <c r="E27" s="216" t="s">
        <v>130</v>
      </c>
      <c r="F27" s="213" t="s">
        <v>131</v>
      </c>
      <c r="I27" s="217"/>
    </row>
    <row r="28" spans="1:12" ht="20">
      <c r="A28" s="210"/>
      <c r="B28" s="210"/>
      <c r="C28" s="211"/>
      <c r="D28" s="211"/>
      <c r="E28" s="216" t="s">
        <v>444</v>
      </c>
      <c r="F28" s="213" t="s">
        <v>132</v>
      </c>
      <c r="I28" s="217"/>
    </row>
    <row r="29" spans="1:12" ht="20">
      <c r="A29" s="210"/>
      <c r="B29" s="210"/>
      <c r="C29" s="211"/>
      <c r="D29" s="211"/>
      <c r="E29" s="216" t="s">
        <v>133</v>
      </c>
      <c r="F29" s="213" t="s">
        <v>445</v>
      </c>
      <c r="I29" s="217"/>
    </row>
    <row r="30" spans="1:12" ht="18">
      <c r="A30" s="210"/>
      <c r="B30" s="210"/>
      <c r="C30" s="211"/>
      <c r="D30" s="211"/>
      <c r="E30" s="216" t="s">
        <v>134</v>
      </c>
      <c r="F30" s="213" t="s">
        <v>135</v>
      </c>
      <c r="I30" s="217"/>
    </row>
    <row r="32" spans="1:12" ht="23">
      <c r="A32" s="218" t="s">
        <v>136</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0">
      <c r="A34" s="224" t="s">
        <v>446</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0">
      <c r="A36" s="223"/>
      <c r="B36" s="219"/>
      <c r="C36" s="225" t="s">
        <v>447</v>
      </c>
      <c r="D36" s="219"/>
      <c r="E36" s="219"/>
      <c r="F36" s="219"/>
      <c r="G36" s="219"/>
      <c r="H36" s="220"/>
      <c r="I36" s="220"/>
      <c r="J36" s="221"/>
      <c r="K36" s="222"/>
      <c r="L36" s="219"/>
    </row>
    <row r="37" spans="1:12" ht="20">
      <c r="A37" s="219"/>
      <c r="B37" s="219"/>
      <c r="C37" s="225" t="s">
        <v>448</v>
      </c>
      <c r="D37" s="219"/>
      <c r="E37" s="219"/>
      <c r="F37" s="219"/>
      <c r="G37" s="219"/>
      <c r="H37" s="220"/>
      <c r="I37" s="220"/>
      <c r="J37" s="221"/>
      <c r="K37" s="222"/>
      <c r="L37" s="219"/>
    </row>
    <row r="38" spans="1:12" ht="20">
      <c r="A38" s="223"/>
      <c r="B38" s="219"/>
      <c r="C38" s="225" t="s">
        <v>449</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0">
      <c r="A40" s="224" t="s">
        <v>450</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137</v>
      </c>
      <c r="B42" s="219"/>
      <c r="C42" s="226"/>
      <c r="D42" s="226"/>
      <c r="E42" s="226"/>
      <c r="F42" s="226"/>
      <c r="G42" s="219"/>
      <c r="H42" s="220"/>
      <c r="I42" s="220"/>
      <c r="J42" s="221"/>
      <c r="K42" s="222"/>
      <c r="L42" s="219"/>
    </row>
    <row r="43" spans="1:12" ht="18">
      <c r="A43" s="224" t="s">
        <v>138</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139</v>
      </c>
      <c r="B48" s="224"/>
      <c r="C48" s="224"/>
      <c r="D48" s="224"/>
      <c r="E48" s="224"/>
      <c r="F48" s="224"/>
      <c r="G48" s="224"/>
      <c r="H48" s="220"/>
      <c r="I48" s="220"/>
      <c r="J48" s="221"/>
      <c r="K48" s="222"/>
      <c r="L48" s="219"/>
    </row>
    <row r="49" spans="1:12" ht="18">
      <c r="A49" s="224" t="s">
        <v>265</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
      <c r="A53" s="205" t="s">
        <v>465</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140</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0">
      <c r="A59" s="224" t="s">
        <v>451</v>
      </c>
      <c r="B59" s="224"/>
      <c r="C59" s="224"/>
      <c r="D59" s="224"/>
      <c r="E59" s="224"/>
      <c r="F59" s="224"/>
      <c r="G59" s="224"/>
      <c r="H59" s="224"/>
      <c r="I59" s="224"/>
      <c r="J59" s="224"/>
      <c r="K59" s="224"/>
    </row>
    <row r="60" spans="1:12" ht="18">
      <c r="A60" s="224" t="s">
        <v>141</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142</v>
      </c>
      <c r="B62" s="224"/>
      <c r="C62" s="224"/>
      <c r="D62" s="224"/>
      <c r="E62" s="224"/>
      <c r="F62" s="224"/>
      <c r="G62" s="224"/>
      <c r="H62" s="224"/>
      <c r="I62" s="224"/>
      <c r="J62" s="224"/>
      <c r="K62" s="224"/>
    </row>
    <row r="63" spans="1:12" ht="18">
      <c r="A63" s="224" t="s">
        <v>452</v>
      </c>
      <c r="B63" s="224"/>
      <c r="C63" s="224"/>
      <c r="D63" s="224"/>
      <c r="E63" s="224"/>
      <c r="F63" s="224"/>
      <c r="G63" s="224"/>
      <c r="H63" s="224"/>
      <c r="I63" s="224"/>
      <c r="J63" s="224"/>
      <c r="K63" s="224"/>
    </row>
    <row r="64" spans="1:12" ht="18">
      <c r="A64" s="224" t="s">
        <v>466</v>
      </c>
      <c r="B64" s="224"/>
      <c r="C64" s="224"/>
      <c r="D64" s="224"/>
      <c r="E64" s="224"/>
      <c r="F64" s="224"/>
      <c r="G64" s="224"/>
      <c r="H64" s="224"/>
      <c r="I64" s="224"/>
      <c r="J64" s="224"/>
      <c r="K64" s="224"/>
    </row>
    <row r="67" spans="1:11" ht="18">
      <c r="A67" s="225" t="s">
        <v>453</v>
      </c>
      <c r="B67" s="224"/>
      <c r="C67" s="224"/>
      <c r="D67" s="224"/>
      <c r="E67" s="224"/>
      <c r="F67" s="224"/>
      <c r="G67" s="224"/>
      <c r="H67" s="224"/>
      <c r="I67" s="224"/>
      <c r="J67" s="224"/>
      <c r="K67" s="224"/>
    </row>
    <row r="68" spans="1:11" ht="18">
      <c r="A68" s="224" t="s">
        <v>143</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0">
      <c r="A73" s="224" t="s">
        <v>454</v>
      </c>
      <c r="B73" s="224"/>
      <c r="C73" s="224"/>
      <c r="D73" s="224"/>
      <c r="E73" s="224"/>
      <c r="F73" s="224"/>
      <c r="G73" s="224"/>
      <c r="H73" s="224"/>
      <c r="I73" s="224"/>
      <c r="J73" s="224"/>
      <c r="K73" s="224"/>
    </row>
    <row r="74" spans="1:11" ht="20">
      <c r="A74" s="224" t="s">
        <v>455</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456</v>
      </c>
      <c r="B76" s="219"/>
      <c r="C76" s="219"/>
      <c r="D76" s="219"/>
      <c r="E76" s="219"/>
      <c r="F76" s="219"/>
      <c r="G76" s="219"/>
      <c r="H76" s="219"/>
      <c r="I76" s="219"/>
      <c r="J76" s="219"/>
      <c r="K76" s="219"/>
    </row>
    <row r="77" spans="1:11" ht="18">
      <c r="A77" s="224" t="s">
        <v>457</v>
      </c>
      <c r="B77" s="219"/>
      <c r="C77" s="219"/>
      <c r="D77" s="219"/>
      <c r="E77" s="219"/>
      <c r="F77" s="219"/>
      <c r="G77" s="219"/>
      <c r="H77" s="219"/>
      <c r="I77" s="219"/>
      <c r="J77" s="219"/>
      <c r="K77" s="219"/>
    </row>
    <row r="78" spans="1:11" ht="18">
      <c r="A78" s="224" t="s">
        <v>458</v>
      </c>
      <c r="B78" s="219"/>
      <c r="C78" s="219"/>
      <c r="D78" s="219"/>
      <c r="E78" s="219"/>
      <c r="F78" s="219"/>
      <c r="G78" s="219"/>
      <c r="H78" s="219"/>
      <c r="I78" s="219"/>
      <c r="J78" s="219"/>
      <c r="K78" s="219"/>
    </row>
    <row r="79" spans="1:11" ht="18">
      <c r="A79" s="224" t="s">
        <v>459</v>
      </c>
      <c r="B79" s="219"/>
      <c r="C79" s="219"/>
      <c r="D79" s="219"/>
      <c r="E79" s="219"/>
      <c r="F79" s="219"/>
      <c r="G79" s="219"/>
      <c r="H79" s="219"/>
      <c r="I79" s="219"/>
      <c r="J79" s="219"/>
      <c r="K79" s="219"/>
    </row>
    <row r="80" spans="1:11" ht="18">
      <c r="A80" s="224" t="s">
        <v>325</v>
      </c>
      <c r="B80" s="219"/>
      <c r="C80" s="219"/>
      <c r="D80" s="219"/>
      <c r="E80" s="219"/>
      <c r="F80" s="219"/>
      <c r="G80" s="219"/>
      <c r="H80" s="219"/>
      <c r="I80" s="219"/>
      <c r="J80" s="219"/>
      <c r="K80" s="219"/>
    </row>
    <row r="81" spans="1:11" ht="18">
      <c r="A81" s="224" t="s">
        <v>333</v>
      </c>
    </row>
    <row r="82" spans="1:11" ht="20" customHeight="1">
      <c r="B82" s="219"/>
      <c r="C82" s="219"/>
      <c r="D82" s="219"/>
      <c r="E82" s="219"/>
      <c r="F82" s="219"/>
      <c r="G82" s="219"/>
      <c r="H82" s="219"/>
      <c r="I82" s="219"/>
      <c r="J82" s="219"/>
      <c r="K82" s="219"/>
    </row>
    <row r="83" spans="1:11" ht="18">
      <c r="A83" s="233" t="s">
        <v>460</v>
      </c>
      <c r="B83" s="219"/>
      <c r="C83" s="219"/>
      <c r="D83" s="219"/>
      <c r="E83" s="219"/>
      <c r="F83" s="219"/>
      <c r="G83" s="219"/>
      <c r="H83" s="219"/>
      <c r="I83" s="219"/>
      <c r="J83" s="219"/>
      <c r="K83" s="219"/>
    </row>
    <row r="84" spans="1:11" s="233" customFormat="1" ht="18">
      <c r="A84" s="233" t="s">
        <v>461</v>
      </c>
      <c r="B84" s="224"/>
      <c r="C84" s="224"/>
      <c r="D84" s="224"/>
      <c r="E84" s="224"/>
      <c r="F84" s="224"/>
      <c r="G84" s="224"/>
      <c r="H84" s="224"/>
      <c r="I84" s="224"/>
      <c r="J84" s="224"/>
      <c r="K84" s="224"/>
    </row>
    <row r="85" spans="1:11" ht="18">
      <c r="A85" s="233" t="s">
        <v>462</v>
      </c>
      <c r="B85" s="219"/>
      <c r="C85" s="219"/>
      <c r="D85" s="219"/>
      <c r="E85" s="219"/>
      <c r="F85" s="219"/>
      <c r="G85" s="219"/>
      <c r="H85" s="219"/>
      <c r="I85" s="219"/>
      <c r="J85" s="219"/>
      <c r="K85" s="219"/>
    </row>
    <row r="86" spans="1:11" ht="18">
      <c r="A86" s="233" t="s">
        <v>463</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baseColWidth="10" defaultColWidth="8.83203125" defaultRowHeight="13"/>
  <cols>
    <col min="2" max="2" width="50.5" bestFit="1" customWidth="1"/>
    <col min="3" max="3" width="19.6640625" bestFit="1" customWidth="1"/>
    <col min="4" max="4" width="12.1640625" bestFit="1" customWidth="1"/>
    <col min="5" max="8" width="17.5" customWidth="1"/>
  </cols>
  <sheetData>
    <row r="1" spans="1:8" s="28" customFormat="1" ht="18">
      <c r="A1" s="26"/>
      <c r="B1" s="26"/>
      <c r="C1" s="26"/>
      <c r="D1" s="27"/>
      <c r="E1" s="524" t="s">
        <v>241</v>
      </c>
      <c r="F1" s="525"/>
      <c r="G1" s="516" t="s">
        <v>327</v>
      </c>
      <c r="H1" s="517"/>
    </row>
    <row r="2" spans="1:8" s="29" customFormat="1" ht="18">
      <c r="A2" s="10"/>
      <c r="B2" s="10"/>
      <c r="C2" s="10"/>
      <c r="D2" s="11"/>
      <c r="E2" s="514"/>
      <c r="F2" s="515"/>
      <c r="G2" s="518"/>
      <c r="H2" s="519"/>
    </row>
    <row r="3" spans="1:8" s="29" customFormat="1" ht="18">
      <c r="A3" s="10"/>
      <c r="B3" s="25" t="s">
        <v>228</v>
      </c>
      <c r="C3" s="10"/>
      <c r="D3" s="11"/>
      <c r="E3" s="526" t="s">
        <v>596</v>
      </c>
      <c r="F3" s="527"/>
      <c r="G3" s="520" t="s">
        <v>597</v>
      </c>
      <c r="H3" s="521"/>
    </row>
    <row r="4" spans="1:8" s="29" customFormat="1" ht="18">
      <c r="A4" s="10"/>
      <c r="B4" s="10" t="s">
        <v>229</v>
      </c>
      <c r="C4" s="10"/>
      <c r="D4" s="11"/>
      <c r="E4" s="522"/>
      <c r="F4" s="523"/>
      <c r="G4" s="522"/>
      <c r="H4" s="523"/>
    </row>
    <row r="5" spans="1:8" ht="42" customHeight="1">
      <c r="A5" s="30"/>
      <c r="B5" s="31" t="s">
        <v>146</v>
      </c>
      <c r="C5" s="31" t="s">
        <v>147</v>
      </c>
      <c r="D5" s="32" t="s">
        <v>226</v>
      </c>
      <c r="E5" s="275" t="s">
        <v>148</v>
      </c>
      <c r="F5" s="276" t="s">
        <v>149</v>
      </c>
      <c r="G5" s="259" t="s">
        <v>148</v>
      </c>
      <c r="H5" s="260" t="s">
        <v>149</v>
      </c>
    </row>
    <row r="6" spans="1:8" ht="18">
      <c r="A6" s="33" t="s">
        <v>150</v>
      </c>
      <c r="B6" s="33"/>
      <c r="C6" s="33"/>
      <c r="D6" s="34"/>
      <c r="E6" s="78"/>
      <c r="F6" s="277"/>
      <c r="G6" s="78"/>
      <c r="H6" s="261"/>
    </row>
    <row r="7" spans="1:8" ht="18">
      <c r="A7" s="12"/>
      <c r="B7" s="12" t="s">
        <v>151</v>
      </c>
      <c r="C7" s="12"/>
      <c r="D7" s="13">
        <v>89.1</v>
      </c>
      <c r="E7" s="79"/>
      <c r="F7" s="278">
        <f>E7/$D7</f>
        <v>0</v>
      </c>
      <c r="G7" s="79">
        <v>0</v>
      </c>
      <c r="H7" s="262">
        <f>G7/$D7</f>
        <v>0</v>
      </c>
    </row>
    <row r="8" spans="1:8" ht="18">
      <c r="A8" s="12"/>
      <c r="B8" s="12" t="s">
        <v>152</v>
      </c>
      <c r="C8" s="12"/>
      <c r="D8" s="13">
        <v>174.2</v>
      </c>
      <c r="E8" s="79"/>
      <c r="F8" s="278">
        <f t="shared" ref="F8:F31" si="0">E8/$D8</f>
        <v>0</v>
      </c>
      <c r="G8" s="79">
        <v>0</v>
      </c>
      <c r="H8" s="262">
        <f t="shared" ref="H8:H31" si="1">G8/$D8</f>
        <v>0</v>
      </c>
    </row>
    <row r="9" spans="1:8" ht="18">
      <c r="A9" s="12"/>
      <c r="B9" s="12" t="s">
        <v>153</v>
      </c>
      <c r="C9" s="12"/>
      <c r="D9" s="13">
        <v>210.65299999999999</v>
      </c>
      <c r="E9" s="80">
        <v>675.68</v>
      </c>
      <c r="F9" s="278">
        <f t="shared" si="0"/>
        <v>3.207549856873626</v>
      </c>
      <c r="G9" s="80">
        <v>2609</v>
      </c>
      <c r="H9" s="262">
        <f t="shared" si="1"/>
        <v>12.385297147441527</v>
      </c>
    </row>
    <row r="10" spans="1:8" ht="18">
      <c r="A10" s="12"/>
      <c r="B10" s="12" t="s">
        <v>230</v>
      </c>
      <c r="C10" s="12"/>
      <c r="D10" s="13">
        <v>150.1</v>
      </c>
      <c r="E10" s="79">
        <v>1100.3</v>
      </c>
      <c r="F10" s="278">
        <f t="shared" si="0"/>
        <v>7.3304463690872748</v>
      </c>
      <c r="G10" s="79">
        <v>2500</v>
      </c>
      <c r="H10" s="262">
        <f t="shared" si="1"/>
        <v>16.655562958027982</v>
      </c>
    </row>
    <row r="11" spans="1:8" ht="18">
      <c r="A11" s="12"/>
      <c r="B11" s="12" t="s">
        <v>154</v>
      </c>
      <c r="C11" s="12"/>
      <c r="D11" s="13">
        <v>133.1</v>
      </c>
      <c r="E11" s="79">
        <v>289.32</v>
      </c>
      <c r="F11" s="278">
        <f t="shared" si="0"/>
        <v>2.1737039819684449</v>
      </c>
      <c r="G11" s="79">
        <v>500</v>
      </c>
      <c r="H11" s="262">
        <f t="shared" si="1"/>
        <v>3.7565740045078888</v>
      </c>
    </row>
    <row r="12" spans="1:8" ht="18">
      <c r="A12" s="12"/>
      <c r="B12" s="12" t="s">
        <v>155</v>
      </c>
      <c r="C12" s="12"/>
      <c r="D12" s="13">
        <v>121.16</v>
      </c>
      <c r="E12" s="79"/>
      <c r="F12" s="278">
        <f t="shared" si="0"/>
        <v>0</v>
      </c>
      <c r="G12" s="79">
        <v>0</v>
      </c>
      <c r="H12" s="262">
        <f t="shared" si="1"/>
        <v>0</v>
      </c>
    </row>
    <row r="13" spans="1:8" ht="18">
      <c r="A13" s="12"/>
      <c r="B13" s="12" t="s">
        <v>231</v>
      </c>
      <c r="C13" s="12"/>
      <c r="D13" s="13">
        <v>175.65299999999999</v>
      </c>
      <c r="E13" s="79">
        <v>219.74</v>
      </c>
      <c r="F13" s="278">
        <f t="shared" si="0"/>
        <v>1.2509891661400603</v>
      </c>
      <c r="G13" s="79">
        <v>2500</v>
      </c>
      <c r="H13" s="262">
        <f t="shared" si="1"/>
        <v>14.232606331801906</v>
      </c>
    </row>
    <row r="14" spans="1:8" ht="18">
      <c r="A14" s="12"/>
      <c r="B14" s="12" t="s">
        <v>156</v>
      </c>
      <c r="C14" s="12"/>
      <c r="D14" s="13">
        <v>313.10599999999999</v>
      </c>
      <c r="E14" s="79"/>
      <c r="F14" s="278">
        <f t="shared" si="0"/>
        <v>0</v>
      </c>
      <c r="G14" s="79">
        <v>0</v>
      </c>
      <c r="H14" s="262">
        <f t="shared" si="1"/>
        <v>0</v>
      </c>
    </row>
    <row r="15" spans="1:8" ht="18">
      <c r="A15" s="12"/>
      <c r="B15" s="12" t="s">
        <v>157</v>
      </c>
      <c r="C15" s="12"/>
      <c r="D15" s="13">
        <v>147.1</v>
      </c>
      <c r="E15" s="79">
        <v>155.5</v>
      </c>
      <c r="F15" s="278">
        <f t="shared" si="0"/>
        <v>1.0571040108769545</v>
      </c>
      <c r="G15" s="79">
        <v>1700</v>
      </c>
      <c r="H15" s="262">
        <f t="shared" si="1"/>
        <v>11.556764106050306</v>
      </c>
    </row>
    <row r="16" spans="1:8" ht="18">
      <c r="A16" s="12"/>
      <c r="B16" s="12" t="s">
        <v>158</v>
      </c>
      <c r="C16" s="12"/>
      <c r="D16" s="13">
        <v>146.1</v>
      </c>
      <c r="E16" s="80">
        <v>492.8</v>
      </c>
      <c r="F16" s="278">
        <f t="shared" si="0"/>
        <v>3.3730321697467489</v>
      </c>
      <c r="G16" s="80">
        <v>0</v>
      </c>
      <c r="H16" s="262">
        <f t="shared" si="1"/>
        <v>0</v>
      </c>
    </row>
    <row r="17" spans="1:8" ht="18">
      <c r="A17" s="12"/>
      <c r="B17" s="12" t="s">
        <v>159</v>
      </c>
      <c r="C17" s="12"/>
      <c r="D17" s="13">
        <v>75.099999999999994</v>
      </c>
      <c r="E17" s="79">
        <v>192.12</v>
      </c>
      <c r="F17" s="278">
        <f t="shared" si="0"/>
        <v>2.5581890812250334</v>
      </c>
      <c r="G17" s="79">
        <v>0</v>
      </c>
      <c r="H17" s="262">
        <f t="shared" si="1"/>
        <v>0</v>
      </c>
    </row>
    <row r="18" spans="1:8" ht="18">
      <c r="A18" s="12"/>
      <c r="B18" s="12" t="s">
        <v>160</v>
      </c>
      <c r="C18" s="12"/>
      <c r="D18" s="13">
        <v>155.16</v>
      </c>
      <c r="E18" s="79"/>
      <c r="F18" s="278">
        <f t="shared" si="0"/>
        <v>0</v>
      </c>
      <c r="G18" s="79">
        <v>0</v>
      </c>
      <c r="H18" s="262">
        <f t="shared" si="1"/>
        <v>0</v>
      </c>
    </row>
    <row r="19" spans="1:8" ht="18">
      <c r="A19" s="12"/>
      <c r="B19" s="12" t="s">
        <v>232</v>
      </c>
      <c r="C19" s="12"/>
      <c r="D19" s="13">
        <v>209.65299999999999</v>
      </c>
      <c r="E19" s="79">
        <v>196.86</v>
      </c>
      <c r="F19" s="278">
        <f t="shared" si="0"/>
        <v>0.93898012430063016</v>
      </c>
      <c r="G19" s="79">
        <v>1395</v>
      </c>
      <c r="H19" s="262">
        <f t="shared" si="1"/>
        <v>6.6538518408990095</v>
      </c>
    </row>
    <row r="20" spans="1:8" ht="18">
      <c r="A20" s="12"/>
      <c r="B20" s="12" t="s">
        <v>161</v>
      </c>
      <c r="C20" s="12"/>
      <c r="D20" s="13">
        <v>131.13</v>
      </c>
      <c r="E20" s="79"/>
      <c r="F20" s="278">
        <f t="shared" si="0"/>
        <v>0</v>
      </c>
      <c r="G20" s="79">
        <v>0</v>
      </c>
      <c r="H20" s="262">
        <f t="shared" si="1"/>
        <v>0</v>
      </c>
    </row>
    <row r="21" spans="1:8" ht="18">
      <c r="A21" s="12"/>
      <c r="B21" s="12" t="s">
        <v>162</v>
      </c>
      <c r="C21" s="12"/>
      <c r="D21" s="13">
        <v>131.19999999999999</v>
      </c>
      <c r="E21" s="79">
        <v>305.89</v>
      </c>
      <c r="F21" s="278">
        <f t="shared" si="0"/>
        <v>2.3314786585365854</v>
      </c>
      <c r="G21" s="79">
        <v>1868.1226001313196</v>
      </c>
      <c r="H21" s="262">
        <f t="shared" si="1"/>
        <v>14.238739330269205</v>
      </c>
    </row>
    <row r="22" spans="1:8" ht="18">
      <c r="A22" s="12"/>
      <c r="B22" s="12" t="s">
        <v>163</v>
      </c>
      <c r="C22" s="12"/>
      <c r="D22" s="13">
        <v>131.19999999999999</v>
      </c>
      <c r="E22" s="79">
        <v>547.02</v>
      </c>
      <c r="F22" s="278">
        <f t="shared" si="0"/>
        <v>4.1693597560975615</v>
      </c>
      <c r="G22" s="79">
        <v>3525.7738673670378</v>
      </c>
      <c r="H22" s="262">
        <f t="shared" si="1"/>
        <v>26.873276428102425</v>
      </c>
    </row>
    <row r="23" spans="1:8" ht="18">
      <c r="A23" s="12"/>
      <c r="B23" s="12" t="s">
        <v>164</v>
      </c>
      <c r="C23" s="12"/>
      <c r="D23" s="13">
        <v>182.65299999999999</v>
      </c>
      <c r="E23" s="79">
        <v>755.43</v>
      </c>
      <c r="F23" s="278">
        <f t="shared" si="0"/>
        <v>4.1358751293436189</v>
      </c>
      <c r="G23" s="79">
        <v>3047.654652659226</v>
      </c>
      <c r="H23" s="262">
        <f t="shared" si="1"/>
        <v>16.685489166119506</v>
      </c>
    </row>
    <row r="24" spans="1:8" ht="18">
      <c r="A24" s="12"/>
      <c r="B24" s="12" t="s">
        <v>165</v>
      </c>
      <c r="C24" s="12"/>
      <c r="D24" s="13">
        <v>149.19999999999999</v>
      </c>
      <c r="E24" s="79">
        <v>187.06</v>
      </c>
      <c r="F24" s="278">
        <f t="shared" si="0"/>
        <v>1.2537533512064345</v>
      </c>
      <c r="G24" s="79">
        <v>807</v>
      </c>
      <c r="H24" s="262">
        <f t="shared" si="1"/>
        <v>5.4088471849865956</v>
      </c>
    </row>
    <row r="25" spans="1:8" ht="18">
      <c r="A25" s="12"/>
      <c r="B25" s="12" t="s">
        <v>166</v>
      </c>
      <c r="C25" s="12"/>
      <c r="D25" s="13">
        <v>165.2</v>
      </c>
      <c r="E25" s="79">
        <v>170.16</v>
      </c>
      <c r="F25" s="278">
        <f t="shared" si="0"/>
        <v>1.0300242130750605</v>
      </c>
      <c r="G25" s="79">
        <v>2243</v>
      </c>
      <c r="H25" s="262">
        <f t="shared" si="1"/>
        <v>13.577481840193705</v>
      </c>
    </row>
    <row r="26" spans="1:8" ht="18">
      <c r="A26" s="12"/>
      <c r="B26" s="12" t="s">
        <v>167</v>
      </c>
      <c r="C26" s="12"/>
      <c r="D26" s="13">
        <v>115.1</v>
      </c>
      <c r="E26" s="79">
        <v>226.77</v>
      </c>
      <c r="F26" s="278">
        <f t="shared" si="0"/>
        <v>1.970199826238054</v>
      </c>
      <c r="G26" s="79">
        <v>2187.2174130006565</v>
      </c>
      <c r="H26" s="262">
        <f t="shared" si="1"/>
        <v>19.002757715036115</v>
      </c>
    </row>
    <row r="27" spans="1:8" ht="18">
      <c r="A27" s="12"/>
      <c r="B27" s="12" t="s">
        <v>168</v>
      </c>
      <c r="C27" s="12"/>
      <c r="D27" s="13">
        <v>105.1</v>
      </c>
      <c r="E27" s="79">
        <v>577.64</v>
      </c>
      <c r="F27" s="278">
        <f t="shared" si="0"/>
        <v>5.4960989533777358</v>
      </c>
      <c r="G27" s="79">
        <v>3816</v>
      </c>
      <c r="H27" s="262">
        <f t="shared" si="1"/>
        <v>36.308277830637493</v>
      </c>
    </row>
    <row r="28" spans="1:8" ht="18">
      <c r="A28" s="12"/>
      <c r="B28" s="12" t="s">
        <v>169</v>
      </c>
      <c r="C28" s="12"/>
      <c r="D28" s="13">
        <v>119.1</v>
      </c>
      <c r="E28" s="79">
        <v>525.35</v>
      </c>
      <c r="F28" s="278">
        <f t="shared" si="0"/>
        <v>4.4109991603694381</v>
      </c>
      <c r="G28" s="79">
        <v>2461</v>
      </c>
      <c r="H28" s="262">
        <f t="shared" si="1"/>
        <v>20.663308144416458</v>
      </c>
    </row>
    <row r="29" spans="1:8" ht="18">
      <c r="A29" s="12"/>
      <c r="B29" s="12" t="s">
        <v>170</v>
      </c>
      <c r="C29" s="12"/>
      <c r="D29" s="13">
        <v>204.2</v>
      </c>
      <c r="E29" s="79">
        <v>120.92</v>
      </c>
      <c r="F29" s="278">
        <f t="shared" si="0"/>
        <v>0.59216454456415279</v>
      </c>
      <c r="G29" s="79">
        <v>906</v>
      </c>
      <c r="H29" s="262">
        <f t="shared" si="1"/>
        <v>4.4368266405484817</v>
      </c>
    </row>
    <row r="30" spans="1:8" ht="18">
      <c r="A30" s="12"/>
      <c r="B30" s="12" t="s">
        <v>339</v>
      </c>
      <c r="C30" s="12"/>
      <c r="D30" s="13">
        <v>181.19</v>
      </c>
      <c r="E30" s="79">
        <v>200</v>
      </c>
      <c r="F30" s="278">
        <f t="shared" si="0"/>
        <v>1.1038136762514488</v>
      </c>
      <c r="G30" s="79">
        <v>0</v>
      </c>
      <c r="H30" s="262">
        <f t="shared" si="1"/>
        <v>0</v>
      </c>
    </row>
    <row r="31" spans="1:8" ht="18">
      <c r="A31" s="12"/>
      <c r="B31" s="12" t="s">
        <v>171</v>
      </c>
      <c r="C31" s="12"/>
      <c r="D31" s="13">
        <v>117.1</v>
      </c>
      <c r="E31" s="79">
        <v>275.33999999999997</v>
      </c>
      <c r="F31" s="279">
        <f t="shared" si="0"/>
        <v>2.3513236549957299</v>
      </c>
      <c r="G31" s="79">
        <v>2841.7701904136575</v>
      </c>
      <c r="H31" s="263">
        <f t="shared" si="1"/>
        <v>24.26789231779383</v>
      </c>
    </row>
    <row r="32" spans="1:8" ht="18">
      <c r="A32" s="22" t="s">
        <v>172</v>
      </c>
      <c r="B32" s="14"/>
      <c r="C32" s="14"/>
      <c r="D32" s="15"/>
      <c r="E32" s="81"/>
      <c r="F32" s="280"/>
      <c r="G32" s="81"/>
      <c r="H32" s="264"/>
    </row>
    <row r="33" spans="1:8" ht="18">
      <c r="A33" s="16"/>
      <c r="B33" s="16" t="s">
        <v>173</v>
      </c>
      <c r="C33" s="16"/>
      <c r="D33" s="17">
        <v>180</v>
      </c>
      <c r="E33" s="82">
        <v>5400</v>
      </c>
      <c r="F33" s="281">
        <f>E33/$D33</f>
        <v>30</v>
      </c>
      <c r="G33" s="82">
        <v>72000</v>
      </c>
      <c r="H33" s="265">
        <f>G33/$D33</f>
        <v>400</v>
      </c>
    </row>
    <row r="34" spans="1:8" ht="18">
      <c r="A34" s="33" t="s">
        <v>174</v>
      </c>
      <c r="B34" s="33"/>
      <c r="C34" s="33"/>
      <c r="D34" s="13"/>
      <c r="E34" s="79"/>
      <c r="F34" s="282"/>
      <c r="G34" s="79"/>
      <c r="H34" s="266"/>
    </row>
    <row r="35" spans="1:8" ht="18">
      <c r="A35" s="12"/>
      <c r="B35" s="12" t="s">
        <v>175</v>
      </c>
      <c r="C35" s="12"/>
      <c r="D35" s="13">
        <v>176.13</v>
      </c>
      <c r="E35" s="79"/>
      <c r="F35" s="278"/>
      <c r="G35" s="79"/>
      <c r="H35" s="262"/>
    </row>
    <row r="36" spans="1:8" ht="18">
      <c r="A36" s="12"/>
      <c r="B36" s="12" t="s">
        <v>176</v>
      </c>
      <c r="C36" s="12"/>
      <c r="D36" s="18">
        <v>1355</v>
      </c>
      <c r="E36" s="83"/>
      <c r="F36" s="283">
        <f>E36/$D36</f>
        <v>0</v>
      </c>
      <c r="G36" s="83"/>
      <c r="H36" s="267">
        <f>G36/$D36</f>
        <v>0</v>
      </c>
    </row>
    <row r="37" spans="1:8" ht="18">
      <c r="A37" s="12"/>
      <c r="B37" s="12" t="s">
        <v>177</v>
      </c>
      <c r="C37" s="12"/>
      <c r="D37" s="13">
        <v>244</v>
      </c>
      <c r="E37" s="83"/>
      <c r="F37" s="283">
        <f t="shared" ref="F37:H54" si="2">E37/$D37</f>
        <v>0</v>
      </c>
      <c r="G37" s="83"/>
      <c r="H37" s="267">
        <f t="shared" si="2"/>
        <v>0</v>
      </c>
    </row>
    <row r="38" spans="1:8" ht="18">
      <c r="A38" s="12"/>
      <c r="B38" s="12" t="s">
        <v>178</v>
      </c>
      <c r="C38" s="12"/>
      <c r="D38" s="13">
        <v>140</v>
      </c>
      <c r="E38" s="79"/>
      <c r="F38" s="283">
        <f t="shared" si="2"/>
        <v>0</v>
      </c>
      <c r="G38" s="79"/>
      <c r="H38" s="267">
        <f t="shared" si="2"/>
        <v>0</v>
      </c>
    </row>
    <row r="39" spans="1:8" ht="18">
      <c r="A39" s="12"/>
      <c r="B39" s="12" t="s">
        <v>179</v>
      </c>
      <c r="C39" s="12"/>
      <c r="D39" s="13">
        <v>396.66</v>
      </c>
      <c r="E39" s="79"/>
      <c r="F39" s="283">
        <f>E39/$D39</f>
        <v>0</v>
      </c>
      <c r="G39" s="79"/>
      <c r="H39" s="267">
        <f t="shared" si="2"/>
        <v>0</v>
      </c>
    </row>
    <row r="40" spans="1:8" ht="18">
      <c r="A40" s="12"/>
      <c r="B40" s="12" t="s">
        <v>180</v>
      </c>
      <c r="C40" s="12"/>
      <c r="D40" s="13">
        <v>441</v>
      </c>
      <c r="E40" s="79"/>
      <c r="F40" s="283">
        <f>E40/$D40</f>
        <v>0</v>
      </c>
      <c r="G40" s="79"/>
      <c r="H40" s="267">
        <f t="shared" si="2"/>
        <v>0</v>
      </c>
    </row>
    <row r="41" spans="1:8" ht="18">
      <c r="A41" s="12"/>
      <c r="B41" s="12" t="s">
        <v>181</v>
      </c>
      <c r="C41" s="12"/>
      <c r="D41" s="13">
        <v>180</v>
      </c>
      <c r="E41" s="79"/>
      <c r="F41" s="283">
        <f>E41/$D41</f>
        <v>0</v>
      </c>
      <c r="G41" s="79"/>
      <c r="H41" s="267">
        <f t="shared" si="2"/>
        <v>0</v>
      </c>
    </row>
    <row r="42" spans="1:8" ht="18">
      <c r="A42" s="12"/>
      <c r="B42" s="12" t="s">
        <v>182</v>
      </c>
      <c r="C42" s="12"/>
      <c r="D42" s="13"/>
      <c r="E42" s="79"/>
      <c r="F42" s="283"/>
      <c r="G42" s="79"/>
      <c r="H42" s="267"/>
    </row>
    <row r="43" spans="1:8" ht="18">
      <c r="A43" s="12"/>
      <c r="B43" s="12" t="s">
        <v>183</v>
      </c>
      <c r="C43" s="12"/>
      <c r="D43" s="13">
        <v>122</v>
      </c>
      <c r="E43" s="79"/>
      <c r="F43" s="283">
        <f t="shared" si="2"/>
        <v>0</v>
      </c>
      <c r="G43" s="79"/>
      <c r="H43" s="267">
        <f t="shared" si="2"/>
        <v>0</v>
      </c>
    </row>
    <row r="44" spans="1:8" ht="18">
      <c r="A44" s="12"/>
      <c r="B44" s="12" t="s">
        <v>184</v>
      </c>
      <c r="C44" s="12"/>
      <c r="D44" s="13">
        <v>477</v>
      </c>
      <c r="E44" s="79"/>
      <c r="F44" s="283">
        <f t="shared" si="2"/>
        <v>0</v>
      </c>
      <c r="G44" s="79"/>
      <c r="H44" s="267">
        <f t="shared" si="2"/>
        <v>0</v>
      </c>
    </row>
    <row r="45" spans="1:8" ht="18">
      <c r="A45" s="12"/>
      <c r="B45" s="12" t="s">
        <v>185</v>
      </c>
      <c r="C45" s="12"/>
      <c r="D45" s="13">
        <v>204</v>
      </c>
      <c r="E45" s="79"/>
      <c r="F45" s="283">
        <f t="shared" si="2"/>
        <v>0</v>
      </c>
      <c r="G45" s="79"/>
      <c r="H45" s="267">
        <f t="shared" si="2"/>
        <v>0</v>
      </c>
    </row>
    <row r="46" spans="1:8" ht="18">
      <c r="A46" s="12"/>
      <c r="B46" s="12" t="s">
        <v>186</v>
      </c>
      <c r="C46" s="12"/>
      <c r="D46" s="13">
        <v>206</v>
      </c>
      <c r="E46" s="79"/>
      <c r="F46" s="283">
        <f t="shared" si="2"/>
        <v>0</v>
      </c>
      <c r="G46" s="79"/>
      <c r="H46" s="267">
        <f t="shared" si="2"/>
        <v>0</v>
      </c>
    </row>
    <row r="47" spans="1:8" ht="18">
      <c r="A47" s="12"/>
      <c r="B47" s="12" t="s">
        <v>187</v>
      </c>
      <c r="C47" s="12"/>
      <c r="D47" s="13">
        <v>376</v>
      </c>
      <c r="E47" s="79"/>
      <c r="F47" s="283">
        <f t="shared" si="2"/>
        <v>0</v>
      </c>
      <c r="G47" s="79"/>
      <c r="H47" s="267">
        <f t="shared" si="2"/>
        <v>0</v>
      </c>
    </row>
    <row r="48" spans="1:8" ht="18">
      <c r="A48" s="12"/>
      <c r="B48" s="12" t="s">
        <v>188</v>
      </c>
      <c r="C48" s="12"/>
      <c r="D48" s="13">
        <v>337</v>
      </c>
      <c r="E48" s="79"/>
      <c r="F48" s="283">
        <f t="shared" si="2"/>
        <v>0</v>
      </c>
      <c r="G48" s="79"/>
      <c r="H48" s="267">
        <f t="shared" si="2"/>
        <v>0</v>
      </c>
    </row>
    <row r="49" spans="1:8" ht="18">
      <c r="A49" s="12"/>
      <c r="B49" s="12" t="s">
        <v>189</v>
      </c>
      <c r="C49" s="12"/>
      <c r="D49" s="13">
        <v>242.23</v>
      </c>
      <c r="E49" s="79"/>
      <c r="F49" s="283">
        <f t="shared" si="2"/>
        <v>0</v>
      </c>
      <c r="G49" s="79"/>
      <c r="H49" s="267">
        <f t="shared" si="2"/>
        <v>0</v>
      </c>
    </row>
    <row r="50" spans="1:8" ht="18">
      <c r="A50" s="12"/>
      <c r="B50" s="12" t="s">
        <v>190</v>
      </c>
      <c r="C50" s="12"/>
      <c r="D50" s="13">
        <v>88.15</v>
      </c>
      <c r="E50" s="79"/>
      <c r="F50" s="283">
        <f t="shared" si="2"/>
        <v>0</v>
      </c>
      <c r="G50" s="79"/>
      <c r="H50" s="267">
        <f t="shared" si="2"/>
        <v>0</v>
      </c>
    </row>
    <row r="51" spans="1:8" ht="18">
      <c r="A51" s="12"/>
      <c r="B51" s="12" t="s">
        <v>191</v>
      </c>
      <c r="C51" s="12"/>
      <c r="D51" s="13">
        <v>110</v>
      </c>
      <c r="E51" s="79"/>
      <c r="F51" s="283">
        <f t="shared" si="2"/>
        <v>0</v>
      </c>
      <c r="G51" s="79"/>
      <c r="H51" s="267">
        <f t="shared" si="2"/>
        <v>0</v>
      </c>
    </row>
    <row r="52" spans="1:8" ht="18">
      <c r="A52" s="12"/>
      <c r="B52" s="19" t="s">
        <v>212</v>
      </c>
      <c r="C52" s="12"/>
      <c r="D52" s="13"/>
      <c r="E52" s="79"/>
      <c r="F52" s="283"/>
      <c r="G52" s="79"/>
      <c r="H52" s="267"/>
    </row>
    <row r="53" spans="1:8" ht="18">
      <c r="A53" s="12"/>
      <c r="B53" s="12" t="s">
        <v>192</v>
      </c>
      <c r="C53" s="12"/>
      <c r="D53" s="13">
        <v>206</v>
      </c>
      <c r="E53" s="79"/>
      <c r="F53" s="283">
        <f t="shared" si="2"/>
        <v>0</v>
      </c>
      <c r="G53" s="79"/>
      <c r="H53" s="267">
        <f t="shared" si="2"/>
        <v>0</v>
      </c>
    </row>
    <row r="54" spans="1:8" ht="18">
      <c r="A54" s="12"/>
      <c r="B54" s="12" t="s">
        <v>193</v>
      </c>
      <c r="C54" s="12"/>
      <c r="D54" s="13">
        <v>280.48</v>
      </c>
      <c r="E54" s="79"/>
      <c r="F54" s="283">
        <f t="shared" si="2"/>
        <v>0</v>
      </c>
      <c r="G54" s="79"/>
      <c r="H54" s="267">
        <f t="shared" si="2"/>
        <v>0</v>
      </c>
    </row>
    <row r="55" spans="1:8" ht="18">
      <c r="A55" s="12"/>
      <c r="B55" s="12" t="s">
        <v>194</v>
      </c>
      <c r="C55" s="12"/>
      <c r="D55" s="13"/>
      <c r="E55" s="79"/>
      <c r="F55" s="278"/>
      <c r="G55" s="79"/>
      <c r="H55" s="262"/>
    </row>
    <row r="56" spans="1:8" ht="18">
      <c r="A56" s="12"/>
      <c r="B56" s="12" t="s">
        <v>195</v>
      </c>
      <c r="C56" s="12"/>
      <c r="D56" s="13"/>
      <c r="E56" s="79"/>
      <c r="F56" s="279"/>
      <c r="G56" s="79"/>
      <c r="H56" s="263"/>
    </row>
    <row r="57" spans="1:8" ht="18">
      <c r="A57" s="22" t="s">
        <v>196</v>
      </c>
      <c r="B57" s="14"/>
      <c r="C57" s="14"/>
      <c r="D57" s="15"/>
      <c r="E57" s="81"/>
      <c r="F57" s="280"/>
      <c r="G57" s="81"/>
      <c r="H57" s="264"/>
    </row>
    <row r="58" spans="1:8" ht="18">
      <c r="A58" s="20"/>
      <c r="B58" s="20" t="s">
        <v>328</v>
      </c>
      <c r="C58" s="20"/>
      <c r="D58" s="21">
        <v>95.21</v>
      </c>
      <c r="E58" s="79"/>
      <c r="F58" s="278">
        <f t="shared" ref="F58:F67" si="3">E58/$D58</f>
        <v>0</v>
      </c>
      <c r="G58" s="79"/>
      <c r="H58" s="262">
        <f t="shared" ref="H58:H67" si="4">G58/$D58</f>
        <v>0</v>
      </c>
    </row>
    <row r="59" spans="1:8" ht="18">
      <c r="A59" s="20"/>
      <c r="B59" s="20" t="s">
        <v>197</v>
      </c>
      <c r="C59" s="20"/>
      <c r="D59" s="21">
        <v>120.4</v>
      </c>
      <c r="E59" s="79"/>
      <c r="F59" s="278">
        <f t="shared" si="3"/>
        <v>0</v>
      </c>
      <c r="G59" s="79"/>
      <c r="H59" s="262">
        <f t="shared" si="4"/>
        <v>0</v>
      </c>
    </row>
    <row r="60" spans="1:8" ht="18">
      <c r="A60" s="20"/>
      <c r="B60" s="20" t="s">
        <v>198</v>
      </c>
      <c r="C60" s="20"/>
      <c r="D60" s="21">
        <v>74.55</v>
      </c>
      <c r="E60" s="79"/>
      <c r="F60" s="278">
        <f t="shared" si="3"/>
        <v>0</v>
      </c>
      <c r="G60" s="79"/>
      <c r="H60" s="262">
        <f t="shared" si="4"/>
        <v>0</v>
      </c>
    </row>
    <row r="61" spans="1:8" ht="20">
      <c r="A61" s="20"/>
      <c r="B61" s="20" t="s">
        <v>199</v>
      </c>
      <c r="C61" s="20" t="s">
        <v>213</v>
      </c>
      <c r="D61" s="21">
        <v>142</v>
      </c>
      <c r="E61" s="79"/>
      <c r="F61" s="278">
        <f t="shared" si="3"/>
        <v>0</v>
      </c>
      <c r="G61" s="79"/>
      <c r="H61" s="262">
        <f t="shared" si="4"/>
        <v>0</v>
      </c>
    </row>
    <row r="62" spans="1:8" ht="20">
      <c r="A62" s="20"/>
      <c r="B62" s="20" t="s">
        <v>214</v>
      </c>
      <c r="C62" s="20"/>
      <c r="D62" s="21">
        <v>160</v>
      </c>
      <c r="E62" s="79"/>
      <c r="F62" s="278">
        <f t="shared" si="3"/>
        <v>0</v>
      </c>
      <c r="G62" s="79"/>
      <c r="H62" s="262">
        <f t="shared" si="4"/>
        <v>0</v>
      </c>
    </row>
    <row r="63" spans="1:8" ht="18">
      <c r="A63" s="20"/>
      <c r="B63" s="20" t="s">
        <v>200</v>
      </c>
      <c r="C63" s="20" t="s">
        <v>201</v>
      </c>
      <c r="D63" s="21">
        <v>58.44</v>
      </c>
      <c r="E63" s="79"/>
      <c r="F63" s="278">
        <f t="shared" si="3"/>
        <v>0</v>
      </c>
      <c r="G63" s="79"/>
      <c r="H63" s="262">
        <f t="shared" si="4"/>
        <v>0</v>
      </c>
    </row>
    <row r="64" spans="1:8" ht="20">
      <c r="A64" s="20"/>
      <c r="B64" s="20" t="s">
        <v>215</v>
      </c>
      <c r="C64" s="20" t="s">
        <v>216</v>
      </c>
      <c r="D64" s="21">
        <v>120</v>
      </c>
      <c r="E64" s="79"/>
      <c r="F64" s="278">
        <f t="shared" si="3"/>
        <v>0</v>
      </c>
      <c r="G64" s="79"/>
      <c r="H64" s="262">
        <f t="shared" si="4"/>
        <v>0</v>
      </c>
    </row>
    <row r="65" spans="1:8" ht="20">
      <c r="A65" s="20"/>
      <c r="B65" s="20" t="s">
        <v>202</v>
      </c>
      <c r="C65" s="20" t="s">
        <v>217</v>
      </c>
      <c r="D65" s="21">
        <v>111</v>
      </c>
      <c r="E65" s="79"/>
      <c r="F65" s="278">
        <f t="shared" si="3"/>
        <v>0</v>
      </c>
      <c r="G65" s="79"/>
      <c r="H65" s="262">
        <f t="shared" si="4"/>
        <v>0</v>
      </c>
    </row>
    <row r="66" spans="1:8" ht="20">
      <c r="A66" s="20"/>
      <c r="B66" s="20" t="s">
        <v>218</v>
      </c>
      <c r="C66" s="20" t="s">
        <v>233</v>
      </c>
      <c r="D66" s="21">
        <f>40+2*(14+3*16)+4*18</f>
        <v>236</v>
      </c>
      <c r="E66" s="79"/>
      <c r="F66" s="278">
        <f t="shared" si="3"/>
        <v>0</v>
      </c>
      <c r="G66" s="79"/>
      <c r="H66" s="262">
        <f t="shared" si="4"/>
        <v>0</v>
      </c>
    </row>
    <row r="67" spans="1:8" ht="20">
      <c r="A67" s="20"/>
      <c r="B67" s="20" t="s">
        <v>203</v>
      </c>
      <c r="C67" s="20" t="s">
        <v>219</v>
      </c>
      <c r="D67" s="21">
        <v>84.01</v>
      </c>
      <c r="E67" s="79"/>
      <c r="F67" s="278">
        <f t="shared" si="3"/>
        <v>0</v>
      </c>
      <c r="G67" s="79"/>
      <c r="H67" s="262">
        <f t="shared" si="4"/>
        <v>0</v>
      </c>
    </row>
    <row r="68" spans="1:8" ht="18">
      <c r="A68" s="16"/>
      <c r="B68" s="16" t="s">
        <v>204</v>
      </c>
      <c r="C68" s="16"/>
      <c r="D68" s="17"/>
      <c r="E68" s="84"/>
      <c r="F68" s="279"/>
      <c r="G68" s="79"/>
      <c r="H68" s="263"/>
    </row>
    <row r="69" spans="1:8" ht="18">
      <c r="A69" s="22" t="s">
        <v>205</v>
      </c>
      <c r="B69" s="14"/>
      <c r="C69" s="14"/>
      <c r="D69" s="15"/>
      <c r="E69" s="81"/>
      <c r="F69" s="280"/>
      <c r="G69" s="81"/>
      <c r="H69" s="264"/>
    </row>
    <row r="70" spans="1:8" ht="20">
      <c r="A70" s="20"/>
      <c r="B70" s="20" t="s">
        <v>220</v>
      </c>
      <c r="C70" s="20"/>
      <c r="D70" s="21">
        <v>249.7</v>
      </c>
      <c r="E70" s="83"/>
      <c r="F70" s="283">
        <f>E70/$D70</f>
        <v>0</v>
      </c>
      <c r="G70" s="83"/>
      <c r="H70" s="267">
        <f>G70/$D70</f>
        <v>0</v>
      </c>
    </row>
    <row r="71" spans="1:8" ht="20">
      <c r="A71" s="20"/>
      <c r="B71" s="20" t="s">
        <v>221</v>
      </c>
      <c r="C71" s="20"/>
      <c r="D71" s="21">
        <v>278</v>
      </c>
      <c r="E71" s="79"/>
      <c r="F71" s="283">
        <f>E71/$D71</f>
        <v>0</v>
      </c>
      <c r="G71" s="79"/>
      <c r="H71" s="267">
        <f>G71/$D71</f>
        <v>0</v>
      </c>
    </row>
    <row r="72" spans="1:8" ht="20">
      <c r="A72" s="20"/>
      <c r="B72" s="20" t="s">
        <v>222</v>
      </c>
      <c r="C72" s="20"/>
      <c r="D72" s="21">
        <v>101.1</v>
      </c>
      <c r="E72" s="79"/>
      <c r="F72" s="283">
        <f>E72/$D72</f>
        <v>0</v>
      </c>
      <c r="G72" s="79"/>
      <c r="H72" s="267">
        <f>G72/$D72</f>
        <v>0</v>
      </c>
    </row>
    <row r="73" spans="1:8" ht="18">
      <c r="A73" s="20"/>
      <c r="B73" s="20" t="s">
        <v>206</v>
      </c>
      <c r="C73" s="20"/>
      <c r="D73" s="21">
        <v>287.5</v>
      </c>
      <c r="E73" s="79"/>
      <c r="F73" s="283">
        <f>E73/$D73</f>
        <v>0</v>
      </c>
      <c r="G73" s="79"/>
      <c r="H73" s="267">
        <f>G73/$D73</f>
        <v>0</v>
      </c>
    </row>
    <row r="74" spans="1:8" ht="20">
      <c r="A74" s="20"/>
      <c r="B74" s="20" t="s">
        <v>223</v>
      </c>
      <c r="C74" s="20"/>
      <c r="D74" s="21"/>
      <c r="E74" s="79"/>
      <c r="F74" s="278"/>
      <c r="G74" s="79"/>
      <c r="H74" s="262"/>
    </row>
    <row r="75" spans="1:8" ht="20">
      <c r="A75" s="16"/>
      <c r="B75" s="16" t="s">
        <v>224</v>
      </c>
      <c r="C75" s="16"/>
      <c r="D75" s="17"/>
      <c r="E75" s="84"/>
      <c r="F75" s="279"/>
      <c r="G75" s="79"/>
      <c r="H75" s="263"/>
    </row>
    <row r="76" spans="1:8" ht="18">
      <c r="A76" s="22" t="s">
        <v>207</v>
      </c>
      <c r="B76" s="14"/>
      <c r="C76" s="14"/>
      <c r="D76" s="15"/>
      <c r="E76" s="81"/>
      <c r="F76" s="284"/>
      <c r="G76" s="81"/>
      <c r="H76" s="268"/>
    </row>
    <row r="77" spans="1:8" ht="18">
      <c r="A77" s="20"/>
      <c r="B77" s="20" t="s">
        <v>208</v>
      </c>
      <c r="C77" s="20"/>
      <c r="D77" s="21"/>
      <c r="E77" s="79"/>
      <c r="F77" s="285"/>
      <c r="G77" s="79"/>
      <c r="H77" s="269"/>
    </row>
    <row r="78" spans="1:8" ht="18">
      <c r="A78" s="20"/>
      <c r="B78" s="20" t="s">
        <v>209</v>
      </c>
      <c r="C78" s="20"/>
      <c r="D78" s="21"/>
      <c r="E78" s="79"/>
      <c r="F78" s="285"/>
      <c r="G78" s="79"/>
      <c r="H78" s="269"/>
    </row>
    <row r="79" spans="1:8" ht="18">
      <c r="A79" s="20"/>
      <c r="B79" s="20" t="s">
        <v>210</v>
      </c>
      <c r="C79" s="20"/>
      <c r="D79" s="21"/>
      <c r="E79" s="79"/>
      <c r="F79" s="285"/>
      <c r="G79" s="79"/>
      <c r="H79" s="269"/>
    </row>
    <row r="80" spans="1:8" ht="18">
      <c r="A80" s="23"/>
      <c r="B80" s="16" t="s">
        <v>211</v>
      </c>
      <c r="C80" s="16"/>
      <c r="D80" s="16"/>
      <c r="E80" s="84"/>
      <c r="F80" s="286"/>
      <c r="G80" s="79"/>
      <c r="H80" s="270"/>
    </row>
    <row r="81" spans="1:8" ht="17.75" customHeight="1">
      <c r="A81" s="513" t="s">
        <v>234</v>
      </c>
      <c r="B81" s="513"/>
      <c r="C81" s="28"/>
      <c r="D81" s="28"/>
      <c r="E81" s="41"/>
      <c r="F81" s="287"/>
      <c r="G81" s="44"/>
      <c r="H81" s="271"/>
    </row>
    <row r="82" spans="1:8" ht="17.75" customHeight="1">
      <c r="A82" s="29"/>
      <c r="B82" s="20" t="s">
        <v>235</v>
      </c>
      <c r="C82" s="29"/>
      <c r="D82" s="29"/>
      <c r="E82" s="42"/>
      <c r="F82" s="288"/>
      <c r="G82" s="85"/>
      <c r="H82" s="272"/>
    </row>
    <row r="83" spans="1:8" ht="17.75" customHeight="1">
      <c r="A83" s="29"/>
      <c r="B83" s="20" t="s">
        <v>236</v>
      </c>
      <c r="C83" s="29"/>
      <c r="D83" s="29"/>
      <c r="E83" s="42"/>
      <c r="F83" s="288"/>
      <c r="G83" s="85"/>
      <c r="H83" s="273"/>
    </row>
    <row r="84" spans="1:8" ht="17.75" customHeight="1">
      <c r="A84" s="29"/>
      <c r="B84" s="20" t="s">
        <v>237</v>
      </c>
      <c r="C84" s="29"/>
      <c r="D84" s="29"/>
      <c r="E84" s="42"/>
      <c r="F84" s="288"/>
      <c r="G84" s="85"/>
      <c r="H84" s="272"/>
    </row>
    <row r="85" spans="1:8" ht="17.75" customHeight="1">
      <c r="A85" s="29"/>
      <c r="B85" s="20" t="s">
        <v>238</v>
      </c>
      <c r="C85" s="29"/>
      <c r="D85" s="29"/>
      <c r="E85" s="42"/>
      <c r="F85" s="288"/>
      <c r="G85" s="85"/>
      <c r="H85" s="272"/>
    </row>
    <row r="86" spans="1:8" ht="17.75" customHeight="1">
      <c r="A86" s="29"/>
      <c r="B86" s="20" t="s">
        <v>239</v>
      </c>
      <c r="C86" s="29"/>
      <c r="D86" s="29"/>
      <c r="E86" s="42"/>
      <c r="F86" s="288"/>
      <c r="G86" s="85"/>
      <c r="H86" s="272"/>
    </row>
    <row r="87" spans="1:8" ht="17.75" customHeight="1">
      <c r="A87" s="38"/>
      <c r="B87" s="16" t="s">
        <v>240</v>
      </c>
      <c r="C87" s="38"/>
      <c r="D87" s="38"/>
      <c r="E87" s="43"/>
      <c r="F87" s="289"/>
      <c r="G87" s="45"/>
      <c r="H87" s="274"/>
    </row>
    <row r="88" spans="1:8" ht="17.75" customHeight="1">
      <c r="B88" s="12"/>
    </row>
    <row r="89" spans="1:8" ht="17.75" customHeight="1">
      <c r="B89" s="12"/>
    </row>
    <row r="90" spans="1:8" ht="17.75"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topLeftCell="P1" zoomScale="130" zoomScaleNormal="130" workbookViewId="0">
      <pane ySplit="6" topLeftCell="A7" activePane="bottomLeft" state="frozen"/>
      <selection pane="bottomLeft" activeCell="AA6" sqref="AA6"/>
    </sheetView>
  </sheetViews>
  <sheetFormatPr baseColWidth="10" defaultColWidth="9.1640625" defaultRowHeight="13.25" customHeight="1"/>
  <cols>
    <col min="1" max="1" width="14.6640625" style="315" customWidth="1"/>
    <col min="2" max="2" width="19.33203125" style="319" customWidth="1"/>
    <col min="3" max="3" width="9.1640625" style="320" customWidth="1"/>
    <col min="4" max="4" width="10.5" style="251" customWidth="1"/>
    <col min="5" max="6" width="11.5" style="251" customWidth="1"/>
    <col min="7" max="7" width="12" style="251" customWidth="1"/>
    <col min="8" max="11" width="10.5" style="251" customWidth="1"/>
    <col min="12" max="13" width="7.83203125" style="251" customWidth="1"/>
    <col min="14" max="14" width="13.33203125" style="251" customWidth="1"/>
    <col min="15" max="15" width="16.33203125" style="251" customWidth="1"/>
    <col min="16" max="16" width="12.33203125" style="251" customWidth="1"/>
    <col min="17" max="17" width="7.83203125" style="251" customWidth="1"/>
    <col min="18" max="18" width="12.5" style="251" customWidth="1"/>
    <col min="19" max="42" width="7.83203125" style="251" customWidth="1"/>
    <col min="43" max="16384" width="9.1640625" style="309"/>
  </cols>
  <sheetData>
    <row r="1" spans="1:68" s="253" customFormat="1" ht="13.25" customHeight="1">
      <c r="A1" s="253" t="s">
        <v>113</v>
      </c>
      <c r="B1" s="86" t="s">
        <v>586</v>
      </c>
      <c r="C1" s="300"/>
    </row>
    <row r="2" spans="1:68" s="253" customFormat="1" ht="13.25" customHeight="1">
      <c r="A2" s="253" t="s">
        <v>114</v>
      </c>
      <c r="B2" s="86" t="s">
        <v>594</v>
      </c>
      <c r="C2" s="300"/>
    </row>
    <row r="3" spans="1:68" s="253" customFormat="1" ht="13.25" customHeight="1">
      <c r="A3" s="253" t="s">
        <v>115</v>
      </c>
      <c r="B3" s="86" t="s">
        <v>702</v>
      </c>
      <c r="C3" s="300"/>
    </row>
    <row r="4" spans="1:68" s="253" customFormat="1" ht="13.25" customHeight="1">
      <c r="A4" s="253" t="s">
        <v>264</v>
      </c>
      <c r="B4" s="87">
        <v>1935</v>
      </c>
      <c r="C4" s="300"/>
    </row>
    <row r="5" spans="1:68" s="254" customFormat="1" ht="13.25" customHeight="1">
      <c r="B5" s="301"/>
      <c r="C5" s="302"/>
      <c r="T5" s="528" t="s">
        <v>483</v>
      </c>
      <c r="U5" s="529"/>
      <c r="V5" s="529"/>
      <c r="W5" s="529"/>
      <c r="X5" s="529"/>
      <c r="Y5" s="529"/>
      <c r="Z5" s="529"/>
      <c r="AA5" s="529"/>
      <c r="AB5" s="529"/>
      <c r="AC5" s="529"/>
      <c r="AD5" s="529"/>
      <c r="AE5" s="529"/>
      <c r="AF5" s="529"/>
      <c r="AG5" s="529"/>
      <c r="AH5" s="529"/>
      <c r="AI5" s="529"/>
      <c r="AJ5" s="529"/>
      <c r="AK5" s="529"/>
      <c r="AL5" s="529"/>
      <c r="AM5" s="529"/>
      <c r="AN5" s="529"/>
      <c r="AO5" s="529"/>
      <c r="AP5" s="530"/>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5" customHeight="1">
      <c r="A6" s="303" t="s">
        <v>0</v>
      </c>
      <c r="B6" s="304" t="s">
        <v>604</v>
      </c>
      <c r="C6" s="305" t="s">
        <v>605</v>
      </c>
      <c r="D6" s="256" t="s">
        <v>3</v>
      </c>
      <c r="E6" s="256" t="s">
        <v>467</v>
      </c>
      <c r="F6" s="256" t="s">
        <v>595</v>
      </c>
      <c r="G6" s="256" t="s">
        <v>469</v>
      </c>
      <c r="H6" s="256" t="s">
        <v>487</v>
      </c>
      <c r="I6" s="256" t="s">
        <v>488</v>
      </c>
      <c r="J6" s="256" t="s">
        <v>489</v>
      </c>
      <c r="K6" s="256" t="s">
        <v>5</v>
      </c>
      <c r="L6" s="256" t="s">
        <v>46</v>
      </c>
      <c r="M6" s="256" t="s">
        <v>102</v>
      </c>
      <c r="N6" s="256" t="s">
        <v>408</v>
      </c>
      <c r="O6" s="256" t="s">
        <v>340</v>
      </c>
      <c r="P6" s="256" t="s">
        <v>300</v>
      </c>
      <c r="Q6" s="256" t="s">
        <v>6</v>
      </c>
      <c r="R6" s="256" t="s">
        <v>10</v>
      </c>
      <c r="S6" s="256" t="s">
        <v>379</v>
      </c>
      <c r="T6" s="512" t="s">
        <v>703</v>
      </c>
      <c r="U6" s="258" t="s">
        <v>17</v>
      </c>
      <c r="V6" s="258" t="s">
        <v>715</v>
      </c>
      <c r="W6" s="258" t="s">
        <v>13</v>
      </c>
      <c r="X6" s="258" t="s">
        <v>11</v>
      </c>
      <c r="Y6" s="258" t="s">
        <v>341</v>
      </c>
      <c r="Z6" s="258" t="s">
        <v>7</v>
      </c>
      <c r="AA6" s="258" t="s">
        <v>722</v>
      </c>
      <c r="AB6" s="258" t="s">
        <v>12</v>
      </c>
      <c r="AC6" s="258" t="s">
        <v>16</v>
      </c>
      <c r="AD6" s="258" t="s">
        <v>15</v>
      </c>
      <c r="AE6" s="258" t="s">
        <v>716</v>
      </c>
      <c r="AF6" s="258" t="s">
        <v>8</v>
      </c>
      <c r="AG6" s="258" t="s">
        <v>717</v>
      </c>
      <c r="AH6" s="258" t="s">
        <v>718</v>
      </c>
      <c r="AI6" s="258" t="s">
        <v>19</v>
      </c>
      <c r="AJ6" s="258" t="s">
        <v>490</v>
      </c>
      <c r="AK6" s="258" t="s">
        <v>413</v>
      </c>
      <c r="AL6" s="258" t="s">
        <v>342</v>
      </c>
      <c r="AM6" s="258" t="s">
        <v>14</v>
      </c>
      <c r="AN6" s="258" t="s">
        <v>719</v>
      </c>
      <c r="AO6" s="258" t="s">
        <v>343</v>
      </c>
      <c r="AP6" s="258" t="s">
        <v>720</v>
      </c>
      <c r="AQ6" s="258" t="s">
        <v>721</v>
      </c>
      <c r="AR6" s="258" t="s">
        <v>45</v>
      </c>
      <c r="AS6" s="258" t="s">
        <v>29</v>
      </c>
      <c r="AT6" s="258" t="s">
        <v>28</v>
      </c>
      <c r="AU6" s="258" t="s">
        <v>22</v>
      </c>
      <c r="AV6" s="258" t="s">
        <v>20</v>
      </c>
      <c r="AW6" s="258" t="s">
        <v>344</v>
      </c>
      <c r="AX6" s="258" t="s">
        <v>329</v>
      </c>
      <c r="AY6" s="258" t="s">
        <v>24</v>
      </c>
      <c r="AZ6" s="258" t="s">
        <v>21</v>
      </c>
      <c r="BA6" s="258" t="s">
        <v>26</v>
      </c>
      <c r="BB6" s="258" t="s">
        <v>25</v>
      </c>
      <c r="BC6" s="258" t="s">
        <v>43</v>
      </c>
      <c r="BD6" s="258" t="s">
        <v>598</v>
      </c>
      <c r="BE6" s="258" t="s">
        <v>33</v>
      </c>
      <c r="BF6" s="258" t="s">
        <v>34</v>
      </c>
      <c r="BG6" s="258" t="s">
        <v>31</v>
      </c>
      <c r="BH6" s="258" t="s">
        <v>599</v>
      </c>
      <c r="BI6" s="258" t="s">
        <v>65</v>
      </c>
      <c r="BJ6" s="258" t="s">
        <v>345</v>
      </c>
      <c r="BK6" s="258" t="s">
        <v>23</v>
      </c>
      <c r="BL6" s="258" t="s">
        <v>27</v>
      </c>
      <c r="BM6" s="258" t="s">
        <v>346</v>
      </c>
      <c r="BN6" s="258" t="s">
        <v>30</v>
      </c>
      <c r="BO6" s="258" t="s">
        <v>32</v>
      </c>
      <c r="BP6" s="258" t="s">
        <v>44</v>
      </c>
    </row>
    <row r="7" spans="1:68" ht="13.25" customHeight="1">
      <c r="A7" s="251">
        <v>0</v>
      </c>
      <c r="B7" s="472">
        <v>1.8750000002910383E-2</v>
      </c>
      <c r="C7">
        <v>0.45000000006984919</v>
      </c>
      <c r="D7" s="413">
        <v>20</v>
      </c>
      <c r="E7" s="64"/>
      <c r="F7" s="299"/>
      <c r="G7"/>
      <c r="H7" s="65">
        <v>0.26</v>
      </c>
      <c r="I7" s="307">
        <v>2.096774193548423E-3</v>
      </c>
      <c r="J7" s="307">
        <v>0.26209677419354843</v>
      </c>
      <c r="K7" s="325">
        <v>99.2</v>
      </c>
      <c r="L7" s="326"/>
      <c r="M7" s="64"/>
      <c r="N7" s="298"/>
      <c r="O7" s="298"/>
      <c r="P7" s="64"/>
      <c r="Q7" s="64"/>
      <c r="R7" s="297">
        <v>329</v>
      </c>
      <c r="S7" s="65"/>
      <c r="T7" s="100">
        <v>0</v>
      </c>
      <c r="U7" s="479">
        <v>5.8999999999999997E-2</v>
      </c>
      <c r="V7" s="479">
        <v>1.9039999999999999</v>
      </c>
      <c r="W7" s="479">
        <v>5.7690000000000001</v>
      </c>
      <c r="X7" s="479">
        <v>1.6990000000000001</v>
      </c>
      <c r="Y7" s="479">
        <v>1.016</v>
      </c>
      <c r="Z7" s="65">
        <v>33.470991807100511</v>
      </c>
      <c r="AA7" s="479">
        <v>0</v>
      </c>
      <c r="AB7" s="479">
        <v>2.2559999999999998</v>
      </c>
      <c r="AC7" s="479"/>
      <c r="AD7" s="479"/>
      <c r="AE7" s="479"/>
      <c r="AF7" s="65">
        <v>0.9991119005328597</v>
      </c>
      <c r="AG7" s="479"/>
      <c r="AH7" s="479"/>
      <c r="AI7" s="479"/>
      <c r="AJ7" s="477"/>
      <c r="AK7" s="479"/>
      <c r="AL7" s="479"/>
      <c r="AM7" s="479"/>
      <c r="AN7" s="479"/>
      <c r="AO7" s="479"/>
      <c r="AP7" s="479"/>
      <c r="AQ7" s="479"/>
      <c r="AR7" s="65"/>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v>0</v>
      </c>
    </row>
    <row r="8" spans="1:68" ht="13.25" customHeight="1">
      <c r="A8" s="251">
        <v>1</v>
      </c>
      <c r="B8" s="472">
        <v>0.87986111111240461</v>
      </c>
      <c r="C8">
        <v>21.116666666697711</v>
      </c>
      <c r="D8" s="413">
        <v>20</v>
      </c>
      <c r="E8" s="64"/>
      <c r="F8" s="299"/>
      <c r="G8"/>
      <c r="H8" s="65">
        <v>0.46319998631477349</v>
      </c>
      <c r="I8" s="307">
        <v>2.0470985318967738E-3</v>
      </c>
      <c r="J8" s="307">
        <v>0.46524708484667027</v>
      </c>
      <c r="K8" s="325">
        <v>99.55999755859375</v>
      </c>
      <c r="L8" s="326"/>
      <c r="M8" s="64"/>
      <c r="N8" s="298"/>
      <c r="O8" s="298"/>
      <c r="P8" s="64"/>
      <c r="Q8" s="64"/>
      <c r="R8" s="297">
        <v>324</v>
      </c>
      <c r="S8" s="65"/>
      <c r="T8" s="102">
        <v>-9.3651299855319114E-2</v>
      </c>
      <c r="U8" s="479">
        <v>6.7000000000000004E-2</v>
      </c>
      <c r="V8" s="479">
        <v>2.012</v>
      </c>
      <c r="W8" s="479">
        <v>5.89</v>
      </c>
      <c r="X8" s="479">
        <v>1.825</v>
      </c>
      <c r="Y8" s="479">
        <v>1.115</v>
      </c>
      <c r="Z8" s="65">
        <v>33.91505139989787</v>
      </c>
      <c r="AA8" s="479">
        <v>0</v>
      </c>
      <c r="AB8" s="479">
        <v>2.3919999999999999</v>
      </c>
      <c r="AC8" s="479"/>
      <c r="AD8" s="479"/>
      <c r="AE8" s="479"/>
      <c r="AF8" s="65">
        <v>1.5541740674955598</v>
      </c>
      <c r="AG8" s="479"/>
      <c r="AH8" s="479"/>
      <c r="AI8" s="479"/>
      <c r="AJ8" s="477"/>
      <c r="AK8" s="479"/>
      <c r="AL8" s="479"/>
      <c r="AM8" s="479"/>
      <c r="AN8" s="479"/>
      <c r="AO8" s="479"/>
      <c r="AP8" s="479"/>
      <c r="AQ8" s="479"/>
      <c r="AR8" s="65"/>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v>0</v>
      </c>
    </row>
    <row r="9" spans="1:68" ht="13.25" customHeight="1">
      <c r="A9" s="251">
        <v>2</v>
      </c>
      <c r="B9" s="472">
        <v>2.015972222223354</v>
      </c>
      <c r="C9">
        <v>48.383333333360497</v>
      </c>
      <c r="D9" s="413">
        <v>20</v>
      </c>
      <c r="E9" s="64"/>
      <c r="F9" s="299"/>
      <c r="G9"/>
      <c r="H9" s="65">
        <v>0.81999999999999984</v>
      </c>
      <c r="I9" s="307">
        <v>1.0800405268490354E-2</v>
      </c>
      <c r="J9" s="307">
        <v>0.83080040526849019</v>
      </c>
      <c r="K9" s="325">
        <v>98.7</v>
      </c>
      <c r="L9" s="326"/>
      <c r="M9" s="64"/>
      <c r="N9" s="298"/>
      <c r="O9" s="298"/>
      <c r="P9" s="64"/>
      <c r="Q9" s="64"/>
      <c r="R9" s="297">
        <v>325</v>
      </c>
      <c r="S9" s="65"/>
      <c r="T9" s="102">
        <v>2.0986998078639494</v>
      </c>
      <c r="U9" s="479">
        <v>6.6000000000000003E-2</v>
      </c>
      <c r="V9" s="479">
        <v>1.772</v>
      </c>
      <c r="W9" s="479">
        <v>5.2729999999999997</v>
      </c>
      <c r="X9" s="479">
        <v>1.708</v>
      </c>
      <c r="Y9" s="479">
        <v>1.03</v>
      </c>
      <c r="Z9" s="65">
        <v>32.083305579608783</v>
      </c>
      <c r="AA9" s="479">
        <v>0.27500000000000002</v>
      </c>
      <c r="AB9" s="479">
        <v>2.2530000000000001</v>
      </c>
      <c r="AC9" s="479"/>
      <c r="AD9" s="479"/>
      <c r="AE9" s="479"/>
      <c r="AF9" s="65">
        <v>2.6642984014209592</v>
      </c>
      <c r="AG9" s="479"/>
      <c r="AH9" s="479"/>
      <c r="AI9" s="479"/>
      <c r="AJ9" s="477"/>
      <c r="AK9" s="479"/>
      <c r="AL9" s="479"/>
      <c r="AM9" s="479"/>
      <c r="AN9" s="479"/>
      <c r="AO9" s="479"/>
      <c r="AP9" s="479"/>
      <c r="AQ9" s="479"/>
      <c r="AR9" s="65"/>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v>0</v>
      </c>
    </row>
    <row r="10" spans="1:68" ht="13.25" customHeight="1">
      <c r="A10" s="251">
        <v>3</v>
      </c>
      <c r="B10" s="472">
        <v>2.953472222223354</v>
      </c>
      <c r="C10">
        <v>70.883333333360497</v>
      </c>
      <c r="D10" s="413">
        <v>20</v>
      </c>
      <c r="E10" s="64"/>
      <c r="F10" s="299"/>
      <c r="G10"/>
      <c r="H10" s="65">
        <v>1.4616999460220337</v>
      </c>
      <c r="I10" s="307">
        <v>1.0747341887436646E-2</v>
      </c>
      <c r="J10" s="307">
        <v>1.4724472879094703</v>
      </c>
      <c r="K10" s="325">
        <v>99.270103454589844</v>
      </c>
      <c r="L10" s="326"/>
      <c r="M10" s="64"/>
      <c r="N10" s="298"/>
      <c r="O10" s="298"/>
      <c r="P10" s="64"/>
      <c r="Q10" s="64"/>
      <c r="R10" s="297">
        <v>327</v>
      </c>
      <c r="S10" s="65"/>
      <c r="T10" s="102">
        <v>5.7751611128562113</v>
      </c>
      <c r="U10" s="479">
        <v>0.10299999999999999</v>
      </c>
      <c r="V10" s="479">
        <v>1.6379999999999999</v>
      </c>
      <c r="W10" s="479">
        <v>4.3479999999999999</v>
      </c>
      <c r="X10" s="479">
        <v>1.671</v>
      </c>
      <c r="Y10" s="479">
        <v>0.94299999999999995</v>
      </c>
      <c r="Z10" s="65">
        <v>28.75285863362863</v>
      </c>
      <c r="AA10" s="479">
        <v>0.36599999999999999</v>
      </c>
      <c r="AB10" s="479">
        <v>2.2280000000000002</v>
      </c>
      <c r="AC10" s="479"/>
      <c r="AD10" s="479"/>
      <c r="AE10" s="479"/>
      <c r="AF10" s="65">
        <v>3.8854351687388986</v>
      </c>
      <c r="AG10" s="479"/>
      <c r="AH10" s="479"/>
      <c r="AI10" s="479"/>
      <c r="AJ10" s="477"/>
      <c r="AK10" s="479"/>
      <c r="AL10" s="479"/>
      <c r="AM10" s="479"/>
      <c r="AN10" s="479"/>
      <c r="AO10" s="479"/>
      <c r="AP10" s="479"/>
      <c r="AQ10" s="479"/>
      <c r="AR10" s="65"/>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v>0</v>
      </c>
    </row>
    <row r="11" spans="1:68" ht="13.25" customHeight="1">
      <c r="A11" s="251">
        <v>4</v>
      </c>
      <c r="B11" s="472">
        <v>3.9736111111124046</v>
      </c>
      <c r="C11">
        <v>95.366666666697711</v>
      </c>
      <c r="D11" s="413">
        <v>20</v>
      </c>
      <c r="E11" s="64"/>
      <c r="F11" s="299"/>
      <c r="G11"/>
      <c r="H11" s="65">
        <v>2.7349999977111819</v>
      </c>
      <c r="I11" s="307">
        <v>3.0707600483526498E-2</v>
      </c>
      <c r="J11" s="307">
        <v>2.7657075981947083</v>
      </c>
      <c r="K11" s="325">
        <v>98.889701843261719</v>
      </c>
      <c r="L11" s="326"/>
      <c r="M11" s="64"/>
      <c r="N11" s="298"/>
      <c r="O11" s="298"/>
      <c r="P11" s="64"/>
      <c r="Q11" s="64"/>
      <c r="R11" s="297">
        <v>352</v>
      </c>
      <c r="S11" s="65">
        <v>25.45</v>
      </c>
      <c r="T11" s="102">
        <v>8.3995945045974914</v>
      </c>
      <c r="U11" s="479">
        <v>0.27500000000000002</v>
      </c>
      <c r="V11" s="479">
        <v>2.02</v>
      </c>
      <c r="W11" s="479">
        <v>5.593</v>
      </c>
      <c r="X11" s="479">
        <v>1.6419999999999999</v>
      </c>
      <c r="Y11" s="479">
        <v>0.86599999999999999</v>
      </c>
      <c r="Z11" s="65">
        <v>32.860409867004151</v>
      </c>
      <c r="AA11" s="479">
        <v>0.66800000000000004</v>
      </c>
      <c r="AB11" s="479">
        <v>6.4169999999999998</v>
      </c>
      <c r="AC11" s="479"/>
      <c r="AD11" s="479"/>
      <c r="AE11" s="479"/>
      <c r="AF11" s="65">
        <v>5.5506216696269988</v>
      </c>
      <c r="AG11" s="479"/>
      <c r="AH11" s="479"/>
      <c r="AI11" s="479"/>
      <c r="AJ11" s="477"/>
      <c r="AK11" s="479"/>
      <c r="AL11" s="479"/>
      <c r="AM11" s="479"/>
      <c r="AN11" s="479"/>
      <c r="AO11" s="479"/>
      <c r="AP11" s="479"/>
      <c r="AQ11" s="479"/>
      <c r="AR11" s="65"/>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v>0</v>
      </c>
    </row>
    <row r="12" spans="1:68" ht="13.25" customHeight="1">
      <c r="A12" s="251">
        <v>5</v>
      </c>
      <c r="B12" s="481">
        <v>4.8250000000043656</v>
      </c>
      <c r="C12" s="482">
        <v>115.80000000010477</v>
      </c>
      <c r="D12" s="488">
        <v>35</v>
      </c>
      <c r="E12" s="64"/>
      <c r="F12" s="299"/>
      <c r="G12"/>
      <c r="H12" s="65">
        <v>4.0441001487731931</v>
      </c>
      <c r="I12" s="307">
        <v>3.0194454565775963E-2</v>
      </c>
      <c r="J12" s="307">
        <v>4.0742946033389691</v>
      </c>
      <c r="K12" s="325">
        <v>99.258903503417969</v>
      </c>
      <c r="L12" s="326"/>
      <c r="M12" s="64"/>
      <c r="N12" s="298"/>
      <c r="O12" s="298"/>
      <c r="P12" s="64"/>
      <c r="Q12" s="64"/>
      <c r="R12" s="297">
        <v>373</v>
      </c>
      <c r="S12" s="65">
        <v>82.36</v>
      </c>
      <c r="T12" s="102">
        <v>13.105289423155925</v>
      </c>
      <c r="U12" s="479">
        <v>0.59899999999999998</v>
      </c>
      <c r="V12" s="479">
        <v>2.423</v>
      </c>
      <c r="W12" s="479">
        <v>6.4779999999999998</v>
      </c>
      <c r="X12" s="479">
        <v>1.7450000000000001</v>
      </c>
      <c r="Y12" s="479">
        <v>0.77700000000000002</v>
      </c>
      <c r="Z12" s="65">
        <v>34.192588645396214</v>
      </c>
      <c r="AA12" s="479">
        <v>1.006</v>
      </c>
      <c r="AB12" s="479">
        <v>9.4480000000000004</v>
      </c>
      <c r="AC12" s="479"/>
      <c r="AD12" s="479"/>
      <c r="AE12" s="479"/>
      <c r="AF12" s="65">
        <v>7.215808170515098</v>
      </c>
      <c r="AG12" s="479"/>
      <c r="AH12" s="479"/>
      <c r="AI12" s="479"/>
      <c r="AJ12" s="486"/>
      <c r="AK12" s="479"/>
      <c r="AL12" s="479"/>
      <c r="AM12" s="479"/>
      <c r="AN12" s="479"/>
      <c r="AO12" s="479"/>
      <c r="AP12" s="479"/>
      <c r="AQ12" s="479"/>
      <c r="AR12" s="65"/>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v>0</v>
      </c>
    </row>
    <row r="13" spans="1:68" ht="13.25" customHeight="1">
      <c r="A13" s="251">
        <v>6</v>
      </c>
      <c r="B13" s="472">
        <v>5.875</v>
      </c>
      <c r="C13">
        <v>141</v>
      </c>
      <c r="D13" s="413">
        <v>20</v>
      </c>
      <c r="E13" s="64"/>
      <c r="F13" s="299"/>
      <c r="G13"/>
      <c r="H13" s="65">
        <v>6.7267001701354987</v>
      </c>
      <c r="I13" s="307">
        <v>4.8107793918330088E-2</v>
      </c>
      <c r="J13" s="307">
        <v>6.7748079640538288</v>
      </c>
      <c r="K13" s="325">
        <v>99.289901733398438</v>
      </c>
      <c r="L13" s="326"/>
      <c r="M13" s="64"/>
      <c r="N13" s="298"/>
      <c r="O13" s="298"/>
      <c r="P13" s="64"/>
      <c r="Q13" s="64"/>
      <c r="R13" s="297">
        <v>380</v>
      </c>
      <c r="S13" s="65">
        <v>209.2</v>
      </c>
      <c r="T13" s="102">
        <v>20.413562680083089</v>
      </c>
      <c r="U13" s="479">
        <v>1.444</v>
      </c>
      <c r="V13" s="479">
        <v>2.9140000000000001</v>
      </c>
      <c r="W13" s="479">
        <v>6.5449999999999999</v>
      </c>
      <c r="X13" s="479">
        <v>2.1829999999999998</v>
      </c>
      <c r="Y13" s="479">
        <v>0.69</v>
      </c>
      <c r="Z13" s="65">
        <v>33.91505139989787</v>
      </c>
      <c r="AA13" s="479">
        <v>1.6870000000000001</v>
      </c>
      <c r="AB13" s="479">
        <v>13.005000000000001</v>
      </c>
      <c r="AC13" s="479"/>
      <c r="AD13" s="479"/>
      <c r="AE13" s="479"/>
      <c r="AF13" s="65">
        <v>9.4360568383658983</v>
      </c>
      <c r="AG13" s="479"/>
      <c r="AH13" s="479"/>
      <c r="AI13" s="479"/>
      <c r="AJ13" s="477"/>
      <c r="AK13" s="479"/>
      <c r="AL13" s="479"/>
      <c r="AM13" s="479"/>
      <c r="AN13" s="479"/>
      <c r="AO13" s="479"/>
      <c r="AP13" s="479"/>
      <c r="AQ13" s="479"/>
      <c r="AR13" s="65"/>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v>0</v>
      </c>
    </row>
    <row r="14" spans="1:68" s="310" customFormat="1" ht="13.25" customHeight="1">
      <c r="A14" s="251">
        <v>7</v>
      </c>
      <c r="B14" s="472">
        <v>6.8604166666700621</v>
      </c>
      <c r="C14">
        <v>164.65000000008149</v>
      </c>
      <c r="D14" s="413">
        <v>20</v>
      </c>
      <c r="E14" s="64"/>
      <c r="F14" s="299"/>
      <c r="G14"/>
      <c r="H14" s="65">
        <v>9.945699555969238</v>
      </c>
      <c r="I14" s="307">
        <v>8.0853773553254626E-2</v>
      </c>
      <c r="J14" s="307">
        <v>10.026553329522493</v>
      </c>
      <c r="K14" s="325">
        <v>99.193603515625</v>
      </c>
      <c r="L14" s="326"/>
      <c r="M14" s="64"/>
      <c r="N14" s="298"/>
      <c r="O14" s="298"/>
      <c r="P14" s="64"/>
      <c r="Q14" s="64"/>
      <c r="R14" s="297">
        <v>396</v>
      </c>
      <c r="S14" s="65">
        <v>410.45</v>
      </c>
      <c r="T14" s="102">
        <v>30.245775927447482</v>
      </c>
      <c r="U14" s="479">
        <v>2.85</v>
      </c>
      <c r="V14" s="479">
        <v>3.3980000000000001</v>
      </c>
      <c r="W14" s="479">
        <v>5.5880000000000001</v>
      </c>
      <c r="X14" s="479">
        <v>2.8410000000000002</v>
      </c>
      <c r="Y14" s="479">
        <v>0.58699999999999997</v>
      </c>
      <c r="Z14" s="65">
        <v>31.250693843113741</v>
      </c>
      <c r="AA14" s="479">
        <v>2.6819999999999999</v>
      </c>
      <c r="AB14" s="479">
        <v>15.743</v>
      </c>
      <c r="AC14" s="479"/>
      <c r="AD14" s="479"/>
      <c r="AE14" s="479"/>
      <c r="AF14" s="65">
        <v>10.990230905861457</v>
      </c>
      <c r="AG14" s="479"/>
      <c r="AH14" s="479"/>
      <c r="AI14" s="479"/>
      <c r="AJ14" s="477"/>
      <c r="AK14" s="479"/>
      <c r="AL14" s="479"/>
      <c r="AM14" s="479"/>
      <c r="AN14" s="479"/>
      <c r="AO14" s="479"/>
      <c r="AP14" s="479"/>
      <c r="AQ14" s="479"/>
      <c r="AR14" s="65"/>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v>0</v>
      </c>
    </row>
    <row r="15" spans="1:68" s="310" customFormat="1" ht="13.25" customHeight="1">
      <c r="A15" s="251">
        <v>8</v>
      </c>
      <c r="B15" s="472">
        <v>7.8763888888861402</v>
      </c>
      <c r="C15">
        <v>189.03333333326736</v>
      </c>
      <c r="D15" s="413">
        <v>20</v>
      </c>
      <c r="E15" s="64"/>
      <c r="F15" s="299"/>
      <c r="G15"/>
      <c r="H15" s="65">
        <v>12.503599984741211</v>
      </c>
      <c r="I15" s="307">
        <v>9.7240433242664182E-2</v>
      </c>
      <c r="J15" s="307">
        <v>12.600840417983875</v>
      </c>
      <c r="K15" s="325">
        <v>99.228302001953125</v>
      </c>
      <c r="L15" s="326"/>
      <c r="M15" s="64"/>
      <c r="N15" s="298"/>
      <c r="O15" s="298"/>
      <c r="P15" s="250"/>
      <c r="Q15" s="250"/>
      <c r="R15" s="297">
        <v>376</v>
      </c>
      <c r="S15" s="65">
        <v>741.35</v>
      </c>
      <c r="T15" s="102">
        <v>43.420829621683531</v>
      </c>
      <c r="U15" s="479">
        <v>4.8929999999999998</v>
      </c>
      <c r="V15" s="479">
        <v>3.0089999999999999</v>
      </c>
      <c r="W15" s="479">
        <v>1.1599999999999999</v>
      </c>
      <c r="X15" s="479">
        <v>3.5670000000000002</v>
      </c>
      <c r="Y15" s="479">
        <v>0.41</v>
      </c>
      <c r="Z15" s="65">
        <v>20.260218921379249</v>
      </c>
      <c r="AA15" s="479">
        <v>3.4809999999999999</v>
      </c>
      <c r="AB15" s="479">
        <v>14.6</v>
      </c>
      <c r="AC15" s="479"/>
      <c r="AD15" s="479"/>
      <c r="AE15" s="479"/>
      <c r="AF15" s="65">
        <v>12.655417406749555</v>
      </c>
      <c r="AG15" s="479"/>
      <c r="AH15" s="479"/>
      <c r="AI15" s="479"/>
      <c r="AJ15" s="477"/>
      <c r="AK15" s="479"/>
      <c r="AL15" s="479"/>
      <c r="AM15" s="479"/>
      <c r="AN15" s="479"/>
      <c r="AO15" s="479"/>
      <c r="AP15" s="479"/>
      <c r="AQ15" s="479"/>
      <c r="AR15" s="250"/>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v>0</v>
      </c>
    </row>
    <row r="16" spans="1:68" s="310" customFormat="1" ht="13.25" customHeight="1">
      <c r="A16" s="251">
        <v>9</v>
      </c>
      <c r="B16" s="472">
        <v>8.8743055555532919</v>
      </c>
      <c r="C16">
        <v>212.98333333327901</v>
      </c>
      <c r="D16" s="413">
        <v>20</v>
      </c>
      <c r="E16" s="64"/>
      <c r="F16" s="299"/>
      <c r="G16"/>
      <c r="H16" s="65">
        <v>15.666299684143066</v>
      </c>
      <c r="I16" s="307">
        <v>0.13919889284012044</v>
      </c>
      <c r="J16" s="307">
        <v>15.805498576983187</v>
      </c>
      <c r="K16" s="325">
        <v>99.119300842285156</v>
      </c>
      <c r="L16" s="326"/>
      <c r="M16" s="64"/>
      <c r="N16" s="298"/>
      <c r="O16" s="298"/>
      <c r="P16" s="250"/>
      <c r="Q16" s="250"/>
      <c r="R16" s="297">
        <v>371</v>
      </c>
      <c r="S16" s="65">
        <v>1180.8699999999999</v>
      </c>
      <c r="T16" s="102">
        <v>56.427587154105098</v>
      </c>
      <c r="U16" s="479">
        <v>6.5250000000000004</v>
      </c>
      <c r="V16" s="479">
        <v>2.5329999999999999</v>
      </c>
      <c r="W16" s="479">
        <v>0</v>
      </c>
      <c r="X16" s="479">
        <v>3.1579999999999999</v>
      </c>
      <c r="Y16" s="479">
        <v>0.23699999999999999</v>
      </c>
      <c r="Z16" s="65">
        <v>9.8803259397411143</v>
      </c>
      <c r="AA16" s="479">
        <v>3.5910000000000002</v>
      </c>
      <c r="AB16" s="479">
        <v>11.56</v>
      </c>
      <c r="AC16" s="479"/>
      <c r="AD16" s="479"/>
      <c r="AE16" s="479"/>
      <c r="AF16" s="65">
        <v>8.9920071047957375</v>
      </c>
      <c r="AG16" s="479"/>
      <c r="AH16" s="479"/>
      <c r="AI16" s="479"/>
      <c r="AJ16" s="477"/>
      <c r="AK16" s="479"/>
      <c r="AL16" s="479"/>
      <c r="AM16" s="479"/>
      <c r="AN16" s="479"/>
      <c r="AO16" s="479"/>
      <c r="AP16" s="479"/>
      <c r="AQ16" s="479"/>
      <c r="AR16" s="250"/>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v>0</v>
      </c>
    </row>
    <row r="17" spans="1:68" s="310" customFormat="1" ht="13.25" customHeight="1">
      <c r="A17" s="251">
        <v>10</v>
      </c>
      <c r="B17" s="472">
        <v>9.9208333333372138</v>
      </c>
      <c r="C17">
        <v>238.10000000009313</v>
      </c>
      <c r="D17" s="413">
        <v>46</v>
      </c>
      <c r="E17" s="64"/>
      <c r="F17" s="299"/>
      <c r="G17"/>
      <c r="H17" s="65">
        <v>16.470799310302734</v>
      </c>
      <c r="I17" s="307">
        <v>0.30194314722507087</v>
      </c>
      <c r="J17" s="307">
        <v>16.772742457527805</v>
      </c>
      <c r="K17" s="325">
        <v>98.199798583984375</v>
      </c>
      <c r="L17" s="326"/>
      <c r="M17" s="64"/>
      <c r="N17" s="298"/>
      <c r="O17" s="298"/>
      <c r="P17" s="250"/>
      <c r="Q17" s="250"/>
      <c r="R17" s="297">
        <v>369</v>
      </c>
      <c r="S17" s="65">
        <v>1585.31</v>
      </c>
      <c r="T17" s="102">
        <v>69.74347642302024</v>
      </c>
      <c r="U17" s="479">
        <v>7.3479999999999999</v>
      </c>
      <c r="V17" s="479">
        <v>2.3109999999999999</v>
      </c>
      <c r="W17" s="479">
        <v>0</v>
      </c>
      <c r="X17" s="479">
        <v>2.6589999999999998</v>
      </c>
      <c r="Y17" s="479">
        <v>0.13400000000000001</v>
      </c>
      <c r="Z17" s="65">
        <v>5.4952374608672478</v>
      </c>
      <c r="AA17" s="479">
        <v>3.4980000000000002</v>
      </c>
      <c r="AB17" s="479">
        <v>8.9469999999999992</v>
      </c>
      <c r="AC17" s="479"/>
      <c r="AD17" s="479"/>
      <c r="AE17" s="479"/>
      <c r="AF17" s="65">
        <v>7.3268206039076382</v>
      </c>
      <c r="AG17" s="479"/>
      <c r="AH17" s="479"/>
      <c r="AI17" s="479"/>
      <c r="AJ17" s="477"/>
      <c r="AK17" s="479"/>
      <c r="AL17" s="479"/>
      <c r="AM17" s="479"/>
      <c r="AN17" s="479"/>
      <c r="AO17" s="479"/>
      <c r="AP17" s="479"/>
      <c r="AQ17" s="479"/>
      <c r="AR17" s="250"/>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v>0</v>
      </c>
    </row>
    <row r="18" spans="1:68" s="310" customFormat="1" ht="13.25" customHeight="1">
      <c r="A18" s="251">
        <v>11</v>
      </c>
      <c r="B18" s="472">
        <v>10.90625</v>
      </c>
      <c r="C18">
        <v>261.75</v>
      </c>
      <c r="D18" s="413">
        <v>20</v>
      </c>
      <c r="E18" s="64"/>
      <c r="F18" s="299"/>
      <c r="G18"/>
      <c r="H18" s="65">
        <v>15.796199662780761</v>
      </c>
      <c r="I18" s="307">
        <v>0.34595935503624275</v>
      </c>
      <c r="J18" s="307">
        <v>16.142159017817004</v>
      </c>
      <c r="K18" s="325">
        <v>97.856796264648438</v>
      </c>
      <c r="L18" s="326"/>
      <c r="M18" s="64"/>
      <c r="N18" s="298"/>
      <c r="O18" s="298"/>
      <c r="P18" s="250"/>
      <c r="Q18" s="250"/>
      <c r="R18" s="297">
        <v>395</v>
      </c>
      <c r="S18" s="65">
        <v>2020.63</v>
      </c>
      <c r="T18" s="102">
        <v>85.905125900117042</v>
      </c>
      <c r="U18" s="479">
        <v>6.2030000000000003</v>
      </c>
      <c r="V18" s="479">
        <v>1.97</v>
      </c>
      <c r="W18" s="479">
        <v>6.8000000000000005E-2</v>
      </c>
      <c r="X18" s="479">
        <v>2.4900000000000002</v>
      </c>
      <c r="Y18" s="479">
        <v>8.5000000000000006E-2</v>
      </c>
      <c r="Z18" s="65">
        <v>7.0494460356579856</v>
      </c>
      <c r="AA18" s="479">
        <v>2.5630000000000002</v>
      </c>
      <c r="AB18" s="479">
        <v>6.4160000000000004</v>
      </c>
      <c r="AC18" s="479"/>
      <c r="AD18" s="479"/>
      <c r="AE18" s="479"/>
      <c r="AF18" s="65">
        <v>5.8836589698046184</v>
      </c>
      <c r="AG18" s="479"/>
      <c r="AH18" s="479"/>
      <c r="AI18" s="479"/>
      <c r="AJ18" s="477"/>
      <c r="AK18" s="479"/>
      <c r="AL18" s="479"/>
      <c r="AM18" s="479"/>
      <c r="AN18" s="479"/>
      <c r="AO18" s="479"/>
      <c r="AP18" s="479"/>
      <c r="AQ18" s="479"/>
      <c r="AR18" s="250"/>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v>0</v>
      </c>
    </row>
    <row r="19" spans="1:68" s="310" customFormat="1" ht="13.25" customHeight="1">
      <c r="A19" s="251">
        <v>12</v>
      </c>
      <c r="B19" s="472">
        <v>11.864583333335759</v>
      </c>
      <c r="C19">
        <v>284.75000000005821</v>
      </c>
      <c r="D19" s="413">
        <v>20</v>
      </c>
      <c r="E19" s="64"/>
      <c r="F19" s="299"/>
      <c r="G19"/>
      <c r="H19" s="65">
        <v>16.004000527954101</v>
      </c>
      <c r="I19" s="307">
        <v>0.569086624144024</v>
      </c>
      <c r="J19" s="307">
        <v>16.573087152098125</v>
      </c>
      <c r="K19" s="325">
        <v>96.566200256347656</v>
      </c>
      <c r="L19" s="326"/>
      <c r="M19" s="64"/>
      <c r="N19" s="298"/>
      <c r="O19" s="298"/>
      <c r="P19" s="250"/>
      <c r="Q19" s="250"/>
      <c r="R19" s="297">
        <v>403</v>
      </c>
      <c r="S19" s="65">
        <v>2508.6</v>
      </c>
      <c r="T19" s="102">
        <v>103.61341164067417</v>
      </c>
      <c r="U19" s="479">
        <v>4.8979999999999997</v>
      </c>
      <c r="V19" s="479">
        <v>1.6319999999999999</v>
      </c>
      <c r="W19" s="479">
        <v>6.3E-2</v>
      </c>
      <c r="X19" s="479">
        <v>2.056</v>
      </c>
      <c r="Y19" s="479">
        <v>9.7000000000000003E-2</v>
      </c>
      <c r="Z19" s="65">
        <v>8.6591620595483914</v>
      </c>
      <c r="AA19" s="479">
        <v>2.4649999999999999</v>
      </c>
      <c r="AB19" s="479">
        <v>4.1349999999999998</v>
      </c>
      <c r="AC19" s="479"/>
      <c r="AD19" s="479"/>
      <c r="AE19" s="479"/>
      <c r="AF19" s="65">
        <v>4.4404973357015995</v>
      </c>
      <c r="AG19" s="479"/>
      <c r="AH19" s="479"/>
      <c r="AI19" s="479"/>
      <c r="AJ19" s="477"/>
      <c r="AK19" s="479"/>
      <c r="AL19" s="479"/>
      <c r="AM19" s="479"/>
      <c r="AN19" s="479"/>
      <c r="AO19" s="479"/>
      <c r="AP19" s="479"/>
      <c r="AQ19" s="479"/>
      <c r="AR19" s="250"/>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v>0</v>
      </c>
    </row>
    <row r="20" spans="1:68" s="310" customFormat="1" ht="13.25" customHeight="1">
      <c r="A20" s="251">
        <v>13</v>
      </c>
      <c r="B20" s="472">
        <v>12.857638888890506</v>
      </c>
      <c r="C20">
        <v>308.58333333337214</v>
      </c>
      <c r="D20" s="413">
        <v>20</v>
      </c>
      <c r="E20" s="290"/>
      <c r="F20" s="290"/>
      <c r="G20" s="250"/>
      <c r="H20" s="250">
        <v>15.927300317382812</v>
      </c>
      <c r="I20" s="307">
        <v>1.1258860445321801</v>
      </c>
      <c r="J20" s="307">
        <v>17.053186361914992</v>
      </c>
      <c r="K20" s="314">
        <v>93.397796630859375</v>
      </c>
      <c r="L20" s="250"/>
      <c r="M20" s="250"/>
      <c r="N20" s="250"/>
      <c r="O20" s="250"/>
      <c r="P20" s="250"/>
      <c r="Q20" s="250"/>
      <c r="R20" s="297">
        <v>421</v>
      </c>
      <c r="S20" s="65">
        <v>2885.1</v>
      </c>
      <c r="T20" s="102">
        <v>120.05977473905473</v>
      </c>
      <c r="U20" s="479">
        <v>2.9329999999999998</v>
      </c>
      <c r="V20" s="479">
        <v>1.2270000000000001</v>
      </c>
      <c r="W20" s="479">
        <v>7.0999999999999994E-2</v>
      </c>
      <c r="X20" s="479">
        <v>1.48</v>
      </c>
      <c r="Y20" s="479">
        <v>0.17199999999999999</v>
      </c>
      <c r="Z20" s="250">
        <v>12.988743089322586</v>
      </c>
      <c r="AA20" s="479">
        <v>2.2559999999999998</v>
      </c>
      <c r="AB20" s="479">
        <v>2.3570000000000002</v>
      </c>
      <c r="AC20" s="479"/>
      <c r="AD20" s="479"/>
      <c r="AE20" s="479"/>
      <c r="AF20" s="250">
        <v>1.9982238010657194</v>
      </c>
      <c r="AG20" s="479"/>
      <c r="AH20" s="479"/>
      <c r="AI20" s="479"/>
      <c r="AJ20" s="477"/>
      <c r="AK20" s="479"/>
      <c r="AL20" s="479"/>
      <c r="AM20" s="479"/>
      <c r="AN20" s="479"/>
      <c r="AO20" s="479"/>
      <c r="AP20" s="479"/>
      <c r="AQ20" s="479"/>
    </row>
    <row r="21" spans="1:68" s="310" customFormat="1" ht="13.25" customHeight="1">
      <c r="A21" s="251">
        <v>14</v>
      </c>
      <c r="B21" s="481">
        <v>13.872222222220444</v>
      </c>
      <c r="C21" s="482">
        <v>332.93333333329065</v>
      </c>
      <c r="D21" s="488">
        <v>20</v>
      </c>
      <c r="E21" s="250"/>
      <c r="F21" s="250"/>
      <c r="G21" s="250"/>
      <c r="H21" s="250">
        <v>13.334700448608398</v>
      </c>
      <c r="I21" s="307">
        <v>2.8771689708698567</v>
      </c>
      <c r="J21" s="307">
        <v>16.211869419478255</v>
      </c>
      <c r="K21" s="314">
        <v>82.252700805664062</v>
      </c>
      <c r="L21" s="250"/>
      <c r="M21" s="250"/>
      <c r="N21" s="250"/>
      <c r="O21" s="250"/>
      <c r="P21" s="250"/>
      <c r="Q21" s="250"/>
      <c r="R21" s="297">
        <v>460</v>
      </c>
      <c r="S21" s="65">
        <v>3028.8</v>
      </c>
      <c r="T21" s="102">
        <v>133.47772652711561</v>
      </c>
      <c r="U21" s="479">
        <v>2.5499999999999998</v>
      </c>
      <c r="V21" s="479">
        <v>1.3220000000000001</v>
      </c>
      <c r="W21" s="479">
        <v>8.5999999999999993E-2</v>
      </c>
      <c r="X21" s="479">
        <v>2.4860000000000002</v>
      </c>
      <c r="Y21" s="479">
        <v>0.41299999999999998</v>
      </c>
      <c r="Z21" s="250">
        <v>14.709474011412331</v>
      </c>
      <c r="AA21" s="479">
        <v>1.909</v>
      </c>
      <c r="AB21" s="479">
        <v>2.8820000000000001</v>
      </c>
      <c r="AC21" s="479"/>
      <c r="AD21" s="479"/>
      <c r="AE21" s="479"/>
      <c r="AF21" s="250">
        <v>3.3303730017761985</v>
      </c>
      <c r="AG21" s="479"/>
      <c r="AH21" s="479"/>
      <c r="AI21" s="479"/>
      <c r="AJ21" s="486"/>
      <c r="AK21" s="479"/>
      <c r="AL21" s="479"/>
      <c r="AM21" s="479"/>
      <c r="AN21" s="479"/>
      <c r="AO21" s="479"/>
      <c r="AP21" s="479"/>
      <c r="AQ21" s="479"/>
    </row>
    <row r="22" spans="1:68" s="310" customFormat="1" ht="13.2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2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2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2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2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2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2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2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2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2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2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2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2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2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2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2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2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2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2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2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2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2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2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2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2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2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2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2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2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2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2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2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2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2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2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2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2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2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2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2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2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2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2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2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2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2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2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2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2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2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2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2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2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2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2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2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2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2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2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2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2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2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2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2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2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baseColWidth="10" defaultColWidth="8.83203125" defaultRowHeight="13"/>
  <cols>
    <col min="1" max="1" width="10.33203125" bestFit="1" customWidth="1"/>
    <col min="2" max="2" width="8.1640625" customWidth="1"/>
    <col min="3" max="3" width="8.5" bestFit="1" customWidth="1"/>
    <col min="4" max="4" width="6.1640625" bestFit="1" customWidth="1"/>
    <col min="5" max="5" width="6.1640625" customWidth="1"/>
    <col min="6" max="6" width="20.33203125" customWidth="1"/>
    <col min="7" max="7" width="11.5" bestFit="1" customWidth="1"/>
    <col min="8" max="8" width="11.5" customWidth="1"/>
    <col min="9" max="9" width="13.5" bestFit="1" customWidth="1"/>
    <col min="10" max="10" width="12.1640625" bestFit="1" customWidth="1"/>
    <col min="11" max="11" width="12.83203125" bestFit="1" customWidth="1"/>
    <col min="12" max="12" width="12.33203125" bestFit="1" customWidth="1"/>
    <col min="13" max="14" width="12.33203125" customWidth="1"/>
    <col min="15" max="15" width="12.5" bestFit="1" customWidth="1"/>
    <col min="16" max="16" width="9.6640625" bestFit="1" customWidth="1"/>
    <col min="17" max="20" width="9.6640625" customWidth="1"/>
    <col min="21" max="21" width="10.5" customWidth="1"/>
    <col min="22" max="22" width="13.6640625" bestFit="1" customWidth="1"/>
    <col min="23" max="25" width="13.6640625" customWidth="1"/>
    <col min="26" max="26" width="13.6640625" bestFit="1" customWidth="1"/>
    <col min="27" max="33" width="13.6640625" customWidth="1"/>
    <col min="257" max="257" width="10.33203125" bestFit="1" customWidth="1"/>
    <col min="258" max="258" width="8.1640625" customWidth="1"/>
    <col min="259" max="259" width="8.5" bestFit="1" customWidth="1"/>
    <col min="260" max="260" width="6.1640625" bestFit="1" customWidth="1"/>
    <col min="261" max="261" width="6.1640625" customWidth="1"/>
    <col min="262" max="262" width="20.33203125" customWidth="1"/>
    <col min="263" max="263" width="11.5" bestFit="1" customWidth="1"/>
    <col min="264" max="264" width="11.5" customWidth="1"/>
    <col min="265" max="265" width="13.5" bestFit="1" customWidth="1"/>
    <col min="266" max="266" width="12.1640625" bestFit="1" customWidth="1"/>
    <col min="267" max="267" width="12.83203125" bestFit="1" customWidth="1"/>
    <col min="268" max="268" width="12.33203125" bestFit="1" customWidth="1"/>
    <col min="269" max="270" width="12.33203125" customWidth="1"/>
    <col min="271" max="271" width="12.5" bestFit="1" customWidth="1"/>
    <col min="272" max="272" width="9.6640625" bestFit="1" customWidth="1"/>
    <col min="273" max="276" width="9.6640625" customWidth="1"/>
    <col min="277" max="277" width="10.5" customWidth="1"/>
    <col min="278" max="278" width="13.6640625" bestFit="1" customWidth="1"/>
    <col min="279" max="281" width="13.6640625" customWidth="1"/>
    <col min="282" max="282" width="13.6640625" bestFit="1" customWidth="1"/>
    <col min="283" max="289" width="13.6640625" customWidth="1"/>
    <col min="513" max="513" width="10.33203125" bestFit="1" customWidth="1"/>
    <col min="514" max="514" width="8.1640625" customWidth="1"/>
    <col min="515" max="515" width="8.5" bestFit="1" customWidth="1"/>
    <col min="516" max="516" width="6.1640625" bestFit="1" customWidth="1"/>
    <col min="517" max="517" width="6.1640625" customWidth="1"/>
    <col min="518" max="518" width="20.33203125" customWidth="1"/>
    <col min="519" max="519" width="11.5" bestFit="1" customWidth="1"/>
    <col min="520" max="520" width="11.5" customWidth="1"/>
    <col min="521" max="521" width="13.5" bestFit="1" customWidth="1"/>
    <col min="522" max="522" width="12.1640625" bestFit="1" customWidth="1"/>
    <col min="523" max="523" width="12.83203125" bestFit="1" customWidth="1"/>
    <col min="524" max="524" width="12.33203125" bestFit="1" customWidth="1"/>
    <col min="525" max="526" width="12.33203125" customWidth="1"/>
    <col min="527" max="527" width="12.5" bestFit="1" customWidth="1"/>
    <col min="528" max="528" width="9.6640625" bestFit="1" customWidth="1"/>
    <col min="529" max="532" width="9.6640625" customWidth="1"/>
    <col min="533" max="533" width="10.5" customWidth="1"/>
    <col min="534" max="534" width="13.6640625" bestFit="1" customWidth="1"/>
    <col min="535" max="537" width="13.6640625" customWidth="1"/>
    <col min="538" max="538" width="13.6640625" bestFit="1" customWidth="1"/>
    <col min="539" max="545" width="13.6640625" customWidth="1"/>
    <col min="769" max="769" width="10.33203125" bestFit="1" customWidth="1"/>
    <col min="770" max="770" width="8.1640625" customWidth="1"/>
    <col min="771" max="771" width="8.5" bestFit="1" customWidth="1"/>
    <col min="772" max="772" width="6.1640625" bestFit="1" customWidth="1"/>
    <col min="773" max="773" width="6.1640625" customWidth="1"/>
    <col min="774" max="774" width="20.33203125" customWidth="1"/>
    <col min="775" max="775" width="11.5" bestFit="1" customWidth="1"/>
    <col min="776" max="776" width="11.5" customWidth="1"/>
    <col min="777" max="777" width="13.5" bestFit="1" customWidth="1"/>
    <col min="778" max="778" width="12.1640625" bestFit="1" customWidth="1"/>
    <col min="779" max="779" width="12.83203125" bestFit="1" customWidth="1"/>
    <col min="780" max="780" width="12.33203125" bestFit="1" customWidth="1"/>
    <col min="781" max="782" width="12.33203125" customWidth="1"/>
    <col min="783" max="783" width="12.5" bestFit="1" customWidth="1"/>
    <col min="784" max="784" width="9.6640625" bestFit="1" customWidth="1"/>
    <col min="785" max="788" width="9.6640625" customWidth="1"/>
    <col min="789" max="789" width="10.5" customWidth="1"/>
    <col min="790" max="790" width="13.6640625" bestFit="1" customWidth="1"/>
    <col min="791" max="793" width="13.6640625" customWidth="1"/>
    <col min="794" max="794" width="13.6640625" bestFit="1" customWidth="1"/>
    <col min="795" max="801" width="13.6640625" customWidth="1"/>
    <col min="1025" max="1025" width="10.33203125" bestFit="1" customWidth="1"/>
    <col min="1026" max="1026" width="8.1640625" customWidth="1"/>
    <col min="1027" max="1027" width="8.5" bestFit="1" customWidth="1"/>
    <col min="1028" max="1028" width="6.1640625" bestFit="1" customWidth="1"/>
    <col min="1029" max="1029" width="6.1640625" customWidth="1"/>
    <col min="1030" max="1030" width="20.33203125" customWidth="1"/>
    <col min="1031" max="1031" width="11.5" bestFit="1" customWidth="1"/>
    <col min="1032" max="1032" width="11.5" customWidth="1"/>
    <col min="1033" max="1033" width="13.5" bestFit="1" customWidth="1"/>
    <col min="1034" max="1034" width="12.1640625" bestFit="1" customWidth="1"/>
    <col min="1035" max="1035" width="12.83203125" bestFit="1" customWidth="1"/>
    <col min="1036" max="1036" width="12.33203125" bestFit="1" customWidth="1"/>
    <col min="1037" max="1038" width="12.33203125" customWidth="1"/>
    <col min="1039" max="1039" width="12.5" bestFit="1" customWidth="1"/>
    <col min="1040" max="1040" width="9.6640625" bestFit="1" customWidth="1"/>
    <col min="1041" max="1044" width="9.6640625" customWidth="1"/>
    <col min="1045" max="1045" width="10.5" customWidth="1"/>
    <col min="1046" max="1046" width="13.6640625" bestFit="1" customWidth="1"/>
    <col min="1047" max="1049" width="13.6640625" customWidth="1"/>
    <col min="1050" max="1050" width="13.6640625" bestFit="1" customWidth="1"/>
    <col min="1051" max="1057" width="13.6640625" customWidth="1"/>
    <col min="1281" max="1281" width="10.33203125" bestFit="1" customWidth="1"/>
    <col min="1282" max="1282" width="8.1640625" customWidth="1"/>
    <col min="1283" max="1283" width="8.5" bestFit="1" customWidth="1"/>
    <col min="1284" max="1284" width="6.1640625" bestFit="1" customWidth="1"/>
    <col min="1285" max="1285" width="6.1640625" customWidth="1"/>
    <col min="1286" max="1286" width="20.33203125" customWidth="1"/>
    <col min="1287" max="1287" width="11.5" bestFit="1" customWidth="1"/>
    <col min="1288" max="1288" width="11.5" customWidth="1"/>
    <col min="1289" max="1289" width="13.5" bestFit="1" customWidth="1"/>
    <col min="1290" max="1290" width="12.1640625" bestFit="1" customWidth="1"/>
    <col min="1291" max="1291" width="12.83203125" bestFit="1" customWidth="1"/>
    <col min="1292" max="1292" width="12.33203125" bestFit="1" customWidth="1"/>
    <col min="1293" max="1294" width="12.33203125" customWidth="1"/>
    <col min="1295" max="1295" width="12.5" bestFit="1" customWidth="1"/>
    <col min="1296" max="1296" width="9.6640625" bestFit="1" customWidth="1"/>
    <col min="1297" max="1300" width="9.6640625" customWidth="1"/>
    <col min="1301" max="1301" width="10.5" customWidth="1"/>
    <col min="1302" max="1302" width="13.6640625" bestFit="1" customWidth="1"/>
    <col min="1303" max="1305" width="13.6640625" customWidth="1"/>
    <col min="1306" max="1306" width="13.6640625" bestFit="1" customWidth="1"/>
    <col min="1307" max="1313" width="13.6640625" customWidth="1"/>
    <col min="1537" max="1537" width="10.33203125" bestFit="1" customWidth="1"/>
    <col min="1538" max="1538" width="8.1640625" customWidth="1"/>
    <col min="1539" max="1539" width="8.5" bestFit="1" customWidth="1"/>
    <col min="1540" max="1540" width="6.1640625" bestFit="1" customWidth="1"/>
    <col min="1541" max="1541" width="6.1640625" customWidth="1"/>
    <col min="1542" max="1542" width="20.33203125" customWidth="1"/>
    <col min="1543" max="1543" width="11.5" bestFit="1" customWidth="1"/>
    <col min="1544" max="1544" width="11.5" customWidth="1"/>
    <col min="1545" max="1545" width="13.5" bestFit="1" customWidth="1"/>
    <col min="1546" max="1546" width="12.1640625" bestFit="1" customWidth="1"/>
    <col min="1547" max="1547" width="12.83203125" bestFit="1" customWidth="1"/>
    <col min="1548" max="1548" width="12.33203125" bestFit="1" customWidth="1"/>
    <col min="1549" max="1550" width="12.33203125" customWidth="1"/>
    <col min="1551" max="1551" width="12.5" bestFit="1" customWidth="1"/>
    <col min="1552" max="1552" width="9.6640625" bestFit="1" customWidth="1"/>
    <col min="1553" max="1556" width="9.6640625" customWidth="1"/>
    <col min="1557" max="1557" width="10.5" customWidth="1"/>
    <col min="1558" max="1558" width="13.6640625" bestFit="1" customWidth="1"/>
    <col min="1559" max="1561" width="13.6640625" customWidth="1"/>
    <col min="1562" max="1562" width="13.6640625" bestFit="1" customWidth="1"/>
    <col min="1563" max="1569" width="13.6640625" customWidth="1"/>
    <col min="1793" max="1793" width="10.33203125" bestFit="1" customWidth="1"/>
    <col min="1794" max="1794" width="8.1640625" customWidth="1"/>
    <col min="1795" max="1795" width="8.5" bestFit="1" customWidth="1"/>
    <col min="1796" max="1796" width="6.1640625" bestFit="1" customWidth="1"/>
    <col min="1797" max="1797" width="6.1640625" customWidth="1"/>
    <col min="1798" max="1798" width="20.33203125" customWidth="1"/>
    <col min="1799" max="1799" width="11.5" bestFit="1" customWidth="1"/>
    <col min="1800" max="1800" width="11.5" customWidth="1"/>
    <col min="1801" max="1801" width="13.5" bestFit="1" customWidth="1"/>
    <col min="1802" max="1802" width="12.1640625" bestFit="1" customWidth="1"/>
    <col min="1803" max="1803" width="12.83203125" bestFit="1" customWidth="1"/>
    <col min="1804" max="1804" width="12.33203125" bestFit="1" customWidth="1"/>
    <col min="1805" max="1806" width="12.33203125" customWidth="1"/>
    <col min="1807" max="1807" width="12.5" bestFit="1" customWidth="1"/>
    <col min="1808" max="1808" width="9.6640625" bestFit="1" customWidth="1"/>
    <col min="1809" max="1812" width="9.6640625" customWidth="1"/>
    <col min="1813" max="1813" width="10.5" customWidth="1"/>
    <col min="1814" max="1814" width="13.6640625" bestFit="1" customWidth="1"/>
    <col min="1815" max="1817" width="13.6640625" customWidth="1"/>
    <col min="1818" max="1818" width="13.6640625" bestFit="1" customWidth="1"/>
    <col min="1819" max="1825" width="13.6640625" customWidth="1"/>
    <col min="2049" max="2049" width="10.33203125" bestFit="1" customWidth="1"/>
    <col min="2050" max="2050" width="8.1640625" customWidth="1"/>
    <col min="2051" max="2051" width="8.5" bestFit="1" customWidth="1"/>
    <col min="2052" max="2052" width="6.1640625" bestFit="1" customWidth="1"/>
    <col min="2053" max="2053" width="6.1640625" customWidth="1"/>
    <col min="2054" max="2054" width="20.33203125" customWidth="1"/>
    <col min="2055" max="2055" width="11.5" bestFit="1" customWidth="1"/>
    <col min="2056" max="2056" width="11.5" customWidth="1"/>
    <col min="2057" max="2057" width="13.5" bestFit="1" customWidth="1"/>
    <col min="2058" max="2058" width="12.1640625" bestFit="1" customWidth="1"/>
    <col min="2059" max="2059" width="12.83203125" bestFit="1" customWidth="1"/>
    <col min="2060" max="2060" width="12.33203125" bestFit="1" customWidth="1"/>
    <col min="2061" max="2062" width="12.33203125" customWidth="1"/>
    <col min="2063" max="2063" width="12.5" bestFit="1" customWidth="1"/>
    <col min="2064" max="2064" width="9.6640625" bestFit="1" customWidth="1"/>
    <col min="2065" max="2068" width="9.6640625" customWidth="1"/>
    <col min="2069" max="2069" width="10.5" customWidth="1"/>
    <col min="2070" max="2070" width="13.6640625" bestFit="1" customWidth="1"/>
    <col min="2071" max="2073" width="13.6640625" customWidth="1"/>
    <col min="2074" max="2074" width="13.6640625" bestFit="1" customWidth="1"/>
    <col min="2075" max="2081" width="13.6640625" customWidth="1"/>
    <col min="2305" max="2305" width="10.33203125" bestFit="1" customWidth="1"/>
    <col min="2306" max="2306" width="8.1640625" customWidth="1"/>
    <col min="2307" max="2307" width="8.5" bestFit="1" customWidth="1"/>
    <col min="2308" max="2308" width="6.1640625" bestFit="1" customWidth="1"/>
    <col min="2309" max="2309" width="6.1640625" customWidth="1"/>
    <col min="2310" max="2310" width="20.33203125" customWidth="1"/>
    <col min="2311" max="2311" width="11.5" bestFit="1" customWidth="1"/>
    <col min="2312" max="2312" width="11.5" customWidth="1"/>
    <col min="2313" max="2313" width="13.5" bestFit="1" customWidth="1"/>
    <col min="2314" max="2314" width="12.1640625" bestFit="1" customWidth="1"/>
    <col min="2315" max="2315" width="12.83203125" bestFit="1" customWidth="1"/>
    <col min="2316" max="2316" width="12.33203125" bestFit="1" customWidth="1"/>
    <col min="2317" max="2318" width="12.33203125" customWidth="1"/>
    <col min="2319" max="2319" width="12.5" bestFit="1" customWidth="1"/>
    <col min="2320" max="2320" width="9.6640625" bestFit="1" customWidth="1"/>
    <col min="2321" max="2324" width="9.6640625" customWidth="1"/>
    <col min="2325" max="2325" width="10.5" customWidth="1"/>
    <col min="2326" max="2326" width="13.6640625" bestFit="1" customWidth="1"/>
    <col min="2327" max="2329" width="13.6640625" customWidth="1"/>
    <col min="2330" max="2330" width="13.6640625" bestFit="1" customWidth="1"/>
    <col min="2331" max="2337" width="13.6640625" customWidth="1"/>
    <col min="2561" max="2561" width="10.33203125" bestFit="1" customWidth="1"/>
    <col min="2562" max="2562" width="8.1640625" customWidth="1"/>
    <col min="2563" max="2563" width="8.5" bestFit="1" customWidth="1"/>
    <col min="2564" max="2564" width="6.1640625" bestFit="1" customWidth="1"/>
    <col min="2565" max="2565" width="6.1640625" customWidth="1"/>
    <col min="2566" max="2566" width="20.33203125" customWidth="1"/>
    <col min="2567" max="2567" width="11.5" bestFit="1" customWidth="1"/>
    <col min="2568" max="2568" width="11.5" customWidth="1"/>
    <col min="2569" max="2569" width="13.5" bestFit="1" customWidth="1"/>
    <col min="2570" max="2570" width="12.1640625" bestFit="1" customWidth="1"/>
    <col min="2571" max="2571" width="12.83203125" bestFit="1" customWidth="1"/>
    <col min="2572" max="2572" width="12.33203125" bestFit="1" customWidth="1"/>
    <col min="2573" max="2574" width="12.33203125" customWidth="1"/>
    <col min="2575" max="2575" width="12.5" bestFit="1" customWidth="1"/>
    <col min="2576" max="2576" width="9.6640625" bestFit="1" customWidth="1"/>
    <col min="2577" max="2580" width="9.6640625" customWidth="1"/>
    <col min="2581" max="2581" width="10.5" customWidth="1"/>
    <col min="2582" max="2582" width="13.6640625" bestFit="1" customWidth="1"/>
    <col min="2583" max="2585" width="13.6640625" customWidth="1"/>
    <col min="2586" max="2586" width="13.6640625" bestFit="1" customWidth="1"/>
    <col min="2587" max="2593" width="13.6640625" customWidth="1"/>
    <col min="2817" max="2817" width="10.33203125" bestFit="1" customWidth="1"/>
    <col min="2818" max="2818" width="8.1640625" customWidth="1"/>
    <col min="2819" max="2819" width="8.5" bestFit="1" customWidth="1"/>
    <col min="2820" max="2820" width="6.1640625" bestFit="1" customWidth="1"/>
    <col min="2821" max="2821" width="6.1640625" customWidth="1"/>
    <col min="2822" max="2822" width="20.33203125" customWidth="1"/>
    <col min="2823" max="2823" width="11.5" bestFit="1" customWidth="1"/>
    <col min="2824" max="2824" width="11.5" customWidth="1"/>
    <col min="2825" max="2825" width="13.5" bestFit="1" customWidth="1"/>
    <col min="2826" max="2826" width="12.1640625" bestFit="1" customWidth="1"/>
    <col min="2827" max="2827" width="12.83203125" bestFit="1" customWidth="1"/>
    <col min="2828" max="2828" width="12.33203125" bestFit="1" customWidth="1"/>
    <col min="2829" max="2830" width="12.33203125" customWidth="1"/>
    <col min="2831" max="2831" width="12.5" bestFit="1" customWidth="1"/>
    <col min="2832" max="2832" width="9.6640625" bestFit="1" customWidth="1"/>
    <col min="2833" max="2836" width="9.6640625" customWidth="1"/>
    <col min="2837" max="2837" width="10.5" customWidth="1"/>
    <col min="2838" max="2838" width="13.6640625" bestFit="1" customWidth="1"/>
    <col min="2839" max="2841" width="13.6640625" customWidth="1"/>
    <col min="2842" max="2842" width="13.6640625" bestFit="1" customWidth="1"/>
    <col min="2843" max="2849" width="13.6640625" customWidth="1"/>
    <col min="3073" max="3073" width="10.33203125" bestFit="1" customWidth="1"/>
    <col min="3074" max="3074" width="8.1640625" customWidth="1"/>
    <col min="3075" max="3075" width="8.5" bestFit="1" customWidth="1"/>
    <col min="3076" max="3076" width="6.1640625" bestFit="1" customWidth="1"/>
    <col min="3077" max="3077" width="6.1640625" customWidth="1"/>
    <col min="3078" max="3078" width="20.33203125" customWidth="1"/>
    <col min="3079" max="3079" width="11.5" bestFit="1" customWidth="1"/>
    <col min="3080" max="3080" width="11.5" customWidth="1"/>
    <col min="3081" max="3081" width="13.5" bestFit="1" customWidth="1"/>
    <col min="3082" max="3082" width="12.1640625" bestFit="1" customWidth="1"/>
    <col min="3083" max="3083" width="12.83203125" bestFit="1" customWidth="1"/>
    <col min="3084" max="3084" width="12.33203125" bestFit="1" customWidth="1"/>
    <col min="3085" max="3086" width="12.33203125" customWidth="1"/>
    <col min="3087" max="3087" width="12.5" bestFit="1" customWidth="1"/>
    <col min="3088" max="3088" width="9.6640625" bestFit="1" customWidth="1"/>
    <col min="3089" max="3092" width="9.6640625" customWidth="1"/>
    <col min="3093" max="3093" width="10.5" customWidth="1"/>
    <col min="3094" max="3094" width="13.6640625" bestFit="1" customWidth="1"/>
    <col min="3095" max="3097" width="13.6640625" customWidth="1"/>
    <col min="3098" max="3098" width="13.6640625" bestFit="1" customWidth="1"/>
    <col min="3099" max="3105" width="13.6640625" customWidth="1"/>
    <col min="3329" max="3329" width="10.33203125" bestFit="1" customWidth="1"/>
    <col min="3330" max="3330" width="8.1640625" customWidth="1"/>
    <col min="3331" max="3331" width="8.5" bestFit="1" customWidth="1"/>
    <col min="3332" max="3332" width="6.1640625" bestFit="1" customWidth="1"/>
    <col min="3333" max="3333" width="6.1640625" customWidth="1"/>
    <col min="3334" max="3334" width="20.33203125" customWidth="1"/>
    <col min="3335" max="3335" width="11.5" bestFit="1" customWidth="1"/>
    <col min="3336" max="3336" width="11.5" customWidth="1"/>
    <col min="3337" max="3337" width="13.5" bestFit="1" customWidth="1"/>
    <col min="3338" max="3338" width="12.1640625" bestFit="1" customWidth="1"/>
    <col min="3339" max="3339" width="12.83203125" bestFit="1" customWidth="1"/>
    <col min="3340" max="3340" width="12.33203125" bestFit="1" customWidth="1"/>
    <col min="3341" max="3342" width="12.33203125" customWidth="1"/>
    <col min="3343" max="3343" width="12.5" bestFit="1" customWidth="1"/>
    <col min="3344" max="3344" width="9.6640625" bestFit="1" customWidth="1"/>
    <col min="3345" max="3348" width="9.6640625" customWidth="1"/>
    <col min="3349" max="3349" width="10.5" customWidth="1"/>
    <col min="3350" max="3350" width="13.6640625" bestFit="1" customWidth="1"/>
    <col min="3351" max="3353" width="13.6640625" customWidth="1"/>
    <col min="3354" max="3354" width="13.6640625" bestFit="1" customWidth="1"/>
    <col min="3355" max="3361" width="13.6640625" customWidth="1"/>
    <col min="3585" max="3585" width="10.33203125" bestFit="1" customWidth="1"/>
    <col min="3586" max="3586" width="8.1640625" customWidth="1"/>
    <col min="3587" max="3587" width="8.5" bestFit="1" customWidth="1"/>
    <col min="3588" max="3588" width="6.1640625" bestFit="1" customWidth="1"/>
    <col min="3589" max="3589" width="6.1640625" customWidth="1"/>
    <col min="3590" max="3590" width="20.33203125" customWidth="1"/>
    <col min="3591" max="3591" width="11.5" bestFit="1" customWidth="1"/>
    <col min="3592" max="3592" width="11.5" customWidth="1"/>
    <col min="3593" max="3593" width="13.5" bestFit="1" customWidth="1"/>
    <col min="3594" max="3594" width="12.1640625" bestFit="1" customWidth="1"/>
    <col min="3595" max="3595" width="12.83203125" bestFit="1" customWidth="1"/>
    <col min="3596" max="3596" width="12.33203125" bestFit="1" customWidth="1"/>
    <col min="3597" max="3598" width="12.33203125" customWidth="1"/>
    <col min="3599" max="3599" width="12.5" bestFit="1" customWidth="1"/>
    <col min="3600" max="3600" width="9.6640625" bestFit="1" customWidth="1"/>
    <col min="3601" max="3604" width="9.6640625" customWidth="1"/>
    <col min="3605" max="3605" width="10.5" customWidth="1"/>
    <col min="3606" max="3606" width="13.6640625" bestFit="1" customWidth="1"/>
    <col min="3607" max="3609" width="13.6640625" customWidth="1"/>
    <col min="3610" max="3610" width="13.6640625" bestFit="1" customWidth="1"/>
    <col min="3611" max="3617" width="13.6640625" customWidth="1"/>
    <col min="3841" max="3841" width="10.33203125" bestFit="1" customWidth="1"/>
    <col min="3842" max="3842" width="8.1640625" customWidth="1"/>
    <col min="3843" max="3843" width="8.5" bestFit="1" customWidth="1"/>
    <col min="3844" max="3844" width="6.1640625" bestFit="1" customWidth="1"/>
    <col min="3845" max="3845" width="6.1640625" customWidth="1"/>
    <col min="3846" max="3846" width="20.33203125" customWidth="1"/>
    <col min="3847" max="3847" width="11.5" bestFit="1" customWidth="1"/>
    <col min="3848" max="3848" width="11.5" customWidth="1"/>
    <col min="3849" max="3849" width="13.5" bestFit="1" customWidth="1"/>
    <col min="3850" max="3850" width="12.1640625" bestFit="1" customWidth="1"/>
    <col min="3851" max="3851" width="12.83203125" bestFit="1" customWidth="1"/>
    <col min="3852" max="3852" width="12.33203125" bestFit="1" customWidth="1"/>
    <col min="3853" max="3854" width="12.33203125" customWidth="1"/>
    <col min="3855" max="3855" width="12.5" bestFit="1" customWidth="1"/>
    <col min="3856" max="3856" width="9.6640625" bestFit="1" customWidth="1"/>
    <col min="3857" max="3860" width="9.6640625" customWidth="1"/>
    <col min="3861" max="3861" width="10.5" customWidth="1"/>
    <col min="3862" max="3862" width="13.6640625" bestFit="1" customWidth="1"/>
    <col min="3863" max="3865" width="13.6640625" customWidth="1"/>
    <col min="3866" max="3866" width="13.6640625" bestFit="1" customWidth="1"/>
    <col min="3867" max="3873" width="13.6640625" customWidth="1"/>
    <col min="4097" max="4097" width="10.33203125" bestFit="1" customWidth="1"/>
    <col min="4098" max="4098" width="8.1640625" customWidth="1"/>
    <col min="4099" max="4099" width="8.5" bestFit="1" customWidth="1"/>
    <col min="4100" max="4100" width="6.1640625" bestFit="1" customWidth="1"/>
    <col min="4101" max="4101" width="6.1640625" customWidth="1"/>
    <col min="4102" max="4102" width="20.33203125" customWidth="1"/>
    <col min="4103" max="4103" width="11.5" bestFit="1" customWidth="1"/>
    <col min="4104" max="4104" width="11.5" customWidth="1"/>
    <col min="4105" max="4105" width="13.5" bestFit="1" customWidth="1"/>
    <col min="4106" max="4106" width="12.1640625" bestFit="1" customWidth="1"/>
    <col min="4107" max="4107" width="12.83203125" bestFit="1" customWidth="1"/>
    <col min="4108" max="4108" width="12.33203125" bestFit="1" customWidth="1"/>
    <col min="4109" max="4110" width="12.33203125" customWidth="1"/>
    <col min="4111" max="4111" width="12.5" bestFit="1" customWidth="1"/>
    <col min="4112" max="4112" width="9.6640625" bestFit="1" customWidth="1"/>
    <col min="4113" max="4116" width="9.6640625" customWidth="1"/>
    <col min="4117" max="4117" width="10.5" customWidth="1"/>
    <col min="4118" max="4118" width="13.6640625" bestFit="1" customWidth="1"/>
    <col min="4119" max="4121" width="13.6640625" customWidth="1"/>
    <col min="4122" max="4122" width="13.6640625" bestFit="1" customWidth="1"/>
    <col min="4123" max="4129" width="13.6640625" customWidth="1"/>
    <col min="4353" max="4353" width="10.33203125" bestFit="1" customWidth="1"/>
    <col min="4354" max="4354" width="8.1640625" customWidth="1"/>
    <col min="4355" max="4355" width="8.5" bestFit="1" customWidth="1"/>
    <col min="4356" max="4356" width="6.1640625" bestFit="1" customWidth="1"/>
    <col min="4357" max="4357" width="6.1640625" customWidth="1"/>
    <col min="4358" max="4358" width="20.33203125" customWidth="1"/>
    <col min="4359" max="4359" width="11.5" bestFit="1" customWidth="1"/>
    <col min="4360" max="4360" width="11.5" customWidth="1"/>
    <col min="4361" max="4361" width="13.5" bestFit="1" customWidth="1"/>
    <col min="4362" max="4362" width="12.1640625" bestFit="1" customWidth="1"/>
    <col min="4363" max="4363" width="12.83203125" bestFit="1" customWidth="1"/>
    <col min="4364" max="4364" width="12.33203125" bestFit="1" customWidth="1"/>
    <col min="4365" max="4366" width="12.33203125" customWidth="1"/>
    <col min="4367" max="4367" width="12.5" bestFit="1" customWidth="1"/>
    <col min="4368" max="4368" width="9.6640625" bestFit="1" customWidth="1"/>
    <col min="4369" max="4372" width="9.6640625" customWidth="1"/>
    <col min="4373" max="4373" width="10.5" customWidth="1"/>
    <col min="4374" max="4374" width="13.6640625" bestFit="1" customWidth="1"/>
    <col min="4375" max="4377" width="13.6640625" customWidth="1"/>
    <col min="4378" max="4378" width="13.6640625" bestFit="1" customWidth="1"/>
    <col min="4379" max="4385" width="13.6640625" customWidth="1"/>
    <col min="4609" max="4609" width="10.33203125" bestFit="1" customWidth="1"/>
    <col min="4610" max="4610" width="8.1640625" customWidth="1"/>
    <col min="4611" max="4611" width="8.5" bestFit="1" customWidth="1"/>
    <col min="4612" max="4612" width="6.1640625" bestFit="1" customWidth="1"/>
    <col min="4613" max="4613" width="6.1640625" customWidth="1"/>
    <col min="4614" max="4614" width="20.33203125" customWidth="1"/>
    <col min="4615" max="4615" width="11.5" bestFit="1" customWidth="1"/>
    <col min="4616" max="4616" width="11.5" customWidth="1"/>
    <col min="4617" max="4617" width="13.5" bestFit="1" customWidth="1"/>
    <col min="4618" max="4618" width="12.1640625" bestFit="1" customWidth="1"/>
    <col min="4619" max="4619" width="12.83203125" bestFit="1" customWidth="1"/>
    <col min="4620" max="4620" width="12.33203125" bestFit="1" customWidth="1"/>
    <col min="4621" max="4622" width="12.33203125" customWidth="1"/>
    <col min="4623" max="4623" width="12.5" bestFit="1" customWidth="1"/>
    <col min="4624" max="4624" width="9.6640625" bestFit="1" customWidth="1"/>
    <col min="4625" max="4628" width="9.6640625" customWidth="1"/>
    <col min="4629" max="4629" width="10.5" customWidth="1"/>
    <col min="4630" max="4630" width="13.6640625" bestFit="1" customWidth="1"/>
    <col min="4631" max="4633" width="13.6640625" customWidth="1"/>
    <col min="4634" max="4634" width="13.6640625" bestFit="1" customWidth="1"/>
    <col min="4635" max="4641" width="13.6640625" customWidth="1"/>
    <col min="4865" max="4865" width="10.33203125" bestFit="1" customWidth="1"/>
    <col min="4866" max="4866" width="8.1640625" customWidth="1"/>
    <col min="4867" max="4867" width="8.5" bestFit="1" customWidth="1"/>
    <col min="4868" max="4868" width="6.1640625" bestFit="1" customWidth="1"/>
    <col min="4869" max="4869" width="6.1640625" customWidth="1"/>
    <col min="4870" max="4870" width="20.33203125" customWidth="1"/>
    <col min="4871" max="4871" width="11.5" bestFit="1" customWidth="1"/>
    <col min="4872" max="4872" width="11.5" customWidth="1"/>
    <col min="4873" max="4873" width="13.5" bestFit="1" customWidth="1"/>
    <col min="4874" max="4874" width="12.1640625" bestFit="1" customWidth="1"/>
    <col min="4875" max="4875" width="12.83203125" bestFit="1" customWidth="1"/>
    <col min="4876" max="4876" width="12.33203125" bestFit="1" customWidth="1"/>
    <col min="4877" max="4878" width="12.33203125" customWidth="1"/>
    <col min="4879" max="4879" width="12.5" bestFit="1" customWidth="1"/>
    <col min="4880" max="4880" width="9.6640625" bestFit="1" customWidth="1"/>
    <col min="4881" max="4884" width="9.6640625" customWidth="1"/>
    <col min="4885" max="4885" width="10.5" customWidth="1"/>
    <col min="4886" max="4886" width="13.6640625" bestFit="1" customWidth="1"/>
    <col min="4887" max="4889" width="13.6640625" customWidth="1"/>
    <col min="4890" max="4890" width="13.6640625" bestFit="1" customWidth="1"/>
    <col min="4891" max="4897" width="13.6640625" customWidth="1"/>
    <col min="5121" max="5121" width="10.33203125" bestFit="1" customWidth="1"/>
    <col min="5122" max="5122" width="8.1640625" customWidth="1"/>
    <col min="5123" max="5123" width="8.5" bestFit="1" customWidth="1"/>
    <col min="5124" max="5124" width="6.1640625" bestFit="1" customWidth="1"/>
    <col min="5125" max="5125" width="6.1640625" customWidth="1"/>
    <col min="5126" max="5126" width="20.33203125" customWidth="1"/>
    <col min="5127" max="5127" width="11.5" bestFit="1" customWidth="1"/>
    <col min="5128" max="5128" width="11.5" customWidth="1"/>
    <col min="5129" max="5129" width="13.5" bestFit="1" customWidth="1"/>
    <col min="5130" max="5130" width="12.1640625" bestFit="1" customWidth="1"/>
    <col min="5131" max="5131" width="12.83203125" bestFit="1" customWidth="1"/>
    <col min="5132" max="5132" width="12.33203125" bestFit="1" customWidth="1"/>
    <col min="5133" max="5134" width="12.33203125" customWidth="1"/>
    <col min="5135" max="5135" width="12.5" bestFit="1" customWidth="1"/>
    <col min="5136" max="5136" width="9.6640625" bestFit="1" customWidth="1"/>
    <col min="5137" max="5140" width="9.6640625" customWidth="1"/>
    <col min="5141" max="5141" width="10.5" customWidth="1"/>
    <col min="5142" max="5142" width="13.6640625" bestFit="1" customWidth="1"/>
    <col min="5143" max="5145" width="13.6640625" customWidth="1"/>
    <col min="5146" max="5146" width="13.6640625" bestFit="1" customWidth="1"/>
    <col min="5147" max="5153" width="13.6640625" customWidth="1"/>
    <col min="5377" max="5377" width="10.33203125" bestFit="1" customWidth="1"/>
    <col min="5378" max="5378" width="8.1640625" customWidth="1"/>
    <col min="5379" max="5379" width="8.5" bestFit="1" customWidth="1"/>
    <col min="5380" max="5380" width="6.1640625" bestFit="1" customWidth="1"/>
    <col min="5381" max="5381" width="6.1640625" customWidth="1"/>
    <col min="5382" max="5382" width="20.33203125" customWidth="1"/>
    <col min="5383" max="5383" width="11.5" bestFit="1" customWidth="1"/>
    <col min="5384" max="5384" width="11.5" customWidth="1"/>
    <col min="5385" max="5385" width="13.5" bestFit="1" customWidth="1"/>
    <col min="5386" max="5386" width="12.1640625" bestFit="1" customWidth="1"/>
    <col min="5387" max="5387" width="12.83203125" bestFit="1" customWidth="1"/>
    <col min="5388" max="5388" width="12.33203125" bestFit="1" customWidth="1"/>
    <col min="5389" max="5390" width="12.33203125" customWidth="1"/>
    <col min="5391" max="5391" width="12.5" bestFit="1" customWidth="1"/>
    <col min="5392" max="5392" width="9.6640625" bestFit="1" customWidth="1"/>
    <col min="5393" max="5396" width="9.6640625" customWidth="1"/>
    <col min="5397" max="5397" width="10.5" customWidth="1"/>
    <col min="5398" max="5398" width="13.6640625" bestFit="1" customWidth="1"/>
    <col min="5399" max="5401" width="13.6640625" customWidth="1"/>
    <col min="5402" max="5402" width="13.6640625" bestFit="1" customWidth="1"/>
    <col min="5403" max="5409" width="13.6640625" customWidth="1"/>
    <col min="5633" max="5633" width="10.33203125" bestFit="1" customWidth="1"/>
    <col min="5634" max="5634" width="8.1640625" customWidth="1"/>
    <col min="5635" max="5635" width="8.5" bestFit="1" customWidth="1"/>
    <col min="5636" max="5636" width="6.1640625" bestFit="1" customWidth="1"/>
    <col min="5637" max="5637" width="6.1640625" customWidth="1"/>
    <col min="5638" max="5638" width="20.33203125" customWidth="1"/>
    <col min="5639" max="5639" width="11.5" bestFit="1" customWidth="1"/>
    <col min="5640" max="5640" width="11.5" customWidth="1"/>
    <col min="5641" max="5641" width="13.5" bestFit="1" customWidth="1"/>
    <col min="5642" max="5642" width="12.1640625" bestFit="1" customWidth="1"/>
    <col min="5643" max="5643" width="12.83203125" bestFit="1" customWidth="1"/>
    <col min="5644" max="5644" width="12.33203125" bestFit="1" customWidth="1"/>
    <col min="5645" max="5646" width="12.33203125" customWidth="1"/>
    <col min="5647" max="5647" width="12.5" bestFit="1" customWidth="1"/>
    <col min="5648" max="5648" width="9.6640625" bestFit="1" customWidth="1"/>
    <col min="5649" max="5652" width="9.6640625" customWidth="1"/>
    <col min="5653" max="5653" width="10.5" customWidth="1"/>
    <col min="5654" max="5654" width="13.6640625" bestFit="1" customWidth="1"/>
    <col min="5655" max="5657" width="13.6640625" customWidth="1"/>
    <col min="5658" max="5658" width="13.6640625" bestFit="1" customWidth="1"/>
    <col min="5659" max="5665" width="13.6640625" customWidth="1"/>
    <col min="5889" max="5889" width="10.33203125" bestFit="1" customWidth="1"/>
    <col min="5890" max="5890" width="8.1640625" customWidth="1"/>
    <col min="5891" max="5891" width="8.5" bestFit="1" customWidth="1"/>
    <col min="5892" max="5892" width="6.1640625" bestFit="1" customWidth="1"/>
    <col min="5893" max="5893" width="6.1640625" customWidth="1"/>
    <col min="5894" max="5894" width="20.33203125" customWidth="1"/>
    <col min="5895" max="5895" width="11.5" bestFit="1" customWidth="1"/>
    <col min="5896" max="5896" width="11.5" customWidth="1"/>
    <col min="5897" max="5897" width="13.5" bestFit="1" customWidth="1"/>
    <col min="5898" max="5898" width="12.1640625" bestFit="1" customWidth="1"/>
    <col min="5899" max="5899" width="12.83203125" bestFit="1" customWidth="1"/>
    <col min="5900" max="5900" width="12.33203125" bestFit="1" customWidth="1"/>
    <col min="5901" max="5902" width="12.33203125" customWidth="1"/>
    <col min="5903" max="5903" width="12.5" bestFit="1" customWidth="1"/>
    <col min="5904" max="5904" width="9.6640625" bestFit="1" customWidth="1"/>
    <col min="5905" max="5908" width="9.6640625" customWidth="1"/>
    <col min="5909" max="5909" width="10.5" customWidth="1"/>
    <col min="5910" max="5910" width="13.6640625" bestFit="1" customWidth="1"/>
    <col min="5911" max="5913" width="13.6640625" customWidth="1"/>
    <col min="5914" max="5914" width="13.6640625" bestFit="1" customWidth="1"/>
    <col min="5915" max="5921" width="13.6640625" customWidth="1"/>
    <col min="6145" max="6145" width="10.33203125" bestFit="1" customWidth="1"/>
    <col min="6146" max="6146" width="8.1640625" customWidth="1"/>
    <col min="6147" max="6147" width="8.5" bestFit="1" customWidth="1"/>
    <col min="6148" max="6148" width="6.1640625" bestFit="1" customWidth="1"/>
    <col min="6149" max="6149" width="6.1640625" customWidth="1"/>
    <col min="6150" max="6150" width="20.33203125" customWidth="1"/>
    <col min="6151" max="6151" width="11.5" bestFit="1" customWidth="1"/>
    <col min="6152" max="6152" width="11.5" customWidth="1"/>
    <col min="6153" max="6153" width="13.5" bestFit="1" customWidth="1"/>
    <col min="6154" max="6154" width="12.1640625" bestFit="1" customWidth="1"/>
    <col min="6155" max="6155" width="12.83203125" bestFit="1" customWidth="1"/>
    <col min="6156" max="6156" width="12.33203125" bestFit="1" customWidth="1"/>
    <col min="6157" max="6158" width="12.33203125" customWidth="1"/>
    <col min="6159" max="6159" width="12.5" bestFit="1" customWidth="1"/>
    <col min="6160" max="6160" width="9.6640625" bestFit="1" customWidth="1"/>
    <col min="6161" max="6164" width="9.6640625" customWidth="1"/>
    <col min="6165" max="6165" width="10.5" customWidth="1"/>
    <col min="6166" max="6166" width="13.6640625" bestFit="1" customWidth="1"/>
    <col min="6167" max="6169" width="13.6640625" customWidth="1"/>
    <col min="6170" max="6170" width="13.6640625" bestFit="1" customWidth="1"/>
    <col min="6171" max="6177" width="13.6640625" customWidth="1"/>
    <col min="6401" max="6401" width="10.33203125" bestFit="1" customWidth="1"/>
    <col min="6402" max="6402" width="8.1640625" customWidth="1"/>
    <col min="6403" max="6403" width="8.5" bestFit="1" customWidth="1"/>
    <col min="6404" max="6404" width="6.1640625" bestFit="1" customWidth="1"/>
    <col min="6405" max="6405" width="6.1640625" customWidth="1"/>
    <col min="6406" max="6406" width="20.33203125" customWidth="1"/>
    <col min="6407" max="6407" width="11.5" bestFit="1" customWidth="1"/>
    <col min="6408" max="6408" width="11.5" customWidth="1"/>
    <col min="6409" max="6409" width="13.5" bestFit="1" customWidth="1"/>
    <col min="6410" max="6410" width="12.1640625" bestFit="1" customWidth="1"/>
    <col min="6411" max="6411" width="12.83203125" bestFit="1" customWidth="1"/>
    <col min="6412" max="6412" width="12.33203125" bestFit="1" customWidth="1"/>
    <col min="6413" max="6414" width="12.33203125" customWidth="1"/>
    <col min="6415" max="6415" width="12.5" bestFit="1" customWidth="1"/>
    <col min="6416" max="6416" width="9.6640625" bestFit="1" customWidth="1"/>
    <col min="6417" max="6420" width="9.6640625" customWidth="1"/>
    <col min="6421" max="6421" width="10.5" customWidth="1"/>
    <col min="6422" max="6422" width="13.6640625" bestFit="1" customWidth="1"/>
    <col min="6423" max="6425" width="13.6640625" customWidth="1"/>
    <col min="6426" max="6426" width="13.6640625" bestFit="1" customWidth="1"/>
    <col min="6427" max="6433" width="13.6640625" customWidth="1"/>
    <col min="6657" max="6657" width="10.33203125" bestFit="1" customWidth="1"/>
    <col min="6658" max="6658" width="8.1640625" customWidth="1"/>
    <col min="6659" max="6659" width="8.5" bestFit="1" customWidth="1"/>
    <col min="6660" max="6660" width="6.1640625" bestFit="1" customWidth="1"/>
    <col min="6661" max="6661" width="6.1640625" customWidth="1"/>
    <col min="6662" max="6662" width="20.33203125" customWidth="1"/>
    <col min="6663" max="6663" width="11.5" bestFit="1" customWidth="1"/>
    <col min="6664" max="6664" width="11.5" customWidth="1"/>
    <col min="6665" max="6665" width="13.5" bestFit="1" customWidth="1"/>
    <col min="6666" max="6666" width="12.1640625" bestFit="1" customWidth="1"/>
    <col min="6667" max="6667" width="12.83203125" bestFit="1" customWidth="1"/>
    <col min="6668" max="6668" width="12.33203125" bestFit="1" customWidth="1"/>
    <col min="6669" max="6670" width="12.33203125" customWidth="1"/>
    <col min="6671" max="6671" width="12.5" bestFit="1" customWidth="1"/>
    <col min="6672" max="6672" width="9.6640625" bestFit="1" customWidth="1"/>
    <col min="6673" max="6676" width="9.6640625" customWidth="1"/>
    <col min="6677" max="6677" width="10.5" customWidth="1"/>
    <col min="6678" max="6678" width="13.6640625" bestFit="1" customWidth="1"/>
    <col min="6679" max="6681" width="13.6640625" customWidth="1"/>
    <col min="6682" max="6682" width="13.6640625" bestFit="1" customWidth="1"/>
    <col min="6683" max="6689" width="13.6640625" customWidth="1"/>
    <col min="6913" max="6913" width="10.33203125" bestFit="1" customWidth="1"/>
    <col min="6914" max="6914" width="8.1640625" customWidth="1"/>
    <col min="6915" max="6915" width="8.5" bestFit="1" customWidth="1"/>
    <col min="6916" max="6916" width="6.1640625" bestFit="1" customWidth="1"/>
    <col min="6917" max="6917" width="6.1640625" customWidth="1"/>
    <col min="6918" max="6918" width="20.33203125" customWidth="1"/>
    <col min="6919" max="6919" width="11.5" bestFit="1" customWidth="1"/>
    <col min="6920" max="6920" width="11.5" customWidth="1"/>
    <col min="6921" max="6921" width="13.5" bestFit="1" customWidth="1"/>
    <col min="6922" max="6922" width="12.1640625" bestFit="1" customWidth="1"/>
    <col min="6923" max="6923" width="12.83203125" bestFit="1" customWidth="1"/>
    <col min="6924" max="6924" width="12.33203125" bestFit="1" customWidth="1"/>
    <col min="6925" max="6926" width="12.33203125" customWidth="1"/>
    <col min="6927" max="6927" width="12.5" bestFit="1" customWidth="1"/>
    <col min="6928" max="6928" width="9.6640625" bestFit="1" customWidth="1"/>
    <col min="6929" max="6932" width="9.6640625" customWidth="1"/>
    <col min="6933" max="6933" width="10.5" customWidth="1"/>
    <col min="6934" max="6934" width="13.6640625" bestFit="1" customWidth="1"/>
    <col min="6935" max="6937" width="13.6640625" customWidth="1"/>
    <col min="6938" max="6938" width="13.6640625" bestFit="1" customWidth="1"/>
    <col min="6939" max="6945" width="13.6640625" customWidth="1"/>
    <col min="7169" max="7169" width="10.33203125" bestFit="1" customWidth="1"/>
    <col min="7170" max="7170" width="8.1640625" customWidth="1"/>
    <col min="7171" max="7171" width="8.5" bestFit="1" customWidth="1"/>
    <col min="7172" max="7172" width="6.1640625" bestFit="1" customWidth="1"/>
    <col min="7173" max="7173" width="6.1640625" customWidth="1"/>
    <col min="7174" max="7174" width="20.33203125" customWidth="1"/>
    <col min="7175" max="7175" width="11.5" bestFit="1" customWidth="1"/>
    <col min="7176" max="7176" width="11.5" customWidth="1"/>
    <col min="7177" max="7177" width="13.5" bestFit="1" customWidth="1"/>
    <col min="7178" max="7178" width="12.1640625" bestFit="1" customWidth="1"/>
    <col min="7179" max="7179" width="12.83203125" bestFit="1" customWidth="1"/>
    <col min="7180" max="7180" width="12.33203125" bestFit="1" customWidth="1"/>
    <col min="7181" max="7182" width="12.33203125" customWidth="1"/>
    <col min="7183" max="7183" width="12.5" bestFit="1" customWidth="1"/>
    <col min="7184" max="7184" width="9.6640625" bestFit="1" customWidth="1"/>
    <col min="7185" max="7188" width="9.6640625" customWidth="1"/>
    <col min="7189" max="7189" width="10.5" customWidth="1"/>
    <col min="7190" max="7190" width="13.6640625" bestFit="1" customWidth="1"/>
    <col min="7191" max="7193" width="13.6640625" customWidth="1"/>
    <col min="7194" max="7194" width="13.6640625" bestFit="1" customWidth="1"/>
    <col min="7195" max="7201" width="13.6640625" customWidth="1"/>
    <col min="7425" max="7425" width="10.33203125" bestFit="1" customWidth="1"/>
    <col min="7426" max="7426" width="8.1640625" customWidth="1"/>
    <col min="7427" max="7427" width="8.5" bestFit="1" customWidth="1"/>
    <col min="7428" max="7428" width="6.1640625" bestFit="1" customWidth="1"/>
    <col min="7429" max="7429" width="6.1640625" customWidth="1"/>
    <col min="7430" max="7430" width="20.33203125" customWidth="1"/>
    <col min="7431" max="7431" width="11.5" bestFit="1" customWidth="1"/>
    <col min="7432" max="7432" width="11.5" customWidth="1"/>
    <col min="7433" max="7433" width="13.5" bestFit="1" customWidth="1"/>
    <col min="7434" max="7434" width="12.1640625" bestFit="1" customWidth="1"/>
    <col min="7435" max="7435" width="12.83203125" bestFit="1" customWidth="1"/>
    <col min="7436" max="7436" width="12.33203125" bestFit="1" customWidth="1"/>
    <col min="7437" max="7438" width="12.33203125" customWidth="1"/>
    <col min="7439" max="7439" width="12.5" bestFit="1" customWidth="1"/>
    <col min="7440" max="7440" width="9.6640625" bestFit="1" customWidth="1"/>
    <col min="7441" max="7444" width="9.6640625" customWidth="1"/>
    <col min="7445" max="7445" width="10.5" customWidth="1"/>
    <col min="7446" max="7446" width="13.6640625" bestFit="1" customWidth="1"/>
    <col min="7447" max="7449" width="13.6640625" customWidth="1"/>
    <col min="7450" max="7450" width="13.6640625" bestFit="1" customWidth="1"/>
    <col min="7451" max="7457" width="13.6640625" customWidth="1"/>
    <col min="7681" max="7681" width="10.33203125" bestFit="1" customWidth="1"/>
    <col min="7682" max="7682" width="8.1640625" customWidth="1"/>
    <col min="7683" max="7683" width="8.5" bestFit="1" customWidth="1"/>
    <col min="7684" max="7684" width="6.1640625" bestFit="1" customWidth="1"/>
    <col min="7685" max="7685" width="6.1640625" customWidth="1"/>
    <col min="7686" max="7686" width="20.33203125" customWidth="1"/>
    <col min="7687" max="7687" width="11.5" bestFit="1" customWidth="1"/>
    <col min="7688" max="7688" width="11.5" customWidth="1"/>
    <col min="7689" max="7689" width="13.5" bestFit="1" customWidth="1"/>
    <col min="7690" max="7690" width="12.1640625" bestFit="1" customWidth="1"/>
    <col min="7691" max="7691" width="12.83203125" bestFit="1" customWidth="1"/>
    <col min="7692" max="7692" width="12.33203125" bestFit="1" customWidth="1"/>
    <col min="7693" max="7694" width="12.33203125" customWidth="1"/>
    <col min="7695" max="7695" width="12.5" bestFit="1" customWidth="1"/>
    <col min="7696" max="7696" width="9.6640625" bestFit="1" customWidth="1"/>
    <col min="7697" max="7700" width="9.6640625" customWidth="1"/>
    <col min="7701" max="7701" width="10.5" customWidth="1"/>
    <col min="7702" max="7702" width="13.6640625" bestFit="1" customWidth="1"/>
    <col min="7703" max="7705" width="13.6640625" customWidth="1"/>
    <col min="7706" max="7706" width="13.6640625" bestFit="1" customWidth="1"/>
    <col min="7707" max="7713" width="13.6640625" customWidth="1"/>
    <col min="7937" max="7937" width="10.33203125" bestFit="1" customWidth="1"/>
    <col min="7938" max="7938" width="8.1640625" customWidth="1"/>
    <col min="7939" max="7939" width="8.5" bestFit="1" customWidth="1"/>
    <col min="7940" max="7940" width="6.1640625" bestFit="1" customWidth="1"/>
    <col min="7941" max="7941" width="6.1640625" customWidth="1"/>
    <col min="7942" max="7942" width="20.33203125" customWidth="1"/>
    <col min="7943" max="7943" width="11.5" bestFit="1" customWidth="1"/>
    <col min="7944" max="7944" width="11.5" customWidth="1"/>
    <col min="7945" max="7945" width="13.5" bestFit="1" customWidth="1"/>
    <col min="7946" max="7946" width="12.1640625" bestFit="1" customWidth="1"/>
    <col min="7947" max="7947" width="12.83203125" bestFit="1" customWidth="1"/>
    <col min="7948" max="7948" width="12.33203125" bestFit="1" customWidth="1"/>
    <col min="7949" max="7950" width="12.33203125" customWidth="1"/>
    <col min="7951" max="7951" width="12.5" bestFit="1" customWidth="1"/>
    <col min="7952" max="7952" width="9.6640625" bestFit="1" customWidth="1"/>
    <col min="7953" max="7956" width="9.6640625" customWidth="1"/>
    <col min="7957" max="7957" width="10.5" customWidth="1"/>
    <col min="7958" max="7958" width="13.6640625" bestFit="1" customWidth="1"/>
    <col min="7959" max="7961" width="13.6640625" customWidth="1"/>
    <col min="7962" max="7962" width="13.6640625" bestFit="1" customWidth="1"/>
    <col min="7963" max="7969" width="13.6640625" customWidth="1"/>
    <col min="8193" max="8193" width="10.33203125" bestFit="1" customWidth="1"/>
    <col min="8194" max="8194" width="8.1640625" customWidth="1"/>
    <col min="8195" max="8195" width="8.5" bestFit="1" customWidth="1"/>
    <col min="8196" max="8196" width="6.1640625" bestFit="1" customWidth="1"/>
    <col min="8197" max="8197" width="6.1640625" customWidth="1"/>
    <col min="8198" max="8198" width="20.33203125" customWidth="1"/>
    <col min="8199" max="8199" width="11.5" bestFit="1" customWidth="1"/>
    <col min="8200" max="8200" width="11.5" customWidth="1"/>
    <col min="8201" max="8201" width="13.5" bestFit="1" customWidth="1"/>
    <col min="8202" max="8202" width="12.1640625" bestFit="1" customWidth="1"/>
    <col min="8203" max="8203" width="12.83203125" bestFit="1" customWidth="1"/>
    <col min="8204" max="8204" width="12.33203125" bestFit="1" customWidth="1"/>
    <col min="8205" max="8206" width="12.33203125" customWidth="1"/>
    <col min="8207" max="8207" width="12.5" bestFit="1" customWidth="1"/>
    <col min="8208" max="8208" width="9.6640625" bestFit="1" customWidth="1"/>
    <col min="8209" max="8212" width="9.6640625" customWidth="1"/>
    <col min="8213" max="8213" width="10.5" customWidth="1"/>
    <col min="8214" max="8214" width="13.6640625" bestFit="1" customWidth="1"/>
    <col min="8215" max="8217" width="13.6640625" customWidth="1"/>
    <col min="8218" max="8218" width="13.6640625" bestFit="1" customWidth="1"/>
    <col min="8219" max="8225" width="13.6640625" customWidth="1"/>
    <col min="8449" max="8449" width="10.33203125" bestFit="1" customWidth="1"/>
    <col min="8450" max="8450" width="8.1640625" customWidth="1"/>
    <col min="8451" max="8451" width="8.5" bestFit="1" customWidth="1"/>
    <col min="8452" max="8452" width="6.1640625" bestFit="1" customWidth="1"/>
    <col min="8453" max="8453" width="6.1640625" customWidth="1"/>
    <col min="8454" max="8454" width="20.33203125" customWidth="1"/>
    <col min="8455" max="8455" width="11.5" bestFit="1" customWidth="1"/>
    <col min="8456" max="8456" width="11.5" customWidth="1"/>
    <col min="8457" max="8457" width="13.5" bestFit="1" customWidth="1"/>
    <col min="8458" max="8458" width="12.1640625" bestFit="1" customWidth="1"/>
    <col min="8459" max="8459" width="12.83203125" bestFit="1" customWidth="1"/>
    <col min="8460" max="8460" width="12.33203125" bestFit="1" customWidth="1"/>
    <col min="8461" max="8462" width="12.33203125" customWidth="1"/>
    <col min="8463" max="8463" width="12.5" bestFit="1" customWidth="1"/>
    <col min="8464" max="8464" width="9.6640625" bestFit="1" customWidth="1"/>
    <col min="8465" max="8468" width="9.6640625" customWidth="1"/>
    <col min="8469" max="8469" width="10.5" customWidth="1"/>
    <col min="8470" max="8470" width="13.6640625" bestFit="1" customWidth="1"/>
    <col min="8471" max="8473" width="13.6640625" customWidth="1"/>
    <col min="8474" max="8474" width="13.6640625" bestFit="1" customWidth="1"/>
    <col min="8475" max="8481" width="13.6640625" customWidth="1"/>
    <col min="8705" max="8705" width="10.33203125" bestFit="1" customWidth="1"/>
    <col min="8706" max="8706" width="8.1640625" customWidth="1"/>
    <col min="8707" max="8707" width="8.5" bestFit="1" customWidth="1"/>
    <col min="8708" max="8708" width="6.1640625" bestFit="1" customWidth="1"/>
    <col min="8709" max="8709" width="6.1640625" customWidth="1"/>
    <col min="8710" max="8710" width="20.33203125" customWidth="1"/>
    <col min="8711" max="8711" width="11.5" bestFit="1" customWidth="1"/>
    <col min="8712" max="8712" width="11.5" customWidth="1"/>
    <col min="8713" max="8713" width="13.5" bestFit="1" customWidth="1"/>
    <col min="8714" max="8714" width="12.1640625" bestFit="1" customWidth="1"/>
    <col min="8715" max="8715" width="12.83203125" bestFit="1" customWidth="1"/>
    <col min="8716" max="8716" width="12.33203125" bestFit="1" customWidth="1"/>
    <col min="8717" max="8718" width="12.33203125" customWidth="1"/>
    <col min="8719" max="8719" width="12.5" bestFit="1" customWidth="1"/>
    <col min="8720" max="8720" width="9.6640625" bestFit="1" customWidth="1"/>
    <col min="8721" max="8724" width="9.6640625" customWidth="1"/>
    <col min="8725" max="8725" width="10.5" customWidth="1"/>
    <col min="8726" max="8726" width="13.6640625" bestFit="1" customWidth="1"/>
    <col min="8727" max="8729" width="13.6640625" customWidth="1"/>
    <col min="8730" max="8730" width="13.6640625" bestFit="1" customWidth="1"/>
    <col min="8731" max="8737" width="13.6640625" customWidth="1"/>
    <col min="8961" max="8961" width="10.33203125" bestFit="1" customWidth="1"/>
    <col min="8962" max="8962" width="8.1640625" customWidth="1"/>
    <col min="8963" max="8963" width="8.5" bestFit="1" customWidth="1"/>
    <col min="8964" max="8964" width="6.1640625" bestFit="1" customWidth="1"/>
    <col min="8965" max="8965" width="6.1640625" customWidth="1"/>
    <col min="8966" max="8966" width="20.33203125" customWidth="1"/>
    <col min="8967" max="8967" width="11.5" bestFit="1" customWidth="1"/>
    <col min="8968" max="8968" width="11.5" customWidth="1"/>
    <col min="8969" max="8969" width="13.5" bestFit="1" customWidth="1"/>
    <col min="8970" max="8970" width="12.1640625" bestFit="1" customWidth="1"/>
    <col min="8971" max="8971" width="12.83203125" bestFit="1" customWidth="1"/>
    <col min="8972" max="8972" width="12.33203125" bestFit="1" customWidth="1"/>
    <col min="8973" max="8974" width="12.33203125" customWidth="1"/>
    <col min="8975" max="8975" width="12.5" bestFit="1" customWidth="1"/>
    <col min="8976" max="8976" width="9.6640625" bestFit="1" customWidth="1"/>
    <col min="8977" max="8980" width="9.6640625" customWidth="1"/>
    <col min="8981" max="8981" width="10.5" customWidth="1"/>
    <col min="8982" max="8982" width="13.6640625" bestFit="1" customWidth="1"/>
    <col min="8983" max="8985" width="13.6640625" customWidth="1"/>
    <col min="8986" max="8986" width="13.6640625" bestFit="1" customWidth="1"/>
    <col min="8987" max="8993" width="13.6640625" customWidth="1"/>
    <col min="9217" max="9217" width="10.33203125" bestFit="1" customWidth="1"/>
    <col min="9218" max="9218" width="8.1640625" customWidth="1"/>
    <col min="9219" max="9219" width="8.5" bestFit="1" customWidth="1"/>
    <col min="9220" max="9220" width="6.1640625" bestFit="1" customWidth="1"/>
    <col min="9221" max="9221" width="6.1640625" customWidth="1"/>
    <col min="9222" max="9222" width="20.33203125" customWidth="1"/>
    <col min="9223" max="9223" width="11.5" bestFit="1" customWidth="1"/>
    <col min="9224" max="9224" width="11.5" customWidth="1"/>
    <col min="9225" max="9225" width="13.5" bestFit="1" customWidth="1"/>
    <col min="9226" max="9226" width="12.1640625" bestFit="1" customWidth="1"/>
    <col min="9227" max="9227" width="12.83203125" bestFit="1" customWidth="1"/>
    <col min="9228" max="9228" width="12.33203125" bestFit="1" customWidth="1"/>
    <col min="9229" max="9230" width="12.33203125" customWidth="1"/>
    <col min="9231" max="9231" width="12.5" bestFit="1" customWidth="1"/>
    <col min="9232" max="9232" width="9.6640625" bestFit="1" customWidth="1"/>
    <col min="9233" max="9236" width="9.6640625" customWidth="1"/>
    <col min="9237" max="9237" width="10.5" customWidth="1"/>
    <col min="9238" max="9238" width="13.6640625" bestFit="1" customWidth="1"/>
    <col min="9239" max="9241" width="13.6640625" customWidth="1"/>
    <col min="9242" max="9242" width="13.6640625" bestFit="1" customWidth="1"/>
    <col min="9243" max="9249" width="13.6640625" customWidth="1"/>
    <col min="9473" max="9473" width="10.33203125" bestFit="1" customWidth="1"/>
    <col min="9474" max="9474" width="8.1640625" customWidth="1"/>
    <col min="9475" max="9475" width="8.5" bestFit="1" customWidth="1"/>
    <col min="9476" max="9476" width="6.1640625" bestFit="1" customWidth="1"/>
    <col min="9477" max="9477" width="6.1640625" customWidth="1"/>
    <col min="9478" max="9478" width="20.33203125" customWidth="1"/>
    <col min="9479" max="9479" width="11.5" bestFit="1" customWidth="1"/>
    <col min="9480" max="9480" width="11.5" customWidth="1"/>
    <col min="9481" max="9481" width="13.5" bestFit="1" customWidth="1"/>
    <col min="9482" max="9482" width="12.1640625" bestFit="1" customWidth="1"/>
    <col min="9483" max="9483" width="12.83203125" bestFit="1" customWidth="1"/>
    <col min="9484" max="9484" width="12.33203125" bestFit="1" customWidth="1"/>
    <col min="9485" max="9486" width="12.33203125" customWidth="1"/>
    <col min="9487" max="9487" width="12.5" bestFit="1" customWidth="1"/>
    <col min="9488" max="9488" width="9.6640625" bestFit="1" customWidth="1"/>
    <col min="9489" max="9492" width="9.6640625" customWidth="1"/>
    <col min="9493" max="9493" width="10.5" customWidth="1"/>
    <col min="9494" max="9494" width="13.6640625" bestFit="1" customWidth="1"/>
    <col min="9495" max="9497" width="13.6640625" customWidth="1"/>
    <col min="9498" max="9498" width="13.6640625" bestFit="1" customWidth="1"/>
    <col min="9499" max="9505" width="13.6640625" customWidth="1"/>
    <col min="9729" max="9729" width="10.33203125" bestFit="1" customWidth="1"/>
    <col min="9730" max="9730" width="8.1640625" customWidth="1"/>
    <col min="9731" max="9731" width="8.5" bestFit="1" customWidth="1"/>
    <col min="9732" max="9732" width="6.1640625" bestFit="1" customWidth="1"/>
    <col min="9733" max="9733" width="6.1640625" customWidth="1"/>
    <col min="9734" max="9734" width="20.33203125" customWidth="1"/>
    <col min="9735" max="9735" width="11.5" bestFit="1" customWidth="1"/>
    <col min="9736" max="9736" width="11.5" customWidth="1"/>
    <col min="9737" max="9737" width="13.5" bestFit="1" customWidth="1"/>
    <col min="9738" max="9738" width="12.1640625" bestFit="1" customWidth="1"/>
    <col min="9739" max="9739" width="12.83203125" bestFit="1" customWidth="1"/>
    <col min="9740" max="9740" width="12.33203125" bestFit="1" customWidth="1"/>
    <col min="9741" max="9742" width="12.33203125" customWidth="1"/>
    <col min="9743" max="9743" width="12.5" bestFit="1" customWidth="1"/>
    <col min="9744" max="9744" width="9.6640625" bestFit="1" customWidth="1"/>
    <col min="9745" max="9748" width="9.6640625" customWidth="1"/>
    <col min="9749" max="9749" width="10.5" customWidth="1"/>
    <col min="9750" max="9750" width="13.6640625" bestFit="1" customWidth="1"/>
    <col min="9751" max="9753" width="13.6640625" customWidth="1"/>
    <col min="9754" max="9754" width="13.6640625" bestFit="1" customWidth="1"/>
    <col min="9755" max="9761" width="13.6640625" customWidth="1"/>
    <col min="9985" max="9985" width="10.33203125" bestFit="1" customWidth="1"/>
    <col min="9986" max="9986" width="8.1640625" customWidth="1"/>
    <col min="9987" max="9987" width="8.5" bestFit="1" customWidth="1"/>
    <col min="9988" max="9988" width="6.1640625" bestFit="1" customWidth="1"/>
    <col min="9989" max="9989" width="6.1640625" customWidth="1"/>
    <col min="9990" max="9990" width="20.33203125" customWidth="1"/>
    <col min="9991" max="9991" width="11.5" bestFit="1" customWidth="1"/>
    <col min="9992" max="9992" width="11.5" customWidth="1"/>
    <col min="9993" max="9993" width="13.5" bestFit="1" customWidth="1"/>
    <col min="9994" max="9994" width="12.1640625" bestFit="1" customWidth="1"/>
    <col min="9995" max="9995" width="12.83203125" bestFit="1" customWidth="1"/>
    <col min="9996" max="9996" width="12.33203125" bestFit="1" customWidth="1"/>
    <col min="9997" max="9998" width="12.33203125" customWidth="1"/>
    <col min="9999" max="9999" width="12.5" bestFit="1" customWidth="1"/>
    <col min="10000" max="10000" width="9.6640625" bestFit="1" customWidth="1"/>
    <col min="10001" max="10004" width="9.6640625" customWidth="1"/>
    <col min="10005" max="10005" width="10.5" customWidth="1"/>
    <col min="10006" max="10006" width="13.6640625" bestFit="1" customWidth="1"/>
    <col min="10007" max="10009" width="13.6640625" customWidth="1"/>
    <col min="10010" max="10010" width="13.6640625" bestFit="1" customWidth="1"/>
    <col min="10011" max="10017" width="13.6640625" customWidth="1"/>
    <col min="10241" max="10241" width="10.33203125" bestFit="1" customWidth="1"/>
    <col min="10242" max="10242" width="8.1640625" customWidth="1"/>
    <col min="10243" max="10243" width="8.5" bestFit="1" customWidth="1"/>
    <col min="10244" max="10244" width="6.1640625" bestFit="1" customWidth="1"/>
    <col min="10245" max="10245" width="6.1640625" customWidth="1"/>
    <col min="10246" max="10246" width="20.33203125" customWidth="1"/>
    <col min="10247" max="10247" width="11.5" bestFit="1" customWidth="1"/>
    <col min="10248" max="10248" width="11.5" customWidth="1"/>
    <col min="10249" max="10249" width="13.5" bestFit="1" customWidth="1"/>
    <col min="10250" max="10250" width="12.1640625" bestFit="1" customWidth="1"/>
    <col min="10251" max="10251" width="12.83203125" bestFit="1" customWidth="1"/>
    <col min="10252" max="10252" width="12.33203125" bestFit="1" customWidth="1"/>
    <col min="10253" max="10254" width="12.33203125" customWidth="1"/>
    <col min="10255" max="10255" width="12.5" bestFit="1" customWidth="1"/>
    <col min="10256" max="10256" width="9.6640625" bestFit="1" customWidth="1"/>
    <col min="10257" max="10260" width="9.6640625" customWidth="1"/>
    <col min="10261" max="10261" width="10.5" customWidth="1"/>
    <col min="10262" max="10262" width="13.6640625" bestFit="1" customWidth="1"/>
    <col min="10263" max="10265" width="13.6640625" customWidth="1"/>
    <col min="10266" max="10266" width="13.6640625" bestFit="1" customWidth="1"/>
    <col min="10267" max="10273" width="13.6640625" customWidth="1"/>
    <col min="10497" max="10497" width="10.33203125" bestFit="1" customWidth="1"/>
    <col min="10498" max="10498" width="8.1640625" customWidth="1"/>
    <col min="10499" max="10499" width="8.5" bestFit="1" customWidth="1"/>
    <col min="10500" max="10500" width="6.1640625" bestFit="1" customWidth="1"/>
    <col min="10501" max="10501" width="6.1640625" customWidth="1"/>
    <col min="10502" max="10502" width="20.33203125" customWidth="1"/>
    <col min="10503" max="10503" width="11.5" bestFit="1" customWidth="1"/>
    <col min="10504" max="10504" width="11.5" customWidth="1"/>
    <col min="10505" max="10505" width="13.5" bestFit="1" customWidth="1"/>
    <col min="10506" max="10506" width="12.1640625" bestFit="1" customWidth="1"/>
    <col min="10507" max="10507" width="12.83203125" bestFit="1" customWidth="1"/>
    <col min="10508" max="10508" width="12.33203125" bestFit="1" customWidth="1"/>
    <col min="10509" max="10510" width="12.33203125" customWidth="1"/>
    <col min="10511" max="10511" width="12.5" bestFit="1" customWidth="1"/>
    <col min="10512" max="10512" width="9.6640625" bestFit="1" customWidth="1"/>
    <col min="10513" max="10516" width="9.6640625" customWidth="1"/>
    <col min="10517" max="10517" width="10.5" customWidth="1"/>
    <col min="10518" max="10518" width="13.6640625" bestFit="1" customWidth="1"/>
    <col min="10519" max="10521" width="13.6640625" customWidth="1"/>
    <col min="10522" max="10522" width="13.6640625" bestFit="1" customWidth="1"/>
    <col min="10523" max="10529" width="13.6640625" customWidth="1"/>
    <col min="10753" max="10753" width="10.33203125" bestFit="1" customWidth="1"/>
    <col min="10754" max="10754" width="8.1640625" customWidth="1"/>
    <col min="10755" max="10755" width="8.5" bestFit="1" customWidth="1"/>
    <col min="10756" max="10756" width="6.1640625" bestFit="1" customWidth="1"/>
    <col min="10757" max="10757" width="6.1640625" customWidth="1"/>
    <col min="10758" max="10758" width="20.33203125" customWidth="1"/>
    <col min="10759" max="10759" width="11.5" bestFit="1" customWidth="1"/>
    <col min="10760" max="10760" width="11.5" customWidth="1"/>
    <col min="10761" max="10761" width="13.5" bestFit="1" customWidth="1"/>
    <col min="10762" max="10762" width="12.1640625" bestFit="1" customWidth="1"/>
    <col min="10763" max="10763" width="12.83203125" bestFit="1" customWidth="1"/>
    <col min="10764" max="10764" width="12.33203125" bestFit="1" customWidth="1"/>
    <col min="10765" max="10766" width="12.33203125" customWidth="1"/>
    <col min="10767" max="10767" width="12.5" bestFit="1" customWidth="1"/>
    <col min="10768" max="10768" width="9.6640625" bestFit="1" customWidth="1"/>
    <col min="10769" max="10772" width="9.6640625" customWidth="1"/>
    <col min="10773" max="10773" width="10.5" customWidth="1"/>
    <col min="10774" max="10774" width="13.6640625" bestFit="1" customWidth="1"/>
    <col min="10775" max="10777" width="13.6640625" customWidth="1"/>
    <col min="10778" max="10778" width="13.6640625" bestFit="1" customWidth="1"/>
    <col min="10779" max="10785" width="13.6640625" customWidth="1"/>
    <col min="11009" max="11009" width="10.33203125" bestFit="1" customWidth="1"/>
    <col min="11010" max="11010" width="8.1640625" customWidth="1"/>
    <col min="11011" max="11011" width="8.5" bestFit="1" customWidth="1"/>
    <col min="11012" max="11012" width="6.1640625" bestFit="1" customWidth="1"/>
    <col min="11013" max="11013" width="6.1640625" customWidth="1"/>
    <col min="11014" max="11014" width="20.33203125" customWidth="1"/>
    <col min="11015" max="11015" width="11.5" bestFit="1" customWidth="1"/>
    <col min="11016" max="11016" width="11.5" customWidth="1"/>
    <col min="11017" max="11017" width="13.5" bestFit="1" customWidth="1"/>
    <col min="11018" max="11018" width="12.1640625" bestFit="1" customWidth="1"/>
    <col min="11019" max="11019" width="12.83203125" bestFit="1" customWidth="1"/>
    <col min="11020" max="11020" width="12.33203125" bestFit="1" customWidth="1"/>
    <col min="11021" max="11022" width="12.33203125" customWidth="1"/>
    <col min="11023" max="11023" width="12.5" bestFit="1" customWidth="1"/>
    <col min="11024" max="11024" width="9.6640625" bestFit="1" customWidth="1"/>
    <col min="11025" max="11028" width="9.6640625" customWidth="1"/>
    <col min="11029" max="11029" width="10.5" customWidth="1"/>
    <col min="11030" max="11030" width="13.6640625" bestFit="1" customWidth="1"/>
    <col min="11031" max="11033" width="13.6640625" customWidth="1"/>
    <col min="11034" max="11034" width="13.6640625" bestFit="1" customWidth="1"/>
    <col min="11035" max="11041" width="13.6640625" customWidth="1"/>
    <col min="11265" max="11265" width="10.33203125" bestFit="1" customWidth="1"/>
    <col min="11266" max="11266" width="8.1640625" customWidth="1"/>
    <col min="11267" max="11267" width="8.5" bestFit="1" customWidth="1"/>
    <col min="11268" max="11268" width="6.1640625" bestFit="1" customWidth="1"/>
    <col min="11269" max="11269" width="6.1640625" customWidth="1"/>
    <col min="11270" max="11270" width="20.33203125" customWidth="1"/>
    <col min="11271" max="11271" width="11.5" bestFit="1" customWidth="1"/>
    <col min="11272" max="11272" width="11.5" customWidth="1"/>
    <col min="11273" max="11273" width="13.5" bestFit="1" customWidth="1"/>
    <col min="11274" max="11274" width="12.1640625" bestFit="1" customWidth="1"/>
    <col min="11275" max="11275" width="12.83203125" bestFit="1" customWidth="1"/>
    <col min="11276" max="11276" width="12.33203125" bestFit="1" customWidth="1"/>
    <col min="11277" max="11278" width="12.33203125" customWidth="1"/>
    <col min="11279" max="11279" width="12.5" bestFit="1" customWidth="1"/>
    <col min="11280" max="11280" width="9.6640625" bestFit="1" customWidth="1"/>
    <col min="11281" max="11284" width="9.6640625" customWidth="1"/>
    <col min="11285" max="11285" width="10.5" customWidth="1"/>
    <col min="11286" max="11286" width="13.6640625" bestFit="1" customWidth="1"/>
    <col min="11287" max="11289" width="13.6640625" customWidth="1"/>
    <col min="11290" max="11290" width="13.6640625" bestFit="1" customWidth="1"/>
    <col min="11291" max="11297" width="13.6640625" customWidth="1"/>
    <col min="11521" max="11521" width="10.33203125" bestFit="1" customWidth="1"/>
    <col min="11522" max="11522" width="8.1640625" customWidth="1"/>
    <col min="11523" max="11523" width="8.5" bestFit="1" customWidth="1"/>
    <col min="11524" max="11524" width="6.1640625" bestFit="1" customWidth="1"/>
    <col min="11525" max="11525" width="6.1640625" customWidth="1"/>
    <col min="11526" max="11526" width="20.33203125" customWidth="1"/>
    <col min="11527" max="11527" width="11.5" bestFit="1" customWidth="1"/>
    <col min="11528" max="11528" width="11.5" customWidth="1"/>
    <col min="11529" max="11529" width="13.5" bestFit="1" customWidth="1"/>
    <col min="11530" max="11530" width="12.1640625" bestFit="1" customWidth="1"/>
    <col min="11531" max="11531" width="12.83203125" bestFit="1" customWidth="1"/>
    <col min="11532" max="11532" width="12.33203125" bestFit="1" customWidth="1"/>
    <col min="11533" max="11534" width="12.33203125" customWidth="1"/>
    <col min="11535" max="11535" width="12.5" bestFit="1" customWidth="1"/>
    <col min="11536" max="11536" width="9.6640625" bestFit="1" customWidth="1"/>
    <col min="11537" max="11540" width="9.6640625" customWidth="1"/>
    <col min="11541" max="11541" width="10.5" customWidth="1"/>
    <col min="11542" max="11542" width="13.6640625" bestFit="1" customWidth="1"/>
    <col min="11543" max="11545" width="13.6640625" customWidth="1"/>
    <col min="11546" max="11546" width="13.6640625" bestFit="1" customWidth="1"/>
    <col min="11547" max="11553" width="13.6640625" customWidth="1"/>
    <col min="11777" max="11777" width="10.33203125" bestFit="1" customWidth="1"/>
    <col min="11778" max="11778" width="8.1640625" customWidth="1"/>
    <col min="11779" max="11779" width="8.5" bestFit="1" customWidth="1"/>
    <col min="11780" max="11780" width="6.1640625" bestFit="1" customWidth="1"/>
    <col min="11781" max="11781" width="6.1640625" customWidth="1"/>
    <col min="11782" max="11782" width="20.33203125" customWidth="1"/>
    <col min="11783" max="11783" width="11.5" bestFit="1" customWidth="1"/>
    <col min="11784" max="11784" width="11.5" customWidth="1"/>
    <col min="11785" max="11785" width="13.5" bestFit="1" customWidth="1"/>
    <col min="11786" max="11786" width="12.1640625" bestFit="1" customWidth="1"/>
    <col min="11787" max="11787" width="12.83203125" bestFit="1" customWidth="1"/>
    <col min="11788" max="11788" width="12.33203125" bestFit="1" customWidth="1"/>
    <col min="11789" max="11790" width="12.33203125" customWidth="1"/>
    <col min="11791" max="11791" width="12.5" bestFit="1" customWidth="1"/>
    <col min="11792" max="11792" width="9.6640625" bestFit="1" customWidth="1"/>
    <col min="11793" max="11796" width="9.6640625" customWidth="1"/>
    <col min="11797" max="11797" width="10.5" customWidth="1"/>
    <col min="11798" max="11798" width="13.6640625" bestFit="1" customWidth="1"/>
    <col min="11799" max="11801" width="13.6640625" customWidth="1"/>
    <col min="11802" max="11802" width="13.6640625" bestFit="1" customWidth="1"/>
    <col min="11803" max="11809" width="13.6640625" customWidth="1"/>
    <col min="12033" max="12033" width="10.33203125" bestFit="1" customWidth="1"/>
    <col min="12034" max="12034" width="8.1640625" customWidth="1"/>
    <col min="12035" max="12035" width="8.5" bestFit="1" customWidth="1"/>
    <col min="12036" max="12036" width="6.1640625" bestFit="1" customWidth="1"/>
    <col min="12037" max="12037" width="6.1640625" customWidth="1"/>
    <col min="12038" max="12038" width="20.33203125" customWidth="1"/>
    <col min="12039" max="12039" width="11.5" bestFit="1" customWidth="1"/>
    <col min="12040" max="12040" width="11.5" customWidth="1"/>
    <col min="12041" max="12041" width="13.5" bestFit="1" customWidth="1"/>
    <col min="12042" max="12042" width="12.1640625" bestFit="1" customWidth="1"/>
    <col min="12043" max="12043" width="12.83203125" bestFit="1" customWidth="1"/>
    <col min="12044" max="12044" width="12.33203125" bestFit="1" customWidth="1"/>
    <col min="12045" max="12046" width="12.33203125" customWidth="1"/>
    <col min="12047" max="12047" width="12.5" bestFit="1" customWidth="1"/>
    <col min="12048" max="12048" width="9.6640625" bestFit="1" customWidth="1"/>
    <col min="12049" max="12052" width="9.6640625" customWidth="1"/>
    <col min="12053" max="12053" width="10.5" customWidth="1"/>
    <col min="12054" max="12054" width="13.6640625" bestFit="1" customWidth="1"/>
    <col min="12055" max="12057" width="13.6640625" customWidth="1"/>
    <col min="12058" max="12058" width="13.6640625" bestFit="1" customWidth="1"/>
    <col min="12059" max="12065" width="13.6640625" customWidth="1"/>
    <col min="12289" max="12289" width="10.33203125" bestFit="1" customWidth="1"/>
    <col min="12290" max="12290" width="8.1640625" customWidth="1"/>
    <col min="12291" max="12291" width="8.5" bestFit="1" customWidth="1"/>
    <col min="12292" max="12292" width="6.1640625" bestFit="1" customWidth="1"/>
    <col min="12293" max="12293" width="6.1640625" customWidth="1"/>
    <col min="12294" max="12294" width="20.33203125" customWidth="1"/>
    <col min="12295" max="12295" width="11.5" bestFit="1" customWidth="1"/>
    <col min="12296" max="12296" width="11.5" customWidth="1"/>
    <col min="12297" max="12297" width="13.5" bestFit="1" customWidth="1"/>
    <col min="12298" max="12298" width="12.1640625" bestFit="1" customWidth="1"/>
    <col min="12299" max="12299" width="12.83203125" bestFit="1" customWidth="1"/>
    <col min="12300" max="12300" width="12.33203125" bestFit="1" customWidth="1"/>
    <col min="12301" max="12302" width="12.33203125" customWidth="1"/>
    <col min="12303" max="12303" width="12.5" bestFit="1" customWidth="1"/>
    <col min="12304" max="12304" width="9.6640625" bestFit="1" customWidth="1"/>
    <col min="12305" max="12308" width="9.6640625" customWidth="1"/>
    <col min="12309" max="12309" width="10.5" customWidth="1"/>
    <col min="12310" max="12310" width="13.6640625" bestFit="1" customWidth="1"/>
    <col min="12311" max="12313" width="13.6640625" customWidth="1"/>
    <col min="12314" max="12314" width="13.6640625" bestFit="1" customWidth="1"/>
    <col min="12315" max="12321" width="13.6640625" customWidth="1"/>
    <col min="12545" max="12545" width="10.33203125" bestFit="1" customWidth="1"/>
    <col min="12546" max="12546" width="8.1640625" customWidth="1"/>
    <col min="12547" max="12547" width="8.5" bestFit="1" customWidth="1"/>
    <col min="12548" max="12548" width="6.1640625" bestFit="1" customWidth="1"/>
    <col min="12549" max="12549" width="6.1640625" customWidth="1"/>
    <col min="12550" max="12550" width="20.33203125" customWidth="1"/>
    <col min="12551" max="12551" width="11.5" bestFit="1" customWidth="1"/>
    <col min="12552" max="12552" width="11.5" customWidth="1"/>
    <col min="12553" max="12553" width="13.5" bestFit="1" customWidth="1"/>
    <col min="12554" max="12554" width="12.1640625" bestFit="1" customWidth="1"/>
    <col min="12555" max="12555" width="12.83203125" bestFit="1" customWidth="1"/>
    <col min="12556" max="12556" width="12.33203125" bestFit="1" customWidth="1"/>
    <col min="12557" max="12558" width="12.33203125" customWidth="1"/>
    <col min="12559" max="12559" width="12.5" bestFit="1" customWidth="1"/>
    <col min="12560" max="12560" width="9.6640625" bestFit="1" customWidth="1"/>
    <col min="12561" max="12564" width="9.6640625" customWidth="1"/>
    <col min="12565" max="12565" width="10.5" customWidth="1"/>
    <col min="12566" max="12566" width="13.6640625" bestFit="1" customWidth="1"/>
    <col min="12567" max="12569" width="13.6640625" customWidth="1"/>
    <col min="12570" max="12570" width="13.6640625" bestFit="1" customWidth="1"/>
    <col min="12571" max="12577" width="13.6640625" customWidth="1"/>
    <col min="12801" max="12801" width="10.33203125" bestFit="1" customWidth="1"/>
    <col min="12802" max="12802" width="8.1640625" customWidth="1"/>
    <col min="12803" max="12803" width="8.5" bestFit="1" customWidth="1"/>
    <col min="12804" max="12804" width="6.1640625" bestFit="1" customWidth="1"/>
    <col min="12805" max="12805" width="6.1640625" customWidth="1"/>
    <col min="12806" max="12806" width="20.33203125" customWidth="1"/>
    <col min="12807" max="12807" width="11.5" bestFit="1" customWidth="1"/>
    <col min="12808" max="12808" width="11.5" customWidth="1"/>
    <col min="12809" max="12809" width="13.5" bestFit="1" customWidth="1"/>
    <col min="12810" max="12810" width="12.1640625" bestFit="1" customWidth="1"/>
    <col min="12811" max="12811" width="12.83203125" bestFit="1" customWidth="1"/>
    <col min="12812" max="12812" width="12.33203125" bestFit="1" customWidth="1"/>
    <col min="12813" max="12814" width="12.33203125" customWidth="1"/>
    <col min="12815" max="12815" width="12.5" bestFit="1" customWidth="1"/>
    <col min="12816" max="12816" width="9.6640625" bestFit="1" customWidth="1"/>
    <col min="12817" max="12820" width="9.6640625" customWidth="1"/>
    <col min="12821" max="12821" width="10.5" customWidth="1"/>
    <col min="12822" max="12822" width="13.6640625" bestFit="1" customWidth="1"/>
    <col min="12823" max="12825" width="13.6640625" customWidth="1"/>
    <col min="12826" max="12826" width="13.6640625" bestFit="1" customWidth="1"/>
    <col min="12827" max="12833" width="13.6640625" customWidth="1"/>
    <col min="13057" max="13057" width="10.33203125" bestFit="1" customWidth="1"/>
    <col min="13058" max="13058" width="8.1640625" customWidth="1"/>
    <col min="13059" max="13059" width="8.5" bestFit="1" customWidth="1"/>
    <col min="13060" max="13060" width="6.1640625" bestFit="1" customWidth="1"/>
    <col min="13061" max="13061" width="6.1640625" customWidth="1"/>
    <col min="13062" max="13062" width="20.33203125" customWidth="1"/>
    <col min="13063" max="13063" width="11.5" bestFit="1" customWidth="1"/>
    <col min="13064" max="13064" width="11.5" customWidth="1"/>
    <col min="13065" max="13065" width="13.5" bestFit="1" customWidth="1"/>
    <col min="13066" max="13066" width="12.1640625" bestFit="1" customWidth="1"/>
    <col min="13067" max="13067" width="12.83203125" bestFit="1" customWidth="1"/>
    <col min="13068" max="13068" width="12.33203125" bestFit="1" customWidth="1"/>
    <col min="13069" max="13070" width="12.33203125" customWidth="1"/>
    <col min="13071" max="13071" width="12.5" bestFit="1" customWidth="1"/>
    <col min="13072" max="13072" width="9.6640625" bestFit="1" customWidth="1"/>
    <col min="13073" max="13076" width="9.6640625" customWidth="1"/>
    <col min="13077" max="13077" width="10.5" customWidth="1"/>
    <col min="13078" max="13078" width="13.6640625" bestFit="1" customWidth="1"/>
    <col min="13079" max="13081" width="13.6640625" customWidth="1"/>
    <col min="13082" max="13082" width="13.6640625" bestFit="1" customWidth="1"/>
    <col min="13083" max="13089" width="13.6640625" customWidth="1"/>
    <col min="13313" max="13313" width="10.33203125" bestFit="1" customWidth="1"/>
    <col min="13314" max="13314" width="8.1640625" customWidth="1"/>
    <col min="13315" max="13315" width="8.5" bestFit="1" customWidth="1"/>
    <col min="13316" max="13316" width="6.1640625" bestFit="1" customWidth="1"/>
    <col min="13317" max="13317" width="6.1640625" customWidth="1"/>
    <col min="13318" max="13318" width="20.33203125" customWidth="1"/>
    <col min="13319" max="13319" width="11.5" bestFit="1" customWidth="1"/>
    <col min="13320" max="13320" width="11.5" customWidth="1"/>
    <col min="13321" max="13321" width="13.5" bestFit="1" customWidth="1"/>
    <col min="13322" max="13322" width="12.1640625" bestFit="1" customWidth="1"/>
    <col min="13323" max="13323" width="12.83203125" bestFit="1" customWidth="1"/>
    <col min="13324" max="13324" width="12.33203125" bestFit="1" customWidth="1"/>
    <col min="13325" max="13326" width="12.33203125" customWidth="1"/>
    <col min="13327" max="13327" width="12.5" bestFit="1" customWidth="1"/>
    <col min="13328" max="13328" width="9.6640625" bestFit="1" customWidth="1"/>
    <col min="13329" max="13332" width="9.6640625" customWidth="1"/>
    <col min="13333" max="13333" width="10.5" customWidth="1"/>
    <col min="13334" max="13334" width="13.6640625" bestFit="1" customWidth="1"/>
    <col min="13335" max="13337" width="13.6640625" customWidth="1"/>
    <col min="13338" max="13338" width="13.6640625" bestFit="1" customWidth="1"/>
    <col min="13339" max="13345" width="13.6640625" customWidth="1"/>
    <col min="13569" max="13569" width="10.33203125" bestFit="1" customWidth="1"/>
    <col min="13570" max="13570" width="8.1640625" customWidth="1"/>
    <col min="13571" max="13571" width="8.5" bestFit="1" customWidth="1"/>
    <col min="13572" max="13572" width="6.1640625" bestFit="1" customWidth="1"/>
    <col min="13573" max="13573" width="6.1640625" customWidth="1"/>
    <col min="13574" max="13574" width="20.33203125" customWidth="1"/>
    <col min="13575" max="13575" width="11.5" bestFit="1" customWidth="1"/>
    <col min="13576" max="13576" width="11.5" customWidth="1"/>
    <col min="13577" max="13577" width="13.5" bestFit="1" customWidth="1"/>
    <col min="13578" max="13578" width="12.1640625" bestFit="1" customWidth="1"/>
    <col min="13579" max="13579" width="12.83203125" bestFit="1" customWidth="1"/>
    <col min="13580" max="13580" width="12.33203125" bestFit="1" customWidth="1"/>
    <col min="13581" max="13582" width="12.33203125" customWidth="1"/>
    <col min="13583" max="13583" width="12.5" bestFit="1" customWidth="1"/>
    <col min="13584" max="13584" width="9.6640625" bestFit="1" customWidth="1"/>
    <col min="13585" max="13588" width="9.6640625" customWidth="1"/>
    <col min="13589" max="13589" width="10.5" customWidth="1"/>
    <col min="13590" max="13590" width="13.6640625" bestFit="1" customWidth="1"/>
    <col min="13591" max="13593" width="13.6640625" customWidth="1"/>
    <col min="13594" max="13594" width="13.6640625" bestFit="1" customWidth="1"/>
    <col min="13595" max="13601" width="13.6640625" customWidth="1"/>
    <col min="13825" max="13825" width="10.33203125" bestFit="1" customWidth="1"/>
    <col min="13826" max="13826" width="8.1640625" customWidth="1"/>
    <col min="13827" max="13827" width="8.5" bestFit="1" customWidth="1"/>
    <col min="13828" max="13828" width="6.1640625" bestFit="1" customWidth="1"/>
    <col min="13829" max="13829" width="6.1640625" customWidth="1"/>
    <col min="13830" max="13830" width="20.33203125" customWidth="1"/>
    <col min="13831" max="13831" width="11.5" bestFit="1" customWidth="1"/>
    <col min="13832" max="13832" width="11.5" customWidth="1"/>
    <col min="13833" max="13833" width="13.5" bestFit="1" customWidth="1"/>
    <col min="13834" max="13834" width="12.1640625" bestFit="1" customWidth="1"/>
    <col min="13835" max="13835" width="12.83203125" bestFit="1" customWidth="1"/>
    <col min="13836" max="13836" width="12.33203125" bestFit="1" customWidth="1"/>
    <col min="13837" max="13838" width="12.33203125" customWidth="1"/>
    <col min="13839" max="13839" width="12.5" bestFit="1" customWidth="1"/>
    <col min="13840" max="13840" width="9.6640625" bestFit="1" customWidth="1"/>
    <col min="13841" max="13844" width="9.6640625" customWidth="1"/>
    <col min="13845" max="13845" width="10.5" customWidth="1"/>
    <col min="13846" max="13846" width="13.6640625" bestFit="1" customWidth="1"/>
    <col min="13847" max="13849" width="13.6640625" customWidth="1"/>
    <col min="13850" max="13850" width="13.6640625" bestFit="1" customWidth="1"/>
    <col min="13851" max="13857" width="13.6640625" customWidth="1"/>
    <col min="14081" max="14081" width="10.33203125" bestFit="1" customWidth="1"/>
    <col min="14082" max="14082" width="8.1640625" customWidth="1"/>
    <col min="14083" max="14083" width="8.5" bestFit="1" customWidth="1"/>
    <col min="14084" max="14084" width="6.1640625" bestFit="1" customWidth="1"/>
    <col min="14085" max="14085" width="6.1640625" customWidth="1"/>
    <col min="14086" max="14086" width="20.33203125" customWidth="1"/>
    <col min="14087" max="14087" width="11.5" bestFit="1" customWidth="1"/>
    <col min="14088" max="14088" width="11.5" customWidth="1"/>
    <col min="14089" max="14089" width="13.5" bestFit="1" customWidth="1"/>
    <col min="14090" max="14090" width="12.1640625" bestFit="1" customWidth="1"/>
    <col min="14091" max="14091" width="12.83203125" bestFit="1" customWidth="1"/>
    <col min="14092" max="14092" width="12.33203125" bestFit="1" customWidth="1"/>
    <col min="14093" max="14094" width="12.33203125" customWidth="1"/>
    <col min="14095" max="14095" width="12.5" bestFit="1" customWidth="1"/>
    <col min="14096" max="14096" width="9.6640625" bestFit="1" customWidth="1"/>
    <col min="14097" max="14100" width="9.6640625" customWidth="1"/>
    <col min="14101" max="14101" width="10.5" customWidth="1"/>
    <col min="14102" max="14102" width="13.6640625" bestFit="1" customWidth="1"/>
    <col min="14103" max="14105" width="13.6640625" customWidth="1"/>
    <col min="14106" max="14106" width="13.6640625" bestFit="1" customWidth="1"/>
    <col min="14107" max="14113" width="13.6640625" customWidth="1"/>
    <col min="14337" max="14337" width="10.33203125" bestFit="1" customWidth="1"/>
    <col min="14338" max="14338" width="8.1640625" customWidth="1"/>
    <col min="14339" max="14339" width="8.5" bestFit="1" customWidth="1"/>
    <col min="14340" max="14340" width="6.1640625" bestFit="1" customWidth="1"/>
    <col min="14341" max="14341" width="6.1640625" customWidth="1"/>
    <col min="14342" max="14342" width="20.33203125" customWidth="1"/>
    <col min="14343" max="14343" width="11.5" bestFit="1" customWidth="1"/>
    <col min="14344" max="14344" width="11.5" customWidth="1"/>
    <col min="14345" max="14345" width="13.5" bestFit="1" customWidth="1"/>
    <col min="14346" max="14346" width="12.1640625" bestFit="1" customWidth="1"/>
    <col min="14347" max="14347" width="12.83203125" bestFit="1" customWidth="1"/>
    <col min="14348" max="14348" width="12.33203125" bestFit="1" customWidth="1"/>
    <col min="14349" max="14350" width="12.33203125" customWidth="1"/>
    <col min="14351" max="14351" width="12.5" bestFit="1" customWidth="1"/>
    <col min="14352" max="14352" width="9.6640625" bestFit="1" customWidth="1"/>
    <col min="14353" max="14356" width="9.6640625" customWidth="1"/>
    <col min="14357" max="14357" width="10.5" customWidth="1"/>
    <col min="14358" max="14358" width="13.6640625" bestFit="1" customWidth="1"/>
    <col min="14359" max="14361" width="13.6640625" customWidth="1"/>
    <col min="14362" max="14362" width="13.6640625" bestFit="1" customWidth="1"/>
    <col min="14363" max="14369" width="13.6640625" customWidth="1"/>
    <col min="14593" max="14593" width="10.33203125" bestFit="1" customWidth="1"/>
    <col min="14594" max="14594" width="8.1640625" customWidth="1"/>
    <col min="14595" max="14595" width="8.5" bestFit="1" customWidth="1"/>
    <col min="14596" max="14596" width="6.1640625" bestFit="1" customWidth="1"/>
    <col min="14597" max="14597" width="6.1640625" customWidth="1"/>
    <col min="14598" max="14598" width="20.33203125" customWidth="1"/>
    <col min="14599" max="14599" width="11.5" bestFit="1" customWidth="1"/>
    <col min="14600" max="14600" width="11.5" customWidth="1"/>
    <col min="14601" max="14601" width="13.5" bestFit="1" customWidth="1"/>
    <col min="14602" max="14602" width="12.1640625" bestFit="1" customWidth="1"/>
    <col min="14603" max="14603" width="12.83203125" bestFit="1" customWidth="1"/>
    <col min="14604" max="14604" width="12.33203125" bestFit="1" customWidth="1"/>
    <col min="14605" max="14606" width="12.33203125" customWidth="1"/>
    <col min="14607" max="14607" width="12.5" bestFit="1" customWidth="1"/>
    <col min="14608" max="14608" width="9.6640625" bestFit="1" customWidth="1"/>
    <col min="14609" max="14612" width="9.6640625" customWidth="1"/>
    <col min="14613" max="14613" width="10.5" customWidth="1"/>
    <col min="14614" max="14614" width="13.6640625" bestFit="1" customWidth="1"/>
    <col min="14615" max="14617" width="13.6640625" customWidth="1"/>
    <col min="14618" max="14618" width="13.6640625" bestFit="1" customWidth="1"/>
    <col min="14619" max="14625" width="13.6640625" customWidth="1"/>
    <col min="14849" max="14849" width="10.33203125" bestFit="1" customWidth="1"/>
    <col min="14850" max="14850" width="8.1640625" customWidth="1"/>
    <col min="14851" max="14851" width="8.5" bestFit="1" customWidth="1"/>
    <col min="14852" max="14852" width="6.1640625" bestFit="1" customWidth="1"/>
    <col min="14853" max="14853" width="6.1640625" customWidth="1"/>
    <col min="14854" max="14854" width="20.33203125" customWidth="1"/>
    <col min="14855" max="14855" width="11.5" bestFit="1" customWidth="1"/>
    <col min="14856" max="14856" width="11.5" customWidth="1"/>
    <col min="14857" max="14857" width="13.5" bestFit="1" customWidth="1"/>
    <col min="14858" max="14858" width="12.1640625" bestFit="1" customWidth="1"/>
    <col min="14859" max="14859" width="12.83203125" bestFit="1" customWidth="1"/>
    <col min="14860" max="14860" width="12.33203125" bestFit="1" customWidth="1"/>
    <col min="14861" max="14862" width="12.33203125" customWidth="1"/>
    <col min="14863" max="14863" width="12.5" bestFit="1" customWidth="1"/>
    <col min="14864" max="14864" width="9.6640625" bestFit="1" customWidth="1"/>
    <col min="14865" max="14868" width="9.6640625" customWidth="1"/>
    <col min="14869" max="14869" width="10.5" customWidth="1"/>
    <col min="14870" max="14870" width="13.6640625" bestFit="1" customWidth="1"/>
    <col min="14871" max="14873" width="13.6640625" customWidth="1"/>
    <col min="14874" max="14874" width="13.6640625" bestFit="1" customWidth="1"/>
    <col min="14875" max="14881" width="13.6640625" customWidth="1"/>
    <col min="15105" max="15105" width="10.33203125" bestFit="1" customWidth="1"/>
    <col min="15106" max="15106" width="8.1640625" customWidth="1"/>
    <col min="15107" max="15107" width="8.5" bestFit="1" customWidth="1"/>
    <col min="15108" max="15108" width="6.1640625" bestFit="1" customWidth="1"/>
    <col min="15109" max="15109" width="6.1640625" customWidth="1"/>
    <col min="15110" max="15110" width="20.33203125" customWidth="1"/>
    <col min="15111" max="15111" width="11.5" bestFit="1" customWidth="1"/>
    <col min="15112" max="15112" width="11.5" customWidth="1"/>
    <col min="15113" max="15113" width="13.5" bestFit="1" customWidth="1"/>
    <col min="15114" max="15114" width="12.1640625" bestFit="1" customWidth="1"/>
    <col min="15115" max="15115" width="12.83203125" bestFit="1" customWidth="1"/>
    <col min="15116" max="15116" width="12.33203125" bestFit="1" customWidth="1"/>
    <col min="15117" max="15118" width="12.33203125" customWidth="1"/>
    <col min="15119" max="15119" width="12.5" bestFit="1" customWidth="1"/>
    <col min="15120" max="15120" width="9.6640625" bestFit="1" customWidth="1"/>
    <col min="15121" max="15124" width="9.6640625" customWidth="1"/>
    <col min="15125" max="15125" width="10.5" customWidth="1"/>
    <col min="15126" max="15126" width="13.6640625" bestFit="1" customWidth="1"/>
    <col min="15127" max="15129" width="13.6640625" customWidth="1"/>
    <col min="15130" max="15130" width="13.6640625" bestFit="1" customWidth="1"/>
    <col min="15131" max="15137" width="13.6640625" customWidth="1"/>
    <col min="15361" max="15361" width="10.33203125" bestFit="1" customWidth="1"/>
    <col min="15362" max="15362" width="8.1640625" customWidth="1"/>
    <col min="15363" max="15363" width="8.5" bestFit="1" customWidth="1"/>
    <col min="15364" max="15364" width="6.1640625" bestFit="1" customWidth="1"/>
    <col min="15365" max="15365" width="6.1640625" customWidth="1"/>
    <col min="15366" max="15366" width="20.33203125" customWidth="1"/>
    <col min="15367" max="15367" width="11.5" bestFit="1" customWidth="1"/>
    <col min="15368" max="15368" width="11.5" customWidth="1"/>
    <col min="15369" max="15369" width="13.5" bestFit="1" customWidth="1"/>
    <col min="15370" max="15370" width="12.1640625" bestFit="1" customWidth="1"/>
    <col min="15371" max="15371" width="12.83203125" bestFit="1" customWidth="1"/>
    <col min="15372" max="15372" width="12.33203125" bestFit="1" customWidth="1"/>
    <col min="15373" max="15374" width="12.33203125" customWidth="1"/>
    <col min="15375" max="15375" width="12.5" bestFit="1" customWidth="1"/>
    <col min="15376" max="15376" width="9.6640625" bestFit="1" customWidth="1"/>
    <col min="15377" max="15380" width="9.6640625" customWidth="1"/>
    <col min="15381" max="15381" width="10.5" customWidth="1"/>
    <col min="15382" max="15382" width="13.6640625" bestFit="1" customWidth="1"/>
    <col min="15383" max="15385" width="13.6640625" customWidth="1"/>
    <col min="15386" max="15386" width="13.6640625" bestFit="1" customWidth="1"/>
    <col min="15387" max="15393" width="13.6640625" customWidth="1"/>
    <col min="15617" max="15617" width="10.33203125" bestFit="1" customWidth="1"/>
    <col min="15618" max="15618" width="8.1640625" customWidth="1"/>
    <col min="15619" max="15619" width="8.5" bestFit="1" customWidth="1"/>
    <col min="15620" max="15620" width="6.1640625" bestFit="1" customWidth="1"/>
    <col min="15621" max="15621" width="6.1640625" customWidth="1"/>
    <col min="15622" max="15622" width="20.33203125" customWidth="1"/>
    <col min="15623" max="15623" width="11.5" bestFit="1" customWidth="1"/>
    <col min="15624" max="15624" width="11.5" customWidth="1"/>
    <col min="15625" max="15625" width="13.5" bestFit="1" customWidth="1"/>
    <col min="15626" max="15626" width="12.1640625" bestFit="1" customWidth="1"/>
    <col min="15627" max="15627" width="12.83203125" bestFit="1" customWidth="1"/>
    <col min="15628" max="15628" width="12.33203125" bestFit="1" customWidth="1"/>
    <col min="15629" max="15630" width="12.33203125" customWidth="1"/>
    <col min="15631" max="15631" width="12.5" bestFit="1" customWidth="1"/>
    <col min="15632" max="15632" width="9.6640625" bestFit="1" customWidth="1"/>
    <col min="15633" max="15636" width="9.6640625" customWidth="1"/>
    <col min="15637" max="15637" width="10.5" customWidth="1"/>
    <col min="15638" max="15638" width="13.6640625" bestFit="1" customWidth="1"/>
    <col min="15639" max="15641" width="13.6640625" customWidth="1"/>
    <col min="15642" max="15642" width="13.6640625" bestFit="1" customWidth="1"/>
    <col min="15643" max="15649" width="13.6640625" customWidth="1"/>
    <col min="15873" max="15873" width="10.33203125" bestFit="1" customWidth="1"/>
    <col min="15874" max="15874" width="8.1640625" customWidth="1"/>
    <col min="15875" max="15875" width="8.5" bestFit="1" customWidth="1"/>
    <col min="15876" max="15876" width="6.1640625" bestFit="1" customWidth="1"/>
    <col min="15877" max="15877" width="6.1640625" customWidth="1"/>
    <col min="15878" max="15878" width="20.33203125" customWidth="1"/>
    <col min="15879" max="15879" width="11.5" bestFit="1" customWidth="1"/>
    <col min="15880" max="15880" width="11.5" customWidth="1"/>
    <col min="15881" max="15881" width="13.5" bestFit="1" customWidth="1"/>
    <col min="15882" max="15882" width="12.1640625" bestFit="1" customWidth="1"/>
    <col min="15883" max="15883" width="12.83203125" bestFit="1" customWidth="1"/>
    <col min="15884" max="15884" width="12.33203125" bestFit="1" customWidth="1"/>
    <col min="15885" max="15886" width="12.33203125" customWidth="1"/>
    <col min="15887" max="15887" width="12.5" bestFit="1" customWidth="1"/>
    <col min="15888" max="15888" width="9.6640625" bestFit="1" customWidth="1"/>
    <col min="15889" max="15892" width="9.6640625" customWidth="1"/>
    <col min="15893" max="15893" width="10.5" customWidth="1"/>
    <col min="15894" max="15894" width="13.6640625" bestFit="1" customWidth="1"/>
    <col min="15895" max="15897" width="13.6640625" customWidth="1"/>
    <col min="15898" max="15898" width="13.6640625" bestFit="1" customWidth="1"/>
    <col min="15899" max="15905" width="13.6640625" customWidth="1"/>
    <col min="16129" max="16129" width="10.33203125" bestFit="1" customWidth="1"/>
    <col min="16130" max="16130" width="8.1640625" customWidth="1"/>
    <col min="16131" max="16131" width="8.5" bestFit="1" customWidth="1"/>
    <col min="16132" max="16132" width="6.1640625" bestFit="1" customWidth="1"/>
    <col min="16133" max="16133" width="6.1640625" customWidth="1"/>
    <col min="16134" max="16134" width="20.33203125" customWidth="1"/>
    <col min="16135" max="16135" width="11.5" bestFit="1" customWidth="1"/>
    <col min="16136" max="16136" width="11.5" customWidth="1"/>
    <col min="16137" max="16137" width="13.5" bestFit="1" customWidth="1"/>
    <col min="16138" max="16138" width="12.1640625" bestFit="1" customWidth="1"/>
    <col min="16139" max="16139" width="12.83203125" bestFit="1" customWidth="1"/>
    <col min="16140" max="16140" width="12.33203125" bestFit="1" customWidth="1"/>
    <col min="16141" max="16142" width="12.33203125" customWidth="1"/>
    <col min="16143" max="16143" width="12.5" bestFit="1" customWidth="1"/>
    <col min="16144" max="16144" width="9.6640625" bestFit="1" customWidth="1"/>
    <col min="16145" max="16148" width="9.6640625" customWidth="1"/>
    <col min="16149" max="16149" width="10.5" customWidth="1"/>
    <col min="16150" max="16150" width="13.6640625" bestFit="1" customWidth="1"/>
    <col min="16151" max="16153" width="13.6640625" customWidth="1"/>
    <col min="16154" max="16154" width="13.6640625" bestFit="1" customWidth="1"/>
    <col min="16155" max="16161" width="13.6640625" customWidth="1"/>
  </cols>
  <sheetData>
    <row r="1" spans="1:81" s="335" customFormat="1" ht="71" thickBot="1">
      <c r="A1" s="327" t="s">
        <v>602</v>
      </c>
      <c r="B1" s="327" t="s">
        <v>603</v>
      </c>
      <c r="C1" s="328" t="s">
        <v>604</v>
      </c>
      <c r="D1" s="328" t="s">
        <v>605</v>
      </c>
      <c r="E1" s="328" t="s">
        <v>606</v>
      </c>
      <c r="F1" s="327" t="s">
        <v>607</v>
      </c>
      <c r="G1" s="327" t="s">
        <v>608</v>
      </c>
      <c r="H1" s="327" t="s">
        <v>609</v>
      </c>
      <c r="I1" s="327" t="s">
        <v>610</v>
      </c>
      <c r="J1" s="327" t="s">
        <v>611</v>
      </c>
      <c r="K1" s="327" t="s">
        <v>612</v>
      </c>
      <c r="L1" s="327" t="s">
        <v>613</v>
      </c>
      <c r="M1" s="327" t="s">
        <v>614</v>
      </c>
      <c r="N1" s="327" t="s">
        <v>615</v>
      </c>
      <c r="O1" s="327" t="s">
        <v>616</v>
      </c>
      <c r="P1" s="327" t="s">
        <v>617</v>
      </c>
      <c r="Q1" s="327" t="s">
        <v>618</v>
      </c>
      <c r="R1" s="327" t="s">
        <v>619</v>
      </c>
      <c r="S1" s="327" t="s">
        <v>620</v>
      </c>
      <c r="T1" s="327" t="s">
        <v>621</v>
      </c>
      <c r="U1" s="328" t="s">
        <v>622</v>
      </c>
      <c r="V1" s="329" t="s">
        <v>623</v>
      </c>
      <c r="W1" s="329" t="s">
        <v>624</v>
      </c>
      <c r="X1" s="329" t="s">
        <v>625</v>
      </c>
      <c r="Y1" s="329" t="s">
        <v>626</v>
      </c>
      <c r="Z1" s="327" t="s">
        <v>627</v>
      </c>
      <c r="AA1" s="327" t="s">
        <v>628</v>
      </c>
      <c r="AB1" s="327" t="s">
        <v>629</v>
      </c>
      <c r="AC1" s="327" t="s">
        <v>630</v>
      </c>
      <c r="AD1" s="327" t="s">
        <v>631</v>
      </c>
      <c r="AE1" s="327" t="s">
        <v>632</v>
      </c>
      <c r="AF1" s="327" t="s">
        <v>633</v>
      </c>
      <c r="AG1" s="327" t="s">
        <v>634</v>
      </c>
      <c r="AH1" s="330" t="s">
        <v>635</v>
      </c>
      <c r="AI1" s="330" t="s">
        <v>636</v>
      </c>
      <c r="AJ1" s="331" t="s">
        <v>637</v>
      </c>
      <c r="AK1" s="332" t="s">
        <v>638</v>
      </c>
      <c r="AL1" s="333" t="s">
        <v>639</v>
      </c>
      <c r="AM1" s="332" t="s">
        <v>640</v>
      </c>
      <c r="AN1" s="332" t="s">
        <v>641</v>
      </c>
      <c r="AO1" s="333" t="s">
        <v>642</v>
      </c>
      <c r="AP1" s="333" t="s">
        <v>643</v>
      </c>
      <c r="AQ1" s="333" t="s">
        <v>644</v>
      </c>
      <c r="AR1" s="333" t="s">
        <v>645</v>
      </c>
      <c r="AS1" s="333" t="s">
        <v>646</v>
      </c>
      <c r="AT1" s="332" t="s">
        <v>647</v>
      </c>
      <c r="AU1" s="332" t="s">
        <v>648</v>
      </c>
      <c r="AV1" s="333" t="s">
        <v>649</v>
      </c>
      <c r="AW1" s="333" t="s">
        <v>650</v>
      </c>
      <c r="AX1" s="333" t="s">
        <v>651</v>
      </c>
      <c r="AY1" s="333" t="s">
        <v>652</v>
      </c>
      <c r="AZ1" s="333" t="s">
        <v>653</v>
      </c>
      <c r="BA1" s="333" t="s">
        <v>654</v>
      </c>
      <c r="BB1" s="333" t="s">
        <v>655</v>
      </c>
      <c r="BC1" s="333" t="s">
        <v>656</v>
      </c>
      <c r="BD1" s="333" t="s">
        <v>657</v>
      </c>
      <c r="BE1" s="333" t="s">
        <v>658</v>
      </c>
      <c r="BF1" s="333" t="s">
        <v>659</v>
      </c>
      <c r="BG1" s="333" t="s">
        <v>660</v>
      </c>
      <c r="BH1" s="334" t="s">
        <v>661</v>
      </c>
      <c r="BI1" s="334" t="s">
        <v>662</v>
      </c>
      <c r="BJ1" t="s">
        <v>663</v>
      </c>
      <c r="BK1" t="s">
        <v>664</v>
      </c>
      <c r="BL1" t="s">
        <v>665</v>
      </c>
      <c r="BM1" t="s">
        <v>666</v>
      </c>
      <c r="BN1" t="s">
        <v>667</v>
      </c>
      <c r="BO1" t="s">
        <v>668</v>
      </c>
      <c r="BP1" t="s">
        <v>669</v>
      </c>
      <c r="BQ1" t="s">
        <v>670</v>
      </c>
      <c r="BR1" t="s">
        <v>671</v>
      </c>
      <c r="BS1" t="s">
        <v>672</v>
      </c>
      <c r="BT1" t="s">
        <v>673</v>
      </c>
      <c r="BU1" t="s">
        <v>674</v>
      </c>
      <c r="BV1" t="s">
        <v>675</v>
      </c>
      <c r="BW1" t="s">
        <v>676</v>
      </c>
      <c r="BX1" t="s">
        <v>677</v>
      </c>
      <c r="BY1" t="s">
        <v>678</v>
      </c>
      <c r="BZ1" t="s">
        <v>679</v>
      </c>
      <c r="CA1" t="s">
        <v>680</v>
      </c>
      <c r="CB1" t="s">
        <v>681</v>
      </c>
      <c r="CC1" t="s">
        <v>682</v>
      </c>
    </row>
    <row r="2" spans="1:81" ht="14" customHeight="1" thickBot="1">
      <c r="A2" s="336">
        <v>327595</v>
      </c>
      <c r="B2" s="336" t="s">
        <v>683</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4" customHeight="1" thickBot="1">
      <c r="A3" s="348">
        <v>327595</v>
      </c>
      <c r="B3" s="336" t="s">
        <v>683</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4" customHeight="1" thickBot="1">
      <c r="A4" s="348">
        <v>327595</v>
      </c>
      <c r="B4" s="336" t="s">
        <v>683</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4" customHeight="1" thickBot="1">
      <c r="A5" s="348">
        <v>327595</v>
      </c>
      <c r="B5" s="336" t="s">
        <v>683</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4" customHeight="1" thickBot="1">
      <c r="A6" s="331">
        <v>327595</v>
      </c>
      <c r="B6" s="336" t="s">
        <v>683</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4" customHeight="1" thickBot="1">
      <c r="A7" s="331">
        <v>327595</v>
      </c>
      <c r="B7" s="336" t="s">
        <v>683</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4" customHeight="1" thickBot="1">
      <c r="A8" s="331">
        <v>327595</v>
      </c>
      <c r="B8" s="336" t="s">
        <v>683</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4" customHeight="1" thickBot="1">
      <c r="A9" s="331">
        <v>327595</v>
      </c>
      <c r="B9" s="336" t="s">
        <v>683</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4" customHeight="1" thickBot="1">
      <c r="A10" s="331">
        <v>327595</v>
      </c>
      <c r="B10" s="336" t="s">
        <v>683</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4" customHeight="1" thickBot="1">
      <c r="A11" s="331">
        <v>327595</v>
      </c>
      <c r="B11" s="336" t="s">
        <v>683</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4" customHeight="1" thickBot="1">
      <c r="A12" s="331">
        <v>327595</v>
      </c>
      <c r="B12" s="336" t="s">
        <v>683</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4" customHeight="1" thickBot="1">
      <c r="A13" s="348">
        <v>327595</v>
      </c>
      <c r="B13" s="336" t="s">
        <v>683</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4" customHeight="1" thickBot="1">
      <c r="A14" s="348">
        <v>327595</v>
      </c>
      <c r="B14" s="336" t="s">
        <v>683</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4" customHeight="1" thickBot="1">
      <c r="A15" s="331">
        <v>327595</v>
      </c>
      <c r="B15" s="336" t="s">
        <v>683</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5" thickBot="1">
      <c r="A16" s="331">
        <v>327595</v>
      </c>
      <c r="B16" s="336" t="s">
        <v>683</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684</v>
      </c>
      <c r="AY16" s="363">
        <v>2.57</v>
      </c>
      <c r="AZ16" s="364" t="s">
        <v>684</v>
      </c>
      <c r="BA16" s="363">
        <v>0.68</v>
      </c>
      <c r="BB16" s="363">
        <v>0.49</v>
      </c>
      <c r="BC16" s="363">
        <v>0.25</v>
      </c>
      <c r="BD16" s="363">
        <v>20.059999999999999</v>
      </c>
      <c r="BE16" s="363">
        <v>7.59</v>
      </c>
      <c r="BF16" s="364" t="s">
        <v>684</v>
      </c>
      <c r="BG16" s="364" t="s">
        <v>684</v>
      </c>
      <c r="BH16" s="365">
        <f>(2*AY16+BB16+BC16+BD16+BE16)/(2*(SUM(AV16:BG16)))</f>
        <v>0.17593661454507292</v>
      </c>
      <c r="BI16" s="365">
        <f>SUM(BD16:BE16,AY16,AW16)/SUM(AV16:BG16)</f>
        <v>0.9636897890649595</v>
      </c>
    </row>
    <row r="17" spans="1:61" ht="14.5" customHeight="1" thickBot="1">
      <c r="A17" s="336" t="s">
        <v>685</v>
      </c>
      <c r="B17" s="336" t="s">
        <v>683</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5" customHeight="1" thickBot="1">
      <c r="A18" s="331" t="s">
        <v>685</v>
      </c>
      <c r="B18" s="336" t="s">
        <v>683</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5" customHeight="1" thickBot="1">
      <c r="A19" s="331" t="s">
        <v>685</v>
      </c>
      <c r="B19" s="336" t="s">
        <v>683</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5" customHeight="1" thickBot="1">
      <c r="A20" s="331" t="s">
        <v>685</v>
      </c>
      <c r="B20" s="336" t="s">
        <v>683</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5" customHeight="1" thickBot="1">
      <c r="A21" s="331" t="s">
        <v>685</v>
      </c>
      <c r="B21" s="336" t="s">
        <v>683</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5" customHeight="1" thickBot="1">
      <c r="A22" s="331" t="s">
        <v>685</v>
      </c>
      <c r="B22" s="336" t="s">
        <v>683</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5" customHeight="1" thickBot="1">
      <c r="A23" s="331" t="s">
        <v>685</v>
      </c>
      <c r="B23" s="336" t="s">
        <v>683</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5" customHeight="1" thickBot="1">
      <c r="A24" s="331" t="s">
        <v>685</v>
      </c>
      <c r="B24" s="336" t="s">
        <v>683</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5" customHeight="1" thickBot="1">
      <c r="A25" s="331" t="s">
        <v>685</v>
      </c>
      <c r="B25" s="336" t="s">
        <v>683</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5" customHeight="1" thickBot="1">
      <c r="A26" s="331" t="s">
        <v>685</v>
      </c>
      <c r="B26" s="336" t="s">
        <v>683</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5" customHeight="1" thickBot="1">
      <c r="A27" s="331" t="s">
        <v>685</v>
      </c>
      <c r="B27" s="336" t="s">
        <v>683</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5" customHeight="1" thickBot="1">
      <c r="A28" s="331" t="s">
        <v>685</v>
      </c>
      <c r="B28" s="336" t="s">
        <v>683</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5" customHeight="1" thickBot="1">
      <c r="A29" s="331" t="s">
        <v>685</v>
      </c>
      <c r="B29" s="336" t="s">
        <v>683</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5" customHeight="1" thickBot="1">
      <c r="A30" s="331" t="s">
        <v>685</v>
      </c>
      <c r="B30" s="336" t="s">
        <v>683</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5" thickBot="1">
      <c r="A31" s="385" t="s">
        <v>685</v>
      </c>
      <c r="B31" s="336" t="s">
        <v>683</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686</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5" customHeight="1" thickBot="1">
      <c r="A32" s="331" t="s">
        <v>687</v>
      </c>
      <c r="B32" s="336" t="s">
        <v>683</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5" customHeight="1" thickBot="1">
      <c r="A33" s="331" t="s">
        <v>687</v>
      </c>
      <c r="B33" s="336" t="s">
        <v>683</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5" customHeight="1" thickBot="1">
      <c r="A34" s="331" t="s">
        <v>687</v>
      </c>
      <c r="B34" s="336" t="s">
        <v>683</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5" customHeight="1" thickBot="1">
      <c r="A35" s="331" t="s">
        <v>687</v>
      </c>
      <c r="B35" s="336" t="s">
        <v>683</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5" customHeight="1" thickBot="1">
      <c r="A36" s="331" t="s">
        <v>687</v>
      </c>
      <c r="B36" s="336" t="s">
        <v>683</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5" customHeight="1" thickBot="1">
      <c r="A37" s="331" t="s">
        <v>687</v>
      </c>
      <c r="B37" s="336" t="s">
        <v>683</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5" customHeight="1" thickBot="1">
      <c r="A38" s="331" t="s">
        <v>687</v>
      </c>
      <c r="B38" s="336" t="s">
        <v>683</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5" customHeight="1" thickBot="1">
      <c r="A39" s="331" t="s">
        <v>687</v>
      </c>
      <c r="B39" s="336" t="s">
        <v>683</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5" customHeight="1" thickBot="1">
      <c r="A40" s="331" t="s">
        <v>687</v>
      </c>
      <c r="B40" s="336" t="s">
        <v>683</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5" customHeight="1" thickBot="1">
      <c r="A41" s="331" t="s">
        <v>687</v>
      </c>
      <c r="B41" s="336" t="s">
        <v>683</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5" customHeight="1" thickBot="1">
      <c r="A42" s="331" t="s">
        <v>687</v>
      </c>
      <c r="B42" s="336" t="s">
        <v>683</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5" customHeight="1" thickBot="1">
      <c r="A43" s="331" t="s">
        <v>687</v>
      </c>
      <c r="B43" s="336" t="s">
        <v>683</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5" customHeight="1" thickBot="1">
      <c r="A44" s="331" t="s">
        <v>687</v>
      </c>
      <c r="B44" s="336" t="s">
        <v>683</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687</v>
      </c>
      <c r="B45" s="336" t="s">
        <v>683</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687</v>
      </c>
      <c r="B46" s="336" t="s">
        <v>683</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684</v>
      </c>
      <c r="AY46" s="363">
        <v>2.2000000000000002</v>
      </c>
      <c r="AZ46" s="364" t="s">
        <v>684</v>
      </c>
      <c r="BA46" s="363">
        <v>0.7</v>
      </c>
      <c r="BB46" s="363">
        <v>0.4</v>
      </c>
      <c r="BC46" s="363">
        <v>0.2</v>
      </c>
      <c r="BD46" s="363">
        <v>17.600000000000001</v>
      </c>
      <c r="BE46" s="363">
        <v>7.2</v>
      </c>
      <c r="BF46" s="364" t="s">
        <v>684</v>
      </c>
      <c r="BG46" s="364" t="s">
        <v>684</v>
      </c>
      <c r="BH46" s="365">
        <f>(2*AY46+BB46+BC46+BD46+BE46)/(2*(SUM(AV46:BG46)))</f>
        <v>0.15537017726798746</v>
      </c>
      <c r="BI46" s="365">
        <f>SUM(BD46:BE46,AY46,AW46)/SUM(AV46:BG46)</f>
        <v>0.96246089676746593</v>
      </c>
    </row>
    <row r="47" spans="1:61" ht="14" customHeight="1" thickBot="1">
      <c r="A47" s="331" t="s">
        <v>688</v>
      </c>
      <c r="B47" s="336" t="s">
        <v>683</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4" customHeight="1" thickBot="1">
      <c r="A48" s="331" t="s">
        <v>688</v>
      </c>
      <c r="B48" s="336" t="s">
        <v>683</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4" customHeight="1" thickBot="1">
      <c r="A49" s="331" t="s">
        <v>688</v>
      </c>
      <c r="B49" s="336" t="s">
        <v>683</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4" customHeight="1" thickBot="1">
      <c r="A50" s="331" t="s">
        <v>688</v>
      </c>
      <c r="B50" s="336" t="s">
        <v>683</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4" customHeight="1" thickBot="1">
      <c r="A51" s="331" t="s">
        <v>688</v>
      </c>
      <c r="B51" s="336" t="s">
        <v>683</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4" customHeight="1" thickBot="1">
      <c r="A52" s="331" t="s">
        <v>688</v>
      </c>
      <c r="B52" s="336" t="s">
        <v>683</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4" customHeight="1" thickBot="1">
      <c r="A53" s="331" t="s">
        <v>688</v>
      </c>
      <c r="B53" s="336" t="s">
        <v>683</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4" customHeight="1" thickBot="1">
      <c r="A54" s="331" t="s">
        <v>688</v>
      </c>
      <c r="B54" s="336" t="s">
        <v>683</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4" customHeight="1" thickBot="1">
      <c r="A55" s="331" t="s">
        <v>688</v>
      </c>
      <c r="B55" s="336" t="s">
        <v>683</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4" customHeight="1" thickBot="1">
      <c r="A56" s="331" t="s">
        <v>688</v>
      </c>
      <c r="B56" s="336" t="s">
        <v>683</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4" customHeight="1" thickBot="1">
      <c r="A57" s="331" t="s">
        <v>688</v>
      </c>
      <c r="B57" s="336" t="s">
        <v>683</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4" customHeight="1" thickBot="1">
      <c r="A58" s="331" t="s">
        <v>688</v>
      </c>
      <c r="B58" s="336" t="s">
        <v>683</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4" customHeight="1" thickBot="1">
      <c r="A59" s="331" t="s">
        <v>688</v>
      </c>
      <c r="B59" s="336" t="s">
        <v>683</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688</v>
      </c>
      <c r="B60" s="336" t="s">
        <v>683</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688</v>
      </c>
      <c r="B61" s="336" t="s">
        <v>683</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684</v>
      </c>
      <c r="AY61" s="363">
        <v>2.78</v>
      </c>
      <c r="AZ61" s="364" t="s">
        <v>684</v>
      </c>
      <c r="BA61" s="363">
        <v>0.72</v>
      </c>
      <c r="BB61" s="363">
        <v>0.49</v>
      </c>
      <c r="BC61" s="363">
        <v>0.26</v>
      </c>
      <c r="BD61" s="363">
        <v>20.51</v>
      </c>
      <c r="BE61" s="363">
        <v>7.76</v>
      </c>
      <c r="BF61" s="364" t="s">
        <v>684</v>
      </c>
      <c r="BG61" s="364" t="s">
        <v>684</v>
      </c>
      <c r="BH61" s="365">
        <f>(2*AY61+BB61+BC61+BD61+BE61)/(2*(SUM(AV61:BG61)))</f>
        <v>0.18286620835536749</v>
      </c>
      <c r="BI61" s="365">
        <f>SUM(BD61:BE61,AY61,AW61)/SUM(AV61:BG61)</f>
        <v>0.96181914331041762</v>
      </c>
    </row>
    <row r="62" spans="1:61" ht="13.25" customHeight="1" thickBot="1">
      <c r="A62" s="411" t="s">
        <v>689</v>
      </c>
      <c r="B62" s="411" t="s">
        <v>690</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25" customHeight="1" thickBot="1">
      <c r="A63" s="411" t="s">
        <v>689</v>
      </c>
      <c r="B63" s="411" t="s">
        <v>690</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25" customHeight="1" thickBot="1">
      <c r="A64" s="411" t="s">
        <v>689</v>
      </c>
      <c r="B64" s="411" t="s">
        <v>690</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25" customHeight="1" thickBot="1">
      <c r="A65" s="411" t="s">
        <v>689</v>
      </c>
      <c r="B65" s="411" t="s">
        <v>690</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25" customHeight="1" thickBot="1">
      <c r="A66" s="411" t="s">
        <v>689</v>
      </c>
      <c r="B66" s="411" t="s">
        <v>690</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25" customHeight="1" thickBot="1">
      <c r="A67" s="411" t="s">
        <v>689</v>
      </c>
      <c r="B67" s="411" t="s">
        <v>690</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25" customHeight="1" thickBot="1">
      <c r="A68" s="411" t="s">
        <v>689</v>
      </c>
      <c r="B68" s="411" t="s">
        <v>690</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25" customHeight="1" thickBot="1">
      <c r="A69" s="411" t="s">
        <v>689</v>
      </c>
      <c r="B69" s="411" t="s">
        <v>690</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25" customHeight="1" thickBot="1">
      <c r="A70" s="411" t="s">
        <v>689</v>
      </c>
      <c r="B70" s="411" t="s">
        <v>690</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25" customHeight="1" thickBot="1">
      <c r="A71" s="411" t="s">
        <v>689</v>
      </c>
      <c r="B71" s="411" t="s">
        <v>690</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25" customHeight="1" thickBot="1">
      <c r="A72" s="411" t="s">
        <v>689</v>
      </c>
      <c r="B72" s="411" t="s">
        <v>690</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25" customHeight="1" thickBot="1">
      <c r="A73" s="411" t="s">
        <v>689</v>
      </c>
      <c r="B73" s="411" t="s">
        <v>690</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25" customHeight="1" thickBot="1">
      <c r="A74" s="411" t="s">
        <v>689</v>
      </c>
      <c r="B74" s="411" t="s">
        <v>690</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25" customHeight="1" thickBot="1">
      <c r="A75" s="411" t="s">
        <v>689</v>
      </c>
      <c r="B75" s="411" t="s">
        <v>690</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6" thickBot="1">
      <c r="A76" s="411" t="s">
        <v>689</v>
      </c>
      <c r="B76" s="411" t="s">
        <v>690</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25" customHeight="1" thickBot="1">
      <c r="A77" s="434" t="s">
        <v>691</v>
      </c>
      <c r="B77" s="411" t="s">
        <v>690</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25" customHeight="1" thickBot="1">
      <c r="A78" s="434" t="s">
        <v>691</v>
      </c>
      <c r="B78" s="411" t="s">
        <v>690</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25" customHeight="1" thickBot="1">
      <c r="A79" s="434" t="s">
        <v>691</v>
      </c>
      <c r="B79" s="411" t="s">
        <v>690</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25" customHeight="1" thickBot="1">
      <c r="A80" s="434" t="s">
        <v>691</v>
      </c>
      <c r="B80" s="411" t="s">
        <v>690</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25" customHeight="1" thickBot="1">
      <c r="A81" s="434" t="s">
        <v>691</v>
      </c>
      <c r="B81" s="411" t="s">
        <v>690</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25" customHeight="1" thickBot="1">
      <c r="A82" s="434" t="s">
        <v>691</v>
      </c>
      <c r="B82" s="411" t="s">
        <v>690</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25" customHeight="1" thickBot="1">
      <c r="A83" s="434" t="s">
        <v>691</v>
      </c>
      <c r="B83" s="411" t="s">
        <v>690</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25" customHeight="1" thickBot="1">
      <c r="A84" s="434" t="s">
        <v>691</v>
      </c>
      <c r="B84" s="411" t="s">
        <v>690</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25" customHeight="1" thickBot="1">
      <c r="A85" s="434" t="s">
        <v>691</v>
      </c>
      <c r="B85" s="411" t="s">
        <v>690</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25" customHeight="1" thickBot="1">
      <c r="A86" s="434" t="s">
        <v>691</v>
      </c>
      <c r="B86" s="411" t="s">
        <v>690</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25" customHeight="1" thickBot="1">
      <c r="A87" s="434" t="s">
        <v>691</v>
      </c>
      <c r="B87" s="411" t="s">
        <v>690</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25" customHeight="1" thickBot="1">
      <c r="A88" s="434" t="s">
        <v>691</v>
      </c>
      <c r="B88" s="411" t="s">
        <v>690</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25" customHeight="1" thickBot="1">
      <c r="A89" s="434" t="s">
        <v>691</v>
      </c>
      <c r="B89" s="411" t="s">
        <v>690</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25" customHeight="1" thickBot="1">
      <c r="A90" s="434" t="s">
        <v>691</v>
      </c>
      <c r="B90" s="411" t="s">
        <v>690</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6" thickBot="1">
      <c r="A91" s="434" t="s">
        <v>691</v>
      </c>
      <c r="B91" s="411" t="s">
        <v>690</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25" customHeight="1" thickBot="1">
      <c r="A92" s="411" t="s">
        <v>692</v>
      </c>
      <c r="B92" s="411" t="s">
        <v>690</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25" customHeight="1" thickBot="1">
      <c r="A93" s="411" t="s">
        <v>692</v>
      </c>
      <c r="B93" s="411" t="s">
        <v>690</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25" customHeight="1" thickBot="1">
      <c r="A94" s="411" t="s">
        <v>692</v>
      </c>
      <c r="B94" s="411" t="s">
        <v>690</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25" customHeight="1" thickBot="1">
      <c r="A95" s="411" t="s">
        <v>692</v>
      </c>
      <c r="B95" s="411" t="s">
        <v>690</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25" customHeight="1" thickBot="1">
      <c r="A96" s="411" t="s">
        <v>692</v>
      </c>
      <c r="B96" s="411" t="s">
        <v>690</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25" customHeight="1" thickBot="1">
      <c r="A97" s="411" t="s">
        <v>692</v>
      </c>
      <c r="B97" s="411" t="s">
        <v>690</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25" customHeight="1" thickBot="1">
      <c r="A98" s="411" t="s">
        <v>692</v>
      </c>
      <c r="B98" s="411" t="s">
        <v>690</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25" customHeight="1" thickBot="1">
      <c r="A99" s="411" t="s">
        <v>692</v>
      </c>
      <c r="B99" s="411" t="s">
        <v>690</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25" customHeight="1" thickBot="1">
      <c r="A100" s="411" t="s">
        <v>692</v>
      </c>
      <c r="B100" s="411" t="s">
        <v>690</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25" customHeight="1" thickBot="1">
      <c r="A101" s="411" t="s">
        <v>692</v>
      </c>
      <c r="B101" s="411" t="s">
        <v>690</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25" customHeight="1" thickBot="1">
      <c r="A102" s="411" t="s">
        <v>692</v>
      </c>
      <c r="B102" s="411" t="s">
        <v>690</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25" customHeight="1" thickBot="1">
      <c r="A103" s="411" t="s">
        <v>692</v>
      </c>
      <c r="B103" s="411" t="s">
        <v>690</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25" customHeight="1" thickBot="1">
      <c r="A104" s="411" t="s">
        <v>692</v>
      </c>
      <c r="B104" s="411" t="s">
        <v>690</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25" customHeight="1" thickBot="1">
      <c r="A105" s="411" t="s">
        <v>692</v>
      </c>
      <c r="B105" s="411" t="s">
        <v>690</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6" thickBot="1">
      <c r="A106" s="411" t="s">
        <v>692</v>
      </c>
      <c r="B106" s="411" t="s">
        <v>690</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25" customHeight="1" thickBot="1">
      <c r="A107" s="411" t="s">
        <v>693</v>
      </c>
      <c r="B107" s="411" t="s">
        <v>690</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25" customHeight="1" thickBot="1">
      <c r="A108" s="411" t="s">
        <v>693</v>
      </c>
      <c r="B108" s="411" t="s">
        <v>690</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25" customHeight="1" thickBot="1">
      <c r="A109" s="411" t="s">
        <v>693</v>
      </c>
      <c r="B109" s="411" t="s">
        <v>690</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25" customHeight="1" thickBot="1">
      <c r="A110" s="411" t="s">
        <v>693</v>
      </c>
      <c r="B110" s="411" t="s">
        <v>690</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25" customHeight="1" thickBot="1">
      <c r="A111" s="411" t="s">
        <v>693</v>
      </c>
      <c r="B111" s="411" t="s">
        <v>690</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25" customHeight="1" thickBot="1">
      <c r="A112" s="411" t="s">
        <v>693</v>
      </c>
      <c r="B112" s="411" t="s">
        <v>690</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25" customHeight="1" thickBot="1">
      <c r="A113" s="411" t="s">
        <v>693</v>
      </c>
      <c r="B113" s="411" t="s">
        <v>690</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25" customHeight="1" thickBot="1">
      <c r="A114" s="411" t="s">
        <v>693</v>
      </c>
      <c r="B114" s="411" t="s">
        <v>690</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25" customHeight="1" thickBot="1">
      <c r="A115" s="411" t="s">
        <v>693</v>
      </c>
      <c r="B115" s="411" t="s">
        <v>690</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25" customHeight="1" thickBot="1">
      <c r="A116" s="411" t="s">
        <v>693</v>
      </c>
      <c r="B116" s="411" t="s">
        <v>690</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25" customHeight="1" thickBot="1">
      <c r="A117" s="411" t="s">
        <v>693</v>
      </c>
      <c r="B117" s="411" t="s">
        <v>690</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25" customHeight="1" thickBot="1">
      <c r="A118" s="411" t="s">
        <v>693</v>
      </c>
      <c r="B118" s="411" t="s">
        <v>690</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25" customHeight="1" thickBot="1">
      <c r="A119" s="411" t="s">
        <v>693</v>
      </c>
      <c r="B119" s="411" t="s">
        <v>690</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25" customHeight="1" thickBot="1">
      <c r="A120" s="411" t="s">
        <v>693</v>
      </c>
      <c r="B120" s="411" t="s">
        <v>690</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6" thickBot="1">
      <c r="A121" s="435" t="s">
        <v>693</v>
      </c>
      <c r="B121" s="411" t="s">
        <v>690</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25" customHeight="1" thickBot="1">
      <c r="A122" s="434" t="s">
        <v>694</v>
      </c>
      <c r="B122" s="411" t="s">
        <v>690</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25" customHeight="1" thickBot="1">
      <c r="A123" s="447" t="s">
        <v>694</v>
      </c>
      <c r="B123" s="411" t="s">
        <v>690</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25" customHeight="1" thickBot="1">
      <c r="A124" s="447" t="s">
        <v>694</v>
      </c>
      <c r="B124" s="411" t="s">
        <v>690</v>
      </c>
      <c r="C124" s="448">
        <v>1.8993055555547471</v>
      </c>
      <c r="D124">
        <v>45.583333333313931</v>
      </c>
      <c r="E124" s="337">
        <f t="shared" si="37"/>
        <v>0.80010001192092883</v>
      </c>
      <c r="F124" s="338">
        <v>800100.01192092884</v>
      </c>
      <c r="G124" s="449">
        <v>98.621597290039062</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25" customHeight="1" thickBot="1">
      <c r="A125" s="447" t="s">
        <v>694</v>
      </c>
      <c r="B125" s="411" t="s">
        <v>690</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25" customHeight="1" thickBot="1">
      <c r="A126" s="447" t="s">
        <v>694</v>
      </c>
      <c r="B126" s="411" t="s">
        <v>690</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25" customHeight="1" thickBot="1">
      <c r="A127" s="434" t="s">
        <v>694</v>
      </c>
      <c r="B127" s="411" t="s">
        <v>690</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25" customHeight="1" thickBot="1">
      <c r="A128" s="447" t="s">
        <v>694</v>
      </c>
      <c r="B128" s="411" t="s">
        <v>690</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25" customHeight="1" thickBot="1">
      <c r="A129" s="434" t="s">
        <v>694</v>
      </c>
      <c r="B129" s="411" t="s">
        <v>690</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25" customHeight="1" thickBot="1">
      <c r="A130" s="434" t="s">
        <v>694</v>
      </c>
      <c r="B130" s="411" t="s">
        <v>690</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25" customHeight="1" thickBot="1">
      <c r="A131" s="447" t="s">
        <v>694</v>
      </c>
      <c r="B131" s="411" t="s">
        <v>690</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25" customHeight="1" thickBot="1">
      <c r="A132" s="434" t="s">
        <v>694</v>
      </c>
      <c r="B132" s="411" t="s">
        <v>690</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25" customHeight="1" thickBot="1">
      <c r="A133" s="447" t="s">
        <v>694</v>
      </c>
      <c r="B133" s="411" t="s">
        <v>690</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25" customHeight="1" thickBot="1">
      <c r="A134" s="447" t="s">
        <v>694</v>
      </c>
      <c r="B134" s="411" t="s">
        <v>690</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25" customHeight="1" thickBot="1">
      <c r="A135" s="447" t="s">
        <v>694</v>
      </c>
      <c r="B135" s="411" t="s">
        <v>690</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6" thickBot="1">
      <c r="A136" s="453" t="s">
        <v>694</v>
      </c>
      <c r="B136" s="411" t="s">
        <v>690</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25" customHeight="1" thickBot="1">
      <c r="A137" s="411" t="s">
        <v>695</v>
      </c>
      <c r="B137" s="411" t="s">
        <v>690</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25" customHeight="1" thickBot="1">
      <c r="A138" s="411" t="s">
        <v>695</v>
      </c>
      <c r="B138" s="411" t="s">
        <v>690</v>
      </c>
      <c r="C138" s="448">
        <v>1.0277777777737356</v>
      </c>
      <c r="D138">
        <v>24.666666666569654</v>
      </c>
      <c r="E138" s="337">
        <f t="shared" si="69"/>
        <v>0.50789998302459705</v>
      </c>
      <c r="F138" s="338">
        <v>507899.98302459705</v>
      </c>
      <c r="G138" s="449">
        <v>98.617996215820312</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25" customHeight="1" thickBot="1">
      <c r="A139" s="411" t="s">
        <v>695</v>
      </c>
      <c r="B139" s="411" t="s">
        <v>690</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25" customHeight="1" thickBot="1">
      <c r="A140" s="411" t="s">
        <v>695</v>
      </c>
      <c r="B140" s="411" t="s">
        <v>690</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25" customHeight="1" thickBot="1">
      <c r="A141" s="411" t="s">
        <v>695</v>
      </c>
      <c r="B141" s="411" t="s">
        <v>690</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25" customHeight="1" thickBot="1">
      <c r="A142" s="411" t="s">
        <v>695</v>
      </c>
      <c r="B142" s="411" t="s">
        <v>690</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25" customHeight="1" thickBot="1">
      <c r="A143" s="411" t="s">
        <v>695</v>
      </c>
      <c r="B143" s="411" t="s">
        <v>690</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25" customHeight="1" thickBot="1">
      <c r="A144" s="411" t="s">
        <v>695</v>
      </c>
      <c r="B144" s="411" t="s">
        <v>690</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25" customHeight="1" thickBot="1">
      <c r="A145" s="411" t="s">
        <v>695</v>
      </c>
      <c r="B145" s="411" t="s">
        <v>690</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25" customHeight="1" thickBot="1">
      <c r="A146" s="411" t="s">
        <v>695</v>
      </c>
      <c r="B146" s="411" t="s">
        <v>690</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25" customHeight="1" thickBot="1">
      <c r="A147" s="411" t="s">
        <v>695</v>
      </c>
      <c r="B147" s="411" t="s">
        <v>690</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25" customHeight="1" thickBot="1">
      <c r="A148" s="411" t="s">
        <v>695</v>
      </c>
      <c r="B148" s="411" t="s">
        <v>690</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25" customHeight="1" thickBot="1">
      <c r="A149" s="411" t="s">
        <v>695</v>
      </c>
      <c r="B149" s="411" t="s">
        <v>690</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25" customHeight="1" thickBot="1">
      <c r="A150" s="411" t="s">
        <v>695</v>
      </c>
      <c r="B150" s="411" t="s">
        <v>690</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6" thickBot="1">
      <c r="A151" s="435" t="s">
        <v>695</v>
      </c>
      <c r="B151" s="411" t="s">
        <v>690</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25" customHeight="1" thickBot="1">
      <c r="A152" s="434" t="s">
        <v>696</v>
      </c>
      <c r="B152" s="411" t="s">
        <v>690</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25" customHeight="1" thickBot="1">
      <c r="A153" s="434" t="s">
        <v>696</v>
      </c>
      <c r="B153" s="411" t="s">
        <v>690</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25" customHeight="1" thickBot="1">
      <c r="A154" s="434" t="s">
        <v>696</v>
      </c>
      <c r="B154" s="411" t="s">
        <v>690</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25" customHeight="1" thickBot="1">
      <c r="A155" s="434" t="s">
        <v>696</v>
      </c>
      <c r="B155" s="411" t="s">
        <v>690</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25" customHeight="1" thickBot="1">
      <c r="A156" s="434" t="s">
        <v>696</v>
      </c>
      <c r="B156" s="411" t="s">
        <v>690</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25" customHeight="1" thickBot="1">
      <c r="A157" s="434" t="s">
        <v>696</v>
      </c>
      <c r="B157" s="411" t="s">
        <v>690</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25" customHeight="1" thickBot="1">
      <c r="A158" s="434" t="s">
        <v>696</v>
      </c>
      <c r="B158" s="411" t="s">
        <v>690</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25" customHeight="1" thickBot="1">
      <c r="A159" s="434" t="s">
        <v>696</v>
      </c>
      <c r="B159" s="411" t="s">
        <v>690</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25" customHeight="1" thickBot="1">
      <c r="A160" s="434" t="s">
        <v>696</v>
      </c>
      <c r="B160" s="411" t="s">
        <v>690</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25" customHeight="1" thickBot="1">
      <c r="A161" s="434" t="s">
        <v>696</v>
      </c>
      <c r="B161" s="411" t="s">
        <v>690</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25" customHeight="1" thickBot="1">
      <c r="A162" s="434" t="s">
        <v>696</v>
      </c>
      <c r="B162" s="411" t="s">
        <v>690</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25" customHeight="1" thickBot="1">
      <c r="A163" s="434" t="s">
        <v>696</v>
      </c>
      <c r="B163" s="411" t="s">
        <v>690</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25" customHeight="1" thickBot="1">
      <c r="A164" s="434" t="s">
        <v>696</v>
      </c>
      <c r="B164" s="411" t="s">
        <v>690</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25" customHeight="1" thickBot="1">
      <c r="A165" s="434" t="s">
        <v>696</v>
      </c>
      <c r="B165" s="411" t="s">
        <v>690</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6" thickBot="1">
      <c r="A166" s="453" t="s">
        <v>696</v>
      </c>
      <c r="B166" s="411" t="s">
        <v>690</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25" customHeight="1" thickBot="1">
      <c r="A167" s="434" t="s">
        <v>697</v>
      </c>
      <c r="B167" s="411" t="s">
        <v>690</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25" customHeight="1" thickBot="1">
      <c r="A168" s="434" t="s">
        <v>697</v>
      </c>
      <c r="B168" s="411" t="s">
        <v>690</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25" customHeight="1" thickBot="1">
      <c r="A169" s="434" t="s">
        <v>697</v>
      </c>
      <c r="B169" s="411" t="s">
        <v>690</v>
      </c>
      <c r="C169" s="412">
        <v>2.2256944444452529</v>
      </c>
      <c r="D169" s="413">
        <v>53.416666666686069</v>
      </c>
      <c r="E169" s="337">
        <f t="shared" si="69"/>
        <v>0.90790001878738402</v>
      </c>
      <c r="F169" s="338">
        <v>907900.01878738403</v>
      </c>
      <c r="G169" s="414">
        <v>98.947402954101562</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25" customHeight="1" thickBot="1">
      <c r="A170" s="434" t="s">
        <v>697</v>
      </c>
      <c r="B170" s="411" t="s">
        <v>690</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25" customHeight="1" thickBot="1">
      <c r="A171" s="434" t="s">
        <v>697</v>
      </c>
      <c r="B171" s="411" t="s">
        <v>690</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25" customHeight="1" thickBot="1">
      <c r="A172" s="434" t="s">
        <v>697</v>
      </c>
      <c r="B172" s="411" t="s">
        <v>690</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25" customHeight="1" thickBot="1">
      <c r="A173" s="434" t="s">
        <v>697</v>
      </c>
      <c r="B173" s="411" t="s">
        <v>690</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25" customHeight="1" thickBot="1">
      <c r="A174" s="434" t="s">
        <v>697</v>
      </c>
      <c r="B174" s="411" t="s">
        <v>690</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25" customHeight="1" thickBot="1">
      <c r="A175" s="434" t="s">
        <v>697</v>
      </c>
      <c r="B175" s="411" t="s">
        <v>690</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25" customHeight="1" thickBot="1">
      <c r="A176" s="434" t="s">
        <v>697</v>
      </c>
      <c r="B176" s="411" t="s">
        <v>690</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25" customHeight="1" thickBot="1">
      <c r="A177" s="434" t="s">
        <v>697</v>
      </c>
      <c r="B177" s="411" t="s">
        <v>690</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25" customHeight="1" thickBot="1">
      <c r="A178" s="434" t="s">
        <v>697</v>
      </c>
      <c r="B178" s="411" t="s">
        <v>690</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25" customHeight="1" thickBot="1">
      <c r="A179" s="434" t="s">
        <v>697</v>
      </c>
      <c r="B179" s="411" t="s">
        <v>690</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25" customHeight="1" thickBot="1">
      <c r="A180" s="434" t="s">
        <v>697</v>
      </c>
      <c r="B180" s="411" t="s">
        <v>690</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6" thickBot="1">
      <c r="A181" s="434" t="s">
        <v>697</v>
      </c>
      <c r="B181" s="411" t="s">
        <v>690</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25" customHeight="1" thickBot="1">
      <c r="A182" s="434" t="s">
        <v>698</v>
      </c>
      <c r="B182" s="411" t="s">
        <v>690</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25" customHeight="1" thickBot="1">
      <c r="A183" s="434" t="s">
        <v>698</v>
      </c>
      <c r="B183" s="411" t="s">
        <v>690</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25" customHeight="1" thickBot="1">
      <c r="A184" s="434" t="s">
        <v>698</v>
      </c>
      <c r="B184" s="411" t="s">
        <v>690</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25" customHeight="1" thickBot="1">
      <c r="A185" s="434" t="s">
        <v>698</v>
      </c>
      <c r="B185" s="411" t="s">
        <v>690</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25" customHeight="1" thickBot="1">
      <c r="A186" s="434" t="s">
        <v>698</v>
      </c>
      <c r="B186" s="411" t="s">
        <v>690</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25" customHeight="1" thickBot="1">
      <c r="A187" s="434" t="s">
        <v>698</v>
      </c>
      <c r="B187" s="411" t="s">
        <v>690</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25" customHeight="1" thickBot="1">
      <c r="A188" s="434" t="s">
        <v>698</v>
      </c>
      <c r="B188" s="411" t="s">
        <v>690</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25" customHeight="1" thickBot="1">
      <c r="A189" s="434" t="s">
        <v>698</v>
      </c>
      <c r="B189" s="411" t="s">
        <v>690</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25" customHeight="1" thickBot="1">
      <c r="A190" s="434" t="s">
        <v>698</v>
      </c>
      <c r="B190" s="411" t="s">
        <v>690</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25" customHeight="1" thickBot="1">
      <c r="A191" s="434" t="s">
        <v>698</v>
      </c>
      <c r="B191" s="411" t="s">
        <v>690</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25" customHeight="1" thickBot="1">
      <c r="A192" s="434" t="s">
        <v>698</v>
      </c>
      <c r="B192" s="411" t="s">
        <v>690</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25" customHeight="1" thickBot="1">
      <c r="A193" s="434" t="s">
        <v>698</v>
      </c>
      <c r="B193" s="411" t="s">
        <v>690</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25" customHeight="1" thickBot="1">
      <c r="A194" s="434" t="s">
        <v>698</v>
      </c>
      <c r="B194" s="411" t="s">
        <v>690</v>
      </c>
      <c r="C194" s="412">
        <v>11.923611111109494</v>
      </c>
      <c r="D194" s="413">
        <v>286.16666666662786</v>
      </c>
      <c r="E194" s="337">
        <f t="shared" si="69"/>
        <v>16.42500005493164</v>
      </c>
      <c r="F194" s="338">
        <v>16425000.054931641</v>
      </c>
      <c r="G194" s="414">
        <v>94.640701293945312</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25" customHeight="1" thickBot="1">
      <c r="A195" s="434" t="s">
        <v>698</v>
      </c>
      <c r="B195" s="411" t="s">
        <v>690</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6" thickBot="1">
      <c r="A196" s="453" t="s">
        <v>698</v>
      </c>
      <c r="B196" s="411" t="s">
        <v>690</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25" customHeight="1" thickBot="1">
      <c r="A197" s="434" t="s">
        <v>699</v>
      </c>
      <c r="B197" s="411" t="s">
        <v>690</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25" customHeight="1" thickBot="1">
      <c r="A198" s="434" t="s">
        <v>699</v>
      </c>
      <c r="B198" s="411" t="s">
        <v>690</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25" customHeight="1" thickBot="1">
      <c r="A199" s="434" t="s">
        <v>699</v>
      </c>
      <c r="B199" s="411" t="s">
        <v>690</v>
      </c>
      <c r="C199" s="412">
        <v>2.2701388888890506</v>
      </c>
      <c r="D199" s="413">
        <v>54.483333333337214</v>
      </c>
      <c r="E199" s="337">
        <f t="shared" si="100"/>
        <v>0.90680001506805419</v>
      </c>
      <c r="F199" s="338">
        <v>906800.0150680542</v>
      </c>
      <c r="G199" s="414">
        <v>99.111099243164062</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25" customHeight="1" thickBot="1">
      <c r="A200" s="434" t="s">
        <v>699</v>
      </c>
      <c r="B200" s="411" t="s">
        <v>690</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25" customHeight="1" thickBot="1">
      <c r="A201" s="434" t="s">
        <v>699</v>
      </c>
      <c r="B201" s="411" t="s">
        <v>690</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25" customHeight="1" thickBot="1">
      <c r="A202" s="434" t="s">
        <v>699</v>
      </c>
      <c r="B202" s="411" t="s">
        <v>690</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25" customHeight="1" thickBot="1">
      <c r="A203" s="434" t="s">
        <v>699</v>
      </c>
      <c r="B203" s="411" t="s">
        <v>690</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25" customHeight="1" thickBot="1">
      <c r="A204" s="434" t="s">
        <v>699</v>
      </c>
      <c r="B204" s="411" t="s">
        <v>690</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25" customHeight="1" thickBot="1">
      <c r="A205" s="434" t="s">
        <v>699</v>
      </c>
      <c r="B205" s="411" t="s">
        <v>690</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25" customHeight="1" thickBot="1">
      <c r="A206" s="434" t="s">
        <v>699</v>
      </c>
      <c r="B206" s="411" t="s">
        <v>690</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25" customHeight="1" thickBot="1">
      <c r="A207" s="434" t="s">
        <v>699</v>
      </c>
      <c r="B207" s="411" t="s">
        <v>690</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25" customHeight="1" thickBot="1">
      <c r="A208" s="434" t="s">
        <v>699</v>
      </c>
      <c r="B208" s="411" t="s">
        <v>690</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25" customHeight="1" thickBot="1">
      <c r="A209" s="434" t="s">
        <v>699</v>
      </c>
      <c r="B209" s="411" t="s">
        <v>690</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25" customHeight="1" thickBot="1">
      <c r="A210" s="434" t="s">
        <v>699</v>
      </c>
      <c r="B210" s="411" t="s">
        <v>690</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6" thickBot="1">
      <c r="A211" s="434" t="s">
        <v>699</v>
      </c>
      <c r="B211" s="411" t="s">
        <v>690</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686</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25" customHeight="1" thickBot="1">
      <c r="A212" s="434" t="s">
        <v>700</v>
      </c>
      <c r="B212" s="411" t="s">
        <v>690</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25" customHeight="1" thickBot="1">
      <c r="A213" s="434" t="s">
        <v>700</v>
      </c>
      <c r="B213" s="411" t="s">
        <v>690</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25" customHeight="1" thickBot="1">
      <c r="A214" s="434" t="s">
        <v>700</v>
      </c>
      <c r="B214" s="411" t="s">
        <v>690</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25" customHeight="1" thickBot="1">
      <c r="A215" s="434" t="s">
        <v>700</v>
      </c>
      <c r="B215" s="411" t="s">
        <v>690</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25" customHeight="1" thickBot="1">
      <c r="A216" s="434" t="s">
        <v>700</v>
      </c>
      <c r="B216" s="411" t="s">
        <v>690</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25" customHeight="1" thickBot="1">
      <c r="A217" s="434" t="s">
        <v>700</v>
      </c>
      <c r="B217" s="411" t="s">
        <v>690</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25" customHeight="1" thickBot="1">
      <c r="A218" s="434" t="s">
        <v>700</v>
      </c>
      <c r="B218" s="411" t="s">
        <v>690</v>
      </c>
      <c r="C218" s="412">
        <v>5.9645833333343035</v>
      </c>
      <c r="D218" s="413">
        <v>143.15000000002328</v>
      </c>
      <c r="E218" s="337">
        <f t="shared" si="100"/>
        <v>7.6900752616882322</v>
      </c>
      <c r="F218" s="338">
        <v>7690075.2616882324</v>
      </c>
      <c r="G218" s="414">
        <v>98.856582641601562</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25" customHeight="1" thickBot="1">
      <c r="A219" s="434" t="s">
        <v>700</v>
      </c>
      <c r="B219" s="411" t="s">
        <v>690</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25" customHeight="1" thickBot="1">
      <c r="A220" s="434" t="s">
        <v>700</v>
      </c>
      <c r="B220" s="411" t="s">
        <v>690</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25" customHeight="1" thickBot="1">
      <c r="A221" s="434" t="s">
        <v>700</v>
      </c>
      <c r="B221" s="411" t="s">
        <v>690</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25" customHeight="1" thickBot="1">
      <c r="A222" s="434" t="s">
        <v>700</v>
      </c>
      <c r="B222" s="411" t="s">
        <v>690</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25" customHeight="1" thickBot="1">
      <c r="A223" s="434" t="s">
        <v>700</v>
      </c>
      <c r="B223" s="411" t="s">
        <v>690</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25" customHeight="1" thickBot="1">
      <c r="A224" s="434" t="s">
        <v>700</v>
      </c>
      <c r="B224" s="411" t="s">
        <v>690</v>
      </c>
      <c r="C224" s="412">
        <v>11.988888888889051</v>
      </c>
      <c r="D224" s="413">
        <v>287.73333333333721</v>
      </c>
      <c r="E224" s="337">
        <f t="shared" si="100"/>
        <v>19.840500695800781</v>
      </c>
      <c r="F224" s="338">
        <v>19840500.695800781</v>
      </c>
      <c r="G224" s="414">
        <v>94.639602661132812</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25" customHeight="1" thickBot="1">
      <c r="A225" s="434" t="s">
        <v>700</v>
      </c>
      <c r="B225" s="411" t="s">
        <v>690</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6" thickBot="1">
      <c r="A226" s="434" t="s">
        <v>700</v>
      </c>
      <c r="B226" s="411" t="s">
        <v>690</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686</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6" thickBot="1">
      <c r="A227" s="470" t="s">
        <v>584</v>
      </c>
      <c r="B227" s="471" t="s">
        <v>701</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6" thickBot="1">
      <c r="A228" s="470" t="s">
        <v>584</v>
      </c>
      <c r="B228" s="471" t="s">
        <v>701</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6" thickBot="1">
      <c r="A229" s="470" t="s">
        <v>584</v>
      </c>
      <c r="B229" s="471" t="s">
        <v>701</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6" thickBot="1">
      <c r="A230" s="470" t="s">
        <v>584</v>
      </c>
      <c r="B230" s="471" t="s">
        <v>701</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6" thickBot="1">
      <c r="A231" s="470" t="s">
        <v>584</v>
      </c>
      <c r="B231" s="471" t="s">
        <v>701</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6" thickBot="1">
      <c r="A232" s="480" t="s">
        <v>584</v>
      </c>
      <c r="B232" s="471" t="s">
        <v>701</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6" thickBot="1">
      <c r="A233" s="470" t="s">
        <v>584</v>
      </c>
      <c r="B233" s="471" t="s">
        <v>701</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6" thickBot="1">
      <c r="A234" s="470" t="s">
        <v>584</v>
      </c>
      <c r="B234" s="471" t="s">
        <v>701</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6" thickBot="1">
      <c r="A235" s="470" t="s">
        <v>584</v>
      </c>
      <c r="B235" s="471" t="s">
        <v>701</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6" thickBot="1">
      <c r="A236" s="470" t="s">
        <v>584</v>
      </c>
      <c r="B236" s="471" t="s">
        <v>701</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6" thickBot="1">
      <c r="A237" s="470" t="s">
        <v>584</v>
      </c>
      <c r="B237" s="471" t="s">
        <v>701</v>
      </c>
      <c r="C237" s="472">
        <v>9.9277777777824667</v>
      </c>
      <c r="D237">
        <v>238.2666666667792</v>
      </c>
      <c r="E237" s="337">
        <f t="shared" si="100"/>
        <v>15.10840020904541</v>
      </c>
      <c r="F237" s="473">
        <v>15108400.20904541</v>
      </c>
      <c r="G237" s="449">
        <v>98.040603637695312</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6" thickBot="1">
      <c r="A238" s="470" t="s">
        <v>584</v>
      </c>
      <c r="B238" s="471" t="s">
        <v>701</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6" thickBot="1">
      <c r="A239" s="470" t="s">
        <v>584</v>
      </c>
      <c r="B239" s="471" t="s">
        <v>701</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6" thickBot="1">
      <c r="A240" s="470" t="s">
        <v>584</v>
      </c>
      <c r="B240" s="471" t="s">
        <v>701</v>
      </c>
      <c r="C240" s="472">
        <v>12.864583333335759</v>
      </c>
      <c r="D240">
        <v>308.75000000005821</v>
      </c>
      <c r="E240" s="337">
        <f t="shared" si="100"/>
        <v>13.934400422668457</v>
      </c>
      <c r="F240" s="473">
        <v>13934400.422668457</v>
      </c>
      <c r="G240" s="449">
        <v>92.429901123046875</v>
      </c>
      <c r="H240" s="351">
        <f t="shared" si="112"/>
        <v>-1.546092156363353E-3</v>
      </c>
      <c r="I240" s="474" t="s">
        <v>686</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6" thickBot="1">
      <c r="A241" s="480" t="s">
        <v>584</v>
      </c>
      <c r="B241" s="471" t="s">
        <v>701</v>
      </c>
      <c r="C241" s="481">
        <v>13.879166666665697</v>
      </c>
      <c r="D241" s="482">
        <v>333.09999999997672</v>
      </c>
      <c r="E241" s="337">
        <f t="shared" si="100"/>
        <v>13.162699563598633</v>
      </c>
      <c r="F241" s="483">
        <v>13162699.563598633</v>
      </c>
      <c r="G241" s="482">
        <v>87.281097412109375</v>
      </c>
      <c r="H241" s="484">
        <f t="shared" si="112"/>
        <v>-2.3391453020943386E-3</v>
      </c>
      <c r="I241" s="485" t="s">
        <v>686</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6" thickBot="1">
      <c r="A242" s="470" t="s">
        <v>585</v>
      </c>
      <c r="B242" s="471" t="s">
        <v>701</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6" thickBot="1">
      <c r="A243" s="470" t="s">
        <v>585</v>
      </c>
      <c r="B243" s="471" t="s">
        <v>701</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6" thickBot="1">
      <c r="A244" s="470" t="s">
        <v>585</v>
      </c>
      <c r="B244" s="471" t="s">
        <v>701</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6" thickBot="1">
      <c r="A245" s="470" t="s">
        <v>585</v>
      </c>
      <c r="B245" s="471" t="s">
        <v>701</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6" thickBot="1">
      <c r="A246" s="470" t="s">
        <v>585</v>
      </c>
      <c r="B246" s="471" t="s">
        <v>701</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6" thickBot="1">
      <c r="A247" s="480" t="s">
        <v>585</v>
      </c>
      <c r="B247" s="471" t="s">
        <v>701</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6" thickBot="1">
      <c r="A248" s="470" t="s">
        <v>585</v>
      </c>
      <c r="B248" s="471" t="s">
        <v>701</v>
      </c>
      <c r="C248" s="472">
        <v>5.8784722222189885</v>
      </c>
      <c r="D248">
        <v>141.08333333325572</v>
      </c>
      <c r="E248" s="337">
        <f t="shared" si="100"/>
        <v>6.4754999710083014</v>
      </c>
      <c r="F248" s="473">
        <v>6475499.9710083017</v>
      </c>
      <c r="G248" s="449">
        <v>99.270401000976562</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6" thickBot="1">
      <c r="A249" s="470" t="s">
        <v>585</v>
      </c>
      <c r="B249" s="471" t="s">
        <v>701</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6" thickBot="1">
      <c r="A250" s="470" t="s">
        <v>585</v>
      </c>
      <c r="B250" s="471" t="s">
        <v>701</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6" thickBot="1">
      <c r="A251" s="470" t="s">
        <v>585</v>
      </c>
      <c r="B251" s="471" t="s">
        <v>701</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6" thickBot="1">
      <c r="A252" s="470" t="s">
        <v>585</v>
      </c>
      <c r="B252" s="471" t="s">
        <v>701</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6" thickBot="1">
      <c r="A253" s="470" t="s">
        <v>585</v>
      </c>
      <c r="B253" s="471" t="s">
        <v>701</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6" thickBot="1">
      <c r="A254" s="470" t="s">
        <v>585</v>
      </c>
      <c r="B254" s="471" t="s">
        <v>701</v>
      </c>
      <c r="C254" s="472">
        <v>11.868055555554747</v>
      </c>
      <c r="D254">
        <v>284.83333333331393</v>
      </c>
      <c r="E254" s="337">
        <f t="shared" si="100"/>
        <v>16.129900796508789</v>
      </c>
      <c r="F254" s="473">
        <v>16129900.796508789</v>
      </c>
      <c r="G254" s="449">
        <v>96.091499328613281</v>
      </c>
      <c r="H254" s="351">
        <f t="shared" si="112"/>
        <v>-1.6518827550698203E-4</v>
      </c>
      <c r="I254" s="474" t="s">
        <v>686</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6" thickBot="1">
      <c r="A255" s="470" t="s">
        <v>585</v>
      </c>
      <c r="B255" s="471" t="s">
        <v>701</v>
      </c>
      <c r="C255" s="472">
        <v>12.861111111109494</v>
      </c>
      <c r="D255">
        <v>308.66666666662786</v>
      </c>
      <c r="E255" s="337">
        <f t="shared" si="100"/>
        <v>15.486100061035156</v>
      </c>
      <c r="F255" s="473">
        <v>15486100.061035156</v>
      </c>
      <c r="G255" s="449">
        <v>93.142097473144531</v>
      </c>
      <c r="H255" s="351">
        <f t="shared" si="112"/>
        <v>-1.7087941256933147E-3</v>
      </c>
      <c r="I255" s="474" t="s">
        <v>686</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6" thickBot="1">
      <c r="A256" s="480" t="s">
        <v>585</v>
      </c>
      <c r="B256" s="471" t="s">
        <v>701</v>
      </c>
      <c r="C256" s="481">
        <v>13.875694444439432</v>
      </c>
      <c r="D256" s="482">
        <v>333.01666666654637</v>
      </c>
      <c r="E256" s="337">
        <f t="shared" si="100"/>
        <v>12.884300096130371</v>
      </c>
      <c r="F256" s="483">
        <v>12884300.096130371</v>
      </c>
      <c r="G256" s="482">
        <v>82.006500244140625</v>
      </c>
      <c r="H256" s="484">
        <f t="shared" si="112"/>
        <v>-7.5325057550513965E-3</v>
      </c>
      <c r="I256" s="485" t="s">
        <v>686</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6" thickBot="1">
      <c r="A257" s="470" t="s">
        <v>586</v>
      </c>
      <c r="B257" s="471" t="s">
        <v>701</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6" thickBot="1">
      <c r="A258" s="470" t="s">
        <v>586</v>
      </c>
      <c r="B258" s="471" t="s">
        <v>701</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6" thickBot="1">
      <c r="A259" s="470" t="s">
        <v>586</v>
      </c>
      <c r="B259" s="471" t="s">
        <v>701</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6" thickBot="1">
      <c r="A260" s="470" t="s">
        <v>586</v>
      </c>
      <c r="B260" s="471" t="s">
        <v>701</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6" thickBot="1">
      <c r="A261" s="470" t="s">
        <v>586</v>
      </c>
      <c r="B261" s="471" t="s">
        <v>701</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6" thickBot="1">
      <c r="A262" s="480" t="s">
        <v>586</v>
      </c>
      <c r="B262" s="471" t="s">
        <v>701</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6" thickBot="1">
      <c r="A263" s="470" t="s">
        <v>586</v>
      </c>
      <c r="B263" s="471" t="s">
        <v>701</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6" thickBot="1">
      <c r="A264" s="470" t="s">
        <v>586</v>
      </c>
      <c r="B264" s="471" t="s">
        <v>701</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6" thickBot="1">
      <c r="A265" s="470" t="s">
        <v>586</v>
      </c>
      <c r="B265" s="471" t="s">
        <v>701</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6" thickBot="1">
      <c r="A266" s="470" t="s">
        <v>586</v>
      </c>
      <c r="B266" s="471" t="s">
        <v>701</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6" thickBot="1">
      <c r="A267" s="470" t="s">
        <v>586</v>
      </c>
      <c r="B267" s="471" t="s">
        <v>701</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6" thickBot="1">
      <c r="A268" s="470" t="s">
        <v>586</v>
      </c>
      <c r="B268" s="471" t="s">
        <v>701</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6" thickBot="1">
      <c r="A269" s="470" t="s">
        <v>586</v>
      </c>
      <c r="B269" s="471" t="s">
        <v>701</v>
      </c>
      <c r="C269" s="472">
        <v>11.864583333335759</v>
      </c>
      <c r="D269">
        <v>284.75000000005821</v>
      </c>
      <c r="E269" s="337">
        <f t="shared" si="133"/>
        <v>16.004000527954101</v>
      </c>
      <c r="F269" s="473">
        <v>16004000.527954102</v>
      </c>
      <c r="G269" s="449">
        <v>96.566200256347656</v>
      </c>
      <c r="H269" s="351">
        <f t="shared" si="112"/>
        <v>5.6822410995621925E-4</v>
      </c>
      <c r="I269" s="474" t="s">
        <v>686</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6" thickBot="1">
      <c r="A270" s="470" t="s">
        <v>586</v>
      </c>
      <c r="B270" s="471" t="s">
        <v>701</v>
      </c>
      <c r="C270" s="472">
        <v>12.857638888890506</v>
      </c>
      <c r="D270">
        <v>308.58333333337214</v>
      </c>
      <c r="E270" s="337">
        <f t="shared" si="133"/>
        <v>15.927300317382812</v>
      </c>
      <c r="F270" s="473">
        <v>15927300.317382812</v>
      </c>
      <c r="G270" s="449">
        <v>93.397796630859375</v>
      </c>
      <c r="H270" s="351">
        <f t="shared" si="112"/>
        <v>-2.0156965536300022E-4</v>
      </c>
      <c r="I270" s="474" t="s">
        <v>686</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6" thickBot="1">
      <c r="A271" s="480" t="s">
        <v>586</v>
      </c>
      <c r="B271" s="471" t="s">
        <v>701</v>
      </c>
      <c r="C271" s="481">
        <v>13.872222222220444</v>
      </c>
      <c r="D271" s="482">
        <v>332.93333333329065</v>
      </c>
      <c r="E271" s="337">
        <f t="shared" si="133"/>
        <v>13.334700448608398</v>
      </c>
      <c r="F271" s="483">
        <v>13334700.448608398</v>
      </c>
      <c r="G271" s="482">
        <v>82.252700805664062</v>
      </c>
      <c r="H271" s="484">
        <f t="shared" si="112"/>
        <v>-7.2771697823027443E-3</v>
      </c>
      <c r="I271" s="485" t="s">
        <v>686</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4" thickBot="1">
      <c r="A272" s="498" t="s">
        <v>584</v>
      </c>
      <c r="B272" s="471" t="s">
        <v>701</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4" thickBot="1">
      <c r="A273" s="498" t="s">
        <v>585</v>
      </c>
      <c r="B273" s="471" t="s">
        <v>701</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586</v>
      </c>
      <c r="B274" s="471" t="s">
        <v>701</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zoomScale="160" zoomScaleNormal="160" workbookViewId="0">
      <pane ySplit="2" topLeftCell="A3" activePane="bottomLeft" state="frozen"/>
      <selection pane="bottomLeft" activeCell="T2" sqref="T2:T17"/>
    </sheetView>
  </sheetViews>
  <sheetFormatPr baseColWidth="10" defaultColWidth="8.6640625" defaultRowHeight="13"/>
  <cols>
    <col min="1" max="1" width="7.6640625" style="88" bestFit="1" customWidth="1"/>
    <col min="2" max="2" width="7.6640625" style="89" bestFit="1" customWidth="1"/>
    <col min="3" max="3" width="7.6640625" style="96" bestFit="1" customWidth="1"/>
    <col min="4" max="5" width="8.33203125" style="96" bestFit="1" customWidth="1"/>
    <col min="6" max="6" width="9.1640625" style="96" bestFit="1" customWidth="1"/>
    <col min="7" max="7" width="9.1640625" style="96" customWidth="1"/>
    <col min="8" max="8" width="9.1640625" style="96" bestFit="1" customWidth="1"/>
    <col min="9" max="9" width="9.1640625" style="96" customWidth="1"/>
    <col min="10" max="10" width="8.33203125" style="96" bestFit="1" customWidth="1"/>
    <col min="11" max="11" width="8.5" style="100" customWidth="1"/>
    <col min="12" max="12" width="8" style="100" bestFit="1" customWidth="1"/>
    <col min="13" max="13" width="6.5" style="100" customWidth="1"/>
    <col min="14" max="14" width="6.1640625" style="100" bestFit="1" customWidth="1"/>
    <col min="15" max="15" width="8.83203125" style="100" customWidth="1"/>
    <col min="16" max="16" width="6.33203125" style="100" bestFit="1" customWidth="1"/>
    <col min="17" max="17" width="7.6640625" style="100" customWidth="1"/>
    <col min="18" max="18" width="6.33203125" style="100" bestFit="1" customWidth="1"/>
    <col min="19" max="19" width="5.33203125" style="100" bestFit="1" customWidth="1"/>
    <col min="20" max="20" width="12.83203125" style="100" customWidth="1"/>
    <col min="21" max="21" width="13" style="100" customWidth="1"/>
    <col min="22" max="22" width="6.33203125" style="100" bestFit="1" customWidth="1"/>
    <col min="23" max="23" width="5.83203125" style="100" bestFit="1" customWidth="1"/>
    <col min="24" max="24" width="5.33203125" style="100" bestFit="1" customWidth="1"/>
    <col min="25" max="25" width="5.83203125" style="100" bestFit="1" customWidth="1"/>
    <col min="26" max="26" width="6.1640625" style="509" customWidth="1"/>
    <col min="27" max="27" width="5.6640625" style="100" bestFit="1" customWidth="1"/>
    <col min="28" max="28" width="5.83203125" style="100" bestFit="1" customWidth="1"/>
    <col min="29" max="30" width="5.33203125" style="100" bestFit="1" customWidth="1"/>
    <col min="31" max="32" width="6.33203125" style="100" bestFit="1" customWidth="1"/>
    <col min="33" max="33" width="5.6640625" style="100" bestFit="1" customWidth="1"/>
    <col min="34" max="36" width="6.33203125" style="100" bestFit="1" customWidth="1"/>
    <col min="37" max="37" width="5.83203125" style="100" bestFit="1" customWidth="1"/>
    <col min="38" max="38" width="5.6640625" style="100" bestFit="1" customWidth="1"/>
    <col min="39" max="39" width="5.83203125" style="100" bestFit="1" customWidth="1"/>
    <col min="40" max="40" width="6.5" style="100" customWidth="1"/>
    <col min="41" max="41" width="6.83203125" style="100" bestFit="1" customWidth="1"/>
    <col min="42" max="52" width="5.6640625" style="106" customWidth="1"/>
    <col min="53" max="53" width="5.6640625" style="506" customWidth="1"/>
    <col min="54" max="58" width="5.6640625" style="106" customWidth="1"/>
    <col min="59" max="59" width="5.6640625" style="506" customWidth="1"/>
    <col min="60" max="79" width="5.6640625" style="106" customWidth="1"/>
    <col min="80" max="80" width="7.6640625" style="35" customWidth="1"/>
    <col min="81" max="16384" width="8.6640625" style="39"/>
  </cols>
  <sheetData>
    <row r="1" spans="1:80" ht="18">
      <c r="C1" s="90"/>
      <c r="D1" s="91"/>
      <c r="E1" s="91"/>
      <c r="F1" s="91"/>
      <c r="G1" s="91"/>
      <c r="H1" s="91"/>
      <c r="I1" s="91"/>
      <c r="J1" s="91"/>
      <c r="K1" s="532" t="s">
        <v>378</v>
      </c>
      <c r="L1" s="532"/>
      <c r="M1" s="532"/>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1" t="s">
        <v>242</v>
      </c>
      <c r="AQ1" s="531"/>
      <c r="AR1" s="531"/>
      <c r="AS1" s="531"/>
      <c r="AT1" s="531"/>
      <c r="AU1" s="531"/>
      <c r="AV1" s="531"/>
      <c r="AW1" s="531"/>
      <c r="AX1" s="531"/>
      <c r="AY1" s="531"/>
      <c r="AZ1" s="531"/>
      <c r="BA1" s="531"/>
      <c r="BB1" s="531"/>
      <c r="BC1" s="531"/>
      <c r="BD1" s="531"/>
      <c r="BE1" s="531"/>
      <c r="BF1" s="531"/>
      <c r="BG1" s="531"/>
      <c r="BH1" s="531"/>
      <c r="BI1" s="531"/>
      <c r="BJ1" s="531"/>
      <c r="BK1" s="531"/>
      <c r="BL1" s="531"/>
      <c r="BM1" s="531"/>
      <c r="BN1" s="531"/>
      <c r="BO1" s="531"/>
      <c r="BP1" s="531"/>
      <c r="BQ1" s="531"/>
      <c r="BR1" s="531"/>
      <c r="BS1" s="531"/>
      <c r="BT1" s="531"/>
      <c r="BU1" s="531"/>
      <c r="BV1" s="531"/>
      <c r="BW1" s="531"/>
      <c r="BX1" s="531"/>
      <c r="BY1" s="531"/>
      <c r="BZ1" s="531"/>
      <c r="CA1" s="531"/>
    </row>
    <row r="2" spans="1:80" s="63" customFormat="1" ht="109" customHeight="1">
      <c r="A2" s="92" t="s">
        <v>0</v>
      </c>
      <c r="B2" s="93" t="s">
        <v>352</v>
      </c>
      <c r="C2" s="93" t="s">
        <v>1</v>
      </c>
      <c r="D2" s="93" t="s">
        <v>709</v>
      </c>
      <c r="E2" s="93" t="s">
        <v>2</v>
      </c>
      <c r="F2" s="93" t="s">
        <v>467</v>
      </c>
      <c r="G2" s="93" t="s">
        <v>468</v>
      </c>
      <c r="H2" s="93" t="s">
        <v>469</v>
      </c>
      <c r="I2" s="93" t="s">
        <v>484</v>
      </c>
      <c r="J2" s="93" t="s">
        <v>4</v>
      </c>
      <c r="K2" s="61" t="s">
        <v>271</v>
      </c>
      <c r="L2" s="59" t="s">
        <v>110</v>
      </c>
      <c r="M2" s="59" t="s">
        <v>109</v>
      </c>
      <c r="N2" s="59" t="s">
        <v>105</v>
      </c>
      <c r="O2" s="59" t="s">
        <v>290</v>
      </c>
      <c r="P2" s="59" t="s">
        <v>54</v>
      </c>
      <c r="Q2" s="59" t="s">
        <v>49</v>
      </c>
      <c r="R2" s="59" t="s">
        <v>47</v>
      </c>
      <c r="S2" s="59" t="s">
        <v>347</v>
      </c>
      <c r="T2" s="503" t="s">
        <v>703</v>
      </c>
      <c r="U2" s="59" t="s">
        <v>51</v>
      </c>
      <c r="V2" s="59" t="s">
        <v>48</v>
      </c>
      <c r="W2" s="59" t="s">
        <v>52</v>
      </c>
      <c r="X2" s="59" t="s">
        <v>330</v>
      </c>
      <c r="Y2" s="59" t="s">
        <v>59</v>
      </c>
      <c r="Z2" s="503" t="s">
        <v>704</v>
      </c>
      <c r="AA2" s="59" t="s">
        <v>60</v>
      </c>
      <c r="AB2" s="59" t="s">
        <v>61</v>
      </c>
      <c r="AC2" s="59" t="s">
        <v>57</v>
      </c>
      <c r="AD2" s="59" t="s">
        <v>107</v>
      </c>
      <c r="AE2" s="59" t="s">
        <v>64</v>
      </c>
      <c r="AF2" s="59" t="s">
        <v>359</v>
      </c>
      <c r="AG2" s="59" t="s">
        <v>50</v>
      </c>
      <c r="AH2" s="59" t="s">
        <v>53</v>
      </c>
      <c r="AI2" s="59" t="s">
        <v>348</v>
      </c>
      <c r="AJ2" s="59" t="s">
        <v>55</v>
      </c>
      <c r="AK2" s="59" t="s">
        <v>58</v>
      </c>
      <c r="AL2" s="59" t="s">
        <v>56</v>
      </c>
      <c r="AM2" s="59" t="s">
        <v>112</v>
      </c>
      <c r="AN2" s="59" t="s">
        <v>111</v>
      </c>
      <c r="AO2" s="59" t="s">
        <v>243</v>
      </c>
      <c r="AP2" s="104" t="s">
        <v>97</v>
      </c>
      <c r="AQ2" s="104" t="s">
        <v>266</v>
      </c>
      <c r="AR2" s="104" t="s">
        <v>335</v>
      </c>
      <c r="AS2" s="105" t="s">
        <v>62</v>
      </c>
      <c r="AT2" s="104" t="s">
        <v>63</v>
      </c>
      <c r="AU2" s="104" t="s">
        <v>225</v>
      </c>
      <c r="AV2" s="104" t="s">
        <v>244</v>
      </c>
      <c r="AW2" s="104" t="s">
        <v>245</v>
      </c>
      <c r="AX2" s="104" t="s">
        <v>246</v>
      </c>
      <c r="AY2" s="104" t="s">
        <v>247</v>
      </c>
      <c r="AZ2" s="104" t="s">
        <v>349</v>
      </c>
      <c r="BA2" s="505" t="s">
        <v>706</v>
      </c>
      <c r="BB2" s="104" t="s">
        <v>248</v>
      </c>
      <c r="BC2" s="104" t="s">
        <v>249</v>
      </c>
      <c r="BD2" s="104" t="s">
        <v>250</v>
      </c>
      <c r="BE2" s="104" t="s">
        <v>251</v>
      </c>
      <c r="BF2" s="104" t="s">
        <v>252</v>
      </c>
      <c r="BG2" s="505" t="s">
        <v>707</v>
      </c>
      <c r="BH2" s="104" t="s">
        <v>254</v>
      </c>
      <c r="BI2" s="104" t="s">
        <v>255</v>
      </c>
      <c r="BJ2" s="104" t="s">
        <v>256</v>
      </c>
      <c r="BK2" s="104" t="s">
        <v>267</v>
      </c>
      <c r="BL2" s="104" t="s">
        <v>257</v>
      </c>
      <c r="BM2" s="104" t="s">
        <v>350</v>
      </c>
      <c r="BN2" s="104" t="s">
        <v>258</v>
      </c>
      <c r="BO2" s="104" t="s">
        <v>259</v>
      </c>
      <c r="BP2" s="104" t="s">
        <v>351</v>
      </c>
      <c r="BQ2" s="104" t="s">
        <v>260</v>
      </c>
      <c r="BR2" s="104" t="s">
        <v>261</v>
      </c>
      <c r="BS2" s="104" t="s">
        <v>262</v>
      </c>
      <c r="BT2" s="104" t="s">
        <v>99</v>
      </c>
      <c r="BU2" s="104" t="s">
        <v>268</v>
      </c>
      <c r="BV2" s="104" t="s">
        <v>269</v>
      </c>
      <c r="BW2" s="104" t="s">
        <v>270</v>
      </c>
      <c r="BX2" s="105" t="s">
        <v>383</v>
      </c>
      <c r="BY2" s="104" t="s">
        <v>380</v>
      </c>
      <c r="BZ2" s="104" t="s">
        <v>381</v>
      </c>
      <c r="CA2" s="104" t="s">
        <v>382</v>
      </c>
      <c r="CB2" s="62"/>
    </row>
    <row r="3" spans="1:80">
      <c r="A3" s="94">
        <f>'Measured Data'!$A7</f>
        <v>0</v>
      </c>
      <c r="B3" s="500">
        <f>'Measured Data'!B7</f>
        <v>1.8750000002910383E-2</v>
      </c>
      <c r="C3" s="500">
        <f>'Measured Data'!C7</f>
        <v>0.45000000006984919</v>
      </c>
      <c r="D3" s="97">
        <v>1.9350000000000001</v>
      </c>
      <c r="E3" s="97">
        <f>D3*1000</f>
        <v>1935</v>
      </c>
      <c r="F3" s="97">
        <f>'Measured Data'!E7</f>
        <v>0</v>
      </c>
      <c r="G3" s="97">
        <f>'Measured Data'!F7</f>
        <v>0</v>
      </c>
      <c r="H3" s="97">
        <f>'Measured Data'!G7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'Measured Data'!$A8</f>
        <v>1</v>
      </c>
      <c r="B4" s="500">
        <f>'Measured Data'!B8</f>
        <v>0.87986111111240461</v>
      </c>
      <c r="C4" s="500">
        <f>'Measured Data'!C8</f>
        <v>21.116666666697711</v>
      </c>
      <c r="D4" s="97">
        <v>1.92</v>
      </c>
      <c r="E4" s="97">
        <f t="shared" ref="E4:E17" si="0">D4*1000</f>
        <v>1920</v>
      </c>
      <c r="F4" s="97">
        <f>'Measured Data'!E8</f>
        <v>0</v>
      </c>
      <c r="G4" s="97">
        <f>'Measured Data'!F8</f>
        <v>0</v>
      </c>
      <c r="H4" s="97">
        <f>'Measured Data'!G8</f>
        <v>0</v>
      </c>
      <c r="I4" s="97">
        <v>0</v>
      </c>
      <c r="J4" s="97">
        <f t="shared" ref="J4:J17" si="1">D4*1000</f>
        <v>1920</v>
      </c>
      <c r="K4" s="99">
        <v>10.913175000033371</v>
      </c>
      <c r="L4" s="99">
        <f>L3 + 'Measured Data'!$H8*'In Process Calc.'!$E4 - 'Measured Data'!$H7*'In Process Calc.'!$J3</f>
        <v>386.24397372436511</v>
      </c>
      <c r="M4" s="102">
        <f>M3 + ('Measured Data'!P8*$E4-'Measured Data'!P7*$J3)/1000</f>
        <v>0</v>
      </c>
      <c r="N4" s="102">
        <f>N3+(-'Measured Data'!S7*'In Process Calc.'!$J3+'Measured Data'!S8*'In Process Calc.'!$E4)/1000</f>
        <v>0</v>
      </c>
      <c r="O4" s="102">
        <f>O3-(-'Measured Data'!U7*'In Process Calc.'!$J3+'Measured Data'!U8*'In Process Calc.'!$E4-$F3*'Measured Data'!AS8)/1000</f>
        <v>-1.4475000000000023E-2</v>
      </c>
      <c r="P4" s="102">
        <f>P3-(-'Measured Data'!V7*'In Process Calc.'!$J3+'Measured Data'!V8*'In Process Calc.'!$E4-$F3*'Measured Data'!AT8)/1000</f>
        <v>-0.17880000000000018</v>
      </c>
      <c r="Q4" s="102">
        <f>Q3-(-'Measured Data'!W7*'In Process Calc.'!$J3+'Measured Data'!W8*'In Process Calc.'!$E4-$F3*'Measured Data'!AU8)/1000</f>
        <v>-0.14578499999999986</v>
      </c>
      <c r="R4" s="102">
        <f>R3-(-'Measured Data'!X7*'In Process Calc.'!$J3+'Measured Data'!X8*'In Process Calc.'!$E4-$F3*'Measured Data'!AV8)/1000</f>
        <v>-0.21643499999999993</v>
      </c>
      <c r="S4" s="102">
        <f>S3-(-'Measured Data'!Y7*'In Process Calc.'!$J3+'Measured Data'!Y8*'In Process Calc.'!$E4-$F3*'Measured Data'!AW8)/1000</f>
        <v>-0.17484000000000013</v>
      </c>
      <c r="T4" s="102">
        <v>-9.3651299855319114E-2</v>
      </c>
      <c r="U4" s="102">
        <f>U3-(-'Measured Data'!AA7*'In Process Calc.'!$J3+'Measured Data'!AA8*'In Process Calc.'!$E4-$G3*'Measured Data'!AY8)/1000</f>
        <v>0</v>
      </c>
      <c r="V4" s="102">
        <f>V3-(-'Measured Data'!AB7*'In Process Calc.'!$J3+'Measured Data'!AB8*'In Process Calc.'!$E4-$F3*'Measured Data'!AZ8)/1000</f>
        <v>-0.22727999999999973</v>
      </c>
      <c r="W4" s="102">
        <f>W3-(-'Measured Data'!AC7*'In Process Calc.'!$J3+'Measured Data'!AC8*'In Process Calc.'!$E4-$F3*'Measured Data'!BA8)/1000</f>
        <v>0</v>
      </c>
      <c r="X4" s="102">
        <f>X3-(-'Measured Data'!AD7*'In Process Calc.'!$J3+'Measured Data'!AD8*'In Process Calc.'!$E4-$F3*'Measured Data'!BB8)/1000</f>
        <v>0</v>
      </c>
      <c r="Y4" s="102">
        <f>Y3-(-'Measured Data'!AE7*'In Process Calc.'!$J3+'Measured Data'!AE8*'In Process Calc.'!$E4-$F3*'Measured Data'!BC8)/1000</f>
        <v>0</v>
      </c>
      <c r="Z4" s="102">
        <f>Z3+(-'Measured Data'!AF7*'In Process Calc.'!$J3+'Measured Data'!AF8*'In Process Calc.'!$E4-$F3*'Measured Data'!BD8)/1000</f>
        <v>1.0507326820603913</v>
      </c>
      <c r="AA4" s="102">
        <f>AA3-(-'Measured Data'!AG7*'In Process Calc.'!$J3+'Measured Data'!AG8*'In Process Calc.'!$E4-$F3*'Measured Data'!BE8)/1000</f>
        <v>0</v>
      </c>
      <c r="AB4" s="102">
        <f>AB3-(-'Measured Data'!AH7*'In Process Calc.'!$J3+'Measured Data'!AH8*'In Process Calc.'!$E4-$F3*'Measured Data'!BF8)/1000</f>
        <v>0</v>
      </c>
      <c r="AC4" s="102">
        <f>AC3-(-'Measured Data'!AI7*'In Process Calc.'!$J3+'Measured Data'!AI8*'In Process Calc.'!$E4-$F3*'Measured Data'!BG8)/1000</f>
        <v>0</v>
      </c>
      <c r="AD4" s="102">
        <f>AD3-(-'Measured Data'!AJ7*'In Process Calc.'!$J3+'Measured Data'!AJ8*'In Process Calc.'!$E4-$F3*'Measured Data'!BH8)/1000</f>
        <v>0</v>
      </c>
      <c r="AE4" s="102">
        <f>AE3-(-'Measured Data'!AK7*'In Process Calc.'!$J3+'Measured Data'!AK8*'In Process Calc.'!$E4-$F3*'Measured Data'!BI8)/1000</f>
        <v>0</v>
      </c>
      <c r="AF4" s="102">
        <f>AF3-(-'Measured Data'!AL7*'In Process Calc.'!$J3+'Measured Data'!AL8*'In Process Calc.'!$E4-$F3*'Measured Data'!BJ8)/1000</f>
        <v>0</v>
      </c>
      <c r="AG4" s="102">
        <f>AG3-(-'Measured Data'!AM7*'In Process Calc.'!$J3+'Measured Data'!AM8*'In Process Calc.'!$E4-$F3*'Measured Data'!BK8)/1000</f>
        <v>0</v>
      </c>
      <c r="AH4" s="102">
        <f>AH3-(-'Measured Data'!AN7*'In Process Calc.'!$J3+'Measured Data'!AN8*'In Process Calc.'!$E4-$F3*'Measured Data'!BL8)/1000</f>
        <v>0</v>
      </c>
      <c r="AI4" s="102">
        <f>AI3-(-'Measured Data'!AO7*'In Process Calc.'!$J3+'Measured Data'!AO8*'In Process Calc.'!$E4-$F3*'Measured Data'!BM8)/1000</f>
        <v>0</v>
      </c>
      <c r="AJ4" s="102">
        <f>AJ3-(-'Measured Data'!AP7*'In Process Calc.'!$J3+'Measured Data'!AP8*'In Process Calc.'!$E4-$F3*'Measured Data'!BN8)/1000</f>
        <v>0</v>
      </c>
      <c r="AK4" s="102">
        <f>AK3-(-'Measured Data'!AQ7*'In Process Calc.'!$J3+'Measured Data'!AQ8*'In Process Calc.'!$E4-$F3*'Measured Data'!BO8)/1000</f>
        <v>0</v>
      </c>
      <c r="AL4" s="102">
        <f>AL3-(-'Measured Data'!AR7*'In Process Calc.'!$J3+'Measured Data'!AR8*'In Process Calc.'!$E4-'In Process Calc.'!$F3*'Measured Data'!BP8)/1000</f>
        <v>0</v>
      </c>
      <c r="AM4" s="101">
        <f>($O4*1+$P4*4+$Q4*2+$R4*1+S4*2+$U4*2+$V4*1+$W4*1+$X4*3+$Y4*1+$AA4*1+$AB4*2+$AC4*1-$AD4*1+$AE4*1+AF4*1+$AG4*1+$AH4*1+AI4*2+$AJ4*1+$AK4*1)</f>
        <v>-1.8146400000000003</v>
      </c>
      <c r="AN4" s="101">
        <f t="shared" ref="AN4:AN17" si="2">$AM4+$AD4*1+$O4*1</f>
        <v>-1.8291150000000003</v>
      </c>
      <c r="AO4" s="101">
        <f>(-$O4*3+$P4*6+$Q4*4+$R4*4+S4*6+$U4*5+$V4*5+$W4*2+$X4*6+$Y4*6+$AA4*6+$AB4*6+$AC4*5+$AE4*9+AF4*5+$AG4*3+$AH4*4+AI4*11+$AJ4*9+$AK4*5)</f>
        <v>-4.6636950000000006</v>
      </c>
      <c r="AP4" s="107">
        <f>'Measured Data'!N8/('Measured Data'!H8)</f>
        <v>0</v>
      </c>
      <c r="AQ4" s="108">
        <f>IF('Measured Data'!O8&gt;0,'Measured Data'!O8,('Measured Data'!P8*$E4-'Measured Data'!P7*$J3)/1000/(('Measured Data'!$H7*$J3+'Measured Data'!$H8*$E4)*1000000*0.5*($C4-$C3))*1000000000)</f>
        <v>0</v>
      </c>
      <c r="AR4" s="108">
        <f>(L4-L3)/(('Measured Data'!$H7*$J3+'Measured Data'!$H8*$E4)*0.5*($C4-$C3))</f>
        <v>2.6843772371102317E-2</v>
      </c>
      <c r="AS4" s="108">
        <f t="shared" ref="AS4:AS17" si="3">$AR4+$AT4</f>
        <v>2.6834957824069076E-2</v>
      </c>
      <c r="AT4" s="108">
        <f>('Measured Data'!$I8*$E4-'Measured Data'!$I7*$J3)/(('Measured Data'!$H7*$J3+'Measured Data'!$H8*$E4)*0.5*($C4-$C3))</f>
        <v>-8.8145470332399431E-6</v>
      </c>
      <c r="AU4" s="108">
        <f>(N4-N3)*1000/(('Measured Data'!$H7*$J3+'Measured Data'!$H8*$E4)*0.5*($C4-$C3))</f>
        <v>0</v>
      </c>
      <c r="AV4" s="108">
        <f>(O4-O3)*1000/(('Measured Data'!$H7*$J3+'Measured Data'!$H8*$E4)*0.5*($C4-$C3))</f>
        <v>-1.0060056117509729E-3</v>
      </c>
      <c r="AW4" s="108">
        <f>(P4-P3)*1000/(('Measured Data'!$H7*$J3+'Measured Data'!$H8*$E4)*0.5*($C4-$C3))</f>
        <v>-1.2426514914063826E-2</v>
      </c>
      <c r="AX4" s="108">
        <f>(Q4-Q3)*1000/(('Measured Data'!$H7*$J3+'Measured Data'!$H8*$E4)*0.5*($C4-$C3))</f>
        <v>-1.0131988124982052E-2</v>
      </c>
      <c r="AY4" s="108">
        <f>(R4-R3)*1000/(('Measured Data'!$H7*$J3+'Measured Data'!$H8*$E4)*0.5*($C4-$C3))</f>
        <v>-1.5042129504616334E-2</v>
      </c>
      <c r="AZ4" s="108">
        <f>(S4-S3)*1000/(('Measured Data'!$H7*$J3+'Measured Data'!$H8*$E4)*0.5*($C4-$C3))</f>
        <v>-1.2151296798517442E-2</v>
      </c>
      <c r="BA4" s="507">
        <v>0.1449857625715468</v>
      </c>
      <c r="BB4" s="108">
        <f>(U4-U3)*1000/(('Measured Data'!$H7*$J3+'Measured Data'!$H8*$E4)*0.5*($C4-$C3))</f>
        <v>0</v>
      </c>
      <c r="BC4" s="108">
        <f>(V4-V3)*1000/(('Measured Data'!$H7*$J3+'Measured Data'!$H8*$E4)*0.5*($C4-$C3))</f>
        <v>-1.5795851843783109E-2</v>
      </c>
      <c r="BD4" s="108">
        <f>(W4-W3)*1000/(('Measured Data'!$H7*$J3+'Measured Data'!$H8*$E4)*0.5*($C4-$C3))</f>
        <v>0</v>
      </c>
      <c r="BE4" s="108">
        <f>(X4-X3)*1000/(('Measured Data'!$H7*$J3+'Measured Data'!$H8*$E4)*0.5*($C4-$C3))</f>
        <v>0</v>
      </c>
      <c r="BF4" s="108">
        <f>(Y4-Y3)*1000/(('Measured Data'!$H7*$J3+'Measured Data'!$H8*$E4)*0.5*($C4-$C3))</f>
        <v>0</v>
      </c>
      <c r="BG4" s="507">
        <v>0.12206797753233189</v>
      </c>
      <c r="BH4" s="108">
        <f>(AA4-AA3)*1000/(('Measured Data'!$H7*$J3+'Measured Data'!$H8*$E4)*0.5*($C4-$C3))</f>
        <v>0</v>
      </c>
      <c r="BI4" s="108">
        <f>(AB4-AB3)*1000/(('Measured Data'!$H7*$J3+'Measured Data'!$H8*$E4)*0.5*($C4-$C3))</f>
        <v>0</v>
      </c>
      <c r="BJ4" s="108">
        <f>(AC4-AC3)*1000/(('Measured Data'!$H7*$J3+'Measured Data'!$H8*$E4)*0.5*($C4-$C3))</f>
        <v>0</v>
      </c>
      <c r="BK4" s="108">
        <f>(AD4-AD3)*1000/(('Measured Data'!$H7*$J3+'Measured Data'!$H8*$E4)*0.5*($C4-$C3))</f>
        <v>0</v>
      </c>
      <c r="BL4" s="108">
        <f>(AE4-AE3)*1000/(('Measured Data'!$H7*$J3+'Measured Data'!$H8*$E4)*0.5*($C4-$C3))</f>
        <v>0</v>
      </c>
      <c r="BM4" s="108">
        <f>(AF4-AF3)*1000/(('Measured Data'!$H7*$J3+'Measured Data'!$H8*$E4)*0.5*($C4-$C3))</f>
        <v>0</v>
      </c>
      <c r="BN4" s="108">
        <f>(AG4-AG3)*1000/(('Measured Data'!$H7*$J3+'Measured Data'!$H8*$E4)*0.5*($C4-$C3))</f>
        <v>0</v>
      </c>
      <c r="BO4" s="108">
        <f>(AH4-AH3)*1000/(('Measured Data'!$H7*$J3+'Measured Data'!$H8*$E4)*0.5*($C4-$C3))</f>
        <v>0</v>
      </c>
      <c r="BP4" s="108">
        <f>(AI4-AI3)*1000/(('Measured Data'!$H7*$J3+'Measured Data'!$H8*$E4)*0.5*($C4-$C3))</f>
        <v>0</v>
      </c>
      <c r="BQ4" s="108">
        <f>(AJ4-AJ3)*1000/(('Measured Data'!$H7*$J3+'Measured Data'!$H8*$E4)*0.5*($C4-$C3))</f>
        <v>0</v>
      </c>
      <c r="BR4" s="108">
        <f>(AK4-AK3)*1000/(('Measured Data'!$H7*$J3+'Measured Data'!$H8*$E4)*0.5*($C4-$C3))</f>
        <v>0</v>
      </c>
      <c r="BS4" s="108">
        <f>(AL4-AL3)*1000/(('Measured Data'!$H7*$E4+'Measured Data'!$H8*$E4)*0.5*($C4-$C3))</f>
        <v>0</v>
      </c>
      <c r="BT4" s="109">
        <f>($AV4*1+$AW4*4+$AX4*2+$AY4*1+$AZ4*1+$BB4*2+$BC4*1+$BD4*1+$BE4*3+$BF4*1+$BH4*1+$BI4*2+$BJ4*1-$BK4*1+$BL4*1+$BM4*1+$BN4*1+$BO4*1+$BP4*1+$BQ4*1+$BR4*1)</f>
        <v>-0.11396531966488727</v>
      </c>
      <c r="BU4" s="109">
        <f>$BT4+$BK4*1-$AV4*1</f>
        <v>-0.11295931405313629</v>
      </c>
      <c r="BV4" s="109">
        <f>($AV4*3+$AW4*6+$AX4*4+$AY4*4+$AZ4*6+$BB4*5+$BC4*5+$BD4*2+$BE4*6+$BF4*6+$BH4*6+$BI4*6+$BJ4*5+$BL4*9+$BM4*5+$BN4*3+$BO4*4+$BP4*4+$BQ4*9+$BR4*5)</f>
        <v>-0.33016061684804965</v>
      </c>
      <c r="BW4" s="109">
        <f>($BV4+ABS($AV4*3)+ABS($AW4*6)+ABS($AX4*4)+ABS($AY4*4)+ABS($AZ4*6)+ABS($BB4*5)+ABS($BC4*5)+ABS($BD4*2)+ABS($BE4*6)+ABS($BF4*6)+ABS($BH4*6)+ABS($BI4*6)+ABS($BJ4*5)+ABS($BL4*9)+ABS($BM4*5)+ABS($BN4*3)+ABS($BO4*4)+ABS($BP4*4)+ABS($BQ4*9)+ABS($BR4*5))/2</f>
        <v>0</v>
      </c>
      <c r="BX4" s="108">
        <f t="shared" ref="BX4:BX17" si="4">$BG4/$BA4</f>
        <v>0.84193078939109234</v>
      </c>
      <c r="BY4" s="108">
        <f t="shared" ref="BY4:BY17" si="5">$AQ4/$BA4</f>
        <v>0</v>
      </c>
      <c r="BZ4" s="108">
        <f t="shared" ref="BZ4:BZ17" si="6">$BB4/$BA4</f>
        <v>0</v>
      </c>
      <c r="CA4" s="108" t="e">
        <f>$BK4/$BB4</f>
        <v>#DIV/0!</v>
      </c>
      <c r="CB4" s="36"/>
    </row>
    <row r="5" spans="1:80">
      <c r="A5" s="94">
        <f>'Measured Data'!$A9</f>
        <v>2</v>
      </c>
      <c r="B5" s="500">
        <f>'Measured Data'!B9</f>
        <v>2.015972222223354</v>
      </c>
      <c r="C5" s="500">
        <f>'Measured Data'!C9</f>
        <v>48.383333333360497</v>
      </c>
      <c r="D5" s="97">
        <v>1.905</v>
      </c>
      <c r="E5" s="97">
        <f t="shared" si="0"/>
        <v>1905</v>
      </c>
      <c r="F5" s="97">
        <f>'Measured Data'!E9</f>
        <v>0</v>
      </c>
      <c r="G5" s="97">
        <f>'Measured Data'!F9</f>
        <v>0</v>
      </c>
      <c r="H5" s="97">
        <f>'Measured Data'!G9</f>
        <v>0</v>
      </c>
      <c r="I5" s="97">
        <v>0</v>
      </c>
      <c r="J5" s="97">
        <f t="shared" si="1"/>
        <v>1905</v>
      </c>
      <c r="K5" s="99">
        <v>32.268999937617458</v>
      </c>
      <c r="L5" s="99">
        <f>L4 + 'Measured Data'!$H9*'In Process Calc.'!$E5 - 'Measured Data'!$H8*'In Process Calc.'!$J4</f>
        <v>1058.9999999999995</v>
      </c>
      <c r="M5" s="102">
        <f>M4 + ('Measured Data'!P9*$E5-'Measured Data'!P8*$J4)/1000</f>
        <v>0</v>
      </c>
      <c r="N5" s="102">
        <f>N4+(-'Measured Data'!S8*'In Process Calc.'!$J4+'Measured Data'!S9*'In Process Calc.'!$E5)/1000</f>
        <v>0</v>
      </c>
      <c r="O5" s="102">
        <f>O4-(-'Measured Data'!U8*'In Process Calc.'!$J4+'Measured Data'!U9*'In Process Calc.'!$E5-$F4*'Measured Data'!AS9)/1000</f>
        <v>-1.1565000000000013E-2</v>
      </c>
      <c r="P5" s="102">
        <f>P4-(-'Measured Data'!V8*'In Process Calc.'!$J4+'Measured Data'!V9*'In Process Calc.'!$E5-$F4*'Measured Data'!AT9)/1000</f>
        <v>0.30857999999999991</v>
      </c>
      <c r="Q5" s="102">
        <f>Q4-(-'Measured Data'!W8*'In Process Calc.'!$J4+'Measured Data'!W9*'In Process Calc.'!$E5-$F4*'Measured Data'!AU9)/1000</f>
        <v>1.1179500000000007</v>
      </c>
      <c r="R5" s="102">
        <f>R4-(-'Measured Data'!X8*'In Process Calc.'!$J4+'Measured Data'!X9*'In Process Calc.'!$E5-$F4*'Measured Data'!AV9)/1000</f>
        <v>3.3825000000000272E-2</v>
      </c>
      <c r="S5" s="102">
        <f>S4-(-'Measured Data'!Y8*'In Process Calc.'!$J4+'Measured Data'!Y9*'In Process Calc.'!$E5-$F4*'Measured Data'!AW9)/1000</f>
        <v>3.8099999999999523E-3</v>
      </c>
      <c r="T5" s="102">
        <v>2.0986998078639494</v>
      </c>
      <c r="U5" s="102">
        <f>U4-(-'Measured Data'!AA8*'In Process Calc.'!$J4+'Measured Data'!AA9*'In Process Calc.'!$E5-$G4*'Measured Data'!AY9)/1000</f>
        <v>-0.52387499999999998</v>
      </c>
      <c r="V5" s="102">
        <f>V4-(-'Measured Data'!AB8*'In Process Calc.'!$J4+'Measured Data'!AB9*'In Process Calc.'!$E5-$F4*'Measured Data'!AZ9)/1000</f>
        <v>7.3394999999999516E-2</v>
      </c>
      <c r="W5" s="102">
        <f>W4-(-'Measured Data'!AC8*'In Process Calc.'!$J4+'Measured Data'!AC9*'In Process Calc.'!$E5-$F4*'Measured Data'!BA9)/1000</f>
        <v>0</v>
      </c>
      <c r="X5" s="102">
        <f>X4-(-'Measured Data'!AD8*'In Process Calc.'!$J4+'Measured Data'!AD9*'In Process Calc.'!$E5-$F4*'Measured Data'!BB9)/1000</f>
        <v>0</v>
      </c>
      <c r="Y5" s="102">
        <f>Y4-(-'Measured Data'!AE8*'In Process Calc.'!$J4+'Measured Data'!AE9*'In Process Calc.'!$E5-$F4*'Measured Data'!BC9)/1000</f>
        <v>0</v>
      </c>
      <c r="Z5" s="102">
        <f>Z4+(-'Measured Data'!AF8*'In Process Calc.'!$J4+'Measured Data'!AF9*'In Process Calc.'!$E5-$F4*'Measured Data'!BD9)/1000</f>
        <v>3.1422069271758435</v>
      </c>
      <c r="AA5" s="102">
        <f>AA4-(-'Measured Data'!AG8*'In Process Calc.'!$J4+'Measured Data'!AG9*'In Process Calc.'!$E5-$F4*'Measured Data'!BE9)/1000</f>
        <v>0</v>
      </c>
      <c r="AB5" s="102">
        <f>AB4-(-'Measured Data'!AH8*'In Process Calc.'!$J4+'Measured Data'!AH9*'In Process Calc.'!$E5-$F4*'Measured Data'!BF9)/1000</f>
        <v>0</v>
      </c>
      <c r="AC5" s="102">
        <f>AC4-(-'Measured Data'!AI8*'In Process Calc.'!$J4+'Measured Data'!AI9*'In Process Calc.'!$E5-$F4*'Measured Data'!BG9)/1000</f>
        <v>0</v>
      </c>
      <c r="AD5" s="102">
        <f>AD4-(-'Measured Data'!AJ8*'In Process Calc.'!$J4+'Measured Data'!AJ9*'In Process Calc.'!$E5-$F4*'Measured Data'!BH9)/1000</f>
        <v>0</v>
      </c>
      <c r="AE5" s="102">
        <f>AE4-(-'Measured Data'!AK8*'In Process Calc.'!$J4+'Measured Data'!AK9*'In Process Calc.'!$E5-$F4*'Measured Data'!BI9)/1000</f>
        <v>0</v>
      </c>
      <c r="AF5" s="102">
        <f>AF4-(-'Measured Data'!AL8*'In Process Calc.'!$J4+'Measured Data'!AL9*'In Process Calc.'!$E5-$F4*'Measured Data'!BJ9)/1000</f>
        <v>0</v>
      </c>
      <c r="AG5" s="102">
        <f>AG4-(-'Measured Data'!AM8*'In Process Calc.'!$J4+'Measured Data'!AM9*'In Process Calc.'!$E5-$F4*'Measured Data'!BK9)/1000</f>
        <v>0</v>
      </c>
      <c r="AH5" s="102">
        <f>AH4-(-'Measured Data'!AN8*'In Process Calc.'!$J4+'Measured Data'!AN9*'In Process Calc.'!$E5-$F4*'Measured Data'!BL9)/1000</f>
        <v>0</v>
      </c>
      <c r="AI5" s="102">
        <f>AI4-(-'Measured Data'!AO8*'In Process Calc.'!$J4+'Measured Data'!AO9*'In Process Calc.'!$E5-$F4*'Measured Data'!BM9)/1000</f>
        <v>0</v>
      </c>
      <c r="AJ5" s="102">
        <f>AJ4-(-'Measured Data'!AP8*'In Process Calc.'!$J4+'Measured Data'!AP9*'In Process Calc.'!$E5-$F4*'Measured Data'!BN9)/1000</f>
        <v>0</v>
      </c>
      <c r="AK5" s="102">
        <f>AK4-(-'Measured Data'!AQ8*'In Process Calc.'!$J4+'Measured Data'!AQ9*'In Process Calc.'!$E5-$F4*'Measured Data'!BO9)/1000</f>
        <v>0</v>
      </c>
      <c r="AL5" s="102">
        <f>AL4-(-'Measured Data'!AR8*'In Process Calc.'!$J4+'Measured Data'!AR9*'In Process Calc.'!$E5-'In Process Calc.'!$F4*'Measured Data'!BP9)/1000</f>
        <v>0</v>
      </c>
      <c r="AM5" s="101">
        <f>($O5*1+$P5*4+$Q5*2+$R5*1+S5*2+$U5*2+$V5*1+$W5*1+$X5*3+$Y5*1+$AA5*1+$AB5*2+$AC5*1-$AD5*1+$AE5*1+AF5*1+$AG5*1+$AH5*1+AI5*2+$AJ5*1+$AK5*1)</f>
        <v>2.5257450000000006</v>
      </c>
      <c r="AN5" s="101">
        <f t="shared" si="2"/>
        <v>2.5141800000000005</v>
      </c>
      <c r="AO5" s="101">
        <f t="shared" ref="AO5:AO15" si="7">(-$O5*3+$P5*6+$Q5*4+$R5*4+S5*6+$U5*5+$V5*5+$W5*2+$X5*6+$Y5*6+$AA5*6+$AB5*6+$AC5*5+$AE5*9+AF5*5+$AG5*3+$AH5*4+AI5*11+$AJ5*9+$AK5*5)</f>
        <v>4.2637350000000005</v>
      </c>
      <c r="AP5" s="107">
        <f>'Measured Data'!N9/('Measured Data'!H9)</f>
        <v>0</v>
      </c>
      <c r="AQ5" s="108">
        <f>IF('Measured Data'!O9&gt;0,'Measured Data'!O9,('Measured Data'!P9*$E5-'Measured Data'!P8*$J4)/1000/(('Measured Data'!$H8*$J4+'Measured Data'!$H9*$E5)*1000000*0.5*($C5-$C4))*1000000000)</f>
        <v>0</v>
      </c>
      <c r="AR5" s="108">
        <f>(L5-L4)/(('Measured Data'!$H8*$J4+'Measured Data'!$H9*$E5)*0.5*($C5-$C4))</f>
        <v>2.0129527055972703E-2</v>
      </c>
      <c r="AS5" s="108">
        <f t="shared" si="3"/>
        <v>2.062754228994701E-2</v>
      </c>
      <c r="AT5" s="108">
        <f>('Measured Data'!$I9*$E5-'Measured Data'!$I8*$J4)/(('Measured Data'!$H8*$J4+'Measured Data'!$H9*$E5)*0.5*($C5-$C4))</f>
        <v>4.980152339743066E-4</v>
      </c>
      <c r="AU5" s="108">
        <f>(N5-N4)*1000/(('Measured Data'!$H8*$J4+'Measured Data'!$H9*$E5)*0.5*($C5-$C4))</f>
        <v>0</v>
      </c>
      <c r="AV5" s="108">
        <f>(O5-O4)*1000/(('Measured Data'!$H8*$J4+'Measured Data'!$H9*$E5)*0.5*($C5-$C4))</f>
        <v>8.7070084020148564E-5</v>
      </c>
      <c r="AW5" s="108">
        <f>(P5-P4)*1000/(('Measured Data'!$H8*$J4+'Measured Data'!$H9*$E5)*0.5*($C5-$C4))</f>
        <v>1.4582892628776586E-2</v>
      </c>
      <c r="AX5" s="108">
        <f>(Q5-Q4)*1000/(('Measured Data'!$H8*$J4+'Measured Data'!$H9*$E5)*0.5*($C5-$C4))</f>
        <v>3.7812203652646773E-2</v>
      </c>
      <c r="AY5" s="108">
        <f>(R5-R4)*1000/(('Measured Data'!$H8*$J4+'Measured Data'!$H9*$E5)*0.5*($C5-$C4))</f>
        <v>7.4880272257327567E-3</v>
      </c>
      <c r="AZ5" s="108">
        <f>(S5-S4)*1000/(('Measured Data'!$H8*$J4+'Measured Data'!$H9*$E5)*0.5*($C5-$C4))</f>
        <v>5.3453850550513726E-3</v>
      </c>
      <c r="BA5" s="507">
        <v>5.2687416642327865E-2</v>
      </c>
      <c r="BB5" s="108">
        <f>(U5-U4)*1000/(('Measured Data'!$H8*$J4+'Measured Data'!$H9*$E5)*0.5*($C5-$C4))</f>
        <v>-1.5674859197957105E-2</v>
      </c>
      <c r="BC5" s="108">
        <f>(V5-V4)*1000/(('Measured Data'!$H8*$J4+'Measured Data'!$H9*$E5)*0.5*($C5-$C4))</f>
        <v>8.9964939906384926E-3</v>
      </c>
      <c r="BD5" s="108">
        <f>(W5-W4)*1000/(('Measured Data'!$H8*$J4+'Measured Data'!$H9*$E5)*0.5*($C5-$C4))</f>
        <v>0</v>
      </c>
      <c r="BE5" s="108">
        <f>(X5-X4)*1000/(('Measured Data'!$H8*$J4+'Measured Data'!$H9*$E5)*0.5*($C5-$C4))</f>
        <v>0</v>
      </c>
      <c r="BF5" s="108">
        <f>(Y5-Y4)*1000/(('Measured Data'!$H8*$J4+'Measured Data'!$H9*$E5)*0.5*($C5-$C4))</f>
        <v>0</v>
      </c>
      <c r="BG5" s="507">
        <v>5.7180500911901681E-2</v>
      </c>
      <c r="BH5" s="108">
        <f>(AA5-AA4)*1000/(('Measured Data'!$H8*$J4+'Measured Data'!$H9*$E5)*0.5*($C5-$C4))</f>
        <v>0</v>
      </c>
      <c r="BI5" s="108">
        <f>(AB5-AB4)*1000/(('Measured Data'!$H8*$J4+'Measured Data'!$H9*$E5)*0.5*($C5-$C4))</f>
        <v>0</v>
      </c>
      <c r="BJ5" s="108">
        <f>(AC5-AC4)*1000/(('Measured Data'!$H8*$J4+'Measured Data'!$H9*$E5)*0.5*($C5-$C4))</f>
        <v>0</v>
      </c>
      <c r="BK5" s="108">
        <f>(AD5-AD4)*1000/(('Measured Data'!$H8*$J4+'Measured Data'!$H9*$E5)*0.5*($C5-$C4))</f>
        <v>0</v>
      </c>
      <c r="BL5" s="108">
        <f>(AE5-AE4)*1000/(('Measured Data'!$H8*$J4+'Measured Data'!$H9*$E5)*0.5*($C5-$C4))</f>
        <v>0</v>
      </c>
      <c r="BM5" s="108">
        <f>(AF5-AF4)*1000/(('Measured Data'!$H8*$J4+'Measured Data'!$H9*$E5)*0.5*($C5-$C4))</f>
        <v>0</v>
      </c>
      <c r="BN5" s="108">
        <f>(AG5-AG4)*1000/(('Measured Data'!$H8*$J4+'Measured Data'!$H9*$E5)*0.5*($C5-$C4))</f>
        <v>0</v>
      </c>
      <c r="BO5" s="108">
        <f>(AH5-AH4)*1000/(('Measured Data'!$H8*$J4+'Measured Data'!$H9*$E5)*0.5*($C5-$C4))</f>
        <v>0</v>
      </c>
      <c r="BP5" s="108">
        <f>(AI5-AI4)*1000/(('Measured Data'!$H8*$J4+'Measured Data'!$H9*$E5)*0.5*($C5-$C4))</f>
        <v>0</v>
      </c>
      <c r="BQ5" s="108">
        <f>(AJ5-AJ4)*1000/(('Measured Data'!$H8*$J4+'Measured Data'!$H9*$E5)*0.5*($C5-$C4))</f>
        <v>0</v>
      </c>
      <c r="BR5" s="108">
        <f>(AK5-AK4)*1000/(('Measured Data'!$H8*$J4+'Measured Data'!$H9*$E5)*0.5*($C5-$C4))</f>
        <v>0</v>
      </c>
      <c r="BS5" s="108">
        <f>(AL5-AL4)*1000/(('Measured Data'!$H8*$E5+'Measured Data'!$H9*$E5)*0.5*($C5-$C4))</f>
        <v>0</v>
      </c>
      <c r="BT5" s="109">
        <f t="shared" ref="BT5:BT17" si="8">($AV5*1+$AW5*4+$AX5*2+$AY5*1+$AZ5*1+$BB5*2+$BC5*1+$BD5*1+$BE5*3+$BF5*1+$BH5*1+$BI5*2+$BJ5*1-$BK5*1+$BL5*1+$BM5*1+$BN5*1+$BO5*1+$BP5*1+$BQ5*1+$BR5*1)</f>
        <v>0.12452323577992842</v>
      </c>
      <c r="BU5" s="109">
        <f t="shared" ref="BU5:BU17" si="9">$BT5+$BK5*1-$AV5*1</f>
        <v>0.12443616569590828</v>
      </c>
      <c r="BV5" s="109">
        <f t="shared" ref="BV5:BV17" si="10">($AV5*3+$AW5*6+$AX5*4+$AY5*4+$AZ5*6+$BB5*5+$BC5*5+$BD5*2+$BE5*6+$BF5*6+$BH5*6+$BI5*6+$BJ5*5+$BL5*9+$BM5*5+$BN5*3+$BO5*4+$BP5*4+$BQ5*9+$BR5*5)</f>
        <v>0.26763997383195326</v>
      </c>
      <c r="BW5" s="109">
        <f t="shared" ref="BW5:BW17" si="11">($BV5+ABS($AV5*3)+ABS($AW5*6)+ABS($AX5*4)+ABS($AY5*4)+ABS($AZ5*6)+ABS($BB5*5)+ABS($BC5*5)+ABS($BD5*2)+ABS($BE5*6)+ABS($BF5*6)+ABS($BH5*6)+ABS($BI5*6)+ABS($BJ5*5)+ABS($BL5*9)+ABS($BM5*5)+ABS($BN5*3)+ABS($BO5*4)+ABS($BP5*4)+ABS($BQ5*9)+ABS($BR5*5))/2</f>
        <v>0.34601426982173872</v>
      </c>
      <c r="BX5" s="108">
        <f t="shared" si="4"/>
        <v>1.0852781281738566</v>
      </c>
      <c r="BY5" s="108">
        <f t="shared" si="5"/>
        <v>0</v>
      </c>
      <c r="BZ5" s="108">
        <f t="shared" si="6"/>
        <v>-0.29750669508749994</v>
      </c>
      <c r="CA5" s="108">
        <f t="shared" ref="CA5:CA17" si="12">$BK5/$BB5</f>
        <v>0</v>
      </c>
      <c r="CB5" s="36"/>
    </row>
    <row r="6" spans="1:80">
      <c r="A6" s="94">
        <f>'Measured Data'!$A10</f>
        <v>3</v>
      </c>
      <c r="B6" s="500">
        <f>'Measured Data'!B10</f>
        <v>2.953472222223354</v>
      </c>
      <c r="C6" s="500">
        <f>'Measured Data'!C10</f>
        <v>70.883333333360497</v>
      </c>
      <c r="D6" s="97">
        <v>1.8759999999999999</v>
      </c>
      <c r="E6" s="97">
        <f t="shared" si="0"/>
        <v>1876</v>
      </c>
      <c r="F6" s="97">
        <f>'Measured Data'!E10</f>
        <v>0</v>
      </c>
      <c r="G6" s="97">
        <f>'Measured Data'!F10</f>
        <v>0</v>
      </c>
      <c r="H6" s="97">
        <f>'Measured Data'!G10</f>
        <v>0</v>
      </c>
      <c r="I6" s="97">
        <v>1</v>
      </c>
      <c r="J6" s="97">
        <f t="shared" si="1"/>
        <v>1876</v>
      </c>
      <c r="K6" s="99">
        <v>58.173752507505455</v>
      </c>
      <c r="L6" s="99">
        <f>L5 + 'Measured Data'!$H10*'In Process Calc.'!$E6 - 'Measured Data'!$H9*'In Process Calc.'!$J5</f>
        <v>2239.049098737335</v>
      </c>
      <c r="M6" s="102">
        <f>M5 + ('Measured Data'!P10*$E6-'Measured Data'!P9*$J5)/1000</f>
        <v>0</v>
      </c>
      <c r="N6" s="102">
        <f>N5+(-'Measured Data'!S9*'In Process Calc.'!$J5+'Measured Data'!S10*'In Process Calc.'!$E6)/1000</f>
        <v>0</v>
      </c>
      <c r="O6" s="102">
        <f>O5-(-'Measured Data'!U9*'In Process Calc.'!$J5+'Measured Data'!U10*'In Process Calc.'!$E6-$F5*'Measured Data'!AS10)/1000</f>
        <v>-7.9062999999999994E-2</v>
      </c>
      <c r="P6" s="102">
        <f>P5-(-'Measured Data'!V9*'In Process Calc.'!$J5+'Measured Data'!V10*'In Process Calc.'!$E6-$F5*'Measured Data'!AT10)/1000</f>
        <v>0.6113519999999999</v>
      </c>
      <c r="Q6" s="102">
        <f>Q5-(-'Measured Data'!W9*'In Process Calc.'!$J5+'Measured Data'!W10*'In Process Calc.'!$E6-$F5*'Measured Data'!AU10)/1000</f>
        <v>3.0061669999999996</v>
      </c>
      <c r="R6" s="102">
        <f>R5-(-'Measured Data'!X9*'In Process Calc.'!$J5+'Measured Data'!X10*'In Process Calc.'!$E6-$F5*'Measured Data'!AV10)/1000</f>
        <v>0.15276899999999977</v>
      </c>
      <c r="S6" s="102">
        <f>S5-(-'Measured Data'!Y9*'In Process Calc.'!$J5+'Measured Data'!Y10*'In Process Calc.'!$E6-$F5*'Measured Data'!AW10)/1000</f>
        <v>0.19689200000000007</v>
      </c>
      <c r="T6" s="102">
        <v>5.7751611128562113</v>
      </c>
      <c r="U6" s="102">
        <f>U5-(-'Measured Data'!AA9*'In Process Calc.'!$J5+'Measured Data'!AA10*'In Process Calc.'!$E6-$G5*'Measured Data'!AY10)/1000</f>
        <v>-0.686616</v>
      </c>
      <c r="V6" s="102">
        <f>V5-(-'Measured Data'!AB9*'In Process Calc.'!$J5+'Measured Data'!AB10*'In Process Calc.'!$E6-$F5*'Measured Data'!AZ10)/1000</f>
        <v>0.1856319999999996</v>
      </c>
      <c r="W6" s="102">
        <f>W5-(-'Measured Data'!AC9*'In Process Calc.'!$J5+'Measured Data'!AC10*'In Process Calc.'!$E6-$F5*'Measured Data'!BA10)/1000</f>
        <v>0</v>
      </c>
      <c r="X6" s="102">
        <f>X5-(-'Measured Data'!AD9*'In Process Calc.'!$J5+'Measured Data'!AD10*'In Process Calc.'!$E6-$F5*'Measured Data'!BB10)/1000</f>
        <v>0</v>
      </c>
      <c r="Y6" s="102">
        <f>Y5-(-'Measured Data'!AE9*'In Process Calc.'!$J5+'Measured Data'!AE10*'In Process Calc.'!$E6-$F5*'Measured Data'!BC10)/1000</f>
        <v>0</v>
      </c>
      <c r="Z6" s="102">
        <f>Z5+(-'Measured Data'!AF9*'In Process Calc.'!$J5+'Measured Data'!AF10*'In Process Calc.'!$E6-$F5*'Measured Data'!BD10)/1000</f>
        <v>5.3557948490230913</v>
      </c>
      <c r="AA6" s="102">
        <f>AA5-(-'Measured Data'!AG9*'In Process Calc.'!$J5+'Measured Data'!AG10*'In Process Calc.'!$E6-$F5*'Measured Data'!BE10)/1000</f>
        <v>0</v>
      </c>
      <c r="AB6" s="102">
        <f>AB5-(-'Measured Data'!AH9*'In Process Calc.'!$J5+'Measured Data'!AH10*'In Process Calc.'!$E6-$F5*'Measured Data'!BF10)/1000</f>
        <v>0</v>
      </c>
      <c r="AC6" s="102">
        <f>AC5-(-'Measured Data'!AI9*'In Process Calc.'!$J5+'Measured Data'!AI10*'In Process Calc.'!$E6-$F5*'Measured Data'!BG10)/1000</f>
        <v>0</v>
      </c>
      <c r="AD6" s="102">
        <f>AD5-(-'Measured Data'!AJ9*'In Process Calc.'!$J5+'Measured Data'!AJ10*'In Process Calc.'!$E6-$F5*'Measured Data'!BH10)/1000</f>
        <v>0</v>
      </c>
      <c r="AE6" s="102">
        <f>AE5-(-'Measured Data'!AK9*'In Process Calc.'!$J5+'Measured Data'!AK10*'In Process Calc.'!$E6-$F5*'Measured Data'!BI10)/1000</f>
        <v>0</v>
      </c>
      <c r="AF6" s="102">
        <f>AF5-(-'Measured Data'!AL9*'In Process Calc.'!$J5+'Measured Data'!AL10*'In Process Calc.'!$E6-$F5*'Measured Data'!BJ10)/1000</f>
        <v>0</v>
      </c>
      <c r="AG6" s="102">
        <f>AG5-(-'Measured Data'!AM9*'In Process Calc.'!$J5+'Measured Data'!AM10*'In Process Calc.'!$E6-$F5*'Measured Data'!BK10)/1000</f>
        <v>0</v>
      </c>
      <c r="AH6" s="102">
        <f>AH5-(-'Measured Data'!AN9*'In Process Calc.'!$J5+'Measured Data'!AN10*'In Process Calc.'!$E6-$F5*'Measured Data'!BL10)/1000</f>
        <v>0</v>
      </c>
      <c r="AI6" s="102">
        <f>AI5-(-'Measured Data'!AO9*'In Process Calc.'!$J5+'Measured Data'!AO10*'In Process Calc.'!$E6-$F5*'Measured Data'!BM10)/1000</f>
        <v>0</v>
      </c>
      <c r="AJ6" s="102">
        <f>AJ5-(-'Measured Data'!AP9*'In Process Calc.'!$J5+'Measured Data'!AP10*'In Process Calc.'!$E6-$F5*'Measured Data'!BN10)/1000</f>
        <v>0</v>
      </c>
      <c r="AK6" s="102">
        <f>AK5-(-'Measured Data'!AQ9*'In Process Calc.'!$J5+'Measured Data'!AQ10*'In Process Calc.'!$E6-$F5*'Measured Data'!BO10)/1000</f>
        <v>0</v>
      </c>
      <c r="AL6" s="102">
        <f>AL5-(-'Measured Data'!AR9*'In Process Calc.'!$J5+'Measured Data'!AR10*'In Process Calc.'!$E6-'In Process Calc.'!$F5*'Measured Data'!BP10)/1000</f>
        <v>0</v>
      </c>
      <c r="AM6" s="101">
        <f>($O6*1+$P6*4+$Q6*2+$R6*1+S6*2+$U6*2+$V6*1+$W6*1+$X6*3+$Y6*1+$AA6*1+$AB6*2+$AC6*1-$AD6*1+$AE6*1+AF6*1+$AG6*1+$AH6*1+AI6*2+$AJ6*1+$AK6*1)</f>
        <v>7.7376319999999978</v>
      </c>
      <c r="AN6" s="101">
        <f t="shared" si="2"/>
        <v>7.6585689999999982</v>
      </c>
      <c r="AO6" s="101">
        <f t="shared" si="7"/>
        <v>15.217476999999995</v>
      </c>
      <c r="AP6" s="107">
        <f>'Measured Data'!N10/('Measured Data'!H10)</f>
        <v>0</v>
      </c>
      <c r="AQ6" s="108">
        <f>IF('Measured Data'!O10&gt;0,'Measured Data'!O10,('Measured Data'!P10*$E6-'Measured Data'!P9*$J5)/1000/(('Measured Data'!$H9*$J5+'Measured Data'!$H10*$E6)*1000000*0.5*($C6-$C5))*1000000000)</f>
        <v>0</v>
      </c>
      <c r="AR6" s="108">
        <f>(L6-L5)/(('Measured Data'!$H9*$J5+'Measured Data'!$H10*$E6)*0.5*($C6-$C5))</f>
        <v>2.4369698596641922E-2</v>
      </c>
      <c r="AS6" s="108">
        <f t="shared" si="3"/>
        <v>2.4361174541124284E-2</v>
      </c>
      <c r="AT6" s="108">
        <f>('Measured Data'!$I10*$E6-'Measured Data'!$I9*$J5)/(('Measured Data'!$H9*$J5+'Measured Data'!$H10*$E6)*0.5*($C6-$C5))</f>
        <v>-8.5240555176368779E-6</v>
      </c>
      <c r="AU6" s="108">
        <f>(N6-N5)*1000/(('Measured Data'!$H9*$J5+'Measured Data'!$H10*$E6)*0.5*($C6-$C5))</f>
        <v>0</v>
      </c>
      <c r="AV6" s="108">
        <f>(O6-O5)*1000/(('Measured Data'!$H9*$J5+'Measured Data'!$H10*$E6)*0.5*($C6-$C5))</f>
        <v>-1.3939300641271639E-3</v>
      </c>
      <c r="AW6" s="108">
        <f>(P6-P5)*1000/(('Measured Data'!$H9*$J5+'Measured Data'!$H10*$E6)*0.5*($C6-$C5))</f>
        <v>6.2526740551706681E-3</v>
      </c>
      <c r="AX6" s="108">
        <f>(Q6-Q5)*1000/(('Measured Data'!$H9*$J5+'Measured Data'!$H10*$E6)*0.5*($C6-$C5))</f>
        <v>3.8994376779993484E-2</v>
      </c>
      <c r="AY6" s="108">
        <f>(R6-R5)*1000/(('Measured Data'!$H9*$J5+'Measured Data'!$H10*$E6)*0.5*($C6-$C5))</f>
        <v>2.4563634114720544E-3</v>
      </c>
      <c r="AZ6" s="108">
        <f>(S6-S5)*1000/(('Measured Data'!$H9*$J5+'Measured Data'!$H10*$E6)*0.5*($C6-$C5))</f>
        <v>3.9874189552549892E-3</v>
      </c>
      <c r="BA6" s="507">
        <v>0.10113035026121092</v>
      </c>
      <c r="BB6" s="108">
        <f>(U6-U5)*1000/(('Measured Data'!$H9*$J5+'Measured Data'!$H10*$E6)*0.5*($C6-$C5))</f>
        <v>-3.3608339886532766E-3</v>
      </c>
      <c r="BC6" s="108">
        <f>(V6-V5)*1000/(('Measured Data'!$H9*$J5+'Measured Data'!$H10*$E6)*0.5*($C6-$C5))</f>
        <v>2.3178542861631551E-3</v>
      </c>
      <c r="BD6" s="108">
        <f>(W6-W5)*1000/(('Measured Data'!$H9*$J5+'Measured Data'!$H10*$E6)*0.5*($C6-$C5))</f>
        <v>0</v>
      </c>
      <c r="BE6" s="108">
        <f>(X6-X5)*1000/(('Measured Data'!$H9*$J5+'Measured Data'!$H10*$E6)*0.5*($C6-$C5))</f>
        <v>0</v>
      </c>
      <c r="BF6" s="108">
        <f>(Y6-Y5)*1000/(('Measured Data'!$H9*$J5+'Measured Data'!$H10*$E6)*0.5*($C6-$C5))</f>
        <v>0</v>
      </c>
      <c r="BG6" s="507">
        <v>3.4283263842969779E-2</v>
      </c>
      <c r="BH6" s="108">
        <f>(AA6-AA5)*1000/(('Measured Data'!$H9*$J5+'Measured Data'!$H10*$E6)*0.5*($C6-$C5))</f>
        <v>0</v>
      </c>
      <c r="BI6" s="108">
        <f>(AB6-AB5)*1000/(('Measured Data'!$H9*$J5+'Measured Data'!$H10*$E6)*0.5*($C6-$C5))</f>
        <v>0</v>
      </c>
      <c r="BJ6" s="108">
        <f>(AC6-AC5)*1000/(('Measured Data'!$H9*$J5+'Measured Data'!$H10*$E6)*0.5*($C6-$C5))</f>
        <v>0</v>
      </c>
      <c r="BK6" s="108">
        <f>(AD6-AD5)*1000/(('Measured Data'!$H9*$J5+'Measured Data'!$H10*$E6)*0.5*($C6-$C5))</f>
        <v>0</v>
      </c>
      <c r="BL6" s="108">
        <f>(AE6-AE5)*1000/(('Measured Data'!$H9*$J5+'Measured Data'!$H10*$E6)*0.5*($C6-$C5))</f>
        <v>0</v>
      </c>
      <c r="BM6" s="108">
        <f>(AF6-AF5)*1000/(('Measured Data'!$H9*$J5+'Measured Data'!$H10*$E6)*0.5*($C6-$C5))</f>
        <v>0</v>
      </c>
      <c r="BN6" s="108">
        <f>(AG6-AG5)*1000/(('Measured Data'!$H9*$J5+'Measured Data'!$H10*$E6)*0.5*($C6-$C5))</f>
        <v>0</v>
      </c>
      <c r="BO6" s="108">
        <f>(AH6-AH5)*1000/(('Measured Data'!$H9*$J5+'Measured Data'!$H10*$E6)*0.5*($C6-$C5))</f>
        <v>0</v>
      </c>
      <c r="BP6" s="108">
        <f>(AI6-AI5)*1000/(('Measured Data'!$H9*$J5+'Measured Data'!$H10*$E6)*0.5*($C6-$C5))</f>
        <v>0</v>
      </c>
      <c r="BQ6" s="108">
        <f>(AJ6-AJ5)*1000/(('Measured Data'!$H9*$J5+'Measured Data'!$H10*$E6)*0.5*($C6-$C5))</f>
        <v>0</v>
      </c>
      <c r="BR6" s="108">
        <f>(AK6-AK5)*1000/(('Measured Data'!$H9*$J5+'Measured Data'!$H10*$E6)*0.5*($C6-$C5))</f>
        <v>0</v>
      </c>
      <c r="BS6" s="108">
        <f>(AL6-AL5)*1000/(('Measured Data'!$H9*$E6+'Measured Data'!$H10*$E6)*0.5*($C6-$C5))</f>
        <v>0</v>
      </c>
      <c r="BT6" s="109">
        <f t="shared" si="8"/>
        <v>0.10364548839212612</v>
      </c>
      <c r="BU6" s="109">
        <f t="shared" si="9"/>
        <v>0.10503941845625328</v>
      </c>
      <c r="BV6" s="109">
        <f t="shared" si="10"/>
        <v>0.217846830123584</v>
      </c>
      <c r="BW6" s="109">
        <f t="shared" si="11"/>
        <v>0.23883279025923188</v>
      </c>
      <c r="BX6" s="108">
        <f t="shared" si="4"/>
        <v>0.33900074264965052</v>
      </c>
      <c r="BY6" s="108">
        <f t="shared" si="5"/>
        <v>0</v>
      </c>
      <c r="BZ6" s="108">
        <f t="shared" si="6"/>
        <v>-3.3232694042614648E-2</v>
      </c>
      <c r="CA6" s="108">
        <f t="shared" si="12"/>
        <v>0</v>
      </c>
      <c r="CB6" s="36"/>
    </row>
    <row r="7" spans="1:80">
      <c r="A7" s="94">
        <f>'Measured Data'!$A11</f>
        <v>4</v>
      </c>
      <c r="B7" s="500">
        <f>'Measured Data'!B11</f>
        <v>3.9736111111124046</v>
      </c>
      <c r="C7" s="500">
        <f>'Measured Data'!C11</f>
        <v>95.366666666697711</v>
      </c>
      <c r="D7" s="97">
        <v>1.861</v>
      </c>
      <c r="E7" s="97">
        <f t="shared" si="0"/>
        <v>1861</v>
      </c>
      <c r="F7" s="97">
        <f>'Measured Data'!E11</f>
        <v>0</v>
      </c>
      <c r="G7" s="97">
        <f>'Measured Data'!F11</f>
        <v>0</v>
      </c>
      <c r="H7" s="97">
        <f>'Measured Data'!G11</f>
        <v>0</v>
      </c>
      <c r="I7" s="97">
        <v>0</v>
      </c>
      <c r="J7" s="97">
        <f t="shared" si="1"/>
        <v>1861</v>
      </c>
      <c r="K7" s="99">
        <v>100.17091886077893</v>
      </c>
      <c r="L7" s="99">
        <f>L6 + 'Measured Data'!$H11*'In Process Calc.'!$E7 - 'Measured Data'!$H10*'In Process Calc.'!$J6</f>
        <v>4586.7349957405095</v>
      </c>
      <c r="M7" s="102">
        <f>M6 + ('Measured Data'!P11*$E7-'Measured Data'!P10*$J6)/1000</f>
        <v>0</v>
      </c>
      <c r="N7" s="102">
        <f>N6+(-'Measured Data'!S10*'In Process Calc.'!$J6+'Measured Data'!S11*'In Process Calc.'!$E7)/1000</f>
        <v>47.362449999999995</v>
      </c>
      <c r="O7" s="102">
        <f>O6-(-'Measured Data'!U10*'In Process Calc.'!$J6+'Measured Data'!U11*'In Process Calc.'!$E7-$F6*'Measured Data'!AS11)/1000</f>
        <v>-0.39761000000000002</v>
      </c>
      <c r="P7" s="102">
        <f>P6-(-'Measured Data'!V10*'In Process Calc.'!$J6+'Measured Data'!V11*'In Process Calc.'!$E7-$F6*'Measured Data'!AT11)/1000</f>
        <v>-7.4980000000000491E-2</v>
      </c>
      <c r="Q7" s="102">
        <f>Q6-(-'Measured Data'!W10*'In Process Calc.'!$J6+'Measured Data'!W11*'In Process Calc.'!$E7-$F6*'Measured Data'!AU11)/1000</f>
        <v>0.75444199999999917</v>
      </c>
      <c r="R7" s="102">
        <f>R6-(-'Measured Data'!X10*'In Process Calc.'!$J6+'Measured Data'!X11*'In Process Calc.'!$E7-$F6*'Measured Data'!AV11)/1000</f>
        <v>0.23180300000000031</v>
      </c>
      <c r="S7" s="102">
        <f>S6-(-'Measured Data'!Y10*'In Process Calc.'!$J6+'Measured Data'!Y11*'In Process Calc.'!$E7-$F6*'Measured Data'!AW11)/1000</f>
        <v>0.35433400000000004</v>
      </c>
      <c r="T7" s="102">
        <v>8.3995945045974914</v>
      </c>
      <c r="U7" s="102">
        <f>U6-(-'Measured Data'!AA10*'In Process Calc.'!$J6+'Measured Data'!AA11*'In Process Calc.'!$E7-$G6*'Measured Data'!AY11)/1000</f>
        <v>-1.2431480000000001</v>
      </c>
      <c r="V7" s="102">
        <f>V6-(-'Measured Data'!AB10*'In Process Calc.'!$J6+'Measured Data'!AB11*'In Process Calc.'!$E7-$F6*'Measured Data'!AZ11)/1000</f>
        <v>-7.5766770000000001</v>
      </c>
      <c r="W7" s="102">
        <f>W6-(-'Measured Data'!AC10*'In Process Calc.'!$J6+'Measured Data'!AC11*'In Process Calc.'!$E7-$F6*'Measured Data'!BA11)/1000</f>
        <v>0</v>
      </c>
      <c r="X7" s="102">
        <f>X6-(-'Measured Data'!AD10*'In Process Calc.'!$J6+'Measured Data'!AD11*'In Process Calc.'!$E7-$F6*'Measured Data'!BB11)/1000</f>
        <v>0</v>
      </c>
      <c r="Y7" s="102">
        <f>Y6-(-'Measured Data'!AE10*'In Process Calc.'!$J6+'Measured Data'!AE11*'In Process Calc.'!$E7-$F6*'Measured Data'!BC11)/1000</f>
        <v>0</v>
      </c>
      <c r="Z7" s="102">
        <f>Z6+(-'Measured Data'!AF10*'In Process Calc.'!$J6+'Measured Data'!AF11*'In Process Calc.'!$E7-$F6*'Measured Data'!BD11)/1000</f>
        <v>8.3964253996447624</v>
      </c>
      <c r="AA7" s="102">
        <f>AA6-(-'Measured Data'!AG10*'In Process Calc.'!$J6+'Measured Data'!AG11*'In Process Calc.'!$E7-$F6*'Measured Data'!BE11)/1000</f>
        <v>0</v>
      </c>
      <c r="AB7" s="102">
        <f>AB6-(-'Measured Data'!AH10*'In Process Calc.'!$J6+'Measured Data'!AH11*'In Process Calc.'!$E7-$F6*'Measured Data'!BF11)/1000</f>
        <v>0</v>
      </c>
      <c r="AC7" s="102">
        <f>AC6-(-'Measured Data'!AI10*'In Process Calc.'!$J6+'Measured Data'!AI11*'In Process Calc.'!$E7-$F6*'Measured Data'!BG11)/1000</f>
        <v>0</v>
      </c>
      <c r="AD7" s="102">
        <f>AD6-(-'Measured Data'!AJ10*'In Process Calc.'!$J6+'Measured Data'!AJ11*'In Process Calc.'!$E7-$F6*'Measured Data'!BH11)/1000</f>
        <v>0</v>
      </c>
      <c r="AE7" s="102">
        <f>AE6-(-'Measured Data'!AK10*'In Process Calc.'!$J6+'Measured Data'!AK11*'In Process Calc.'!$E7-$F6*'Measured Data'!BI11)/1000</f>
        <v>0</v>
      </c>
      <c r="AF7" s="102">
        <f>AF6-(-'Measured Data'!AL10*'In Process Calc.'!$J6+'Measured Data'!AL11*'In Process Calc.'!$E7-$F6*'Measured Data'!BJ11)/1000</f>
        <v>0</v>
      </c>
      <c r="AG7" s="102">
        <f>AG6-(-'Measured Data'!AM10*'In Process Calc.'!$J6+'Measured Data'!AM11*'In Process Calc.'!$E7-$F6*'Measured Data'!BK11)/1000</f>
        <v>0</v>
      </c>
      <c r="AH7" s="102">
        <f>AH6-(-'Measured Data'!AN10*'In Process Calc.'!$J6+'Measured Data'!AN11*'In Process Calc.'!$E7-$F6*'Measured Data'!BL11)/1000</f>
        <v>0</v>
      </c>
      <c r="AI7" s="102">
        <f>AI6-(-'Measured Data'!AO10*'In Process Calc.'!$J6+'Measured Data'!AO11*'In Process Calc.'!$E7-$F6*'Measured Data'!BM11)/1000</f>
        <v>0</v>
      </c>
      <c r="AJ7" s="102">
        <f>AJ6-(-'Measured Data'!AP10*'In Process Calc.'!$J6+'Measured Data'!AP11*'In Process Calc.'!$E7-$F6*'Measured Data'!BN11)/1000</f>
        <v>0</v>
      </c>
      <c r="AK7" s="102">
        <f>AK6-(-'Measured Data'!AQ10*'In Process Calc.'!$J6+'Measured Data'!AQ11*'In Process Calc.'!$E7-$F6*'Measured Data'!BO11)/1000</f>
        <v>0</v>
      </c>
      <c r="AL7" s="102">
        <f>AL6-(-'Measured Data'!AR10*'In Process Calc.'!$J6+'Measured Data'!AR11*'In Process Calc.'!$E7-'In Process Calc.'!$F6*'Measured Data'!BP11)/1000</f>
        <v>0</v>
      </c>
      <c r="AM7" s="101">
        <f t="shared" ref="AM7:AM8" si="13">($O7*1+$P7*4+$Q7*2+$R7*1+S7*2+$U7*2+$V7*1+$W7*1+$X7*3+$Y7*1+$AA7*1+$AB7*2+$AC7*1-$AD7*1+$AE7*1+AF7*1+$AG7*1+$AH7*1+AI7*2+$AJ7*1+$AK7*1)</f>
        <v>-8.3111480000000029</v>
      </c>
      <c r="AN7" s="101">
        <f t="shared" si="2"/>
        <v>-8.7087580000000031</v>
      </c>
      <c r="AO7" s="101">
        <f t="shared" si="7"/>
        <v>-37.285191000000012</v>
      </c>
      <c r="AP7" s="107">
        <f>'Measured Data'!N11/('Measured Data'!H11)</f>
        <v>0</v>
      </c>
      <c r="AQ7" s="108">
        <f>IF('Measured Data'!O11&gt;0,'Measured Data'!O11,('Measured Data'!P11*$E7-'Measured Data'!P10*$J6)/1000/(('Measured Data'!$H10*$J6+'Measured Data'!$H11*$E7)*1000000*0.5*($C7-$C6))*1000000000)</f>
        <v>0</v>
      </c>
      <c r="AR7" s="108">
        <f>(L7-L6)/(('Measured Data'!$H10*$J6+'Measured Data'!$H11*$E7)*0.5*($C7-$C6))</f>
        <v>2.4486552505076642E-2</v>
      </c>
      <c r="AS7" s="108">
        <f t="shared" si="3"/>
        <v>2.4872307264792629E-2</v>
      </c>
      <c r="AT7" s="108">
        <f>('Measured Data'!$I11*$E7-'Measured Data'!$I10*$J6)/(('Measured Data'!$H10*$J6+'Measured Data'!$H11*$E7)*0.5*($C7-$C6))</f>
        <v>3.8575475971598731E-4</v>
      </c>
      <c r="AU7" s="108">
        <f>(N7-N6)*1000/(('Measured Data'!$H10*$J6+'Measured Data'!$H11*$E7)*0.5*($C7-$C6))</f>
        <v>0.49399415832181015</v>
      </c>
      <c r="AV7" s="108">
        <f>(O7-O6)*1000/(('Measured Data'!$H10*$J6+'Measured Data'!$H11*$E7)*0.5*($C7-$C6))</f>
        <v>-3.3224708002001098E-3</v>
      </c>
      <c r="AW7" s="108">
        <f>(P7-P6)*1000/(('Measured Data'!$H10*$J6+'Measured Data'!$H11*$E7)*0.5*($C7-$C6))</f>
        <v>-7.1584978958927339E-3</v>
      </c>
      <c r="AX7" s="108">
        <f>(Q7-Q6)*1000/(('Measured Data'!$H10*$J6+'Measured Data'!$H11*$E7)*0.5*($C7-$C6))</f>
        <v>-2.3485672640397155E-2</v>
      </c>
      <c r="AY7" s="108">
        <f>(R7-R6)*1000/(('Measured Data'!$H10*$J6+'Measured Data'!$H11*$E7)*0.5*($C7-$C6))</f>
        <v>8.2433096912862866E-4</v>
      </c>
      <c r="AZ7" s="108">
        <f>(S7-S6)*1000/(('Measured Data'!$H10*$J6+'Measured Data'!$H11*$E7)*0.5*($C7-$C6))</f>
        <v>1.6421327079680723E-3</v>
      </c>
      <c r="BA7" s="507">
        <v>7.9511007546199414E-2</v>
      </c>
      <c r="BB7" s="108">
        <f>(U7-U6)*1000/(('Measured Data'!$H10*$J6+'Measured Data'!$H11*$E7)*0.5*($C7-$C6))</f>
        <v>-5.8046734685210282E-3</v>
      </c>
      <c r="BC7" s="108">
        <f>(V7-V6)*1000/(('Measured Data'!$H10*$J6+'Measured Data'!$H11*$E7)*0.5*($C7-$C6))</f>
        <v>-8.0961506448437789E-2</v>
      </c>
      <c r="BD7" s="108">
        <f>(W7-W6)*1000/(('Measured Data'!$H10*$J6+'Measured Data'!$H11*$E7)*0.5*($C7-$C6))</f>
        <v>0</v>
      </c>
      <c r="BE7" s="108">
        <f>(X7-X6)*1000/(('Measured Data'!$H10*$J6+'Measured Data'!$H11*$E7)*0.5*($C7-$C6))</f>
        <v>0</v>
      </c>
      <c r="BF7" s="108">
        <f>(Y7-Y6)*1000/(('Measured Data'!$H10*$J6+'Measured Data'!$H11*$E7)*0.5*($C7-$C6))</f>
        <v>0</v>
      </c>
      <c r="BG7" s="507">
        <v>3.9649972735798795E-2</v>
      </c>
      <c r="BH7" s="108">
        <f>(AA7-AA6)*1000/(('Measured Data'!$H10*$J6+'Measured Data'!$H11*$E7)*0.5*($C7-$C6))</f>
        <v>0</v>
      </c>
      <c r="BI7" s="108">
        <f>(AB7-AB6)*1000/(('Measured Data'!$H10*$J6+'Measured Data'!$H11*$E7)*0.5*($C7-$C6))</f>
        <v>0</v>
      </c>
      <c r="BJ7" s="108">
        <f>(AC7-AC6)*1000/(('Measured Data'!$H10*$J6+'Measured Data'!$H11*$E7)*0.5*($C7-$C6))</f>
        <v>0</v>
      </c>
      <c r="BK7" s="108">
        <f>(AD7-AD6)*1000/(('Measured Data'!$H10*$J6+'Measured Data'!$H11*$E7)*0.5*($C7-$C6))</f>
        <v>0</v>
      </c>
      <c r="BL7" s="108">
        <f>(AE7-AE6)*1000/(('Measured Data'!$H10*$J6+'Measured Data'!$H11*$E7)*0.5*($C7-$C6))</f>
        <v>0</v>
      </c>
      <c r="BM7" s="108">
        <f>(AF7-AF6)*1000/(('Measured Data'!$H10*$J6+'Measured Data'!$H11*$E7)*0.5*($C7-$C6))</f>
        <v>0</v>
      </c>
      <c r="BN7" s="108">
        <f>(AG7-AG6)*1000/(('Measured Data'!$H10*$J6+'Measured Data'!$H11*$E7)*0.5*($C7-$C6))</f>
        <v>0</v>
      </c>
      <c r="BO7" s="108">
        <f>(AH7-AH6)*1000/(('Measured Data'!$H10*$J6+'Measured Data'!$H11*$E7)*0.5*($C7-$C6))</f>
        <v>0</v>
      </c>
      <c r="BP7" s="108">
        <f>(AI7-AI6)*1000/(('Measured Data'!$H10*$J6+'Measured Data'!$H11*$E7)*0.5*($C7-$C6))</f>
        <v>0</v>
      </c>
      <c r="BQ7" s="108">
        <f>(AJ7-AJ6)*1000/(('Measured Data'!$H10*$J6+'Measured Data'!$H11*$E7)*0.5*($C7-$C6))</f>
        <v>0</v>
      </c>
      <c r="BR7" s="108">
        <f>(AK7-AK6)*1000/(('Measured Data'!$H10*$J6+'Measured Data'!$H11*$E7)*0.5*($C7-$C6))</f>
        <v>0</v>
      </c>
      <c r="BS7" s="108">
        <f>(AL7-AL6)*1000/(('Measured Data'!$H10*$E7+'Measured Data'!$H11*$E7)*0.5*($C7-$C6))</f>
        <v>0</v>
      </c>
      <c r="BT7" s="109">
        <f t="shared" si="8"/>
        <v>-0.1690321973729485</v>
      </c>
      <c r="BU7" s="109">
        <f t="shared" si="9"/>
        <v>-0.16570972657274838</v>
      </c>
      <c r="BV7" s="109">
        <f t="shared" si="10"/>
        <v>-0.56754186979801646</v>
      </c>
      <c r="BW7" s="109">
        <f t="shared" si="11"/>
        <v>1.3150120124322928E-2</v>
      </c>
      <c r="BX7" s="108">
        <f t="shared" si="4"/>
        <v>0.49867274933927114</v>
      </c>
      <c r="BY7" s="108">
        <f t="shared" si="5"/>
        <v>0</v>
      </c>
      <c r="BZ7" s="108">
        <f t="shared" si="6"/>
        <v>-7.3004652408011003E-2</v>
      </c>
      <c r="CA7" s="108">
        <f t="shared" si="12"/>
        <v>0</v>
      </c>
      <c r="CB7" s="36"/>
    </row>
    <row r="8" spans="1:80">
      <c r="A8" s="94">
        <f>'Measured Data'!$A12</f>
        <v>5</v>
      </c>
      <c r="B8" s="500">
        <f>'Measured Data'!B12</f>
        <v>4.8250000000043656</v>
      </c>
      <c r="C8" s="500">
        <f>'Measured Data'!C12</f>
        <v>115.80000000010477</v>
      </c>
      <c r="D8" s="97">
        <v>1.8724814814814814</v>
      </c>
      <c r="E8" s="97">
        <f t="shared" si="0"/>
        <v>1872.4814814814815</v>
      </c>
      <c r="F8" s="97">
        <f>'Measured Data'!E12</f>
        <v>0</v>
      </c>
      <c r="G8" s="97">
        <f>'Measured Data'!F12</f>
        <v>0</v>
      </c>
      <c r="H8" s="97">
        <f>'Measured Data'!G12</f>
        <v>0</v>
      </c>
      <c r="I8" s="97">
        <v>0</v>
      </c>
      <c r="J8" s="97">
        <f t="shared" si="1"/>
        <v>1872.4814814814815</v>
      </c>
      <c r="K8" s="99">
        <v>187.58442439979564</v>
      </c>
      <c r="L8" s="99">
        <f>L7 + 'Measured Data'!$H12*'In Process Calc.'!$E8 - 'Measured Data'!$H11*'In Process Calc.'!$J7</f>
        <v>7069.4026378343078</v>
      </c>
      <c r="M8" s="102">
        <f>M7 + ('Measured Data'!P12*$E8-'Measured Data'!P11*$J7)/1000</f>
        <v>0</v>
      </c>
      <c r="N8" s="102">
        <f>N7+(-'Measured Data'!S11*'In Process Calc.'!$J7+'Measured Data'!S12*'In Process Calc.'!$E8)/1000</f>
        <v>154.21757481481481</v>
      </c>
      <c r="O8" s="102">
        <f>O7-(-'Measured Data'!U11*'In Process Calc.'!$J7+'Measured Data'!U12*'In Process Calc.'!$E8-$F7*'Measured Data'!AS12)/1000</f>
        <v>-1.0074514074074075</v>
      </c>
      <c r="P8" s="102">
        <f>P7-(-'Measured Data'!V11*'In Process Calc.'!$J7+'Measured Data'!V12*'In Process Calc.'!$E8-$F7*'Measured Data'!AT12)/1000</f>
        <v>-0.85278262962962981</v>
      </c>
      <c r="Q8" s="102">
        <f>Q7-(-'Measured Data'!W11*'In Process Calc.'!$J7+'Measured Data'!W12*'In Process Calc.'!$E8-$F7*'Measured Data'!AU12)/1000</f>
        <v>-0.9669200370370381</v>
      </c>
      <c r="R8" s="102">
        <f>R7-(-'Measured Data'!X11*'In Process Calc.'!$J7+'Measured Data'!X12*'In Process Calc.'!$E8-$F7*'Measured Data'!AV12)/1000</f>
        <v>2.008481481481475E-2</v>
      </c>
      <c r="S8" s="102">
        <f>S7-(-'Measured Data'!Y11*'In Process Calc.'!$J7+'Measured Data'!Y12*'In Process Calc.'!$E8-$F7*'Measured Data'!AW12)/1000</f>
        <v>0.51104188888888891</v>
      </c>
      <c r="T8" s="102">
        <v>13.105289423155925</v>
      </c>
      <c r="U8" s="102">
        <f>U7-(-'Measured Data'!AA11*'In Process Calc.'!$J7+'Measured Data'!AA12*'In Process Calc.'!$E8-$G7*'Measured Data'!AY12)/1000</f>
        <v>-1.8837163703703705</v>
      </c>
      <c r="V8" s="102">
        <f>V7-(-'Measured Data'!AB11*'In Process Calc.'!$J7+'Measured Data'!AB12*'In Process Calc.'!$E8-$F7*'Measured Data'!AZ12)/1000</f>
        <v>-13.325845037037038</v>
      </c>
      <c r="W8" s="102">
        <f>W7-(-'Measured Data'!AC11*'In Process Calc.'!$J7+'Measured Data'!AC12*'In Process Calc.'!$E8-$F7*'Measured Data'!BA12)/1000</f>
        <v>0</v>
      </c>
      <c r="X8" s="102">
        <f>X7-(-'Measured Data'!AD11*'In Process Calc.'!$J7+'Measured Data'!AD12*'In Process Calc.'!$E8-$F7*'Measured Data'!BB12)/1000</f>
        <v>0</v>
      </c>
      <c r="Y8" s="102">
        <f>Y7-(-'Measured Data'!AE11*'In Process Calc.'!$J7+'Measured Data'!AE12*'In Process Calc.'!$E8-$F7*'Measured Data'!BC12)/1000</f>
        <v>0</v>
      </c>
      <c r="Z8" s="102">
        <f>Z7+(-'Measured Data'!AF11*'In Process Calc.'!$J7+'Measured Data'!AF12*'In Process Calc.'!$E8-$F7*'Measured Data'!BD12)/1000</f>
        <v>11.578185645681208</v>
      </c>
      <c r="AA8" s="102">
        <f>AA7-(-'Measured Data'!AG11*'In Process Calc.'!$J7+'Measured Data'!AG12*'In Process Calc.'!$E8-$F7*'Measured Data'!BE12)/1000</f>
        <v>0</v>
      </c>
      <c r="AB8" s="102">
        <f>AB7-(-'Measured Data'!AH11*'In Process Calc.'!$J7+'Measured Data'!AH12*'In Process Calc.'!$E8-$F7*'Measured Data'!BF12)/1000</f>
        <v>0</v>
      </c>
      <c r="AC8" s="102">
        <f>AC7-(-'Measured Data'!AI11*'In Process Calc.'!$J7+'Measured Data'!AI12*'In Process Calc.'!$E8-$F7*'Measured Data'!BG12)/1000</f>
        <v>0</v>
      </c>
      <c r="AD8" s="102">
        <f>AD7-(-'Measured Data'!AJ11*'In Process Calc.'!$J7+'Measured Data'!AJ12*'In Process Calc.'!$E8-$F7*'Measured Data'!BH12)/1000</f>
        <v>0</v>
      </c>
      <c r="AE8" s="102">
        <f>AE7-(-'Measured Data'!AK11*'In Process Calc.'!$J7+'Measured Data'!AK12*'In Process Calc.'!$E8-$F7*'Measured Data'!BI12)/1000</f>
        <v>0</v>
      </c>
      <c r="AF8" s="102">
        <f>AF7-(-'Measured Data'!AL11*'In Process Calc.'!$J7+'Measured Data'!AL12*'In Process Calc.'!$E8-$F7*'Measured Data'!BJ12)/1000</f>
        <v>0</v>
      </c>
      <c r="AG8" s="102">
        <f>AG7-(-'Measured Data'!AM11*'In Process Calc.'!$J7+'Measured Data'!AM12*'In Process Calc.'!$E8-$F7*'Measured Data'!BK12)/1000</f>
        <v>0</v>
      </c>
      <c r="AH8" s="102">
        <f>AH7-(-'Measured Data'!AN11*'In Process Calc.'!$J7+'Measured Data'!AN12*'In Process Calc.'!$E8-$F7*'Measured Data'!BL12)/1000</f>
        <v>0</v>
      </c>
      <c r="AI8" s="102">
        <f>AI7-(-'Measured Data'!AO11*'In Process Calc.'!$J7+'Measured Data'!AO12*'In Process Calc.'!$E8-$F7*'Measured Data'!BM12)/1000</f>
        <v>0</v>
      </c>
      <c r="AJ8" s="102">
        <f>AJ7-(-'Measured Data'!AP11*'In Process Calc.'!$J7+'Measured Data'!AP12*'In Process Calc.'!$E8-$F7*'Measured Data'!BN12)/1000</f>
        <v>0</v>
      </c>
      <c r="AK8" s="102">
        <f>AK7-(-'Measured Data'!AQ11*'In Process Calc.'!$J7+'Measured Data'!AQ12*'In Process Calc.'!$E8-$F7*'Measured Data'!BO12)/1000</f>
        <v>0</v>
      </c>
      <c r="AL8" s="102">
        <f>AL7-(-'Measured Data'!AR11*'In Process Calc.'!$J7+'Measured Data'!AR12*'In Process Calc.'!$E8-'In Process Calc.'!$F7*'Measured Data'!BP12)/1000</f>
        <v>0</v>
      </c>
      <c r="AM8" s="101">
        <f t="shared" si="13"/>
        <v>-22.403531185185187</v>
      </c>
      <c r="AN8" s="101">
        <f t="shared" si="2"/>
        <v>-23.410982592592596</v>
      </c>
      <c r="AO8" s="101">
        <f t="shared" si="7"/>
        <v>-78.863238148148156</v>
      </c>
      <c r="AP8" s="107">
        <f>'Measured Data'!N12/('Measured Data'!H12)</f>
        <v>0</v>
      </c>
      <c r="AQ8" s="108">
        <f>IF('Measured Data'!O12&gt;0,'Measured Data'!O12,('Measured Data'!P12*$E8-'Measured Data'!P11*$J7)/1000/(('Measured Data'!$H11*$J7+'Measured Data'!$H12*$E8)*1000000*0.5*($C8-$C7))*1000000000)</f>
        <v>0</v>
      </c>
      <c r="AR8" s="108">
        <f>(L8-L7)/(('Measured Data'!$H11*$J7+'Measured Data'!$H12*$E8)*0.5*($C8-$C7))</f>
        <v>1.9190905646858589E-2</v>
      </c>
      <c r="AS8" s="108">
        <f t="shared" si="3"/>
        <v>1.9186203612854853E-2</v>
      </c>
      <c r="AT8" s="108">
        <f>('Measured Data'!$I12*$E8-'Measured Data'!$I11*$J7)/(('Measured Data'!$H11*$J7+'Measured Data'!$H12*$E8)*0.5*($C8-$C7))</f>
        <v>-4.7020340037357869E-6</v>
      </c>
      <c r="AU8" s="108">
        <f>(N8-N7)*1000/(('Measured Data'!$H11*$J7+'Measured Data'!$H12*$E8)*0.5*($C8-$C7))</f>
        <v>0.82598515541732465</v>
      </c>
      <c r="AV8" s="108">
        <f>(O8-O7)*1000/(('Measured Data'!$H11*$J7+'Measured Data'!$H12*$E8)*0.5*($C8-$C7))</f>
        <v>-4.7140457750650599E-3</v>
      </c>
      <c r="AW8" s="108">
        <f>(P8-P7)*1000/(('Measured Data'!$H11*$J7+'Measured Data'!$H12*$E8)*0.5*($C8-$C7))</f>
        <v>-6.0123782273619215E-3</v>
      </c>
      <c r="AX8" s="108">
        <f>(Q8-Q7)*1000/(('Measured Data'!$H11*$J7+'Measured Data'!$H12*$E8)*0.5*($C8-$C7))</f>
        <v>-1.3306048653778681E-2</v>
      </c>
      <c r="AY8" s="108">
        <f>(R8-R7)*1000/(('Measured Data'!$H11*$J7+'Measured Data'!$H12*$E8)*0.5*($C8-$C7))</f>
        <v>-1.6365717451355588E-3</v>
      </c>
      <c r="AZ8" s="108">
        <f>(S8-S7)*1000/(('Measured Data'!$H11*$J7+'Measured Data'!$H12*$E8)*0.5*($C8-$C7))</f>
        <v>1.2113447079242369E-3</v>
      </c>
      <c r="BA8" s="507">
        <v>5.4698722786507108E-2</v>
      </c>
      <c r="BB8" s="108">
        <f>(U8-U7)*1000/(('Measured Data'!$H11*$J7+'Measured Data'!$H12*$E8)*0.5*($C8-$C7))</f>
        <v>-4.9515637726571284E-3</v>
      </c>
      <c r="BC8" s="108">
        <f>(V8-V7)*1000/(('Measured Data'!$H11*$J7+'Measured Data'!$H12*$E8)*0.5*($C8-$C7))</f>
        <v>-4.4440802093695844E-2</v>
      </c>
      <c r="BD8" s="108">
        <f>(W8-W7)*1000/(('Measured Data'!$H11*$J7+'Measured Data'!$H12*$E8)*0.5*($C8-$C7))</f>
        <v>0</v>
      </c>
      <c r="BE8" s="108">
        <f>(X8-X7)*1000/(('Measured Data'!$H11*$J7+'Measured Data'!$H12*$E8)*0.5*($C8-$C7))</f>
        <v>0</v>
      </c>
      <c r="BF8" s="108">
        <f>(Y8-Y7)*1000/(('Measured Data'!$H11*$J7+'Measured Data'!$H12*$E8)*0.5*($C8-$C7))</f>
        <v>0</v>
      </c>
      <c r="BG8" s="507">
        <v>2.1589471284054945E-2</v>
      </c>
      <c r="BH8" s="108">
        <f>(AA8-AA7)*1000/(('Measured Data'!$H11*$J7+'Measured Data'!$H12*$E8)*0.5*($C8-$C7))</f>
        <v>0</v>
      </c>
      <c r="BI8" s="108">
        <f>(AB8-AB7)*1000/(('Measured Data'!$H11*$J7+'Measured Data'!$H12*$E8)*0.5*($C8-$C7))</f>
        <v>0</v>
      </c>
      <c r="BJ8" s="108">
        <f>(AC8-AC7)*1000/(('Measured Data'!$H11*$J7+'Measured Data'!$H12*$E8)*0.5*($C8-$C7))</f>
        <v>0</v>
      </c>
      <c r="BK8" s="108">
        <f>(AD8-AD7)*1000/(('Measured Data'!$H11*$J7+'Measured Data'!$H12*$E8)*0.5*($C8-$C7))</f>
        <v>0</v>
      </c>
      <c r="BL8" s="108">
        <f>(AE8-AE7)*1000/(('Measured Data'!$H11*$J7+'Measured Data'!$H12*$E8)*0.5*($C8-$C7))</f>
        <v>0</v>
      </c>
      <c r="BM8" s="108">
        <f>(AF8-AF7)*1000/(('Measured Data'!$H11*$J7+'Measured Data'!$H12*$E8)*0.5*($C8-$C7))</f>
        <v>0</v>
      </c>
      <c r="BN8" s="108">
        <f>(AG8-AG7)*1000/(('Measured Data'!$H11*$J7+'Measured Data'!$H12*$E8)*0.5*($C8-$C7))</f>
        <v>0</v>
      </c>
      <c r="BO8" s="108">
        <f>(AH8-AH7)*1000/(('Measured Data'!$H11*$J7+'Measured Data'!$H12*$E8)*0.5*($C8-$C7))</f>
        <v>0</v>
      </c>
      <c r="BP8" s="108">
        <f>(AI8-AI7)*1000/(('Measured Data'!$H11*$J7+'Measured Data'!$H12*$E8)*0.5*($C8-$C7))</f>
        <v>0</v>
      </c>
      <c r="BQ8" s="108">
        <f>(AJ8-AJ7)*1000/(('Measured Data'!$H11*$J7+'Measured Data'!$H12*$E8)*0.5*($C8-$C7))</f>
        <v>0</v>
      </c>
      <c r="BR8" s="108">
        <f>(AK8-AK7)*1000/(('Measured Data'!$H11*$J7+'Measured Data'!$H12*$E8)*0.5*($C8-$C7))</f>
        <v>0</v>
      </c>
      <c r="BS8" s="108">
        <f>(AL8-AL7)*1000/(('Measured Data'!$H11*$E8+'Measured Data'!$H12*$E8)*0.5*($C8-$C7))</f>
        <v>0</v>
      </c>
      <c r="BT8" s="109">
        <f t="shared" si="8"/>
        <v>-0.11014481266829153</v>
      </c>
      <c r="BU8" s="109">
        <f t="shared" si="9"/>
        <v>-0.10543076689322647</v>
      </c>
      <c r="BV8" s="109">
        <f t="shared" si="10"/>
        <v>-0.34968064936924309</v>
      </c>
      <c r="BW8" s="109">
        <f t="shared" si="11"/>
        <v>7.268068247545445E-3</v>
      </c>
      <c r="BX8" s="108">
        <f t="shared" si="4"/>
        <v>0.39469790489112777</v>
      </c>
      <c r="BY8" s="108">
        <f t="shared" si="5"/>
        <v>0</v>
      </c>
      <c r="BZ8" s="108">
        <f t="shared" si="6"/>
        <v>-9.0524303318441704E-2</v>
      </c>
      <c r="CA8" s="108">
        <f t="shared" si="12"/>
        <v>0</v>
      </c>
      <c r="CB8" s="36"/>
    </row>
    <row r="9" spans="1:80">
      <c r="A9" s="94">
        <f>'Measured Data'!$A13</f>
        <v>6</v>
      </c>
      <c r="B9" s="500">
        <f>'Measured Data'!B13</f>
        <v>5.875</v>
      </c>
      <c r="C9" s="500">
        <f>'Measured Data'!C13</f>
        <v>141</v>
      </c>
      <c r="D9" s="97">
        <v>1.8837777777777778</v>
      </c>
      <c r="E9" s="97">
        <f t="shared" si="0"/>
        <v>1883.7777777777778</v>
      </c>
      <c r="F9" s="97">
        <f>'Measured Data'!E13</f>
        <v>0</v>
      </c>
      <c r="G9" s="97">
        <f>'Measured Data'!F13</f>
        <v>0</v>
      </c>
      <c r="H9" s="97">
        <f>'Measured Data'!G13</f>
        <v>0</v>
      </c>
      <c r="I9" s="97">
        <v>0</v>
      </c>
      <c r="J9" s="97">
        <f t="shared" si="1"/>
        <v>1883.7777777777778</v>
      </c>
      <c r="K9" s="99">
        <v>335.14896391090406</v>
      </c>
      <c r="L9" s="99">
        <f>L8 + 'Measured Data'!$H13*'In Process Calc.'!$E9 - 'Measured Data'!$H12*'In Process Calc.'!$J8</f>
        <v>12168.508298275252</v>
      </c>
      <c r="M9" s="102">
        <f>M8 + ('Measured Data'!P13*$E9-'Measured Data'!P12*$J8)/1000</f>
        <v>0</v>
      </c>
      <c r="N9" s="102">
        <f>N8+(-'Measured Data'!S12*'In Process Calc.'!$J8+'Measured Data'!S13*'In Process Calc.'!$E9)/1000</f>
        <v>394.08631111111106</v>
      </c>
      <c r="O9" s="102">
        <f>O8-(-'Measured Data'!U12*'In Process Calc.'!$J8+'Measured Data'!U13*'In Process Calc.'!$E9-$F8*'Measured Data'!AS13)/1000</f>
        <v>-2.6060101111111109</v>
      </c>
      <c r="P9" s="102">
        <f>P8-(-'Measured Data'!V12*'In Process Calc.'!$J8+'Measured Data'!V13*'In Process Calc.'!$E9-$F8*'Measured Data'!AT13)/1000</f>
        <v>-1.8050884444444455</v>
      </c>
      <c r="Q9" s="102">
        <f>Q8-(-'Measured Data'!W12*'In Process Calc.'!$J8+'Measured Data'!W13*'In Process Calc.'!$E9-$F8*'Measured Data'!AU13)/1000</f>
        <v>-1.1663105555555557</v>
      </c>
      <c r="R9" s="102">
        <f>R8-(-'Measured Data'!X12*'In Process Calc.'!$J8+'Measured Data'!X13*'In Process Calc.'!$E9-$F8*'Measured Data'!AV13)/1000</f>
        <v>-0.82472188888888887</v>
      </c>
      <c r="S9" s="102">
        <f>S8-(-'Measured Data'!Y12*'In Process Calc.'!$J8+'Measured Data'!Y13*'In Process Calc.'!$E9-$F8*'Measured Data'!AW13)/1000</f>
        <v>0.66615333333333338</v>
      </c>
      <c r="T9" s="102">
        <v>20.413562680083089</v>
      </c>
      <c r="U9" s="102">
        <f>U8-(-'Measured Data'!AA12*'In Process Calc.'!$J8+'Measured Data'!AA13*'In Process Calc.'!$E9-$G8*'Measured Data'!AY13)/1000</f>
        <v>-3.1779331111111118</v>
      </c>
      <c r="V9" s="102">
        <f>V8-(-'Measured Data'!AB12*'In Process Calc.'!$J8+'Measured Data'!AB13*'In Process Calc.'!$E9-$F8*'Measured Data'!AZ13)/1000</f>
        <v>-20.133170000000003</v>
      </c>
      <c r="W9" s="102">
        <f>W8-(-'Measured Data'!AC12*'In Process Calc.'!$J8+'Measured Data'!AC13*'In Process Calc.'!$E9-$F8*'Measured Data'!BA13)/1000</f>
        <v>0</v>
      </c>
      <c r="X9" s="102">
        <f>X8-(-'Measured Data'!AD12*'In Process Calc.'!$J8+'Measured Data'!AD13*'In Process Calc.'!$E9-$F8*'Measured Data'!BB13)/1000</f>
        <v>0</v>
      </c>
      <c r="Y9" s="102">
        <f>Y8-(-'Measured Data'!AE12*'In Process Calc.'!$J8+'Measured Data'!AE13*'In Process Calc.'!$E9-$F8*'Measured Data'!BC13)/1000</f>
        <v>0</v>
      </c>
      <c r="Z9" s="102">
        <f>Z8+(-'Measured Data'!AF12*'In Process Calc.'!$J8+'Measured Data'!AF13*'In Process Calc.'!$E9-$F8*'Measured Data'!BD13)/1000</f>
        <v>15.842152654430633</v>
      </c>
      <c r="AA9" s="102">
        <f>AA8-(-'Measured Data'!AG12*'In Process Calc.'!$J8+'Measured Data'!AG13*'In Process Calc.'!$E9-$F8*'Measured Data'!BE13)/1000</f>
        <v>0</v>
      </c>
      <c r="AB9" s="102">
        <f>AB8-(-'Measured Data'!AH12*'In Process Calc.'!$J8+'Measured Data'!AH13*'In Process Calc.'!$E9-$F8*'Measured Data'!BF13)/1000</f>
        <v>0</v>
      </c>
      <c r="AC9" s="102">
        <f>AC8-(-'Measured Data'!AI12*'In Process Calc.'!$J8+'Measured Data'!AI13*'In Process Calc.'!$E9-$F8*'Measured Data'!BG13)/1000</f>
        <v>0</v>
      </c>
      <c r="AD9" s="102">
        <f>AD8-(-'Measured Data'!AJ12*'In Process Calc.'!$J8+'Measured Data'!AJ13*'In Process Calc.'!$E9-$F8*'Measured Data'!BH13)/1000</f>
        <v>0</v>
      </c>
      <c r="AE9" s="102">
        <f>AE8-(-'Measured Data'!AK12*'In Process Calc.'!$J8+'Measured Data'!AK13*'In Process Calc.'!$E9-$F8*'Measured Data'!BI13)/1000</f>
        <v>0</v>
      </c>
      <c r="AF9" s="102">
        <f>AF8-(-'Measured Data'!AL12*'In Process Calc.'!$J8+'Measured Data'!AL13*'In Process Calc.'!$E9-$F8*'Measured Data'!BJ13)/1000</f>
        <v>0</v>
      </c>
      <c r="AG9" s="102">
        <f>AG8-(-'Measured Data'!AM12*'In Process Calc.'!$J8+'Measured Data'!AM13*'In Process Calc.'!$E9-$F8*'Measured Data'!BK13)/1000</f>
        <v>0</v>
      </c>
      <c r="AH9" s="102">
        <f>AH8-(-'Measured Data'!AN12*'In Process Calc.'!$J8+'Measured Data'!AN13*'In Process Calc.'!$E9-$F8*'Measured Data'!BL13)/1000</f>
        <v>0</v>
      </c>
      <c r="AI9" s="102">
        <f>AI8-(-'Measured Data'!AO12*'In Process Calc.'!$J8+'Measured Data'!AO13*'In Process Calc.'!$E9-$F8*'Measured Data'!BM13)/1000</f>
        <v>0</v>
      </c>
      <c r="AJ9" s="102">
        <f>AJ8-(-'Measured Data'!AP12*'In Process Calc.'!$J8+'Measured Data'!AP13*'In Process Calc.'!$E9-$F8*'Measured Data'!BN13)/1000</f>
        <v>0</v>
      </c>
      <c r="AK9" s="102">
        <f>AK8-(-'Measured Data'!AQ12*'In Process Calc.'!$J8+'Measured Data'!AQ13*'In Process Calc.'!$E9-$F8*'Measured Data'!BO13)/1000</f>
        <v>0</v>
      </c>
      <c r="AL9" s="102">
        <f>AL8-(-'Measured Data'!AR12*'In Process Calc.'!$J8+'Measured Data'!AR13*'In Process Calc.'!$E9-'In Process Calc.'!$F8*'Measured Data'!BP13)/1000</f>
        <v>0</v>
      </c>
      <c r="AM9" s="101">
        <f t="shared" ref="AM9:AM15" si="14">($O9*1+$P9*4+$Q9*2+$R9*1+S9*2+$U9*2+$V9*1+$W9*1+$X9*3+$Y9*1+$AA9*1+$AB9*2+$AC9*1-$AD9*1+$AE9*1+AF9*1+$AG9*1+$AH9*1+AI9*2+$AJ9*1+$AK9*1)</f>
        <v>-38.140436444444447</v>
      </c>
      <c r="AN9" s="101">
        <f t="shared" si="2"/>
        <v>-40.746446555555558</v>
      </c>
      <c r="AO9" s="101">
        <f t="shared" si="7"/>
        <v>-123.53522566666669</v>
      </c>
      <c r="AP9" s="107">
        <f>'Measured Data'!N13/('Measured Data'!H13)</f>
        <v>0</v>
      </c>
      <c r="AQ9" s="108">
        <f>IF('Measured Data'!O13&gt;0,'Measured Data'!O13,('Measured Data'!P13*$E9-'Measured Data'!P12*$J8)/1000/(('Measured Data'!$H12*$J8+'Measured Data'!$H13*$E9)*1000000*0.5*($C9-$C8))*1000000000)</f>
        <v>0</v>
      </c>
      <c r="AR9" s="108">
        <f>(L9-L8)/(('Measured Data'!$H12*$J8+'Measured Data'!$H13*$E9)*0.5*($C9-$C8))</f>
        <v>1.9990550669807563E-2</v>
      </c>
      <c r="AS9" s="108">
        <f t="shared" si="3"/>
        <v>2.0124180894227961E-2</v>
      </c>
      <c r="AT9" s="108">
        <f>('Measured Data'!$I13*$E9-'Measured Data'!$I12*$J8)/(('Measured Data'!$H12*$J8+'Measured Data'!$H13*$E9)*0.5*($C9-$C8))</f>
        <v>1.3363022442039842E-4</v>
      </c>
      <c r="AU9" s="108">
        <f>(N9-N8)*1000/(('Measured Data'!$H12*$J8+'Measured Data'!$H13*$E9)*0.5*($C9-$C8))</f>
        <v>0.94038218588691924</v>
      </c>
      <c r="AV9" s="108">
        <f>(O9-O8)*1000/(('Measured Data'!$H12*$J8+'Measured Data'!$H13*$E9)*0.5*($C9-$C8))</f>
        <v>-6.2669948208697018E-3</v>
      </c>
      <c r="AW9" s="108">
        <f>(P9-P8)*1000/(('Measured Data'!$H12*$J8+'Measured Data'!$H13*$E9)*0.5*($C9-$C8))</f>
        <v>-3.7334228611692897E-3</v>
      </c>
      <c r="AX9" s="108">
        <f>(Q9-Q8)*1000/(('Measured Data'!$H12*$J8+'Measured Data'!$H13*$E9)*0.5*($C9-$C8))</f>
        <v>-7.8169124724098143E-4</v>
      </c>
      <c r="AY9" s="108">
        <f>(R9-R8)*1000/(('Measured Data'!$H12*$J8+'Measured Data'!$H13*$E9)*0.5*($C9-$C8))</f>
        <v>-3.3119829909783807E-3</v>
      </c>
      <c r="AZ9" s="108">
        <f>(S9-S8)*1000/(('Measured Data'!$H12*$J8+'Measured Data'!$H13*$E9)*0.5*($C9-$C8))</f>
        <v>6.0809941901960305E-4</v>
      </c>
      <c r="BA9" s="507">
        <v>5.1606859714009856E-2</v>
      </c>
      <c r="BB9" s="108">
        <f>(U9-U8)*1000/(('Measured Data'!$H12*$J8+'Measured Data'!$H13*$E9)*0.5*($C9-$C8))</f>
        <v>-5.0738515842508941E-3</v>
      </c>
      <c r="BC9" s="108">
        <f>(V9-V8)*1000/(('Measured Data'!$H12*$J8+'Measured Data'!$H13*$E9)*0.5*($C9-$C8))</f>
        <v>-2.6687459264413314E-2</v>
      </c>
      <c r="BD9" s="108">
        <f>(W9-W8)*1000/(('Measured Data'!$H12*$J8+'Measured Data'!$H13*$E9)*0.5*($C9-$C8))</f>
        <v>0</v>
      </c>
      <c r="BE9" s="108">
        <f>(X9-X8)*1000/(('Measured Data'!$H12*$J8+'Measured Data'!$H13*$E9)*0.5*($C9-$C8))</f>
        <v>0</v>
      </c>
      <c r="BF9" s="108">
        <f>(Y9-Y8)*1000/(('Measured Data'!$H12*$J8+'Measured Data'!$H13*$E9)*0.5*($C9-$C8))</f>
        <v>0</v>
      </c>
      <c r="BG9" s="507">
        <v>1.9559734864274498E-2</v>
      </c>
      <c r="BH9" s="108">
        <f>(AA9-AA8)*1000/(('Measured Data'!$H12*$J8+'Measured Data'!$H13*$E9)*0.5*($C9-$C8))</f>
        <v>0</v>
      </c>
      <c r="BI9" s="108">
        <f>(AB9-AB8)*1000/(('Measured Data'!$H12*$J8+'Measured Data'!$H13*$E9)*0.5*($C9-$C8))</f>
        <v>0</v>
      </c>
      <c r="BJ9" s="108">
        <f>(AC9-AC8)*1000/(('Measured Data'!$H12*$J8+'Measured Data'!$H13*$E9)*0.5*($C9-$C8))</f>
        <v>0</v>
      </c>
      <c r="BK9" s="108">
        <f>(AD9-AD8)*1000/(('Measured Data'!$H12*$J8+'Measured Data'!$H13*$E9)*0.5*($C9-$C8))</f>
        <v>0</v>
      </c>
      <c r="BL9" s="108">
        <f>(AE9-AE8)*1000/(('Measured Data'!$H12*$J8+'Measured Data'!$H13*$E9)*0.5*($C9-$C8))</f>
        <v>0</v>
      </c>
      <c r="BM9" s="108">
        <f>(AF9-AF8)*1000/(('Measured Data'!$H12*$J8+'Measured Data'!$H13*$E9)*0.5*($C9-$C8))</f>
        <v>0</v>
      </c>
      <c r="BN9" s="108">
        <f>(AG9-AG8)*1000/(('Measured Data'!$H12*$J8+'Measured Data'!$H13*$E9)*0.5*($C9-$C8))</f>
        <v>0</v>
      </c>
      <c r="BO9" s="108">
        <f>(AH9-AH8)*1000/(('Measured Data'!$H12*$J8+'Measured Data'!$H13*$E9)*0.5*($C9-$C8))</f>
        <v>0</v>
      </c>
      <c r="BP9" s="108">
        <f>(AI9-AI8)*1000/(('Measured Data'!$H12*$J8+'Measured Data'!$H13*$E9)*0.5*($C9-$C8))</f>
        <v>0</v>
      </c>
      <c r="BQ9" s="108">
        <f>(AJ9-AJ8)*1000/(('Measured Data'!$H12*$J8+'Measured Data'!$H13*$E9)*0.5*($C9-$C8))</f>
        <v>0</v>
      </c>
      <c r="BR9" s="108">
        <f>(AK9-AK8)*1000/(('Measured Data'!$H12*$J8+'Measured Data'!$H13*$E9)*0.5*($C9-$C8))</f>
        <v>0</v>
      </c>
      <c r="BS9" s="108">
        <f>(AL9-AL8)*1000/(('Measured Data'!$H12*$E9+'Measured Data'!$H13*$E9)*0.5*($C9-$C8))</f>
        <v>0</v>
      </c>
      <c r="BT9" s="109">
        <f t="shared" si="8"/>
        <v>-6.2303114764902703E-2</v>
      </c>
      <c r="BU9" s="109">
        <f t="shared" si="9"/>
        <v>-5.6036119944033E-2</v>
      </c>
      <c r="BV9" s="109">
        <f t="shared" si="10"/>
        <v>-0.21273417631170571</v>
      </c>
      <c r="BW9" s="109">
        <f t="shared" si="11"/>
        <v>3.6485965141176135E-3</v>
      </c>
      <c r="BX9" s="108">
        <f t="shared" si="4"/>
        <v>0.37901424292562724</v>
      </c>
      <c r="BY9" s="108">
        <f t="shared" si="5"/>
        <v>0</v>
      </c>
      <c r="BZ9" s="108">
        <f t="shared" si="6"/>
        <v>-9.8317386726661876E-2</v>
      </c>
      <c r="CA9" s="108">
        <f t="shared" si="12"/>
        <v>0</v>
      </c>
      <c r="CB9" s="36"/>
    </row>
    <row r="10" spans="1:80">
      <c r="A10" s="94">
        <f>'Measured Data'!$A14</f>
        <v>7</v>
      </c>
      <c r="B10" s="500">
        <f>'Measured Data'!B14</f>
        <v>6.8604166666700621</v>
      </c>
      <c r="C10" s="500">
        <f>'Measured Data'!C14</f>
        <v>164.65000000008149</v>
      </c>
      <c r="D10" s="97">
        <v>1.8958148148148148</v>
      </c>
      <c r="E10" s="97">
        <f t="shared" si="0"/>
        <v>1895.8148148148148</v>
      </c>
      <c r="F10" s="97">
        <f>'Measured Data'!E14</f>
        <v>0</v>
      </c>
      <c r="G10" s="97">
        <f>'Measured Data'!F14</f>
        <v>0</v>
      </c>
      <c r="H10" s="97">
        <f>'Measured Data'!G14</f>
        <v>0</v>
      </c>
      <c r="I10" s="97">
        <v>0</v>
      </c>
      <c r="J10" s="97">
        <f t="shared" si="1"/>
        <v>1895.8148148148148</v>
      </c>
      <c r="K10" s="99">
        <v>565.15386705116282</v>
      </c>
      <c r="L10" s="99">
        <f>L9 + 'Measured Data'!$H14*'In Process Calc.'!$E10 - 'Measured Data'!$H13*'In Process Calc.'!$J9</f>
        <v>18352.104561903609</v>
      </c>
      <c r="M10" s="102">
        <f>M9 + ('Measured Data'!P14*$E10-'Measured Data'!P13*$J9)/1000</f>
        <v>0</v>
      </c>
      <c r="N10" s="102">
        <f>N9+(-'Measured Data'!S13*'In Process Calc.'!$J9+'Measured Data'!S14*'In Process Calc.'!$E10)/1000</f>
        <v>778.13719074074072</v>
      </c>
      <c r="O10" s="102">
        <f>O9-(-'Measured Data'!U13*'In Process Calc.'!$J9+'Measured Data'!U14*'In Process Calc.'!$E10-$F9*'Measured Data'!AS14)/1000</f>
        <v>-5.288907222222222</v>
      </c>
      <c r="P10" s="102">
        <f>P9-(-'Measured Data'!V13*'In Process Calc.'!$J9+'Measured Data'!V14*'In Process Calc.'!$E10-$F9*'Measured Data'!AT14)/1000</f>
        <v>-2.7577387407407414</v>
      </c>
      <c r="Q10" s="102">
        <f>Q9-(-'Measured Data'!W13*'In Process Calc.'!$J9+'Measured Data'!W14*'In Process Calc.'!$E10-$F9*'Measured Data'!AU14)/1000</f>
        <v>0.56920181481481458</v>
      </c>
      <c r="R10" s="102">
        <f>R9-(-'Measured Data'!X13*'In Process Calc.'!$J9+'Measured Data'!X14*'In Process Calc.'!$E10-$F9*'Measured Data'!AV14)/1000</f>
        <v>-2.0984448888888889</v>
      </c>
      <c r="S10" s="102">
        <f>S9-(-'Measured Data'!Y13*'In Process Calc.'!$J9+'Measured Data'!Y14*'In Process Calc.'!$E10-$F9*'Measured Data'!AW14)/1000</f>
        <v>0.85311670370370385</v>
      </c>
      <c r="T10" s="102">
        <v>30.245775927447482</v>
      </c>
      <c r="U10" s="102">
        <f>U9-(-'Measured Data'!AA13*'In Process Calc.'!$J9+'Measured Data'!AA14*'In Process Calc.'!$E10-$G9*'Measured Data'!AY14)/1000</f>
        <v>-5.0845753333333334</v>
      </c>
      <c r="V10" s="102">
        <f>V9-(-'Measured Data'!AB13*'In Process Calc.'!$J9+'Measured Data'!AB14*'In Process Calc.'!$E10-$F9*'Measured Data'!AZ14)/1000</f>
        <v>-25.480452629629632</v>
      </c>
      <c r="W10" s="102">
        <f>W9-(-'Measured Data'!AC13*'In Process Calc.'!$J9+'Measured Data'!AC14*'In Process Calc.'!$E10-$F9*'Measured Data'!BA14)/1000</f>
        <v>0</v>
      </c>
      <c r="X10" s="102">
        <f>X9-(-'Measured Data'!AD13*'In Process Calc.'!$J9+'Measured Data'!AD14*'In Process Calc.'!$E10-$F9*'Measured Data'!BB14)/1000</f>
        <v>0</v>
      </c>
      <c r="Y10" s="102">
        <f>Y9-(-'Measured Data'!AE13*'In Process Calc.'!$J9+'Measured Data'!AE14*'In Process Calc.'!$E10-$F9*'Measured Data'!BC14)/1000</f>
        <v>0</v>
      </c>
      <c r="Z10" s="102">
        <f>Z9+(-'Measured Data'!AF13*'In Process Calc.'!$J9+'Measured Data'!AF14*'In Process Calc.'!$E10-$F9*'Measured Data'!BD14)/1000</f>
        <v>18.90216104203671</v>
      </c>
      <c r="AA10" s="102">
        <f>AA9-(-'Measured Data'!AG13*'In Process Calc.'!$J9+'Measured Data'!AG14*'In Process Calc.'!$E10-$F9*'Measured Data'!BE14)/1000</f>
        <v>0</v>
      </c>
      <c r="AB10" s="102">
        <f>AB9-(-'Measured Data'!AH13*'In Process Calc.'!$J9+'Measured Data'!AH14*'In Process Calc.'!$E10-$F9*'Measured Data'!BF14)/1000</f>
        <v>0</v>
      </c>
      <c r="AC10" s="102">
        <f>AC9-(-'Measured Data'!AI13*'In Process Calc.'!$J9+'Measured Data'!AI14*'In Process Calc.'!$E10-$F9*'Measured Data'!BG14)/1000</f>
        <v>0</v>
      </c>
      <c r="AD10" s="102">
        <f>AD9-(-'Measured Data'!AJ13*'In Process Calc.'!$J9+'Measured Data'!AJ14*'In Process Calc.'!$E10-$F9*'Measured Data'!BH14)/1000</f>
        <v>0</v>
      </c>
      <c r="AE10" s="102">
        <f>AE9-(-'Measured Data'!AK13*'In Process Calc.'!$J9+'Measured Data'!AK14*'In Process Calc.'!$E10-$F9*'Measured Data'!BI14)/1000</f>
        <v>0</v>
      </c>
      <c r="AF10" s="102">
        <f>AF9-(-'Measured Data'!AL13*'In Process Calc.'!$J9+'Measured Data'!AL14*'In Process Calc.'!$E10-$F9*'Measured Data'!BJ14)/1000</f>
        <v>0</v>
      </c>
      <c r="AG10" s="102">
        <f>AG9-(-'Measured Data'!AM13*'In Process Calc.'!$J9+'Measured Data'!AM14*'In Process Calc.'!$E10-$F9*'Measured Data'!BK14)/1000</f>
        <v>0</v>
      </c>
      <c r="AH10" s="102">
        <f>AH9-(-'Measured Data'!AN13*'In Process Calc.'!$J9+'Measured Data'!AN14*'In Process Calc.'!$E10-$F9*'Measured Data'!BL14)/1000</f>
        <v>0</v>
      </c>
      <c r="AI10" s="102">
        <f>AI9-(-'Measured Data'!AO13*'In Process Calc.'!$J9+'Measured Data'!AO14*'In Process Calc.'!$E10-$F9*'Measured Data'!BM14)/1000</f>
        <v>0</v>
      </c>
      <c r="AJ10" s="102">
        <f>AJ9-(-'Measured Data'!AP13*'In Process Calc.'!$J9+'Measured Data'!AP14*'In Process Calc.'!$E10-$F9*'Measured Data'!BN14)/1000</f>
        <v>0</v>
      </c>
      <c r="AK10" s="102">
        <f>AK9-(-'Measured Data'!AQ13*'In Process Calc.'!$J9+'Measured Data'!AQ14*'In Process Calc.'!$E10-$F9*'Measured Data'!BO14)/1000</f>
        <v>0</v>
      </c>
      <c r="AL10" s="102">
        <f>AL9-(-'Measured Data'!AR13*'In Process Calc.'!$J9+'Measured Data'!AR14*'In Process Calc.'!$E10-'In Process Calc.'!$F9*'Measured Data'!BP14)/1000</f>
        <v>0</v>
      </c>
      <c r="AM10" s="101">
        <f t="shared" si="14"/>
        <v>-51.223273333333339</v>
      </c>
      <c r="AN10" s="101">
        <f t="shared" si="2"/>
        <v>-56.51218055555556</v>
      </c>
      <c r="AO10" s="101">
        <f t="shared" si="7"/>
        <v>-154.50312266666668</v>
      </c>
      <c r="AP10" s="107">
        <f>'Measured Data'!N14/('Measured Data'!H14)</f>
        <v>0</v>
      </c>
      <c r="AQ10" s="108">
        <f>IF('Measured Data'!O14&gt;0,'Measured Data'!O14,('Measured Data'!P14*$E10-'Measured Data'!P13*$J9)/1000/(('Measured Data'!$H13*$J9+'Measured Data'!$H14*$E10)*1000000*0.5*($C10-$C9))*1000000000)</f>
        <v>0</v>
      </c>
      <c r="AR10" s="108">
        <f>(L10-L9)/(('Measured Data'!$H13*$J9+'Measured Data'!$H14*$E10)*0.5*($C10-$C9))</f>
        <v>1.6586696872070986E-2</v>
      </c>
      <c r="AS10" s="108">
        <f t="shared" si="3"/>
        <v>1.675477257443438E-2</v>
      </c>
      <c r="AT10" s="108">
        <f>('Measured Data'!$I14*$E10-'Measured Data'!$I13*$J9)/(('Measured Data'!$H13*$J9+'Measured Data'!$H14*$E10)*0.5*($C10-$C9))</f>
        <v>1.6807570236339168E-4</v>
      </c>
      <c r="AU10" s="108">
        <f>(N10-N9)*1000/(('Measured Data'!$H13*$J9+'Measured Data'!$H14*$E10)*0.5*($C10-$C9))</f>
        <v>1.0301667916674555</v>
      </c>
      <c r="AV10" s="108">
        <f>(O10-O9)*1000/(('Measured Data'!$H13*$J9+'Measured Data'!$H14*$E10)*0.5*($C10-$C9))</f>
        <v>-7.1965243563368404E-3</v>
      </c>
      <c r="AW10" s="108">
        <f>(P10-P9)*1000/(('Measured Data'!$H13*$J9+'Measured Data'!$H14*$E10)*0.5*($C10-$C9))</f>
        <v>-2.5553611549152962E-3</v>
      </c>
      <c r="AX10" s="108">
        <f>(Q10-Q9)*1000/(('Measured Data'!$H13*$J9+'Measured Data'!$H14*$E10)*0.5*($C10-$C9))</f>
        <v>4.6552873728809199E-3</v>
      </c>
      <c r="AY10" s="108">
        <f>(R10-R9)*1000/(('Measured Data'!$H13*$J9+'Measured Data'!$H14*$E10)*0.5*($C10-$C9))</f>
        <v>-3.4165971385053265E-3</v>
      </c>
      <c r="AZ10" s="108">
        <f>(S10-S9)*1000/(('Measured Data'!$H13*$J9+'Measured Data'!$H14*$E10)*0.5*($C10-$C9))</f>
        <v>5.0150504953802306E-4</v>
      </c>
      <c r="BA10" s="507">
        <v>3.9303993792439866E-2</v>
      </c>
      <c r="BB10" s="108">
        <f>(U10-U9)*1000/(('Measured Data'!$H13*$J9+'Measured Data'!$H14*$E10)*0.5*($C10-$C9))</f>
        <v>-5.1143210577165362E-3</v>
      </c>
      <c r="BC10" s="108">
        <f>(V10-V9)*1000/(('Measured Data'!$H13*$J9+'Measured Data'!$H14*$E10)*0.5*($C10-$C9))</f>
        <v>-1.4343393760787727E-2</v>
      </c>
      <c r="BD10" s="108">
        <f>(W10-W9)*1000/(('Measured Data'!$H13*$J9+'Measured Data'!$H14*$E10)*0.5*($C10-$C9))</f>
        <v>0</v>
      </c>
      <c r="BE10" s="108">
        <f>(X10-X9)*1000/(('Measured Data'!$H13*$J9+'Measured Data'!$H14*$E10)*0.5*($C10-$C9))</f>
        <v>0</v>
      </c>
      <c r="BF10" s="108">
        <f>(Y10-Y9)*1000/(('Measured Data'!$H13*$J9+'Measured Data'!$H14*$E10)*0.5*($C10-$C9))</f>
        <v>0</v>
      </c>
      <c r="BG10" s="507">
        <v>6.7571345057275255E-3</v>
      </c>
      <c r="BH10" s="108">
        <f>(AA10-AA9)*1000/(('Measured Data'!$H13*$J9+'Measured Data'!$H14*$E10)*0.5*($C10-$C9))</f>
        <v>0</v>
      </c>
      <c r="BI10" s="108">
        <f>(AB10-AB9)*1000/(('Measured Data'!$H13*$J9+'Measured Data'!$H14*$E10)*0.5*($C10-$C9))</f>
        <v>0</v>
      </c>
      <c r="BJ10" s="108">
        <f>(AC10-AC9)*1000/(('Measured Data'!$H13*$J9+'Measured Data'!$H14*$E10)*0.5*($C10-$C9))</f>
        <v>0</v>
      </c>
      <c r="BK10" s="108">
        <f>(AD10-AD9)*1000/(('Measured Data'!$H13*$J9+'Measured Data'!$H14*$E10)*0.5*($C10-$C9))</f>
        <v>0</v>
      </c>
      <c r="BL10" s="108">
        <f>(AE10-AE9)*1000/(('Measured Data'!$H13*$J9+'Measured Data'!$H14*$E10)*0.5*($C10-$C9))</f>
        <v>0</v>
      </c>
      <c r="BM10" s="108">
        <f>(AF10-AF9)*1000/(('Measured Data'!$H13*$J9+'Measured Data'!$H14*$E10)*0.5*($C10-$C9))</f>
        <v>0</v>
      </c>
      <c r="BN10" s="108">
        <f>(AG10-AG9)*1000/(('Measured Data'!$H13*$J9+'Measured Data'!$H14*$E10)*0.5*($C10-$C9))</f>
        <v>0</v>
      </c>
      <c r="BO10" s="108">
        <f>(AH10-AH9)*1000/(('Measured Data'!$H13*$J9+'Measured Data'!$H14*$E10)*0.5*($C10-$C9))</f>
        <v>0</v>
      </c>
      <c r="BP10" s="108">
        <f>(AI10-AI9)*1000/(('Measured Data'!$H13*$J9+'Measured Data'!$H14*$E10)*0.5*($C10-$C9))</f>
        <v>0</v>
      </c>
      <c r="BQ10" s="108">
        <f>(AJ10-AJ9)*1000/(('Measured Data'!$H13*$J9+'Measured Data'!$H14*$E10)*0.5*($C10-$C9))</f>
        <v>0</v>
      </c>
      <c r="BR10" s="108">
        <f>(AK10-AK9)*1000/(('Measured Data'!$H13*$J9+'Measured Data'!$H14*$E10)*0.5*($C10-$C9))</f>
        <v>0</v>
      </c>
      <c r="BS10" s="108">
        <f>(AL10-AL9)*1000/(('Measured Data'!$H13*$E10+'Measured Data'!$H14*$E10)*0.5*($C10-$C9))</f>
        <v>0</v>
      </c>
      <c r="BT10" s="109">
        <f t="shared" si="8"/>
        <v>-3.5594522195424291E-2</v>
      </c>
      <c r="BU10" s="109">
        <f t="shared" si="9"/>
        <v>-2.839799783908745E-2</v>
      </c>
      <c r="BV10" s="109">
        <f t="shared" si="10"/>
        <v>-0.12624652285629309</v>
      </c>
      <c r="BW10" s="109">
        <f t="shared" si="11"/>
        <v>2.163017978875182E-2</v>
      </c>
      <c r="BX10" s="108">
        <f t="shared" si="4"/>
        <v>0.17191979373422511</v>
      </c>
      <c r="BY10" s="108">
        <f t="shared" si="5"/>
        <v>0</v>
      </c>
      <c r="BZ10" s="108">
        <f t="shared" si="6"/>
        <v>-0.13012217243684476</v>
      </c>
      <c r="CA10" s="108">
        <f t="shared" si="12"/>
        <v>0</v>
      </c>
      <c r="CB10" s="36"/>
    </row>
    <row r="11" spans="1:80">
      <c r="A11" s="94">
        <f>'Measured Data'!$A15</f>
        <v>8</v>
      </c>
      <c r="B11" s="500">
        <f>'Measured Data'!B15</f>
        <v>7.8763888888861402</v>
      </c>
      <c r="C11" s="500">
        <f>'Measured Data'!C15</f>
        <v>189.03333333326736</v>
      </c>
      <c r="D11" s="97">
        <v>1.920962962962963</v>
      </c>
      <c r="E11" s="97">
        <f t="shared" si="0"/>
        <v>1920.962962962963</v>
      </c>
      <c r="F11" s="97">
        <f>'Measured Data'!E15</f>
        <v>0</v>
      </c>
      <c r="G11" s="97">
        <f>'Measured Data'!F15</f>
        <v>0</v>
      </c>
      <c r="H11" s="97">
        <f>'Measured Data'!G15</f>
        <v>0</v>
      </c>
      <c r="I11" s="97">
        <v>0</v>
      </c>
      <c r="J11" s="97">
        <f t="shared" si="1"/>
        <v>1920.962962962963</v>
      </c>
      <c r="K11" s="99">
        <v>901.44261705116287</v>
      </c>
      <c r="L11" s="99">
        <f>L10 + 'Measured Data'!$H15*'In Process Calc.'!$E11 - 'Measured Data'!$H14*'In Process Calc.'!$J10</f>
        <v>23515.852474392137</v>
      </c>
      <c r="M11" s="102">
        <f>M10 + ('Measured Data'!P15*$E11-'Measured Data'!P14*$J10)/1000</f>
        <v>0</v>
      </c>
      <c r="N11" s="102">
        <f>N10+(-'Measured Data'!S14*'In Process Calc.'!$J10+'Measured Data'!S15*'In Process Calc.'!$E11)/1000</f>
        <v>1424.1058925925927</v>
      </c>
      <c r="O11" s="102">
        <f>O10-(-'Measured Data'!U14*'In Process Calc.'!$J10+'Measured Data'!U15*'In Process Calc.'!$E11-$F10*'Measured Data'!AS15)/1000</f>
        <v>-9.2851067777777772</v>
      </c>
      <c r="P11" s="102">
        <f>P10-(-'Measured Data'!V14*'In Process Calc.'!$J10+'Measured Data'!V15*'In Process Calc.'!$E11-$F10*'Measured Data'!AT15)/1000</f>
        <v>-2.0959375555555564</v>
      </c>
      <c r="Q11" s="102">
        <f>Q10-(-'Measured Data'!W14*'In Process Calc.'!$J10+'Measured Data'!W15*'In Process Calc.'!$E11-$F10*'Measured Data'!AU15)/1000</f>
        <v>8.9346979629629626</v>
      </c>
      <c r="R11" s="102">
        <f>R10-(-'Measured Data'!X14*'In Process Calc.'!$J10+'Measured Data'!X15*'In Process Calc.'!$E11-$F10*'Measured Data'!AV15)/1000</f>
        <v>-3.5645098888888898</v>
      </c>
      <c r="S11" s="102">
        <f>S10-(-'Measured Data'!Y14*'In Process Calc.'!$J10+'Measured Data'!Y15*'In Process Calc.'!$E11-$F10*'Measured Data'!AW15)/1000</f>
        <v>1.1783651851851853</v>
      </c>
      <c r="T11" s="102">
        <v>43.420829621683531</v>
      </c>
      <c r="U11" s="102">
        <f>U10-(-'Measured Data'!AA14*'In Process Calc.'!$J10+'Measured Data'!AA15*'In Process Calc.'!$E11-$G10*'Measured Data'!AY15)/1000</f>
        <v>-6.6868720740740741</v>
      </c>
      <c r="V11" s="102">
        <f>V10-(-'Measured Data'!AB14*'In Process Calc.'!$J10+'Measured Data'!AB15*'In Process Calc.'!$E11-$F10*'Measured Data'!AZ15)/1000</f>
        <v>-23.68069925925926</v>
      </c>
      <c r="W11" s="102">
        <f>W10-(-'Measured Data'!AC14*'In Process Calc.'!$J10+'Measured Data'!AC15*'In Process Calc.'!$E11-$F10*'Measured Data'!BA15)/1000</f>
        <v>0</v>
      </c>
      <c r="X11" s="102">
        <f>X10-(-'Measured Data'!AD14*'In Process Calc.'!$J10+'Measured Data'!AD15*'In Process Calc.'!$E11-$F10*'Measured Data'!BB15)/1000</f>
        <v>0</v>
      </c>
      <c r="Y11" s="102">
        <f>Y10-(-'Measured Data'!AE14*'In Process Calc.'!$J10+'Measured Data'!AE15*'In Process Calc.'!$E11-$F10*'Measured Data'!BC15)/1000</f>
        <v>0</v>
      </c>
      <c r="Z11" s="102">
        <f>Z10+(-'Measured Data'!AF14*'In Process Calc.'!$J10+'Measured Data'!AF15*'In Process Calc.'!$E11-$F10*'Measured Data'!BD15)/1000</f>
        <v>22.377306591671598</v>
      </c>
      <c r="AA11" s="102">
        <f>AA10-(-'Measured Data'!AG14*'In Process Calc.'!$J10+'Measured Data'!AG15*'In Process Calc.'!$E11-$F10*'Measured Data'!BE15)/1000</f>
        <v>0</v>
      </c>
      <c r="AB11" s="102">
        <f>AB10-(-'Measured Data'!AH14*'In Process Calc.'!$J10+'Measured Data'!AH15*'In Process Calc.'!$E11-$F10*'Measured Data'!BF15)/1000</f>
        <v>0</v>
      </c>
      <c r="AC11" s="102">
        <f>AC10-(-'Measured Data'!AI14*'In Process Calc.'!$J10+'Measured Data'!AI15*'In Process Calc.'!$E11-$F10*'Measured Data'!BG15)/1000</f>
        <v>0</v>
      </c>
      <c r="AD11" s="102">
        <f>AD10-(-'Measured Data'!AJ14*'In Process Calc.'!$J10+'Measured Data'!AJ15*'In Process Calc.'!$E11-$F10*'Measured Data'!BH15)/1000</f>
        <v>0</v>
      </c>
      <c r="AE11" s="102">
        <f>AE10-(-'Measured Data'!AK14*'In Process Calc.'!$J10+'Measured Data'!AK15*'In Process Calc.'!$E11-$F10*'Measured Data'!BI15)/1000</f>
        <v>0</v>
      </c>
      <c r="AF11" s="102">
        <f>AF10-(-'Measured Data'!AL14*'In Process Calc.'!$J10+'Measured Data'!AL15*'In Process Calc.'!$E11-$F10*'Measured Data'!BJ15)/1000</f>
        <v>0</v>
      </c>
      <c r="AG11" s="102">
        <f>AG10-(-'Measured Data'!AM14*'In Process Calc.'!$J10+'Measured Data'!AM15*'In Process Calc.'!$E11-$F10*'Measured Data'!BK15)/1000</f>
        <v>0</v>
      </c>
      <c r="AH11" s="102">
        <f>AH10-(-'Measured Data'!AN14*'In Process Calc.'!$J10+'Measured Data'!AN15*'In Process Calc.'!$E11-$F10*'Measured Data'!BL15)/1000</f>
        <v>0</v>
      </c>
      <c r="AI11" s="102">
        <f>AI10-(-'Measured Data'!AO14*'In Process Calc.'!$J10+'Measured Data'!AO15*'In Process Calc.'!$E11-$F10*'Measured Data'!BM15)/1000</f>
        <v>0</v>
      </c>
      <c r="AJ11" s="102">
        <f>AJ10-(-'Measured Data'!AP14*'In Process Calc.'!$J10+'Measured Data'!AP15*'In Process Calc.'!$E11-$F10*'Measured Data'!BN15)/1000</f>
        <v>0</v>
      </c>
      <c r="AK11" s="102">
        <f>AK10-(-'Measured Data'!AQ14*'In Process Calc.'!$J10+'Measured Data'!AQ15*'In Process Calc.'!$E11-$F10*'Measured Data'!BO15)/1000</f>
        <v>0</v>
      </c>
      <c r="AL11" s="102">
        <f>AL10-(-'Measured Data'!AR14*'In Process Calc.'!$J10+'Measured Data'!AR15*'In Process Calc.'!$E11-'In Process Calc.'!$F10*'Measured Data'!BP15)/1000</f>
        <v>0</v>
      </c>
      <c r="AM11" s="101">
        <f t="shared" si="14"/>
        <v>-38.061684000000007</v>
      </c>
      <c r="AN11" s="101">
        <f t="shared" si="2"/>
        <v>-47.346790777777784</v>
      </c>
      <c r="AO11" s="101">
        <f t="shared" si="7"/>
        <v>-108.00721825925926</v>
      </c>
      <c r="AP11" s="107">
        <f>'Measured Data'!N15/('Measured Data'!H15)</f>
        <v>0</v>
      </c>
      <c r="AQ11" s="108">
        <f>IF('Measured Data'!O15&gt;0,'Measured Data'!O15,('Measured Data'!P15*$E11-'Measured Data'!P14*$J10)/1000/(('Measured Data'!$H14*$J10+'Measured Data'!$H15*$E11)*1000000*0.5*($C11-$C10))*1000000000)</f>
        <v>0</v>
      </c>
      <c r="AR11" s="108">
        <f>(L11-L10)/(('Measured Data'!$H14*$J10+'Measured Data'!$H15*$E11)*0.5*($C11-$C10))</f>
        <v>9.8788492458522156E-3</v>
      </c>
      <c r="AS11" s="108">
        <f t="shared" si="3"/>
        <v>9.9429606149002946E-3</v>
      </c>
      <c r="AT11" s="108">
        <f>('Measured Data'!$I15*$E11-'Measured Data'!$I14*$J10)/(('Measured Data'!$H14*$J10+'Measured Data'!$H15*$E11)*0.5*($C11-$C10))</f>
        <v>6.4111369048079609E-5</v>
      </c>
      <c r="AU11" s="108">
        <f>(N11-N10)*1000/(('Measured Data'!$H14*$J10+'Measured Data'!$H15*$E11)*0.5*($C11-$C10))</f>
        <v>1.2358131208728869</v>
      </c>
      <c r="AV11" s="108">
        <f>(O11-O10)*1000/(('Measured Data'!$H14*$J10+'Measured Data'!$H15*$E11)*0.5*($C11-$C10))</f>
        <v>-7.6451936916203311E-3</v>
      </c>
      <c r="AW11" s="108">
        <f>(P11-P10)*1000/(('Measured Data'!$H14*$J10+'Measured Data'!$H15*$E11)*0.5*($C11-$C10))</f>
        <v>1.2661024995738097E-3</v>
      </c>
      <c r="AX11" s="108">
        <f>(Q11-Q10)*1000/(('Measured Data'!$H14*$J10+'Measured Data'!$H15*$E11)*0.5*($C11-$C10))</f>
        <v>1.6004165330078268E-2</v>
      </c>
      <c r="AY11" s="108">
        <f>(R11-R10)*1000/(('Measured Data'!$H14*$J10+'Measured Data'!$H15*$E11)*0.5*($C11-$C10))</f>
        <v>-2.8047525489370041E-3</v>
      </c>
      <c r="AZ11" s="108">
        <f>(S11-S10)*1000/(('Measured Data'!$H14*$J10+'Measured Data'!$H15*$E11)*0.5*($C11-$C10))</f>
        <v>6.222381050451888E-4</v>
      </c>
      <c r="BA11" s="507">
        <v>3.3393142088633906E-2</v>
      </c>
      <c r="BB11" s="108">
        <f>(U11-U10)*1000/(('Measured Data'!$H14*$J10+'Measured Data'!$H15*$E11)*0.5*($C11-$C10))</f>
        <v>-3.065379684902132E-3</v>
      </c>
      <c r="BC11" s="108">
        <f>(V11-V10)*1000/(('Measured Data'!$H14*$J10+'Measured Data'!$H15*$E11)*0.5*($C11-$C10))</f>
        <v>3.4431371412619914E-3</v>
      </c>
      <c r="BD11" s="108">
        <f>(W11-W10)*1000/(('Measured Data'!$H14*$J10+'Measured Data'!$H15*$E11)*0.5*($C11-$C10))</f>
        <v>0</v>
      </c>
      <c r="BE11" s="108">
        <f>(X11-X10)*1000/(('Measured Data'!$H14*$J10+'Measured Data'!$H15*$E11)*0.5*($C11-$C10))</f>
        <v>0</v>
      </c>
      <c r="BF11" s="108">
        <f>(Y11-Y10)*1000/(('Measured Data'!$H14*$J10+'Measured Data'!$H15*$E11)*0.5*($C11-$C10))</f>
        <v>0</v>
      </c>
      <c r="BG11" s="507">
        <v>3.3011045832648299E-4</v>
      </c>
      <c r="BH11" s="108">
        <f>(AA11-AA10)*1000/(('Measured Data'!$H14*$J10+'Measured Data'!$H15*$E11)*0.5*($C11-$C10))</f>
        <v>0</v>
      </c>
      <c r="BI11" s="108">
        <f>(AB11-AB10)*1000/(('Measured Data'!$H14*$J10+'Measured Data'!$H15*$E11)*0.5*($C11-$C10))</f>
        <v>0</v>
      </c>
      <c r="BJ11" s="108">
        <f>(AC11-AC10)*1000/(('Measured Data'!$H14*$J10+'Measured Data'!$H15*$E11)*0.5*($C11-$C10))</f>
        <v>0</v>
      </c>
      <c r="BK11" s="108">
        <f>(AD11-AD10)*1000/(('Measured Data'!$H14*$J10+'Measured Data'!$H15*$E11)*0.5*($C11-$C10))</f>
        <v>0</v>
      </c>
      <c r="BL11" s="108">
        <f>(AE11-AE10)*1000/(('Measured Data'!$H14*$J10+'Measured Data'!$H15*$E11)*0.5*($C11-$C10))</f>
        <v>0</v>
      </c>
      <c r="BM11" s="108">
        <f>(AF11-AF10)*1000/(('Measured Data'!$H14*$J10+'Measured Data'!$H15*$E11)*0.5*($C11-$C10))</f>
        <v>0</v>
      </c>
      <c r="BN11" s="108">
        <f>(AG11-AG10)*1000/(('Measured Data'!$H14*$J10+'Measured Data'!$H15*$E11)*0.5*($C11-$C10))</f>
        <v>0</v>
      </c>
      <c r="BO11" s="108">
        <f>(AH11-AH10)*1000/(('Measured Data'!$H14*$J10+'Measured Data'!$H15*$E11)*0.5*($C11-$C10))</f>
        <v>0</v>
      </c>
      <c r="BP11" s="108">
        <f>(AI11-AI10)*1000/(('Measured Data'!$H14*$J10+'Measured Data'!$H15*$E11)*0.5*($C11-$C10))</f>
        <v>0</v>
      </c>
      <c r="BQ11" s="108">
        <f>(AJ11-AJ10)*1000/(('Measured Data'!$H14*$J10+'Measured Data'!$H15*$E11)*0.5*($C11-$C10))</f>
        <v>0</v>
      </c>
      <c r="BR11" s="108">
        <f>(AK11-AK10)*1000/(('Measured Data'!$H14*$J10+'Measured Data'!$H15*$E11)*0.5*($C11-$C10))</f>
        <v>0</v>
      </c>
      <c r="BS11" s="108">
        <f>(AL11-AL10)*1000/(('Measured Data'!$H14*$E11+'Measured Data'!$H15*$E11)*0.5*($C11-$C10))</f>
        <v>0</v>
      </c>
      <c r="BT11" s="109">
        <f t="shared" si="8"/>
        <v>2.4557410294397355E-2</v>
      </c>
      <c r="BU11" s="109">
        <f t="shared" si="9"/>
        <v>3.2202603986017687E-2</v>
      </c>
      <c r="BV11" s="109">
        <f t="shared" si="10"/>
        <v>4.3080900959217343E-2</v>
      </c>
      <c r="BW11" s="109">
        <f t="shared" si="11"/>
        <v>9.256239065433701E-2</v>
      </c>
      <c r="BX11" s="108">
        <f t="shared" si="4"/>
        <v>9.8855764291448153E-3</v>
      </c>
      <c r="BY11" s="108">
        <f t="shared" si="5"/>
        <v>0</v>
      </c>
      <c r="BZ11" s="108">
        <f t="shared" si="6"/>
        <v>-9.1796683186201322E-2</v>
      </c>
      <c r="CA11" s="108">
        <f t="shared" si="12"/>
        <v>0</v>
      </c>
      <c r="CB11" s="36"/>
    </row>
    <row r="12" spans="1:80">
      <c r="A12" s="94">
        <f>'Measured Data'!$A16</f>
        <v>9</v>
      </c>
      <c r="B12" s="500">
        <f>'Measured Data'!B16</f>
        <v>8.8743055555532919</v>
      </c>
      <c r="C12" s="500">
        <f>'Measured Data'!C16</f>
        <v>212.98333333327901</v>
      </c>
      <c r="D12" s="97">
        <v>1.9188055555555557</v>
      </c>
      <c r="E12" s="97">
        <f t="shared" si="0"/>
        <v>1918.8055555555557</v>
      </c>
      <c r="F12" s="97">
        <f>'Measured Data'!E16</f>
        <v>0</v>
      </c>
      <c r="G12" s="97">
        <f>'Measured Data'!F16</f>
        <v>0</v>
      </c>
      <c r="H12" s="97">
        <f>'Measured Data'!G16</f>
        <v>0</v>
      </c>
      <c r="I12" s="97">
        <v>0</v>
      </c>
      <c r="J12" s="97">
        <f t="shared" si="1"/>
        <v>1918.8055555555557</v>
      </c>
      <c r="K12" s="99">
        <v>1296.8588574753521</v>
      </c>
      <c r="L12" s="99">
        <f>L11 + 'Measured Data'!$H16*'In Process Calc.'!$E12 - 'Measured Data'!$H15*'In Process Calc.'!$J11</f>
        <v>29557.482868931962</v>
      </c>
      <c r="M12" s="102">
        <f>M11 + ('Measured Data'!P16*$E12-'Measured Data'!P15*$J11)/1000</f>
        <v>0</v>
      </c>
      <c r="N12" s="102">
        <f>N11+(-'Measured Data'!S15*'In Process Calc.'!$J11+'Measured Data'!S16*'In Process Calc.'!$E12)/1000</f>
        <v>2265.8599163888889</v>
      </c>
      <c r="O12" s="102">
        <f>O11-(-'Measured Data'!U15*'In Process Calc.'!$J11+'Measured Data'!U16*'In Process Calc.'!$E12-$F11*'Measured Data'!AS16)/1000</f>
        <v>-12.406041250000001</v>
      </c>
      <c r="P12" s="102">
        <f>P11-(-'Measured Data'!V15*'In Process Calc.'!$J11+'Measured Data'!V16*'In Process Calc.'!$E12-$F11*'Measured Data'!AT16)/1000</f>
        <v>-1.1760944722222231</v>
      </c>
      <c r="Q12" s="102">
        <f>Q11-(-'Measured Data'!W15*'In Process Calc.'!$J11+'Measured Data'!W16*'In Process Calc.'!$E12-$F11*'Measured Data'!AU16)/1000</f>
        <v>11.163015</v>
      </c>
      <c r="R12" s="102">
        <f>R11-(-'Measured Data'!X15*'In Process Calc.'!$J11+'Measured Data'!X16*'In Process Calc.'!$E12-$F11*'Measured Data'!AV16)/1000</f>
        <v>-2.7720229444444451</v>
      </c>
      <c r="S12" s="102">
        <f>S11-(-'Measured Data'!Y15*'In Process Calc.'!$J11+'Measured Data'!Y16*'In Process Calc.'!$E12-$F11*'Measured Data'!AW16)/1000</f>
        <v>1.5112030833333334</v>
      </c>
      <c r="T12" s="102">
        <v>56.427587154105098</v>
      </c>
      <c r="U12" s="102">
        <f>U11-(-'Measured Data'!AA15*'In Process Calc.'!$J11+'Measured Data'!AA16*'In Process Calc.'!$E12-$G11*'Measured Data'!AY16)/1000</f>
        <v>-6.890430750000001</v>
      </c>
      <c r="V12" s="102">
        <f>V11-(-'Measured Data'!AB15*'In Process Calc.'!$J11+'Measured Data'!AB16*'In Process Calc.'!$E12-$F11*'Measured Data'!AZ16)/1000</f>
        <v>-17.816032222222226</v>
      </c>
      <c r="W12" s="102">
        <f>W11-(-'Measured Data'!AC15*'In Process Calc.'!$J11+'Measured Data'!AC16*'In Process Calc.'!$E12-$F11*'Measured Data'!BA16)/1000</f>
        <v>0</v>
      </c>
      <c r="X12" s="102">
        <f>X11-(-'Measured Data'!AD15*'In Process Calc.'!$J11+'Measured Data'!AD16*'In Process Calc.'!$E12-$F11*'Measured Data'!BB16)/1000</f>
        <v>0</v>
      </c>
      <c r="Y12" s="102">
        <f>Y11-(-'Measured Data'!AE15*'In Process Calc.'!$J11+'Measured Data'!AE16*'In Process Calc.'!$E12-$F11*'Measured Data'!BC16)/1000</f>
        <v>0</v>
      </c>
      <c r="Z12" s="102">
        <f>Z11+(-'Measured Data'!AF15*'In Process Calc.'!$J11+'Measured Data'!AF16*'In Process Calc.'!$E12-$F11*'Measured Data'!BD16)/1000</f>
        <v>15.320631660746004</v>
      </c>
      <c r="AA12" s="102">
        <f>AA11-(-'Measured Data'!AG15*'In Process Calc.'!$J11+'Measured Data'!AG16*'In Process Calc.'!$E12-$F11*'Measured Data'!BE16)/1000</f>
        <v>0</v>
      </c>
      <c r="AB12" s="102">
        <f>AB11-(-'Measured Data'!AH15*'In Process Calc.'!$J11+'Measured Data'!AH16*'In Process Calc.'!$E12-$F11*'Measured Data'!BF16)/1000</f>
        <v>0</v>
      </c>
      <c r="AC12" s="102">
        <f>AC11-(-'Measured Data'!AI15*'In Process Calc.'!$J11+'Measured Data'!AI16*'In Process Calc.'!$E12-$F11*'Measured Data'!BG16)/1000</f>
        <v>0</v>
      </c>
      <c r="AD12" s="102">
        <f>AD11-(-'Measured Data'!AJ15*'In Process Calc.'!$J11+'Measured Data'!AJ16*'In Process Calc.'!$E12-$F11*'Measured Data'!BH16)/1000</f>
        <v>0</v>
      </c>
      <c r="AE12" s="102">
        <f>AE11-(-'Measured Data'!AK15*'In Process Calc.'!$J11+'Measured Data'!AK16*'In Process Calc.'!$E12-$F11*'Measured Data'!BI16)/1000</f>
        <v>0</v>
      </c>
      <c r="AF12" s="102">
        <f>AF11-(-'Measured Data'!AL15*'In Process Calc.'!$J11+'Measured Data'!AL16*'In Process Calc.'!$E12-$F11*'Measured Data'!BJ16)/1000</f>
        <v>0</v>
      </c>
      <c r="AG12" s="102">
        <f>AG11-(-'Measured Data'!AM15*'In Process Calc.'!$J11+'Measured Data'!AM16*'In Process Calc.'!$E12-$F11*'Measured Data'!BK16)/1000</f>
        <v>0</v>
      </c>
      <c r="AH12" s="102">
        <f>AH11-(-'Measured Data'!AN15*'In Process Calc.'!$J11+'Measured Data'!AN16*'In Process Calc.'!$E12-$F11*'Measured Data'!BL16)/1000</f>
        <v>0</v>
      </c>
      <c r="AI12" s="102">
        <f>AI11-(-'Measured Data'!AO15*'In Process Calc.'!$J11+'Measured Data'!AO16*'In Process Calc.'!$E12-$F11*'Measured Data'!BM16)/1000</f>
        <v>0</v>
      </c>
      <c r="AJ12" s="102">
        <f>AJ11-(-'Measured Data'!AP15*'In Process Calc.'!$J11+'Measured Data'!AP16*'In Process Calc.'!$E12-$F11*'Measured Data'!BN16)/1000</f>
        <v>0</v>
      </c>
      <c r="AK12" s="102">
        <f>AK11-(-'Measured Data'!AQ15*'In Process Calc.'!$J11+'Measured Data'!AQ16*'In Process Calc.'!$E12-$F11*'Measured Data'!BO16)/1000</f>
        <v>0</v>
      </c>
      <c r="AL12" s="102">
        <f>AL11-(-'Measured Data'!AR15*'In Process Calc.'!$J11+'Measured Data'!AR16*'In Process Calc.'!$E12-'In Process Calc.'!$F11*'Measured Data'!BP16)/1000</f>
        <v>0</v>
      </c>
      <c r="AM12" s="101">
        <f t="shared" si="14"/>
        <v>-26.130899638888899</v>
      </c>
      <c r="AN12" s="101">
        <f t="shared" si="2"/>
        <v>-38.5369408888889</v>
      </c>
      <c r="AO12" s="101">
        <f t="shared" si="7"/>
        <v>-50.739571222222253</v>
      </c>
      <c r="AP12" s="107">
        <f>'Measured Data'!N16/('Measured Data'!H16)</f>
        <v>0</v>
      </c>
      <c r="AQ12" s="108">
        <f>IF('Measured Data'!O16&gt;0,'Measured Data'!O16,('Measured Data'!P16*$E12-'Measured Data'!P15*$J11)/1000/(('Measured Data'!$H15*$J11+'Measured Data'!$H16*$E12)*1000000*0.5*($C12-$C11))*1000000000)</f>
        <v>0</v>
      </c>
      <c r="AR12" s="108">
        <f>(L12-L11)/(('Measured Data'!$H15*$J11+'Measured Data'!$H16*$E12)*0.5*($C12-$C11))</f>
        <v>9.3292274104369629E-3</v>
      </c>
      <c r="AS12" s="108">
        <f t="shared" si="3"/>
        <v>9.4532237602280769E-3</v>
      </c>
      <c r="AT12" s="108">
        <f>('Measured Data'!$I16*$E12-'Measured Data'!$I15*$J11)/(('Measured Data'!$H15*$J11+'Measured Data'!$H16*$E12)*0.5*($C12-$C11))</f>
        <v>1.2399634979111352E-4</v>
      </c>
      <c r="AU12" s="108">
        <f>(N12-N11)*1000/(('Measured Data'!$H15*$J11+'Measured Data'!$H16*$E12)*0.5*($C12-$C11))</f>
        <v>1.2998005834225068</v>
      </c>
      <c r="AV12" s="108">
        <f>(O12-O11)*1000/(('Measured Data'!$H15*$J11+'Measured Data'!$H16*$E12)*0.5*($C12-$C11))</f>
        <v>-4.8192136100789849E-3</v>
      </c>
      <c r="AW12" s="108">
        <f>(P12-P11)*1000/(('Measured Data'!$H15*$J11+'Measured Data'!$H16*$E12)*0.5*($C12-$C11))</f>
        <v>1.4203823713032366E-3</v>
      </c>
      <c r="AX12" s="108">
        <f>(Q12-Q11)*1000/(('Measured Data'!$H15*$J11+'Measured Data'!$H16*$E12)*0.5*($C12-$C11))</f>
        <v>3.4408719209068745E-3</v>
      </c>
      <c r="AY12" s="108">
        <f>(R12-R11)*1000/(('Measured Data'!$H15*$J11+'Measured Data'!$H16*$E12)*0.5*($C12-$C11))</f>
        <v>1.223724465370523E-3</v>
      </c>
      <c r="AZ12" s="108">
        <f>(S12-S11)*1000/(('Measured Data'!$H15*$J11+'Measured Data'!$H16*$E12)*0.5*($C12-$C11))</f>
        <v>5.1395405542222655E-4</v>
      </c>
      <c r="BA12" s="507">
        <v>2.9533231743167482E-2</v>
      </c>
      <c r="BB12" s="108">
        <f>(U12-U11)*1000/(('Measured Data'!$H15*$J11+'Measured Data'!$H16*$E12)*0.5*($C12-$C11))</f>
        <v>-3.1432660640688816E-4</v>
      </c>
      <c r="BC12" s="108">
        <f>(V12-V11)*1000/(('Measured Data'!$H15*$J11+'Measured Data'!$H16*$E12)*0.5*($C12-$C11))</f>
        <v>9.0559681579427953E-3</v>
      </c>
      <c r="BD12" s="108">
        <f>(W12-W11)*1000/(('Measured Data'!$H15*$J11+'Measured Data'!$H16*$E12)*0.5*($C12-$C11))</f>
        <v>0</v>
      </c>
      <c r="BE12" s="108">
        <f>(X12-X11)*1000/(('Measured Data'!$H15*$J11+'Measured Data'!$H16*$E12)*0.5*($C12-$C11))</f>
        <v>0</v>
      </c>
      <c r="BF12" s="108">
        <f>(Y12-Y11)*1000/(('Measured Data'!$H15*$J11+'Measured Data'!$H16*$E12)*0.5*($C12-$C11))</f>
        <v>0</v>
      </c>
      <c r="BG12" s="507">
        <v>-9.5454418647481082E-3</v>
      </c>
      <c r="BH12" s="108">
        <f>(AA12-AA11)*1000/(('Measured Data'!$H15*$J11+'Measured Data'!$H16*$E12)*0.5*($C12-$C11))</f>
        <v>0</v>
      </c>
      <c r="BI12" s="108">
        <f>(AB12-AB11)*1000/(('Measured Data'!$H15*$J11+'Measured Data'!$H16*$E12)*0.5*($C12-$C11))</f>
        <v>0</v>
      </c>
      <c r="BJ12" s="108">
        <f>(AC12-AC11)*1000/(('Measured Data'!$H15*$J11+'Measured Data'!$H16*$E12)*0.5*($C12-$C11))</f>
        <v>0</v>
      </c>
      <c r="BK12" s="108">
        <f>(AD12-AD11)*1000/(('Measured Data'!$H15*$J11+'Measured Data'!$H16*$E12)*0.5*($C12-$C11))</f>
        <v>0</v>
      </c>
      <c r="BL12" s="108">
        <f>(AE12-AE11)*1000/(('Measured Data'!$H15*$J11+'Measured Data'!$H16*$E12)*0.5*($C12-$C11))</f>
        <v>0</v>
      </c>
      <c r="BM12" s="108">
        <f>(AF12-AF11)*1000/(('Measured Data'!$H15*$J11+'Measured Data'!$H16*$E12)*0.5*($C12-$C11))</f>
        <v>0</v>
      </c>
      <c r="BN12" s="108">
        <f>(AG12-AG11)*1000/(('Measured Data'!$H15*$J11+'Measured Data'!$H16*$E12)*0.5*($C12-$C11))</f>
        <v>0</v>
      </c>
      <c r="BO12" s="108">
        <f>(AH12-AH11)*1000/(('Measured Data'!$H15*$J11+'Measured Data'!$H16*$E12)*0.5*($C12-$C11))</f>
        <v>0</v>
      </c>
      <c r="BP12" s="108">
        <f>(AI12-AI11)*1000/(('Measured Data'!$H15*$J11+'Measured Data'!$H16*$E12)*0.5*($C12-$C11))</f>
        <v>0</v>
      </c>
      <c r="BQ12" s="108">
        <f>(AJ12-AJ11)*1000/(('Measured Data'!$H15*$J11+'Measured Data'!$H16*$E12)*0.5*($C12-$C11))</f>
        <v>0</v>
      </c>
      <c r="BR12" s="108">
        <f>(AK12-AK11)*1000/(('Measured Data'!$H15*$J11+'Measured Data'!$H16*$E12)*0.5*($C12-$C11))</f>
        <v>0</v>
      </c>
      <c r="BS12" s="108">
        <f>(AL12-AL11)*1000/(('Measured Data'!$H15*$E12+'Measured Data'!$H16*$E12)*0.5*($C12-$C11))</f>
        <v>0</v>
      </c>
      <c r="BT12" s="109">
        <f t="shared" si="8"/>
        <v>1.7909053182869478E-2</v>
      </c>
      <c r="BU12" s="109">
        <f t="shared" si="9"/>
        <v>2.2728266792948461E-2</v>
      </c>
      <c r="BV12" s="109">
        <f t="shared" si="10"/>
        <v>5.9514971032904949E-2</v>
      </c>
      <c r="BW12" s="109">
        <f t="shared" si="11"/>
        <v>7.5544244895176332E-2</v>
      </c>
      <c r="BX12" s="108">
        <f t="shared" si="4"/>
        <v>-0.32321020427967379</v>
      </c>
      <c r="BY12" s="108">
        <f t="shared" si="5"/>
        <v>0</v>
      </c>
      <c r="BZ12" s="108">
        <f t="shared" si="6"/>
        <v>-1.0643149694567635E-2</v>
      </c>
      <c r="CA12" s="108">
        <f t="shared" si="12"/>
        <v>0</v>
      </c>
      <c r="CB12" s="36"/>
    </row>
    <row r="13" spans="1:80" ht="12.75" customHeight="1">
      <c r="A13" s="94">
        <f>'Measured Data'!$A17</f>
        <v>10</v>
      </c>
      <c r="B13" s="500">
        <f>'Measured Data'!B17</f>
        <v>9.9208333333372138</v>
      </c>
      <c r="C13" s="500">
        <f>'Measured Data'!C17</f>
        <v>238.10000000009313</v>
      </c>
      <c r="D13" s="97">
        <v>1.8628055555555556</v>
      </c>
      <c r="E13" s="97">
        <f t="shared" si="0"/>
        <v>1862.8055555555557</v>
      </c>
      <c r="F13" s="97">
        <f>'Measured Data'!E17</f>
        <v>0</v>
      </c>
      <c r="G13" s="97">
        <f>'Measured Data'!F17</f>
        <v>0</v>
      </c>
      <c r="H13" s="97">
        <f>'Measured Data'!G17</f>
        <v>0</v>
      </c>
      <c r="I13" s="97">
        <v>0</v>
      </c>
      <c r="J13" s="97">
        <f t="shared" si="1"/>
        <v>1862.8055555555557</v>
      </c>
      <c r="K13" s="99">
        <v>1708.6861198190477</v>
      </c>
      <c r="L13" s="99">
        <f>L12 + 'Measured Data'!$H17*'In Process Calc.'!$E13 - 'Measured Data'!$H16*'In Process Calc.'!$J12</f>
        <v>30178.796459672551</v>
      </c>
      <c r="M13" s="102">
        <f>M12 + ('Measured Data'!P17*$E13-'Measured Data'!P16*$J12)/1000</f>
        <v>0</v>
      </c>
      <c r="N13" s="102">
        <f>N12+(-'Measured Data'!S16*'In Process Calc.'!$J12+'Measured Data'!S17*'In Process Calc.'!$E13)/1000</f>
        <v>2953.124275277778</v>
      </c>
      <c r="O13" s="102">
        <f>O12-(-'Measured Data'!U16*'In Process Calc.'!$J12+'Measured Data'!U17*'In Process Calc.'!$E13-$F12*'Measured Data'!AS17)/1000</f>
        <v>-13.573730222222224</v>
      </c>
      <c r="P13" s="102">
        <f>P12-(-'Measured Data'!V16*'In Process Calc.'!$J12+'Measured Data'!V17*'In Process Calc.'!$E13-$F12*'Measured Data'!AT17)/1000</f>
        <v>-0.62070363888888924</v>
      </c>
      <c r="Q13" s="102">
        <f>Q12-(-'Measured Data'!W16*'In Process Calc.'!$J12+'Measured Data'!W17*'In Process Calc.'!$E13-$F12*'Measured Data'!AU17)/1000</f>
        <v>11.163015</v>
      </c>
      <c r="R13" s="102">
        <f>R12-(-'Measured Data'!X16*'In Process Calc.'!$J12+'Measured Data'!X17*'In Process Calc.'!$E13-$F12*'Measured Data'!AV17)/1000</f>
        <v>-1.6656349722222223</v>
      </c>
      <c r="S13" s="102">
        <f>S12-(-'Measured Data'!Y16*'In Process Calc.'!$J12+'Measured Data'!Y17*'In Process Calc.'!$E13-$F12*'Measured Data'!AW17)/1000</f>
        <v>1.7163440555555556</v>
      </c>
      <c r="T13" s="102">
        <v>69.74347642302024</v>
      </c>
      <c r="U13" s="102">
        <f>U12-(-'Measured Data'!AA16*'In Process Calc.'!$J12+'Measured Data'!AA17*'In Process Calc.'!$E13-$G12*'Measured Data'!AY17)/1000</f>
        <v>-6.5160938333333345</v>
      </c>
      <c r="V13" s="102">
        <f>V12-(-'Measured Data'!AB16*'In Process Calc.'!$J12+'Measured Data'!AB17*'In Process Calc.'!$E13-$F12*'Measured Data'!AZ17)/1000</f>
        <v>-12.301161305555556</v>
      </c>
      <c r="W13" s="102">
        <f>W12-(-'Measured Data'!AC16*'In Process Calc.'!$J12+'Measured Data'!AC17*'In Process Calc.'!$E13-$F12*'Measured Data'!BA17)/1000</f>
        <v>0</v>
      </c>
      <c r="X13" s="102">
        <f>X12-(-'Measured Data'!AD16*'In Process Calc.'!$J12+'Measured Data'!AD17*'In Process Calc.'!$E13-$F12*'Measured Data'!BB17)/1000</f>
        <v>0</v>
      </c>
      <c r="Y13" s="102">
        <f>Y12-(-'Measured Data'!AE16*'In Process Calc.'!$J12+'Measured Data'!AE17*'In Process Calc.'!$E13-$F12*'Measured Data'!BC17)/1000</f>
        <v>0</v>
      </c>
      <c r="Z13" s="102">
        <f>Z12+(-'Measured Data'!AF16*'In Process Calc.'!$J12+'Measured Data'!AF17*'In Process Calc.'!$E13-$F12*'Measured Data'!BD17)/1000</f>
        <v>11.715160597986976</v>
      </c>
      <c r="AA13" s="102">
        <f>AA12-(-'Measured Data'!AG16*'In Process Calc.'!$J12+'Measured Data'!AG17*'In Process Calc.'!$E13-$F12*'Measured Data'!BE17)/1000</f>
        <v>0</v>
      </c>
      <c r="AB13" s="102">
        <f>AB12-(-'Measured Data'!AH16*'In Process Calc.'!$J12+'Measured Data'!AH17*'In Process Calc.'!$E13-$F12*'Measured Data'!BF17)/1000</f>
        <v>0</v>
      </c>
      <c r="AC13" s="102">
        <f>AC12-(-'Measured Data'!AI16*'In Process Calc.'!$J12+'Measured Data'!AI17*'In Process Calc.'!$E13-$F12*'Measured Data'!BG17)/1000</f>
        <v>0</v>
      </c>
      <c r="AD13" s="102">
        <f>AD12-(-'Measured Data'!AJ16*'In Process Calc.'!$J12+'Measured Data'!AJ17*'In Process Calc.'!$E13-$F12*'Measured Data'!BH17)/1000</f>
        <v>0</v>
      </c>
      <c r="AE13" s="102">
        <f>AE12-(-'Measured Data'!AK16*'In Process Calc.'!$J12+'Measured Data'!AK17*'In Process Calc.'!$E13-$F12*'Measured Data'!BI17)/1000</f>
        <v>0</v>
      </c>
      <c r="AF13" s="102">
        <f>AF12-(-'Measured Data'!AL16*'In Process Calc.'!$J12+'Measured Data'!AL17*'In Process Calc.'!$E13-$F12*'Measured Data'!BJ17)/1000</f>
        <v>0</v>
      </c>
      <c r="AG13" s="102">
        <f>AG12-(-'Measured Data'!AM16*'In Process Calc.'!$J12+'Measured Data'!AM17*'In Process Calc.'!$E13-$F12*'Measured Data'!BK17)/1000</f>
        <v>0</v>
      </c>
      <c r="AH13" s="102">
        <f>AH12-(-'Measured Data'!AN16*'In Process Calc.'!$J12+'Measured Data'!AN17*'In Process Calc.'!$E13-$F12*'Measured Data'!BL17)/1000</f>
        <v>0</v>
      </c>
      <c r="AI13" s="102">
        <f>AI12-(-'Measured Data'!AO16*'In Process Calc.'!$J12+'Measured Data'!AO17*'In Process Calc.'!$E13-$F12*'Measured Data'!BM17)/1000</f>
        <v>0</v>
      </c>
      <c r="AJ13" s="102">
        <f>AJ12-(-'Measured Data'!AP16*'In Process Calc.'!$J12+'Measured Data'!AP17*'In Process Calc.'!$E13-$F12*'Measured Data'!BN17)/1000</f>
        <v>0</v>
      </c>
      <c r="AK13" s="102">
        <f>AK12-(-'Measured Data'!AQ16*'In Process Calc.'!$J12+'Measured Data'!AQ17*'In Process Calc.'!$E13-$F12*'Measured Data'!BO17)/1000</f>
        <v>0</v>
      </c>
      <c r="AL13" s="102">
        <f>AL12-(-'Measured Data'!AR16*'In Process Calc.'!$J12+'Measured Data'!AR17*'In Process Calc.'!$E13-'In Process Calc.'!$F12*'Measured Data'!BP17)/1000</f>
        <v>0</v>
      </c>
      <c r="AM13" s="101">
        <f t="shared" si="14"/>
        <v>-17.29681061111112</v>
      </c>
      <c r="AN13" s="101">
        <f t="shared" si="2"/>
        <v>-30.870540833333344</v>
      </c>
      <c r="AO13" s="101">
        <f t="shared" si="7"/>
        <v>-8.8017224166666779</v>
      </c>
      <c r="AP13" s="107">
        <f>'Measured Data'!N17/('Measured Data'!H17)</f>
        <v>0</v>
      </c>
      <c r="AQ13" s="108">
        <f>IF('Measured Data'!O17&gt;0,'Measured Data'!O17,('Measured Data'!P17*$E13-'Measured Data'!P16*$J12)/1000/(('Measured Data'!$H16*$J12+'Measured Data'!$H17*$E13)*1000000*0.5*($C13-$C12))*1000000000)</f>
        <v>0</v>
      </c>
      <c r="AR13" s="108">
        <f>(L13-L12)/(('Measured Data'!$H16*$J12+'Measured Data'!$H17*$E13)*0.5*($C13-$C12))</f>
        <v>8.1449108054569271E-4</v>
      </c>
      <c r="AS13" s="108">
        <f t="shared" si="3"/>
        <v>1.2016913337084495E-3</v>
      </c>
      <c r="AT13" s="108">
        <f>('Measured Data'!$I17*$E13-'Measured Data'!$I16*$J12)/(('Measured Data'!$H16*$J12+'Measured Data'!$H17*$E13)*0.5*($C13-$C12))</f>
        <v>3.8720025316275685E-4</v>
      </c>
      <c r="AU13" s="108">
        <f>(N13-N12)*1000/(('Measured Data'!$H16*$J12+'Measured Data'!$H17*$E13)*0.5*($C13-$C12))</f>
        <v>0.90094712015670364</v>
      </c>
      <c r="AV13" s="108">
        <f>(O13-O12)*1000/(('Measured Data'!$H16*$J12+'Measured Data'!$H17*$E13)*0.5*($C13-$C12))</f>
        <v>-1.5307443244447878E-3</v>
      </c>
      <c r="AW13" s="108">
        <f>(P13-P12)*1000/(('Measured Data'!$H16*$J12+'Measured Data'!$H17*$E13)*0.5*($C13-$C12))</f>
        <v>7.2807176071529062E-4</v>
      </c>
      <c r="AX13" s="108">
        <f>(Q13-Q12)*1000/(('Measured Data'!$H16*$J12+'Measured Data'!$H17*$E13)*0.5*($C13-$C12))</f>
        <v>0</v>
      </c>
      <c r="AY13" s="108">
        <f>(R13-R12)*1000/(('Measured Data'!$H16*$J12+'Measured Data'!$H17*$E13)*0.5*($C13-$C12))</f>
        <v>1.4503837489276525E-3</v>
      </c>
      <c r="AZ13" s="108">
        <f>(S13-S12)*1000/(('Measured Data'!$H16*$J12+'Measured Data'!$H17*$E13)*0.5*($C13-$C12))</f>
        <v>2.689229635719225E-4</v>
      </c>
      <c r="BA13" s="507">
        <v>2.4144522984423475E-2</v>
      </c>
      <c r="BB13" s="108">
        <f>(U13-U12)*1000/(('Measured Data'!$H16*$J12+'Measured Data'!$H17*$E13)*0.5*($C13-$C12))</f>
        <v>4.9072494838001363E-4</v>
      </c>
      <c r="BC13" s="108">
        <f>(V13-V12)*1000/(('Measured Data'!$H16*$J12+'Measured Data'!$H17*$E13)*0.5*($C13-$C12))</f>
        <v>7.2295427605755958E-3</v>
      </c>
      <c r="BD13" s="108">
        <f>(W13-W12)*1000/(('Measured Data'!$H16*$J12+'Measured Data'!$H17*$E13)*0.5*($C13-$C12))</f>
        <v>0</v>
      </c>
      <c r="BE13" s="108">
        <f>(X13-X12)*1000/(('Measured Data'!$H16*$J12+'Measured Data'!$H17*$E13)*0.5*($C13-$C12))</f>
        <v>0</v>
      </c>
      <c r="BF13" s="108">
        <f>(Y13-Y12)*1000/(('Measured Data'!$H16*$J12+'Measured Data'!$H17*$E13)*0.5*($C13-$C12))</f>
        <v>0</v>
      </c>
      <c r="BG13" s="507">
        <v>-1.0512866189746886E-2</v>
      </c>
      <c r="BH13" s="108">
        <f>(AA13-AA12)*1000/(('Measured Data'!$H16*$J12+'Measured Data'!$H17*$E13)*0.5*($C13-$C12))</f>
        <v>0</v>
      </c>
      <c r="BI13" s="108">
        <f>(AB13-AB12)*1000/(('Measured Data'!$H16*$J12+'Measured Data'!$H17*$E13)*0.5*($C13-$C12))</f>
        <v>0</v>
      </c>
      <c r="BJ13" s="108">
        <f>(AC13-AC12)*1000/(('Measured Data'!$H16*$J12+'Measured Data'!$H17*$E13)*0.5*($C13-$C12))</f>
        <v>0</v>
      </c>
      <c r="BK13" s="108">
        <f>(AD13-AD12)*1000/(('Measured Data'!$H16*$J12+'Measured Data'!$H17*$E13)*0.5*($C13-$C12))</f>
        <v>0</v>
      </c>
      <c r="BL13" s="108">
        <f>(AE13-AE12)*1000/(('Measured Data'!$H16*$J12+'Measured Data'!$H17*$E13)*0.5*($C13-$C12))</f>
        <v>0</v>
      </c>
      <c r="BM13" s="108">
        <f>(AF13-AF12)*1000/(('Measured Data'!$H16*$J12+'Measured Data'!$H17*$E13)*0.5*($C13-$C12))</f>
        <v>0</v>
      </c>
      <c r="BN13" s="108">
        <f>(AG13-AG12)*1000/(('Measured Data'!$H16*$J12+'Measured Data'!$H17*$E13)*0.5*($C13-$C12))</f>
        <v>0</v>
      </c>
      <c r="BO13" s="108">
        <f>(AH13-AH12)*1000/(('Measured Data'!$H16*$J12+'Measured Data'!$H17*$E13)*0.5*($C13-$C12))</f>
        <v>0</v>
      </c>
      <c r="BP13" s="108">
        <f>(AI13-AI12)*1000/(('Measured Data'!$H16*$J12+'Measured Data'!$H17*$E13)*0.5*($C13-$C12))</f>
        <v>0</v>
      </c>
      <c r="BQ13" s="108">
        <f>(AJ13-AJ12)*1000/(('Measured Data'!$H16*$J12+'Measured Data'!$H17*$E13)*0.5*($C13-$C12))</f>
        <v>0</v>
      </c>
      <c r="BR13" s="108">
        <f>(AK13-AK12)*1000/(('Measured Data'!$H16*$J12+'Measured Data'!$H17*$E13)*0.5*($C13-$C12))</f>
        <v>0</v>
      </c>
      <c r="BS13" s="108">
        <f>(AL13-AL12)*1000/(('Measured Data'!$H16*$E13+'Measured Data'!$H17*$E13)*0.5*($C13-$C12))</f>
        <v>0</v>
      </c>
      <c r="BT13" s="109">
        <f t="shared" si="8"/>
        <v>1.1311842088251572E-2</v>
      </c>
      <c r="BU13" s="109">
        <f t="shared" si="9"/>
        <v>1.2842586412696359E-2</v>
      </c>
      <c r="BV13" s="109">
        <f t="shared" si="10"/>
        <v>4.5792608912877571E-2</v>
      </c>
      <c r="BW13" s="109">
        <f t="shared" si="11"/>
        <v>5.0384841886211937E-2</v>
      </c>
      <c r="BX13" s="108">
        <f t="shared" si="4"/>
        <v>-0.43541411841224298</v>
      </c>
      <c r="BY13" s="108">
        <f t="shared" si="5"/>
        <v>0</v>
      </c>
      <c r="BZ13" s="108">
        <f t="shared" si="6"/>
        <v>2.0324483059640418E-2</v>
      </c>
      <c r="CA13" s="108">
        <f t="shared" si="12"/>
        <v>0</v>
      </c>
      <c r="CB13" s="36"/>
    </row>
    <row r="14" spans="1:80">
      <c r="A14" s="94">
        <f>'Measured Data'!$A18</f>
        <v>11</v>
      </c>
      <c r="B14" s="500">
        <f>'Measured Data'!B18</f>
        <v>10.90625</v>
      </c>
      <c r="C14" s="500">
        <f>'Measured Data'!C18</f>
        <v>261.75</v>
      </c>
      <c r="D14" s="97">
        <v>1.8530555555555557</v>
      </c>
      <c r="E14" s="97">
        <f t="shared" si="0"/>
        <v>1853.0555555555557</v>
      </c>
      <c r="F14" s="97">
        <f>'Measured Data'!E18</f>
        <v>0</v>
      </c>
      <c r="G14" s="97">
        <f>'Measured Data'!F18</f>
        <v>0</v>
      </c>
      <c r="H14" s="97">
        <f>'Measured Data'!G18</f>
        <v>0</v>
      </c>
      <c r="I14" s="97">
        <v>0</v>
      </c>
      <c r="J14" s="97">
        <f t="shared" si="1"/>
        <v>1853.0555555555557</v>
      </c>
      <c r="K14" s="99">
        <v>2138.4933505961603</v>
      </c>
      <c r="L14" s="99">
        <f>L13 + 'Measured Data'!$H18*'In Process Calc.'!$E14 - 'Measured Data'!$H17*'In Process Calc.'!$J13</f>
        <v>28768.135541780684</v>
      </c>
      <c r="M14" s="102">
        <f>M13 + ('Measured Data'!P18*$E14-'Measured Data'!P17*$J13)/1000</f>
        <v>0</v>
      </c>
      <c r="N14" s="102">
        <f>N13+(-'Measured Data'!S17*'In Process Calc.'!$J13+'Measured Data'!S18*'In Process Calc.'!$E14)/1000</f>
        <v>3744.339647222223</v>
      </c>
      <c r="O14" s="102">
        <f>O13-(-'Measured Data'!U17*'In Process Calc.'!$J13+'Measured Data'!U18*'In Process Calc.'!$E14-$F13*'Measured Data'!AS18)/1000</f>
        <v>-11.380338611111114</v>
      </c>
      <c r="P14" s="102">
        <f>P13-(-'Measured Data'!V17*'In Process Calc.'!$J13+'Measured Data'!V18*'In Process Calc.'!$E14-$F13*'Measured Data'!AT18)/1000</f>
        <v>3.3720555555555087E-2</v>
      </c>
      <c r="Q14" s="102">
        <f>Q13-(-'Measured Data'!W17*'In Process Calc.'!$J13+'Measured Data'!W18*'In Process Calc.'!$E14-$F13*'Measured Data'!AU18)/1000</f>
        <v>11.037007222222222</v>
      </c>
      <c r="R14" s="102">
        <f>R13-(-'Measured Data'!X17*'In Process Calc.'!$J13+'Measured Data'!X18*'In Process Calc.'!$E14-$F13*'Measured Data'!AV18)/1000</f>
        <v>-1.3265433333333343</v>
      </c>
      <c r="S14" s="102">
        <f>S13-(-'Measured Data'!Y17*'In Process Calc.'!$J13+'Measured Data'!Y18*'In Process Calc.'!$E14-$F13*'Measured Data'!AW18)/1000</f>
        <v>1.8084502777777778</v>
      </c>
      <c r="T14" s="102">
        <v>85.905125900117042</v>
      </c>
      <c r="U14" s="102">
        <f>U13-(-'Measured Data'!AA17*'In Process Calc.'!$J13+'Measured Data'!AA18*'In Process Calc.'!$E14-$G13*'Measured Data'!AY18)/1000</f>
        <v>-4.7493813888888905</v>
      </c>
      <c r="V14" s="102">
        <f>V13-(-'Measured Data'!AB17*'In Process Calc.'!$J13+'Measured Data'!AB18*'In Process Calc.'!$E14-$F13*'Measured Data'!AZ18)/1000</f>
        <v>-7.5238444444444479</v>
      </c>
      <c r="W14" s="102">
        <f>W13-(-'Measured Data'!AC17*'In Process Calc.'!$J13+'Measured Data'!AC18*'In Process Calc.'!$E14-$F13*'Measured Data'!BA18)/1000</f>
        <v>0</v>
      </c>
      <c r="X14" s="102">
        <f>X13-(-'Measured Data'!AD17*'In Process Calc.'!$J13+'Measured Data'!AD18*'In Process Calc.'!$E14-$F13*'Measured Data'!BB18)/1000</f>
        <v>0</v>
      </c>
      <c r="Y14" s="102">
        <f>Y13-(-'Measured Data'!AE17*'In Process Calc.'!$J13+'Measured Data'!AE18*'In Process Calc.'!$E14-$F13*'Measured Data'!BC18)/1000</f>
        <v>0</v>
      </c>
      <c r="Z14" s="102">
        <f>Z13+(-'Measured Data'!AF17*'In Process Calc.'!$J13+'Measured Data'!AF18*'In Process Calc.'!$E14-$F13*'Measured Data'!BD18)/1000</f>
        <v>8.9694654134596412</v>
      </c>
      <c r="AA14" s="102">
        <f>AA13-(-'Measured Data'!AG17*'In Process Calc.'!$J13+'Measured Data'!AG18*'In Process Calc.'!$E14-$F13*'Measured Data'!BE18)/1000</f>
        <v>0</v>
      </c>
      <c r="AB14" s="102">
        <f>AB13-(-'Measured Data'!AH17*'In Process Calc.'!$J13+'Measured Data'!AH18*'In Process Calc.'!$E14-$F13*'Measured Data'!BF18)/1000</f>
        <v>0</v>
      </c>
      <c r="AC14" s="102">
        <f>AC13-(-'Measured Data'!AI17*'In Process Calc.'!$J13+'Measured Data'!AI18*'In Process Calc.'!$E14-$F13*'Measured Data'!BG18)/1000</f>
        <v>0</v>
      </c>
      <c r="AD14" s="102">
        <f>AD13-(-'Measured Data'!AJ17*'In Process Calc.'!$J13+'Measured Data'!AJ18*'In Process Calc.'!$E14-$F13*'Measured Data'!BH18)/1000</f>
        <v>0</v>
      </c>
      <c r="AE14" s="102">
        <f>AE13-(-'Measured Data'!AK17*'In Process Calc.'!$J13+'Measured Data'!AK18*'In Process Calc.'!$E14-$F13*'Measured Data'!BI18)/1000</f>
        <v>0</v>
      </c>
      <c r="AF14" s="102">
        <f>AF13-(-'Measured Data'!AL17*'In Process Calc.'!$J13+'Measured Data'!AL18*'In Process Calc.'!$E14-$F13*'Measured Data'!BJ18)/1000</f>
        <v>0</v>
      </c>
      <c r="AG14" s="102">
        <f>AG13-(-'Measured Data'!AM17*'In Process Calc.'!$J13+'Measured Data'!AM18*'In Process Calc.'!$E14-$F13*'Measured Data'!BK18)/1000</f>
        <v>0</v>
      </c>
      <c r="AH14" s="102">
        <f>AH13-(-'Measured Data'!AN17*'In Process Calc.'!$J13+'Measured Data'!AN18*'In Process Calc.'!$E14-$F13*'Measured Data'!BL18)/1000</f>
        <v>0</v>
      </c>
      <c r="AI14" s="102">
        <f>AI13-(-'Measured Data'!AO17*'In Process Calc.'!$J13+'Measured Data'!AO18*'In Process Calc.'!$E14-$F13*'Measured Data'!BM18)/1000</f>
        <v>0</v>
      </c>
      <c r="AJ14" s="102">
        <f>AJ13-(-'Measured Data'!AP17*'In Process Calc.'!$J13+'Measured Data'!AP18*'In Process Calc.'!$E14-$F13*'Measured Data'!BN18)/1000</f>
        <v>0</v>
      </c>
      <c r="AK14" s="102">
        <f>AK13-(-'Measured Data'!AQ17*'In Process Calc.'!$J13+'Measured Data'!AQ18*'In Process Calc.'!$E14-$F13*'Measured Data'!BO18)/1000</f>
        <v>0</v>
      </c>
      <c r="AL14" s="102">
        <f>AL13-(-'Measured Data'!AR17*'In Process Calc.'!$J13+'Measured Data'!AR18*'In Process Calc.'!$E14-'In Process Calc.'!$F13*'Measured Data'!BP18)/1000</f>
        <v>0</v>
      </c>
      <c r="AM14" s="101">
        <f t="shared" si="14"/>
        <v>-3.9036919444444553</v>
      </c>
      <c r="AN14" s="101">
        <f t="shared" si="2"/>
        <v>-15.284030555555569</v>
      </c>
      <c r="AO14" s="101">
        <f t="shared" si="7"/>
        <v>22.669767222222205</v>
      </c>
      <c r="AP14" s="107">
        <f>'Measured Data'!N18/('Measured Data'!H18)</f>
        <v>0</v>
      </c>
      <c r="AQ14" s="108">
        <f>IF('Measured Data'!O18&gt;0,'Measured Data'!O18,('Measured Data'!P18*$E14-'Measured Data'!P17*$J13)/1000/(('Measured Data'!$H17*$J13+'Measured Data'!$H18*$E14)*1000000*0.5*($C14-$C13))*1000000000)</f>
        <v>0</v>
      </c>
      <c r="AR14" s="108">
        <f>(L14-L13)/(('Measured Data'!$H17*$J13+'Measured Data'!$H18*$E14)*0.5*($C14-$C13))</f>
        <v>-1.989800836565248E-3</v>
      </c>
      <c r="AS14" s="108">
        <f t="shared" si="3"/>
        <v>-1.8789030298561901E-3</v>
      </c>
      <c r="AT14" s="108">
        <f>('Measured Data'!$I18*$E14-'Measured Data'!$I17*$J13)/(('Measured Data'!$H17*$J13+'Measured Data'!$H18*$E14)*0.5*($C14-$C13))</f>
        <v>1.1089780670905789E-4</v>
      </c>
      <c r="AU14" s="108">
        <f>(N14-N13)*1000/(('Measured Data'!$H17*$J13+'Measured Data'!$H18*$E14)*0.5*($C14-$C13))</f>
        <v>1.1160449609330021</v>
      </c>
      <c r="AV14" s="108">
        <f>(O14-O13)*1000/(('Measured Data'!$H17*$J13+'Measured Data'!$H18*$E14)*0.5*($C14-$C13))</f>
        <v>3.0938777755510466E-3</v>
      </c>
      <c r="AW14" s="108">
        <f>(P14-P13)*1000/(('Measured Data'!$H17*$J13+'Measured Data'!$H18*$E14)*0.5*($C14-$C13))</f>
        <v>9.2309483665295087E-4</v>
      </c>
      <c r="AX14" s="108">
        <f>(Q14-Q13)*1000/(('Measured Data'!$H17*$J13+'Measured Data'!$H18*$E14)*0.5*($C14-$C13))</f>
        <v>-1.7773965270878063E-4</v>
      </c>
      <c r="AY14" s="108">
        <f>(R14-R13)*1000/(('Measured Data'!$H17*$J13+'Measured Data'!$H18*$E14)*0.5*($C14-$C13))</f>
        <v>4.7830404753944659E-4</v>
      </c>
      <c r="AZ14" s="108">
        <f>(S14-S13)*1000/(('Measured Data'!$H17*$J13+'Measured Data'!$H18*$E14)*0.5*($C14-$C13))</f>
        <v>1.2991997985209024E-4</v>
      </c>
      <c r="BA14" s="507">
        <v>3.1093867846328657E-2</v>
      </c>
      <c r="BB14" s="108">
        <f>(U14-U13)*1000/(('Measured Data'!$H17*$J13+'Measured Data'!$H18*$E14)*0.5*($C14-$C13))</f>
        <v>2.4920275704379169E-3</v>
      </c>
      <c r="BC14" s="108">
        <f>(V14-V13)*1000/(('Measured Data'!$H17*$J13+'Measured Data'!$H18*$E14)*0.5*($C14-$C13))</f>
        <v>6.7386208593501438E-3</v>
      </c>
      <c r="BD14" s="108">
        <f>(W14-W13)*1000/(('Measured Data'!$H17*$J13+'Measured Data'!$H18*$E14)*0.5*($C14-$C13))</f>
        <v>0</v>
      </c>
      <c r="BE14" s="108">
        <f>(X14-X13)*1000/(('Measured Data'!$H17*$J13+'Measured Data'!$H18*$E14)*0.5*($C14-$C13))</f>
        <v>0</v>
      </c>
      <c r="BF14" s="108">
        <f>(Y14-Y13)*1000/(('Measured Data'!$H17*$J13+'Measured Data'!$H18*$E14)*0.5*($C14-$C13))</f>
        <v>0</v>
      </c>
      <c r="BG14" s="507">
        <v>-5.1656847741637165E-4</v>
      </c>
      <c r="BH14" s="108">
        <f>(AA14-AA13)*1000/(('Measured Data'!$H17*$J13+'Measured Data'!$H18*$E14)*0.5*($C14-$C13))</f>
        <v>0</v>
      </c>
      <c r="BI14" s="108">
        <f>(AB14-AB13)*1000/(('Measured Data'!$H17*$J13+'Measured Data'!$H18*$E14)*0.5*($C14-$C13))</f>
        <v>0</v>
      </c>
      <c r="BJ14" s="108">
        <f>(AC14-AC13)*1000/(('Measured Data'!$H17*$J13+'Measured Data'!$H18*$E14)*0.5*($C14-$C13))</f>
        <v>0</v>
      </c>
      <c r="BK14" s="108">
        <f>(AD14-AD13)*1000/(('Measured Data'!$H17*$J13+'Measured Data'!$H18*$E14)*0.5*($C14-$C13))</f>
        <v>0</v>
      </c>
      <c r="BL14" s="108">
        <f>(AE14-AE13)*1000/(('Measured Data'!$H17*$J13+'Measured Data'!$H18*$E14)*0.5*($C14-$C13))</f>
        <v>0</v>
      </c>
      <c r="BM14" s="108">
        <f>(AF14-AF13)*1000/(('Measured Data'!$H17*$J13+'Measured Data'!$H18*$E14)*0.5*($C14-$C13))</f>
        <v>0</v>
      </c>
      <c r="BN14" s="108">
        <f>(AG14-AG13)*1000/(('Measured Data'!$H17*$J13+'Measured Data'!$H18*$E14)*0.5*($C14-$C13))</f>
        <v>0</v>
      </c>
      <c r="BO14" s="108">
        <f>(AH14-AH13)*1000/(('Measured Data'!$H17*$J13+'Measured Data'!$H18*$E14)*0.5*($C14-$C13))</f>
        <v>0</v>
      </c>
      <c r="BP14" s="108">
        <f>(AI14-AI13)*1000/(('Measured Data'!$H17*$J13+'Measured Data'!$H18*$E14)*0.5*($C14-$C13))</f>
        <v>0</v>
      </c>
      <c r="BQ14" s="108">
        <f>(AJ14-AJ13)*1000/(('Measured Data'!$H17*$J13+'Measured Data'!$H18*$E14)*0.5*($C14-$C13))</f>
        <v>0</v>
      </c>
      <c r="BR14" s="108">
        <f>(AK14-AK13)*1000/(('Measured Data'!$H17*$J13+'Measured Data'!$H18*$E14)*0.5*($C14-$C13))</f>
        <v>0</v>
      </c>
      <c r="BS14" s="108">
        <f>(AL14-AL13)*1000/(('Measured Data'!$H17*$E14+'Measured Data'!$H18*$E14)*0.5*($C14-$C13))</f>
        <v>0</v>
      </c>
      <c r="BT14" s="109">
        <f t="shared" si="8"/>
        <v>1.8761677844362803E-2</v>
      </c>
      <c r="BU14" s="109">
        <f t="shared" si="9"/>
        <v>1.5667800068811757E-2</v>
      </c>
      <c r="BV14" s="109">
        <f t="shared" si="10"/>
        <v>6.2955221953946358E-2</v>
      </c>
      <c r="BW14" s="109">
        <f t="shared" si="11"/>
        <v>6.3666180564781474E-2</v>
      </c>
      <c r="BX14" s="108">
        <f t="shared" si="4"/>
        <v>-1.6613194600599179E-2</v>
      </c>
      <c r="BY14" s="108">
        <f t="shared" si="5"/>
        <v>0</v>
      </c>
      <c r="BZ14" s="108">
        <f t="shared" si="6"/>
        <v>8.0145306552210027E-2</v>
      </c>
      <c r="CA14" s="108">
        <f t="shared" si="12"/>
        <v>0</v>
      </c>
      <c r="CB14" s="36"/>
    </row>
    <row r="15" spans="1:80">
      <c r="A15" s="94">
        <f>'Measured Data'!$A19</f>
        <v>12</v>
      </c>
      <c r="B15" s="500">
        <f>'Measured Data'!B19</f>
        <v>11.864583333335759</v>
      </c>
      <c r="C15" s="500">
        <f>'Measured Data'!C19</f>
        <v>284.75000000005821</v>
      </c>
      <c r="D15" s="97">
        <v>1.8082222222222224</v>
      </c>
      <c r="E15" s="97">
        <f t="shared" si="0"/>
        <v>1808.2222222222224</v>
      </c>
      <c r="F15" s="97">
        <f>'Measured Data'!E19</f>
        <v>0</v>
      </c>
      <c r="G15" s="97">
        <f>'Measured Data'!F19</f>
        <v>0</v>
      </c>
      <c r="H15" s="97">
        <f>'Measured Data'!G19</f>
        <v>0</v>
      </c>
      <c r="I15" s="97">
        <v>0</v>
      </c>
      <c r="J15" s="97">
        <f t="shared" si="1"/>
        <v>1808.2222222222224</v>
      </c>
      <c r="K15" s="99">
        <v>2618.8491682660956</v>
      </c>
      <c r="L15" s="99">
        <f>L14 + 'Measured Data'!$H19*'In Process Calc.'!$E15 - 'Measured Data'!$H18*'In Process Calc.'!$J14</f>
        <v>28435.689399102786</v>
      </c>
      <c r="M15" s="102">
        <f>M14 + ('Measured Data'!P19*$E15-'Measured Data'!P18*$J14)/1000</f>
        <v>0</v>
      </c>
      <c r="N15" s="102">
        <f>N14+(-'Measured Data'!S18*'In Process Calc.'!$J14+'Measured Data'!S19*'In Process Calc.'!$E15)/1000</f>
        <v>4536.1062666666667</v>
      </c>
      <c r="O15" s="102">
        <f>O14-(-'Measured Data'!U18*'In Process Calc.'!$J14+'Measured Data'!U19*'In Process Calc.'!$E15-$F14*'Measured Data'!AS19)/1000</f>
        <v>-8.7425074444444455</v>
      </c>
      <c r="P15" s="102">
        <f>P14-(-'Measured Data'!V18*'In Process Calc.'!$J14+'Measured Data'!V19*'In Process Calc.'!$E15-$F14*'Measured Data'!AT19)/1000</f>
        <v>0.73322133333333284</v>
      </c>
      <c r="Q15" s="102">
        <f>Q14-(-'Measured Data'!W18*'In Process Calc.'!$J14+'Measured Data'!W19*'In Process Calc.'!$E15-$F14*'Measured Data'!AU19)/1000</f>
        <v>11.049097</v>
      </c>
      <c r="R15" s="102">
        <f>R14-(-'Measured Data'!X18*'In Process Calc.'!$J14+'Measured Data'!X19*'In Process Calc.'!$E15-$F14*'Measured Data'!AV19)/1000</f>
        <v>-0.4301398888888901</v>
      </c>
      <c r="S15" s="102">
        <f>S14-(-'Measured Data'!Y18*'In Process Calc.'!$J14+'Measured Data'!Y19*'In Process Calc.'!$E15-$F14*'Measured Data'!AW19)/1000</f>
        <v>1.7905624444444443</v>
      </c>
      <c r="T15" s="102">
        <v>103.61341164067417</v>
      </c>
      <c r="U15" s="102">
        <f>U14-(-'Measured Data'!AA18*'In Process Calc.'!$J14+'Measured Data'!AA19*'In Process Calc.'!$E15-$G14*'Measured Data'!AY19)/1000</f>
        <v>-4.4572677777777789</v>
      </c>
      <c r="V15" s="102">
        <f>V14-(-'Measured Data'!AB18*'In Process Calc.'!$J14+'Measured Data'!AB19*'In Process Calc.'!$E15-$F14*'Measured Data'!AZ19)/1000</f>
        <v>-3.1116388888888915</v>
      </c>
      <c r="W15" s="102">
        <f>W14-(-'Measured Data'!AC18*'In Process Calc.'!$J14+'Measured Data'!AC19*'In Process Calc.'!$E15-$F14*'Measured Data'!BA19)/1000</f>
        <v>0</v>
      </c>
      <c r="X15" s="102">
        <f>X14-(-'Measured Data'!AD18*'In Process Calc.'!$J14+'Measured Data'!AD19*'In Process Calc.'!$E15-$F14*'Measured Data'!BB19)/1000</f>
        <v>0</v>
      </c>
      <c r="Y15" s="102">
        <f>Y14-(-'Measured Data'!AE18*'In Process Calc.'!$J14+'Measured Data'!AE19*'In Process Calc.'!$E15-$F14*'Measured Data'!BC19)/1000</f>
        <v>0</v>
      </c>
      <c r="Z15" s="102">
        <f>Z14+(-'Measured Data'!AF18*'In Process Calc.'!$J14+'Measured Data'!AF19*'In Process Calc.'!$E15-$F14*'Measured Data'!BD19)/1000</f>
        <v>6.0961244326031192</v>
      </c>
      <c r="AA15" s="102">
        <f>AA14-(-'Measured Data'!AG18*'In Process Calc.'!$J14+'Measured Data'!AG19*'In Process Calc.'!$E15-$F14*'Measured Data'!BE19)/1000</f>
        <v>0</v>
      </c>
      <c r="AB15" s="102">
        <f>AB14-(-'Measured Data'!AH18*'In Process Calc.'!$J14+'Measured Data'!AH19*'In Process Calc.'!$E15-$F14*'Measured Data'!BF19)/1000</f>
        <v>0</v>
      </c>
      <c r="AC15" s="102">
        <f>AC14-(-'Measured Data'!AI18*'In Process Calc.'!$J14+'Measured Data'!AI19*'In Process Calc.'!$E15-$F14*'Measured Data'!BG19)/1000</f>
        <v>0</v>
      </c>
      <c r="AD15" s="102">
        <f>AD14-(-'Measured Data'!AJ18*'In Process Calc.'!$J14+'Measured Data'!AJ19*'In Process Calc.'!$E15-$F14*'Measured Data'!BH19)/1000</f>
        <v>0</v>
      </c>
      <c r="AE15" s="102">
        <f>AE14-(-'Measured Data'!AK18*'In Process Calc.'!$J14+'Measured Data'!AK19*'In Process Calc.'!$E15-$F14*'Measured Data'!BI19)/1000</f>
        <v>0</v>
      </c>
      <c r="AF15" s="102">
        <f>AF14-(-'Measured Data'!AL18*'In Process Calc.'!$J14+'Measured Data'!AL19*'In Process Calc.'!$E15-$F14*'Measured Data'!BJ19)/1000</f>
        <v>0</v>
      </c>
      <c r="AG15" s="102">
        <f>AG14-(-'Measured Data'!AM18*'In Process Calc.'!$J14+'Measured Data'!AM19*'In Process Calc.'!$E15-$F14*'Measured Data'!BK19)/1000</f>
        <v>0</v>
      </c>
      <c r="AH15" s="102">
        <f>AH14-(-'Measured Data'!AN18*'In Process Calc.'!$J14+'Measured Data'!AN19*'In Process Calc.'!$E15-$F14*'Measured Data'!BL19)/1000</f>
        <v>0</v>
      </c>
      <c r="AI15" s="102">
        <f>AI14-(-'Measured Data'!AO18*'In Process Calc.'!$J14+'Measured Data'!AO19*'In Process Calc.'!$E15-$F14*'Measured Data'!BM19)/1000</f>
        <v>0</v>
      </c>
      <c r="AJ15" s="102">
        <f>AJ14-(-'Measured Data'!AP18*'In Process Calc.'!$J14+'Measured Data'!AP19*'In Process Calc.'!$E15-$F14*'Measured Data'!BN19)/1000</f>
        <v>0</v>
      </c>
      <c r="AK15" s="102">
        <f>AK14-(-'Measured Data'!AQ18*'In Process Calc.'!$J14+'Measured Data'!AQ19*'In Process Calc.'!$E15-$F14*'Measured Data'!BO19)/1000</f>
        <v>0</v>
      </c>
      <c r="AL15" s="102">
        <f>AL14-(-'Measured Data'!AR18*'In Process Calc.'!$J14+'Measured Data'!AR19*'In Process Calc.'!$E15-'In Process Calc.'!$F14*'Measured Data'!BP19)/1000</f>
        <v>0</v>
      </c>
      <c r="AM15" s="101">
        <f t="shared" si="14"/>
        <v>7.4133824444444345</v>
      </c>
      <c r="AN15" s="101">
        <f t="shared" si="2"/>
        <v>-1.329125000000011</v>
      </c>
      <c r="AO15" s="101">
        <f t="shared" si="7"/>
        <v>46.001520111111105</v>
      </c>
      <c r="AP15" s="107">
        <f>'Measured Data'!N19/('Measured Data'!H19)</f>
        <v>0</v>
      </c>
      <c r="AQ15" s="108">
        <f>IF('Measured Data'!O19&gt;0,'Measured Data'!O19,('Measured Data'!P19*$E15-'Measured Data'!P18*$J14)/1000/(('Measured Data'!$H18*$J14+'Measured Data'!$H19*$E15)*1000000*0.5*($C15-$C14))*1000000000)</f>
        <v>0</v>
      </c>
      <c r="AR15" s="108">
        <f>(L15-L14)/(('Measured Data'!$H18*$J14+'Measured Data'!$H19*$E15)*0.5*($C15-$C14))</f>
        <v>-4.966216774884753E-4</v>
      </c>
      <c r="AS15" s="108">
        <f t="shared" si="3"/>
        <v>8.2918680996893392E-5</v>
      </c>
      <c r="AT15" s="108">
        <f>('Measured Data'!$I19*$E15-'Measured Data'!$I18*$J14)/(('Measured Data'!$H18*$J14+'Measured Data'!$H19*$E15)*0.5*($C15-$C14))</f>
        <v>5.7954035848536869E-4</v>
      </c>
      <c r="AU15" s="108">
        <f>(N15-N14)*1000/(('Measured Data'!$H18*$J14+'Measured Data'!$H19*$E15)*0.5*($C15-$C14))</f>
        <v>1.1827734368055296</v>
      </c>
      <c r="AV15" s="108">
        <f>(O15-O14)*1000/(('Measured Data'!$H18*$J14+'Measured Data'!$H19*$E15)*0.5*($C15-$C14))</f>
        <v>3.9405003420076544E-3</v>
      </c>
      <c r="AW15" s="108">
        <f>(P15-P14)*1000/(('Measured Data'!$H18*$J14+'Measured Data'!$H19*$E15)*0.5*($C15-$C14))</f>
        <v>1.0449429398285165E-3</v>
      </c>
      <c r="AX15" s="108">
        <f>(Q15-Q14)*1000/(('Measured Data'!$H18*$J14+'Measured Data'!$H19*$E15)*0.5*($C15-$C14))</f>
        <v>1.8060205698581703E-5</v>
      </c>
      <c r="AY15" s="108">
        <f>(R15-R14)*1000/(('Measured Data'!$H18*$J14+'Measured Data'!$H19*$E15)*0.5*($C15-$C14))</f>
        <v>1.3390842158688208E-3</v>
      </c>
      <c r="AZ15" s="108">
        <f>(S15-S14)*1000/(('Measured Data'!$H18*$J14+'Measured Data'!$H19*$E15)*0.5*($C15-$C14))</f>
        <v>-2.6721578794918942E-5</v>
      </c>
      <c r="BA15" s="507">
        <v>3.4066597514338048E-2</v>
      </c>
      <c r="BB15" s="108">
        <f>(U15-U14)*1000/(('Measured Data'!$H18*$J14+'Measured Data'!$H19*$E15)*0.5*($C15-$C14))</f>
        <v>4.3637128828946106E-4</v>
      </c>
      <c r="BC15" s="108">
        <f>(V15-V14)*1000/(('Measured Data'!$H18*$J14+'Measured Data'!$H19*$E15)*0.5*($C15-$C14))</f>
        <v>6.5911335495535822E-3</v>
      </c>
      <c r="BD15" s="108">
        <f>(W15-W14)*1000/(('Measured Data'!$H18*$J14+'Measured Data'!$H19*$E15)*0.5*($C15-$C14))</f>
        <v>0</v>
      </c>
      <c r="BE15" s="108">
        <f>(X15-X14)*1000/(('Measured Data'!$H18*$J14+'Measured Data'!$H19*$E15)*0.5*($C15-$C14))</f>
        <v>0</v>
      </c>
      <c r="BF15" s="108">
        <f>(Y15-Y14)*1000/(('Measured Data'!$H18*$J14+'Measured Data'!$H19*$E15)*0.5*($C15-$C14))</f>
        <v>0</v>
      </c>
      <c r="BG15" s="507">
        <v>4.6220917623535286E-4</v>
      </c>
      <c r="BH15" s="108">
        <f>(AA15-AA14)*1000/(('Measured Data'!$H18*$J14+'Measured Data'!$H19*$E15)*0.5*($C15-$C14))</f>
        <v>0</v>
      </c>
      <c r="BI15" s="108">
        <f>(AB15-AB14)*1000/(('Measured Data'!$H18*$J14+'Measured Data'!$H19*$E15)*0.5*($C15-$C14))</f>
        <v>0</v>
      </c>
      <c r="BJ15" s="108">
        <f>(AC15-AC14)*1000/(('Measured Data'!$H18*$J14+'Measured Data'!$H19*$E15)*0.5*($C15-$C14))</f>
        <v>0</v>
      </c>
      <c r="BK15" s="108">
        <f>(AD15-AD14)*1000/(('Measured Data'!$H18*$J14+'Measured Data'!$H19*$E15)*0.5*($C15-$C14))</f>
        <v>0</v>
      </c>
      <c r="BL15" s="108">
        <f>(AE15-AE14)*1000/(('Measured Data'!$H18*$J14+'Measured Data'!$H19*$E15)*0.5*($C15-$C14))</f>
        <v>0</v>
      </c>
      <c r="BM15" s="108">
        <f>(AF15-AF14)*1000/(('Measured Data'!$H18*$J14+'Measured Data'!$H19*$E15)*0.5*($C15-$C14))</f>
        <v>0</v>
      </c>
      <c r="BN15" s="108">
        <f>(AG15-AG14)*1000/(('Measured Data'!$H18*$J14+'Measured Data'!$H19*$E15)*0.5*($C15-$C14))</f>
        <v>0</v>
      </c>
      <c r="BO15" s="108">
        <f>(AH15-AH14)*1000/(('Measured Data'!$H18*$J14+'Measured Data'!$H19*$E15)*0.5*($C15-$C14))</f>
        <v>0</v>
      </c>
      <c r="BP15" s="108">
        <f>(AI15-AI14)*1000/(('Measured Data'!$H18*$J14+'Measured Data'!$H19*$E15)*0.5*($C15-$C14))</f>
        <v>0</v>
      </c>
      <c r="BQ15" s="108">
        <f>(AJ15-AJ14)*1000/(('Measured Data'!$H18*$J14+'Measured Data'!$H19*$E15)*0.5*($C15-$C14))</f>
        <v>0</v>
      </c>
      <c r="BR15" s="108">
        <f>(AK15-AK14)*1000/(('Measured Data'!$H18*$J14+'Measured Data'!$H19*$E15)*0.5*($C15-$C14))</f>
        <v>0</v>
      </c>
      <c r="BS15" s="108">
        <f>(AL15-AL14)*1000/(('Measured Data'!$H18*$E15+'Measured Data'!$H19*$E15)*0.5*($C15-$C14))</f>
        <v>0</v>
      </c>
      <c r="BT15" s="109">
        <f t="shared" si="8"/>
        <v>1.693263127592529E-2</v>
      </c>
      <c r="BU15" s="109">
        <f t="shared" si="9"/>
        <v>1.2992130933917635E-2</v>
      </c>
      <c r="BV15" s="109">
        <f t="shared" si="10"/>
        <v>5.8496931067709375E-2</v>
      </c>
      <c r="BW15" s="109">
        <f t="shared" si="11"/>
        <v>5.8657260540478887E-2</v>
      </c>
      <c r="BX15" s="108">
        <f t="shared" si="4"/>
        <v>1.3567811579680563E-2</v>
      </c>
      <c r="BY15" s="108">
        <f t="shared" si="5"/>
        <v>0</v>
      </c>
      <c r="BZ15" s="108">
        <f t="shared" si="6"/>
        <v>1.2809359317607221E-2</v>
      </c>
      <c r="CA15" s="108">
        <f t="shared" si="12"/>
        <v>0</v>
      </c>
      <c r="CB15" s="36"/>
    </row>
    <row r="16" spans="1:80">
      <c r="A16" s="94">
        <f>'Measured Data'!$A20</f>
        <v>13</v>
      </c>
      <c r="B16" s="500">
        <f>'Measured Data'!B20</f>
        <v>12.857638888890506</v>
      </c>
      <c r="C16" s="500">
        <f>'Measured Data'!C20</f>
        <v>308.58333333337214</v>
      </c>
      <c r="D16" s="97">
        <v>1.802388888888889</v>
      </c>
      <c r="E16" s="97">
        <f t="shared" si="0"/>
        <v>1802.3888888888891</v>
      </c>
      <c r="F16" s="97">
        <f>'Measured Data'!E20</f>
        <v>0</v>
      </c>
      <c r="G16" s="97">
        <f>'Measured Data'!F20</f>
        <v>0</v>
      </c>
      <c r="H16" s="97">
        <f>'Measured Data'!G20</f>
        <v>0</v>
      </c>
      <c r="I16" s="97">
        <v>0</v>
      </c>
      <c r="J16" s="97">
        <f t="shared" si="1"/>
        <v>1802.3888888888891</v>
      </c>
      <c r="K16" s="99">
        <v>3055.8075529255466</v>
      </c>
      <c r="L16" s="99">
        <f>L15 + 'Measured Data'!$H20*'In Process Calc.'!$E16 - 'Measured Data'!$H19*'In Process Calc.'!$J15</f>
        <v>28204.089122047259</v>
      </c>
      <c r="M16" s="102">
        <f>M15 + ('Measured Data'!P20*$E16-'Measured Data'!P19*$J15)/1000</f>
        <v>0</v>
      </c>
      <c r="N16" s="102">
        <f>N15+(-'Measured Data'!S19*'In Process Calc.'!$J15+'Measured Data'!S20*'In Process Calc.'!$E16)/1000</f>
        <v>5200.0721833333337</v>
      </c>
      <c r="O16" s="102">
        <f>O15-(-'Measured Data'!U19*'In Process Calc.'!$J15+'Measured Data'!U20*'In Process Calc.'!$E16-$F15*'Measured Data'!AS20)/1000</f>
        <v>-5.1722416111111125</v>
      </c>
      <c r="P16" s="102">
        <f>P15-(-'Measured Data'!V19*'In Process Calc.'!$J15+'Measured Data'!V20*'In Process Calc.'!$E16-$F15*'Measured Data'!AT20)/1000</f>
        <v>1.4727088333333325</v>
      </c>
      <c r="Q16" s="102">
        <f>Q15-(-'Measured Data'!W19*'In Process Calc.'!$J15+'Measured Data'!W20*'In Process Calc.'!$E16-$F15*'Measured Data'!AU20)/1000</f>
        <v>11.035045388888889</v>
      </c>
      <c r="R16" s="102">
        <f>R15-(-'Measured Data'!X19*'In Process Calc.'!$J15+'Measured Data'!X20*'In Process Calc.'!$E16-$F15*'Measured Data'!AV20)/1000</f>
        <v>0.62002944444444363</v>
      </c>
      <c r="S16" s="102">
        <f>S15-(-'Measured Data'!Y19*'In Process Calc.'!$J15+'Measured Data'!Y20*'In Process Calc.'!$E16-$F15*'Measured Data'!AW20)/1000</f>
        <v>1.6559491111111111</v>
      </c>
      <c r="T16" s="102">
        <v>120.05977473905473</v>
      </c>
      <c r="U16" s="102">
        <f>U15-(-'Measured Data'!AA19*'In Process Calc.'!$J15+'Measured Data'!AA20*'In Process Calc.'!$E16-$G15*'Measured Data'!AY20)/1000</f>
        <v>-4.0661893333333348</v>
      </c>
      <c r="V16" s="102">
        <f>V15-(-'Measured Data'!AB19*'In Process Calc.'!$J15+'Measured Data'!AB20*'In Process Calc.'!$E16-$F15*'Measured Data'!AZ20)/1000</f>
        <v>0.1171293888888858</v>
      </c>
      <c r="W16" s="102">
        <f>W15-(-'Measured Data'!AC19*'In Process Calc.'!$J15+'Measured Data'!AC20*'In Process Calc.'!$E16-$F15*'Measured Data'!BA20)/1000</f>
        <v>0</v>
      </c>
      <c r="X16" s="102">
        <f>X15-(-'Measured Data'!AD19*'In Process Calc.'!$J15+'Measured Data'!AD20*'In Process Calc.'!$E16-$F15*'Measured Data'!BB20)/1000</f>
        <v>0</v>
      </c>
      <c r="Y16" s="102">
        <f>Y15-(-'Measured Data'!AE19*'In Process Calc.'!$J15+'Measured Data'!AE20*'In Process Calc.'!$E16-$F15*'Measured Data'!BC20)/1000</f>
        <v>0</v>
      </c>
      <c r="Z16" s="102">
        <f>Z15+(-'Measured Data'!AF19*'In Process Calc.'!$J15+'Measured Data'!AF20*'In Process Calc.'!$E16-$F15*'Measured Data'!BD20)/1000</f>
        <v>1.6682948490230904</v>
      </c>
      <c r="AA16" s="102">
        <f>AA15-(-'Measured Data'!AG19*'In Process Calc.'!$J15+'Measured Data'!AG20*'In Process Calc.'!$E16-$F15*'Measured Data'!BE20)/1000</f>
        <v>0</v>
      </c>
      <c r="AB16" s="102">
        <f>AB15-(-'Measured Data'!AH19*'In Process Calc.'!$J15+'Measured Data'!AH20*'In Process Calc.'!$E16-$F15*'Measured Data'!BF20)/1000</f>
        <v>0</v>
      </c>
      <c r="AC16" s="102">
        <f>AC15-(-'Measured Data'!AI19*'In Process Calc.'!$J15+'Measured Data'!AI20*'In Process Calc.'!$E16-$F15*'Measured Data'!BG20)/1000</f>
        <v>0</v>
      </c>
      <c r="AD16" s="102">
        <f>AD15-(-'Measured Data'!AJ19*'In Process Calc.'!$J15+'Measured Data'!AJ20*'In Process Calc.'!$E16-$F15*'Measured Data'!BH20)/1000</f>
        <v>0</v>
      </c>
      <c r="AE16" s="102">
        <f>AE15-(-'Measured Data'!AK19*'In Process Calc.'!$J15+'Measured Data'!AK20*'In Process Calc.'!$E16-$F15*'Measured Data'!BI20)/1000</f>
        <v>0</v>
      </c>
      <c r="AF16" s="102">
        <f>AF15-(-'Measured Data'!AL19*'In Process Calc.'!$J15+'Measured Data'!AL20*'In Process Calc.'!$E16-$F15*'Measured Data'!BJ20)/1000</f>
        <v>0</v>
      </c>
      <c r="AG16" s="102">
        <f>AG15-(-'Measured Data'!AM19*'In Process Calc.'!$J15+'Measured Data'!AM20*'In Process Calc.'!$E16-$F15*'Measured Data'!BK20)/1000</f>
        <v>0</v>
      </c>
      <c r="AH16" s="102">
        <f>AH15-(-'Measured Data'!AN19*'In Process Calc.'!$J15+'Measured Data'!AN20*'In Process Calc.'!$E16-$F15*'Measured Data'!BL20)/1000</f>
        <v>0</v>
      </c>
      <c r="AI16" s="102">
        <f>AI15-(-'Measured Data'!AO19*'In Process Calc.'!$J15+'Measured Data'!AO20*'In Process Calc.'!$E16-$F15*'Measured Data'!BM20)/1000</f>
        <v>0</v>
      </c>
      <c r="AJ16" s="102">
        <f>AJ15-(-'Measured Data'!AP19*'In Process Calc.'!$J15+'Measured Data'!AP20*'In Process Calc.'!$E16-$F15*'Measured Data'!BN20)/1000</f>
        <v>0</v>
      </c>
      <c r="AK16" s="102">
        <f>AK15-(-'Measured Data'!AQ19*'In Process Calc.'!$J15+'Measured Data'!AQ20*'In Process Calc.'!$E16-$F15*'Measured Data'!BO20)/1000</f>
        <v>0</v>
      </c>
      <c r="AL16" s="102">
        <f>AL15-(-'Measured Data'!AR19*'In Process Calc.'!$J15+'Measured Data'!AR20*'In Process Calc.'!$E16-'In Process Calc.'!$F15*'Measured Data'!BP20)/1000</f>
        <v>0</v>
      </c>
      <c r="AM16" s="101">
        <f t="shared" ref="AM16:AM17" si="15">($O16*1+$P16*4+$Q16*2+$R16*1+S16*2+$U16*2+$V16*1+$W16*1+$X16*3+$Y16*1+$AA16*1+$AB16*2+$AC16*1-$AD16*1+$AE16*1+AF16*1+$AG16*1+$AH16*1+AI16*2+$AJ16*1+$AK16*1)</f>
        <v>18.705362888888878</v>
      </c>
      <c r="AN16" s="101">
        <f t="shared" si="2"/>
        <v>13.533121277777767</v>
      </c>
      <c r="AO16" s="101">
        <f t="shared" ref="AO16:AO17" si="16">(-$O16*3+$P16*6+$Q16*4+$R16*4+S16*6+$U16*5+$V16*5+$W16*2+$X16*6+$Y16*6+$AA16*6+$AB16*6+$AC16*5+$AE16*9+AF16*5+$AG16*3+$AH16*4+AI16*11+$AJ16*9+$AK16*5)</f>
        <v>61.16367211111109</v>
      </c>
      <c r="AP16" s="107">
        <f>'Measured Data'!N20/('Measured Data'!H20)</f>
        <v>0</v>
      </c>
      <c r="AQ16" s="108">
        <f>IF('Measured Data'!O20&gt;0,'Measured Data'!O20,('Measured Data'!P20*$E16-'Measured Data'!P19*$J15)/1000/(('Measured Data'!$H19*$J15+'Measured Data'!$H20*$E16)*1000000*0.5*($C16-$C15))*1000000000)</f>
        <v>0</v>
      </c>
      <c r="AR16" s="108">
        <f>(L16-L15)/(('Measured Data'!$H19*$J15+'Measured Data'!$H20*$E16)*0.5*($C16-$C15))</f>
        <v>-3.3714386992780729E-4</v>
      </c>
      <c r="AS16" s="108">
        <f t="shared" si="3"/>
        <v>1.1189336595018567E-3</v>
      </c>
      <c r="AT16" s="108">
        <f>('Measured Data'!$I20*$E16-'Measured Data'!$I19*$J15)/(('Measured Data'!$H19*$J15+'Measured Data'!$H20*$E16)*0.5*($C16-$C15))</f>
        <v>1.456077529429664E-3</v>
      </c>
      <c r="AU16" s="108">
        <f>(N16-N15)*1000/(('Measured Data'!$H19*$J15+'Measured Data'!$H20*$E16)*0.5*($C16-$C15))</f>
        <v>0.96654477918216797</v>
      </c>
      <c r="AV16" s="108">
        <f>(O16-O15)*1000/(('Measured Data'!$H19*$J15+'Measured Data'!$H20*$E16)*0.5*($C16-$C15))</f>
        <v>5.1972875638332397E-3</v>
      </c>
      <c r="AW16" s="108">
        <f>(P16-P15)*1000/(('Measured Data'!$H19*$J15+'Measured Data'!$H20*$E16)*0.5*($C16-$C15))</f>
        <v>1.0764826393254464E-3</v>
      </c>
      <c r="AX16" s="108">
        <f>(Q16-Q15)*1000/(('Measured Data'!$H19*$J15+'Measured Data'!$H20*$E16)*0.5*($C16-$C15))</f>
        <v>-2.0455133339864323E-5</v>
      </c>
      <c r="AY16" s="108">
        <f>(R16-R15)*1000/(('Measured Data'!$H19*$J15+'Measured Data'!$H20*$E16)*0.5*($C16-$C15))</f>
        <v>1.5287466734533203E-3</v>
      </c>
      <c r="AZ16" s="108">
        <f>(S16-S15)*1000/(('Measured Data'!$H19*$J15+'Measured Data'!$H20*$E16)*0.5*($C16-$C15))</f>
        <v>-1.9595857449255431E-4</v>
      </c>
      <c r="BA16" s="507">
        <v>3.6613476096878504E-2</v>
      </c>
      <c r="BB16" s="108">
        <f>(U16-U15)*1000/(('Measured Data'!$H19*$J15+'Measured Data'!$H20*$E16)*0.5*($C16-$C15))</f>
        <v>5.6929854265128955E-4</v>
      </c>
      <c r="BC16" s="108">
        <f>(V16-V15)*1000/(('Measured Data'!$H19*$J15+'Measured Data'!$H20*$E16)*0.5*($C16-$C15))</f>
        <v>4.7001646375800805E-3</v>
      </c>
      <c r="BD16" s="108">
        <f>(W16-W15)*1000/(('Measured Data'!$H19*$J15+'Measured Data'!$H20*$E16)*0.5*($C16-$C15))</f>
        <v>0</v>
      </c>
      <c r="BE16" s="108">
        <f>(X16-X15)*1000/(('Measured Data'!$H19*$J15+'Measured Data'!$H20*$E16)*0.5*($C16-$C15))</f>
        <v>0</v>
      </c>
      <c r="BF16" s="108">
        <f>(Y16-Y15)*1000/(('Measured Data'!$H19*$J15+'Measured Data'!$H20*$E16)*0.5*($C16-$C15))</f>
        <v>0</v>
      </c>
      <c r="BG16" s="507">
        <v>-2.2865149991606868E-3</v>
      </c>
      <c r="BH16" s="108">
        <f>(AA16-AA15)*1000/(('Measured Data'!$H19*$J15+'Measured Data'!$H20*$E16)*0.5*($C16-$C15))</f>
        <v>0</v>
      </c>
      <c r="BI16" s="108">
        <f>(AB16-AB15)*1000/(('Measured Data'!$H19*$J15+'Measured Data'!$H20*$E16)*0.5*($C16-$C15))</f>
        <v>0</v>
      </c>
      <c r="BJ16" s="108">
        <f>(AC16-AC15)*1000/(('Measured Data'!$H19*$J15+'Measured Data'!$H20*$E16)*0.5*($C16-$C15))</f>
        <v>0</v>
      </c>
      <c r="BK16" s="108">
        <f>(AD16-AD15)*1000/(('Measured Data'!$H19*$J15+'Measured Data'!$H20*$E16)*0.5*($C16-$C15))</f>
        <v>0</v>
      </c>
      <c r="BL16" s="108">
        <f>(AE16-AE15)*1000/(('Measured Data'!$H19*$J15+'Measured Data'!$H20*$E16)*0.5*($C16-$C15))</f>
        <v>0</v>
      </c>
      <c r="BM16" s="108">
        <f>(AF16-AF15)*1000/(('Measured Data'!$H19*$J15+'Measured Data'!$H20*$E16)*0.5*($C16-$C15))</f>
        <v>0</v>
      </c>
      <c r="BN16" s="108">
        <f>(AG16-AG15)*1000/(('Measured Data'!$H19*$J15+'Measured Data'!$H20*$E16)*0.5*($C16-$C15))</f>
        <v>0</v>
      </c>
      <c r="BO16" s="108">
        <f>(AH16-AH15)*1000/(('Measured Data'!$H19*$J15+'Measured Data'!$H20*$E16)*0.5*($C16-$C15))</f>
        <v>0</v>
      </c>
      <c r="BP16" s="108">
        <f>(AI16-AI15)*1000/(('Measured Data'!$H19*$J15+'Measured Data'!$H20*$E16)*0.5*($C16-$C15))</f>
        <v>0</v>
      </c>
      <c r="BQ16" s="108">
        <f>(AJ16-AJ15)*1000/(('Measured Data'!$H19*$J15+'Measured Data'!$H20*$E16)*0.5*($C16-$C15))</f>
        <v>0</v>
      </c>
      <c r="BR16" s="108">
        <f>(AK16-AK15)*1000/(('Measured Data'!$H19*$J15+'Measured Data'!$H20*$E16)*0.5*($C16-$C15))</f>
        <v>0</v>
      </c>
      <c r="BS16" s="108">
        <f>(AL16-AL15)*1000/(('Measured Data'!$H19*$E16+'Measured Data'!$H20*$E16)*0.5*($C16-$C15))</f>
        <v>0</v>
      </c>
      <c r="BT16" s="109">
        <f t="shared" si="8"/>
        <v>1.6633857676298724E-2</v>
      </c>
      <c r="BU16" s="109">
        <f t="shared" si="9"/>
        <v>1.1436570112465485E-2</v>
      </c>
      <c r="BV16" s="109">
        <f t="shared" si="10"/>
        <v>5.3255489142107745E-2</v>
      </c>
      <c r="BW16" s="109">
        <f t="shared" si="11"/>
        <v>5.4513061122422532E-2</v>
      </c>
      <c r="BX16" s="108">
        <f t="shared" si="4"/>
        <v>-6.2450093323851992E-2</v>
      </c>
      <c r="BY16" s="108">
        <f t="shared" si="5"/>
        <v>0</v>
      </c>
      <c r="BZ16" s="108">
        <f t="shared" si="6"/>
        <v>1.5548879902714982E-2</v>
      </c>
      <c r="CA16" s="108">
        <f t="shared" si="12"/>
        <v>0</v>
      </c>
      <c r="CB16" s="36"/>
    </row>
    <row r="17" spans="1:80">
      <c r="A17" s="94">
        <f>'Measured Data'!$A21</f>
        <v>14</v>
      </c>
      <c r="B17" s="500">
        <f>'Measured Data'!B21</f>
        <v>13.872222222220444</v>
      </c>
      <c r="C17" s="500">
        <f>'Measured Data'!C21</f>
        <v>332.93333333329065</v>
      </c>
      <c r="D17" s="97">
        <v>1.8002222222222224</v>
      </c>
      <c r="E17" s="97">
        <f t="shared" si="0"/>
        <v>1800.2222222222224</v>
      </c>
      <c r="F17" s="97">
        <f>'Measured Data'!E21</f>
        <v>0</v>
      </c>
      <c r="G17" s="97">
        <f>'Measured Data'!F21</f>
        <v>0</v>
      </c>
      <c r="H17" s="97">
        <f>'Measured Data'!G21</f>
        <v>0</v>
      </c>
      <c r="I17" s="97">
        <v>0</v>
      </c>
      <c r="J17" s="97">
        <f t="shared" si="1"/>
        <v>1800.2222222222224</v>
      </c>
      <c r="K17" s="99">
        <v>3455.530895197106</v>
      </c>
      <c r="L17" s="99">
        <f>L16 + 'Measured Data'!$H21*'In Process Calc.'!$E17 - 'Measured Data'!$H20*'In Process Calc.'!$J16</f>
        <v>23502.324074261476</v>
      </c>
      <c r="M17" s="102">
        <f>M16 + ('Measured Data'!P21*$E17-'Measured Data'!P20*$J16)/1000</f>
        <v>0</v>
      </c>
      <c r="N17" s="102">
        <f>N16+(-'Measured Data'!S20*'In Process Calc.'!$J16+'Measured Data'!S21*'In Process Calc.'!$E17)/1000</f>
        <v>5452.5130666666673</v>
      </c>
      <c r="O17" s="102">
        <f>O16-(-'Measured Data'!U20*'In Process Calc.'!$J16+'Measured Data'!U21*'In Process Calc.'!$E17-$F16*'Measured Data'!AS21)/1000</f>
        <v>-4.4764016666666677</v>
      </c>
      <c r="P17" s="102">
        <f>P16-(-'Measured Data'!V20*'In Process Calc.'!$J16+'Measured Data'!V21*'In Process Calc.'!$E17-$F16*'Measured Data'!AT21)/1000</f>
        <v>1.3043462222222213</v>
      </c>
      <c r="Q17" s="102">
        <f>Q16-(-'Measured Data'!W20*'In Process Calc.'!$J16+'Measured Data'!W21*'In Process Calc.'!$E17-$F16*'Measured Data'!AU21)/1000</f>
        <v>11.008195888888888</v>
      </c>
      <c r="R17" s="102">
        <f>R16-(-'Measured Data'!X20*'In Process Calc.'!$J16+'Measured Data'!X21*'In Process Calc.'!$E17-$F16*'Measured Data'!AV21)/1000</f>
        <v>-1.1877874444444463</v>
      </c>
      <c r="S17" s="102">
        <f>S16-(-'Measured Data'!Y20*'In Process Calc.'!$J16+'Measured Data'!Y21*'In Process Calc.'!$E17-$F16*'Measured Data'!AW21)/1000</f>
        <v>1.2224682222222223</v>
      </c>
      <c r="T17" s="102">
        <v>133.47772652711561</v>
      </c>
      <c r="U17" s="102">
        <f>U16-(-'Measured Data'!AA20*'In Process Calc.'!$J16+'Measured Data'!AA21*'In Process Calc.'!$E17-$G16*'Measured Data'!AY21)/1000</f>
        <v>-3.4366242222222239</v>
      </c>
      <c r="V17" s="102">
        <f>V16-(-'Measured Data'!AB20*'In Process Calc.'!$J16+'Measured Data'!AB21*'In Process Calc.'!$E17-$F16*'Measured Data'!AZ21)/1000</f>
        <v>-0.82288044444444775</v>
      </c>
      <c r="W17" s="102">
        <f>W16-(-'Measured Data'!AC20*'In Process Calc.'!$J16+'Measured Data'!AC21*'In Process Calc.'!$E17-$F16*'Measured Data'!BA21)/1000</f>
        <v>0</v>
      </c>
      <c r="X17" s="102">
        <f>X16-(-'Measured Data'!AD20*'In Process Calc.'!$J16+'Measured Data'!AD21*'In Process Calc.'!$E17-$F16*'Measured Data'!BB21)/1000</f>
        <v>0</v>
      </c>
      <c r="Y17" s="102">
        <f>Y16-(-'Measured Data'!AE20*'In Process Calc.'!$J16+'Measured Data'!AE21*'In Process Calc.'!$E17-$F16*'Measured Data'!BC21)/1000</f>
        <v>0</v>
      </c>
      <c r="Z17" s="102">
        <f>Z16+(-'Measured Data'!AF20*'In Process Calc.'!$J16+'Measured Data'!AF21*'In Process Calc.'!$E17-$F16*'Measured Data'!BD21)/1000</f>
        <v>4.0621299585553583</v>
      </c>
      <c r="AA17" s="102">
        <f>AA16-(-'Measured Data'!AG20*'In Process Calc.'!$J16+'Measured Data'!AG21*'In Process Calc.'!$E17-$F16*'Measured Data'!BE21)/1000</f>
        <v>0</v>
      </c>
      <c r="AB17" s="102">
        <f>AB16-(-'Measured Data'!AH20*'In Process Calc.'!$J16+'Measured Data'!AH21*'In Process Calc.'!$E17-$F16*'Measured Data'!BF21)/1000</f>
        <v>0</v>
      </c>
      <c r="AC17" s="102">
        <f>AC16-(-'Measured Data'!AI20*'In Process Calc.'!$J16+'Measured Data'!AI21*'In Process Calc.'!$E17-$F16*'Measured Data'!BG21)/1000</f>
        <v>0</v>
      </c>
      <c r="AD17" s="102">
        <f>AD16-(-'Measured Data'!AJ20*'In Process Calc.'!$J16+'Measured Data'!AJ21*'In Process Calc.'!$E17-$F16*'Measured Data'!BH21)/1000</f>
        <v>0</v>
      </c>
      <c r="AE17" s="102">
        <f>AE16-(-'Measured Data'!AK20*'In Process Calc.'!$J16+'Measured Data'!AK21*'In Process Calc.'!$E17-$F16*'Measured Data'!BI21)/1000</f>
        <v>0</v>
      </c>
      <c r="AF17" s="102">
        <f>AF16-(-'Measured Data'!AL20*'In Process Calc.'!$J16+'Measured Data'!AL21*'In Process Calc.'!$E17-$F16*'Measured Data'!BJ21)/1000</f>
        <v>0</v>
      </c>
      <c r="AG17" s="102">
        <f>AG16-(-'Measured Data'!AM20*'In Process Calc.'!$J16+'Measured Data'!AM21*'In Process Calc.'!$E17-$F16*'Measured Data'!BK21)/1000</f>
        <v>0</v>
      </c>
      <c r="AH17" s="102">
        <f>AH16-(-'Measured Data'!AN20*'In Process Calc.'!$J16+'Measured Data'!AN21*'In Process Calc.'!$E17-$F16*'Measured Data'!BL21)/1000</f>
        <v>0</v>
      </c>
      <c r="AI17" s="102">
        <f>AI16-(-'Measured Data'!AO20*'In Process Calc.'!$J16+'Measured Data'!AO21*'In Process Calc.'!$E17-$F16*'Measured Data'!BM21)/1000</f>
        <v>0</v>
      </c>
      <c r="AJ17" s="102">
        <f>AJ16-(-'Measured Data'!AP20*'In Process Calc.'!$J16+'Measured Data'!AP21*'In Process Calc.'!$E17-$F16*'Measured Data'!BN21)/1000</f>
        <v>0</v>
      </c>
      <c r="AK17" s="102">
        <f>AK16-(-'Measured Data'!AQ20*'In Process Calc.'!$J16+'Measured Data'!AQ21*'In Process Calc.'!$E17-$F16*'Measured Data'!BO21)/1000</f>
        <v>0</v>
      </c>
      <c r="AL17" s="102">
        <f>AL16-(-'Measured Data'!AR20*'In Process Calc.'!$J16+'Measured Data'!AR21*'In Process Calc.'!$E17-'In Process Calc.'!$F16*'Measured Data'!BP21)/1000</f>
        <v>0</v>
      </c>
      <c r="AM17" s="101">
        <f t="shared" si="15"/>
        <v>16.318395111111098</v>
      </c>
      <c r="AN17" s="101">
        <f t="shared" si="2"/>
        <v>11.84199344444443</v>
      </c>
      <c r="AO17" s="101">
        <f t="shared" si="16"/>
        <v>46.574202111111077</v>
      </c>
      <c r="AP17" s="107">
        <f>'Measured Data'!N21/('Measured Data'!H21)</f>
        <v>0</v>
      </c>
      <c r="AQ17" s="108">
        <f>IF('Measured Data'!O21&gt;0,'Measured Data'!O21,('Measured Data'!P21*$E17-'Measured Data'!P20*$J16)/1000/(('Measured Data'!$H20*$J16+'Measured Data'!$H21*$E17)*1000000*0.5*($C17-$C16))*1000000000)</f>
        <v>0</v>
      </c>
      <c r="AR17" s="108">
        <f>(L17-L16)/(('Measured Data'!$H20*$J16+'Measured Data'!$H21*$E17)*0.5*($C17-$C16))</f>
        <v>-7.3261769943526621E-3</v>
      </c>
      <c r="AS17" s="108">
        <f t="shared" si="3"/>
        <v>-2.4175193017752792E-3</v>
      </c>
      <c r="AT17" s="108">
        <f>('Measured Data'!$I21*$E17-'Measured Data'!$I20*$J16)/(('Measured Data'!$H20*$J16+'Measured Data'!$H21*$E17)*0.5*($C17-$C16))</f>
        <v>4.9086576925773829E-3</v>
      </c>
      <c r="AU17" s="108">
        <f>(N17-N16)*1000/(('Measured Data'!$H20*$J16+'Measured Data'!$H21*$E17)*0.5*($C17-$C16))</f>
        <v>0.39334730109104238</v>
      </c>
      <c r="AV17" s="108">
        <f>(O17-O16)*1000/(('Measured Data'!$H20*$J16+'Measured Data'!$H21*$E17)*0.5*($C17-$C16))</f>
        <v>1.0842410330863452E-3</v>
      </c>
      <c r="AW17" s="108">
        <f>(P17-P16)*1000/(('Measured Data'!$H20*$J16+'Measured Data'!$H21*$E17)*0.5*($C17-$C16))</f>
        <v>-2.6233856343209686E-4</v>
      </c>
      <c r="AX17" s="108">
        <f>(Q17-Q16)*1000/(('Measured Data'!$H20*$J16+'Measured Data'!$H21*$E17)*0.5*($C17-$C16))</f>
        <v>-4.1836243880904394E-5</v>
      </c>
      <c r="AY17" s="108">
        <f>(R17-R16)*1000/(('Measured Data'!$H20*$J16+'Measured Data'!$H21*$E17)*0.5*($C17-$C16))</f>
        <v>-2.8168967115056527E-3</v>
      </c>
      <c r="AZ17" s="108">
        <f>(S17-S16)*1000/(('Measured Data'!$H20*$J16+'Measured Data'!$H21*$E17)*0.5*($C17-$C16))</f>
        <v>-6.7543947504669329E-4</v>
      </c>
      <c r="BA17" s="507">
        <v>3.9810151286534236E-2</v>
      </c>
      <c r="BB17" s="108">
        <f>(U17-U16)*1000/(('Measured Data'!$H20*$J16+'Measured Data'!$H21*$E17)*0.5*($C17-$C16))</f>
        <v>9.8097318487689786E-4</v>
      </c>
      <c r="BC17" s="108">
        <f>(V17-V16)*1000/(('Measured Data'!$H20*$J16+'Measured Data'!$H21*$E17)*0.5*($C17-$C16))</f>
        <v>-1.4647006699484303E-3</v>
      </c>
      <c r="BD17" s="108">
        <f>(W17-W16)*1000/(('Measured Data'!$H20*$J16+'Measured Data'!$H21*$E17)*0.5*($C17-$C16))</f>
        <v>0</v>
      </c>
      <c r="BE17" s="108">
        <f>(X17-X16)*1000/(('Measured Data'!$H20*$J16+'Measured Data'!$H21*$E17)*0.5*($C17-$C16))</f>
        <v>0</v>
      </c>
      <c r="BF17" s="108">
        <f>(Y17-Y16)*1000/(('Measured Data'!$H20*$J16+'Measured Data'!$H21*$E17)*0.5*($C17-$C16))</f>
        <v>0</v>
      </c>
      <c r="BG17" s="507">
        <v>5.5544633826823961E-3</v>
      </c>
      <c r="BH17" s="108">
        <f>(AA17-AA16)*1000/(('Measured Data'!$H20*$J16+'Measured Data'!$H21*$E17)*0.5*($C17-$C16))</f>
        <v>0</v>
      </c>
      <c r="BI17" s="108">
        <f>(AB17-AB16)*1000/(('Measured Data'!$H20*$J16+'Measured Data'!$H21*$E17)*0.5*($C17-$C16))</f>
        <v>0</v>
      </c>
      <c r="BJ17" s="108">
        <f>(AC17-AC16)*1000/(('Measured Data'!$H20*$J16+'Measured Data'!$H21*$E17)*0.5*($C17-$C16))</f>
        <v>0</v>
      </c>
      <c r="BK17" s="108">
        <f>(AD17-AD16)*1000/(('Measured Data'!$H20*$J16+'Measured Data'!$H21*$E17)*0.5*($C17-$C16))</f>
        <v>0</v>
      </c>
      <c r="BL17" s="108">
        <f>(AE17-AE16)*1000/(('Measured Data'!$H20*$J16+'Measured Data'!$H21*$E17)*0.5*($C17-$C16))</f>
        <v>0</v>
      </c>
      <c r="BM17" s="108">
        <f>(AF17-AF16)*1000/(('Measured Data'!$H20*$J16+'Measured Data'!$H21*$E17)*0.5*($C17-$C16))</f>
        <v>0</v>
      </c>
      <c r="BN17" s="108">
        <f>(AG17-AG16)*1000/(('Measured Data'!$H20*$J16+'Measured Data'!$H21*$E17)*0.5*($C17-$C16))</f>
        <v>0</v>
      </c>
      <c r="BO17" s="108">
        <f>(AH17-AH16)*1000/(('Measured Data'!$H20*$J16+'Measured Data'!$H21*$E17)*0.5*($C17-$C16))</f>
        <v>0</v>
      </c>
      <c r="BP17" s="108">
        <f>(AI17-AI16)*1000/(('Measured Data'!$H20*$J16+'Measured Data'!$H21*$E17)*0.5*($C17-$C16))</f>
        <v>0</v>
      </c>
      <c r="BQ17" s="108">
        <f>(AJ17-AJ16)*1000/(('Measured Data'!$H20*$J16+'Measured Data'!$H21*$E17)*0.5*($C17-$C16))</f>
        <v>0</v>
      </c>
      <c r="BR17" s="108">
        <f>(AK17-AK16)*1000/(('Measured Data'!$H20*$J16+'Measured Data'!$H21*$E17)*0.5*($C17-$C16))</f>
        <v>0</v>
      </c>
      <c r="BS17" s="108">
        <f>(AL17-AL16)*1000/(('Measured Data'!$H20*$E17+'Measured Data'!$H21*$E17)*0.5*($C17-$C16))</f>
        <v>0</v>
      </c>
      <c r="BT17" s="109">
        <f t="shared" si="8"/>
        <v>-3.0438761951508317E-3</v>
      </c>
      <c r="BU17" s="109">
        <f t="shared" si="9"/>
        <v>-4.1281172282371771E-3</v>
      </c>
      <c r="BV17" s="109">
        <f t="shared" si="10"/>
        <v>-1.6227514378517594E-2</v>
      </c>
      <c r="BW17" s="109">
        <f t="shared" si="11"/>
        <v>8.1575890236435262E-3</v>
      </c>
      <c r="BX17" s="108">
        <f t="shared" si="4"/>
        <v>0.13952379489100789</v>
      </c>
      <c r="BY17" s="108">
        <f t="shared" si="5"/>
        <v>0</v>
      </c>
      <c r="BZ17" s="108">
        <f t="shared" si="6"/>
        <v>2.464128251652014E-2</v>
      </c>
      <c r="CA17" s="108">
        <f t="shared" si="12"/>
        <v>0</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baseColWidth="10" defaultColWidth="8.83203125" defaultRowHeight="13"/>
  <cols>
    <col min="10" max="10" width="19.33203125" customWidth="1"/>
    <col min="11" max="11" width="13.33203125" customWidth="1"/>
    <col min="12" max="12" width="23" bestFit="1" customWidth="1"/>
    <col min="15" max="15" width="20.83203125" bestFit="1" customWidth="1"/>
  </cols>
  <sheetData>
    <row r="1" spans="1:20" ht="82">
      <c r="A1" s="93" t="s">
        <v>352</v>
      </c>
      <c r="B1" s="93" t="s">
        <v>1</v>
      </c>
      <c r="C1" s="255" t="s">
        <v>410</v>
      </c>
      <c r="D1" s="255" t="s">
        <v>411</v>
      </c>
      <c r="E1" s="255" t="s">
        <v>412</v>
      </c>
      <c r="F1" s="255" t="s">
        <v>5</v>
      </c>
      <c r="G1" s="255" t="s">
        <v>481</v>
      </c>
      <c r="H1" s="291" t="s">
        <v>473</v>
      </c>
      <c r="I1" s="291" t="s">
        <v>474</v>
      </c>
      <c r="J1" s="59" t="s">
        <v>110</v>
      </c>
      <c r="K1" s="104" t="s">
        <v>480</v>
      </c>
      <c r="L1" s="105" t="s">
        <v>62</v>
      </c>
      <c r="M1" s="255" t="s">
        <v>481</v>
      </c>
      <c r="N1" s="291" t="s">
        <v>473</v>
      </c>
      <c r="O1" s="291" t="s">
        <v>474</v>
      </c>
      <c r="P1" s="104" t="s">
        <v>480</v>
      </c>
      <c r="Q1" s="59" t="s">
        <v>110</v>
      </c>
      <c r="R1" s="93" t="s">
        <v>352</v>
      </c>
      <c r="S1" s="93" t="s">
        <v>1</v>
      </c>
      <c r="T1" s="104" t="s">
        <v>480</v>
      </c>
    </row>
    <row r="2" spans="1:20">
      <c r="A2" s="95">
        <f>'In Process Calc.'!B3</f>
        <v>1.8750000002910383E-2</v>
      </c>
      <c r="B2" s="95">
        <f>'In Process Calc.'!C3</f>
        <v>0.45000000006984919</v>
      </c>
      <c r="C2" s="290">
        <f>'Measured Data'!H7</f>
        <v>0.26</v>
      </c>
      <c r="D2" s="252">
        <f>E2-C2</f>
        <v>2.096774193548423E-3</v>
      </c>
      <c r="E2" s="252">
        <f>C2/F2*100</f>
        <v>0.26209677419354843</v>
      </c>
      <c r="F2" s="290">
        <f>'Measured Data'!K7</f>
        <v>99.2</v>
      </c>
      <c r="G2">
        <f>$H$24/(1+$I$24*EXP(-$J$24*B2))</f>
        <v>0.33474713929727501</v>
      </c>
      <c r="H2" s="296">
        <f>G2-C2</f>
        <v>7.4747139297275E-2</v>
      </c>
      <c r="I2" s="296">
        <f>H2^2</f>
        <v>5.5871348331262326E-3</v>
      </c>
      <c r="J2">
        <v>0</v>
      </c>
      <c r="K2">
        <f>$H$24*$I$24*$J$24*(1+$I$24*EXP(-$J$24*B2))^-2*EXP(-$J$24*B2)</f>
        <v>9.5288678864901555E-3</v>
      </c>
      <c r="L2">
        <f>'In Process Calc.'!AS3</f>
        <v>0</v>
      </c>
      <c r="M2">
        <f>$N$24*$M$24/($M$24+($N$24-$M$24)*EXP(-$O$24*B2))</f>
        <v>0.26312174644284919</v>
      </c>
      <c r="N2" s="296">
        <f>M2-E2</f>
        <v>1.0249722493007596E-3</v>
      </c>
      <c r="O2" s="292">
        <f>N2^2</f>
        <v>1.0505681118366585E-6</v>
      </c>
      <c r="P2">
        <f>($N$24-$M$24)*$O$24*EXP(-$O$24*B2)/($M$24+($N$24-$M$24)*EXP(-$O$24*B2))</f>
        <v>2.6520367508222929E-2</v>
      </c>
      <c r="Q2">
        <f>P2*'Post Process Calc.'!A4*1000</f>
        <v>12.284233866871624</v>
      </c>
      <c r="R2" s="477">
        <f>AVERAGE(A2:A3)</f>
        <v>0.4493055555576575</v>
      </c>
      <c r="S2" s="477">
        <f>AVERAGE(B2:B3)</f>
        <v>10.78333333338378</v>
      </c>
      <c r="T2">
        <f>($N$24-$M$24)*$O$24*EXP(-$O$24*S2)/($M$24+($N$24-$M$24)*EXP(-$O$24*S2))</f>
        <v>2.639774849984023E-2</v>
      </c>
    </row>
    <row r="3" spans="1:20">
      <c r="A3" s="95">
        <f>'In Process Calc.'!B4</f>
        <v>0.87986111111240461</v>
      </c>
      <c r="B3" s="95">
        <f>'In Process Calc.'!C4</f>
        <v>21.116666666697711</v>
      </c>
      <c r="C3" s="290">
        <f>'Measured Data'!H8</f>
        <v>0.46319998631477349</v>
      </c>
      <c r="D3" s="252">
        <f t="shared" ref="D3:D13" si="0">E3-C3</f>
        <v>2.0470985318967738E-3</v>
      </c>
      <c r="E3" s="252">
        <f t="shared" ref="E3:E13" si="1">C3/F3*100</f>
        <v>0.46524708484667027</v>
      </c>
      <c r="F3" s="290">
        <f>'Measured Data'!K8</f>
        <v>99.55999755859375</v>
      </c>
      <c r="G3">
        <f t="shared" ref="G3:G13" si="2">$H$24/(1+$I$24*EXP(-$J$24*B3))</f>
        <v>0.59089473133626991</v>
      </c>
      <c r="H3" s="296">
        <f t="shared" ref="H3:H13" si="3">G3-C3</f>
        <v>0.12769474502149641</v>
      </c>
      <c r="I3" s="296">
        <f t="shared" ref="I3:I13" si="4">H3^2</f>
        <v>1.6305947906104984E-2</v>
      </c>
      <c r="J3">
        <v>1</v>
      </c>
      <c r="K3">
        <f t="shared" ref="K3:K13" si="5">$H$24*$I$24*$J$24*(1+$I$24*EXP(-$J$24*B3))^-2*EXP(-$J$24*B3)</f>
        <v>1.5573282202712204E-2</v>
      </c>
      <c r="L3">
        <f>'In Process Calc.'!AS4</f>
        <v>2.6834957824069076E-2</v>
      </c>
      <c r="M3">
        <f t="shared" ref="M3:M13" si="6">$N$24*$M$24/($M$24+($N$24-$M$24)*EXP(-$O$24*B3))</f>
        <v>0.45397453878320843</v>
      </c>
      <c r="N3" s="296">
        <f>M3-E3</f>
        <v>-1.1272546063461841E-2</v>
      </c>
      <c r="O3" s="292">
        <f t="shared" ref="O3:O13" si="7">N3^2</f>
        <v>1.2707029475286905E-4</v>
      </c>
      <c r="P3">
        <f t="shared" ref="P3:P13" si="8">($N$24-$M$24)*$O$24*EXP(-$O$24*B3)/($M$24+($N$24-$M$24)*EXP(-$O$24*B3))</f>
        <v>2.62375468366388E-2</v>
      </c>
      <c r="Q3">
        <f>P3*'Post Process Calc.'!A5*1000</f>
        <v>21.514788406043813</v>
      </c>
      <c r="R3" s="477">
        <f t="shared" ref="R3:R15" si="9">AVERAGE(A3:A4)</f>
        <v>1.4479166666678793</v>
      </c>
      <c r="S3" s="477">
        <f t="shared" ref="S3:S15" si="10">AVERAGE(B3:B4)</f>
        <v>34.750000000029104</v>
      </c>
      <c r="T3">
        <f t="shared" ref="T3:T16" si="11">($N$24-$M$24)*$O$24*EXP(-$O$24*S3)/($M$24+($N$24-$M$24)*EXP(-$O$24*S3))</f>
        <v>2.5950016920830748E-2</v>
      </c>
    </row>
    <row r="4" spans="1:20">
      <c r="A4" s="95">
        <f>'In Process Calc.'!B5</f>
        <v>2.015972222223354</v>
      </c>
      <c r="B4" s="95">
        <f>'In Process Calc.'!C5</f>
        <v>48.383333333360497</v>
      </c>
      <c r="C4" s="290">
        <f>'Measured Data'!H9</f>
        <v>0.81999999999999984</v>
      </c>
      <c r="D4" s="252">
        <f t="shared" si="0"/>
        <v>1.0800405268490354E-2</v>
      </c>
      <c r="E4" s="252">
        <f t="shared" si="1"/>
        <v>0.83080040526849019</v>
      </c>
      <c r="F4" s="290">
        <f>'Measured Data'!K9</f>
        <v>98.7</v>
      </c>
      <c r="G4">
        <f t="shared" si="2"/>
        <v>1.1447040172456437</v>
      </c>
      <c r="H4" s="296">
        <f t="shared" si="3"/>
        <v>0.32470401724564391</v>
      </c>
      <c r="I4" s="296">
        <f t="shared" si="4"/>
        <v>0.10543269881545941</v>
      </c>
      <c r="J4">
        <v>2</v>
      </c>
      <c r="K4">
        <f t="shared" si="5"/>
        <v>2.4945961838599581E-2</v>
      </c>
      <c r="L4">
        <f>'In Process Calc.'!AS5</f>
        <v>2.062754228994701E-2</v>
      </c>
      <c r="M4">
        <f t="shared" si="6"/>
        <v>0.92065329127926943</v>
      </c>
      <c r="N4" s="296">
        <f t="shared" ref="N4:N13" si="12">M4-E4</f>
        <v>8.9852886010779232E-2</v>
      </c>
      <c r="O4" s="292">
        <f t="shared" si="7"/>
        <v>8.0735411244660868E-3</v>
      </c>
      <c r="P4">
        <f t="shared" si="8"/>
        <v>2.5545985573235321E-2</v>
      </c>
      <c r="Q4">
        <f>P4*'Post Process Calc.'!A6*1000</f>
        <v>37.340565733477725</v>
      </c>
      <c r="R4" s="477">
        <f t="shared" si="9"/>
        <v>2.484722222223354</v>
      </c>
      <c r="S4" s="477">
        <f t="shared" si="10"/>
        <v>59.633333333360497</v>
      </c>
      <c r="T4">
        <f t="shared" si="11"/>
        <v>2.5096138703402583E-2</v>
      </c>
    </row>
    <row r="5" spans="1:20">
      <c r="A5" s="95">
        <f>'In Process Calc.'!B6</f>
        <v>2.953472222223354</v>
      </c>
      <c r="B5" s="95">
        <f>'In Process Calc.'!C6</f>
        <v>70.883333333360497</v>
      </c>
      <c r="C5" s="290">
        <f>'Measured Data'!H10</f>
        <v>1.4616999460220337</v>
      </c>
      <c r="D5" s="252">
        <f t="shared" si="0"/>
        <v>1.0747341887436646E-2</v>
      </c>
      <c r="E5" s="252">
        <f t="shared" si="1"/>
        <v>1.4724472879094703</v>
      </c>
      <c r="F5" s="290">
        <f>'Measured Data'!K10</f>
        <v>99.270103454589844</v>
      </c>
      <c r="G5">
        <f t="shared" si="2"/>
        <v>1.7671543369967064</v>
      </c>
      <c r="H5" s="296">
        <f t="shared" si="3"/>
        <v>0.30545439097467275</v>
      </c>
      <c r="I5" s="296">
        <f t="shared" si="4"/>
        <v>9.3302384965708238E-2</v>
      </c>
      <c r="J5">
        <v>3</v>
      </c>
      <c r="K5">
        <f t="shared" si="5"/>
        <v>2.9447910532992155E-2</v>
      </c>
      <c r="L5">
        <f>'In Process Calc.'!AS6</f>
        <v>2.4361174541124284E-2</v>
      </c>
      <c r="M5">
        <f t="shared" si="6"/>
        <v>1.6184804611919212</v>
      </c>
      <c r="N5" s="296">
        <f t="shared" si="12"/>
        <v>0.14603317328245091</v>
      </c>
      <c r="O5" s="292">
        <f t="shared" si="7"/>
        <v>2.1325687698942334E-2</v>
      </c>
      <c r="P5">
        <f t="shared" si="8"/>
        <v>2.4511890413168775E-2</v>
      </c>
      <c r="Q5">
        <f>P5*'Post Process Calc.'!A7*1000</f>
        <v>67.040020223913345</v>
      </c>
      <c r="R5" s="477">
        <f t="shared" si="9"/>
        <v>3.4635416666678793</v>
      </c>
      <c r="S5" s="477">
        <f t="shared" si="10"/>
        <v>83.125000000029104</v>
      </c>
      <c r="T5">
        <f t="shared" si="11"/>
        <v>2.3688154565311054E-2</v>
      </c>
    </row>
    <row r="6" spans="1:20">
      <c r="A6" s="95">
        <f>'In Process Calc.'!B7</f>
        <v>3.9736111111124046</v>
      </c>
      <c r="B6" s="95">
        <f>'In Process Calc.'!C7</f>
        <v>95.366666666697711</v>
      </c>
      <c r="C6" s="290">
        <f>'Measured Data'!H11</f>
        <v>2.7349999977111819</v>
      </c>
      <c r="D6" s="252">
        <f t="shared" si="0"/>
        <v>3.0707600483526498E-2</v>
      </c>
      <c r="E6" s="252">
        <f t="shared" si="1"/>
        <v>2.7657075981947083</v>
      </c>
      <c r="F6" s="290">
        <f>'Measured Data'!K11</f>
        <v>98.889701843261719</v>
      </c>
      <c r="G6">
        <f t="shared" si="2"/>
        <v>2.4722898353850731</v>
      </c>
      <c r="H6" s="296">
        <f t="shared" si="3"/>
        <v>-0.26271016232610878</v>
      </c>
      <c r="I6" s="296">
        <f t="shared" si="4"/>
        <v>6.9016629389410417E-2</v>
      </c>
      <c r="J6">
        <v>4</v>
      </c>
      <c r="K6">
        <f t="shared" si="5"/>
        <v>2.6834977786166322E-2</v>
      </c>
      <c r="L6">
        <f>'In Process Calc.'!AS7</f>
        <v>2.4872307264792629E-2</v>
      </c>
      <c r="M6">
        <f t="shared" si="6"/>
        <v>2.8878112626714771</v>
      </c>
      <c r="N6" s="296">
        <f t="shared" si="12"/>
        <v>0.12210366447676879</v>
      </c>
      <c r="O6" s="292">
        <f t="shared" si="7"/>
        <v>1.4909304878655329E-2</v>
      </c>
      <c r="P6">
        <f t="shared" si="8"/>
        <v>2.2630896243082663E-2</v>
      </c>
      <c r="Q6">
        <f>P6*'Post Process Calc.'!A8*1000</f>
        <v>91.521610863521303</v>
      </c>
      <c r="R6" s="477">
        <f t="shared" si="9"/>
        <v>4.3993055555583851</v>
      </c>
      <c r="S6" s="477">
        <f t="shared" si="10"/>
        <v>105.58333333340124</v>
      </c>
      <c r="T6">
        <f t="shared" si="11"/>
        <v>2.1546625104600588E-2</v>
      </c>
    </row>
    <row r="7" spans="1:20">
      <c r="A7" s="95">
        <f>'In Process Calc.'!B8</f>
        <v>4.8250000000043656</v>
      </c>
      <c r="B7" s="95">
        <f>'In Process Calc.'!C8</f>
        <v>115.80000000010477</v>
      </c>
      <c r="C7" s="290">
        <f>'Measured Data'!H12</f>
        <v>4.0441001487731931</v>
      </c>
      <c r="D7" s="252">
        <f t="shared" si="0"/>
        <v>3.0194454565775963E-2</v>
      </c>
      <c r="E7" s="252">
        <f t="shared" si="1"/>
        <v>4.0742946033389691</v>
      </c>
      <c r="F7" s="290">
        <f>'Measured Data'!K12</f>
        <v>99.258903503417969</v>
      </c>
      <c r="G7">
        <f t="shared" si="2"/>
        <v>2.9571462962006612</v>
      </c>
      <c r="H7" s="296">
        <f t="shared" si="3"/>
        <v>-1.086953852572532</v>
      </c>
      <c r="I7" s="296">
        <f t="shared" si="4"/>
        <v>1.1814686776222696</v>
      </c>
      <c r="J7">
        <v>5</v>
      </c>
      <c r="K7">
        <f t="shared" si="5"/>
        <v>2.0284510965629495E-2</v>
      </c>
      <c r="L7">
        <f>'In Process Calc.'!AS8</f>
        <v>1.9186203612854853E-2</v>
      </c>
      <c r="M7">
        <f t="shared" si="6"/>
        <v>4.4821628769554982</v>
      </c>
      <c r="N7" s="296">
        <f t="shared" si="12"/>
        <v>0.40786827361652911</v>
      </c>
      <c r="O7" s="292">
        <f t="shared" si="7"/>
        <v>0.16635652862292785</v>
      </c>
      <c r="P7">
        <f t="shared" si="8"/>
        <v>2.0268260681068424E-2</v>
      </c>
      <c r="Q7">
        <f>P7*'Post Process Calc.'!A9*1000</f>
        <v>136.3385125716936</v>
      </c>
      <c r="R7" s="477">
        <f t="shared" si="9"/>
        <v>5.3500000000021828</v>
      </c>
      <c r="S7" s="477">
        <f t="shared" si="10"/>
        <v>128.40000000005239</v>
      </c>
      <c r="T7">
        <f t="shared" si="11"/>
        <v>1.8431940847904265E-2</v>
      </c>
    </row>
    <row r="8" spans="1:20">
      <c r="A8" s="95">
        <f>'In Process Calc.'!B9</f>
        <v>5.875</v>
      </c>
      <c r="B8" s="95">
        <f>'In Process Calc.'!C9</f>
        <v>141</v>
      </c>
      <c r="C8" s="290">
        <f>'Measured Data'!H13</f>
        <v>6.7267001701354987</v>
      </c>
      <c r="D8" s="252">
        <f t="shared" si="0"/>
        <v>4.8107793918330088E-2</v>
      </c>
      <c r="E8" s="252">
        <f t="shared" si="1"/>
        <v>6.7748079640538288</v>
      </c>
      <c r="F8" s="290">
        <f>'Measured Data'!K13</f>
        <v>99.289901733398438</v>
      </c>
      <c r="G8">
        <f t="shared" si="2"/>
        <v>3.359125905902915</v>
      </c>
      <c r="H8" s="296">
        <f t="shared" si="3"/>
        <v>-3.3675742642325837</v>
      </c>
      <c r="I8" s="296">
        <f t="shared" si="4"/>
        <v>11.340556425121628</v>
      </c>
      <c r="J8">
        <v>6</v>
      </c>
      <c r="K8">
        <f t="shared" si="5"/>
        <v>1.1916539881766537E-2</v>
      </c>
      <c r="L8">
        <f>'In Process Calc.'!AS9</f>
        <v>2.0124180894227961E-2</v>
      </c>
      <c r="M8">
        <f t="shared" si="6"/>
        <v>7.1246659960472165</v>
      </c>
      <c r="N8" s="296">
        <f t="shared" si="12"/>
        <v>0.34985803199338772</v>
      </c>
      <c r="O8" s="292">
        <f t="shared" si="7"/>
        <v>0.12240064255028631</v>
      </c>
      <c r="P8">
        <f t="shared" si="8"/>
        <v>1.6352391818789065E-2</v>
      </c>
      <c r="Q8">
        <f>P8*'Post Process Calc.'!A10*1000</f>
        <v>162.63597605116539</v>
      </c>
      <c r="R8" s="477">
        <f t="shared" si="9"/>
        <v>6.3677083333350311</v>
      </c>
      <c r="S8" s="477">
        <f t="shared" si="10"/>
        <v>152.82500000004075</v>
      </c>
      <c r="T8">
        <f t="shared" si="11"/>
        <v>1.4256699941642798E-2</v>
      </c>
    </row>
    <row r="9" spans="1:20">
      <c r="A9" s="95">
        <f>'In Process Calc.'!B10</f>
        <v>6.8604166666700621</v>
      </c>
      <c r="B9" s="95">
        <f>'In Process Calc.'!C10</f>
        <v>164.65000000008149</v>
      </c>
      <c r="C9" s="290">
        <f>'Measured Data'!H14</f>
        <v>9.945699555969238</v>
      </c>
      <c r="D9" s="252">
        <f t="shared" si="0"/>
        <v>8.0853773553254626E-2</v>
      </c>
      <c r="E9" s="252">
        <f t="shared" si="1"/>
        <v>10.026553329522493</v>
      </c>
      <c r="F9" s="290">
        <f>'Measured Data'!K14</f>
        <v>99.193603515625</v>
      </c>
      <c r="G9">
        <f t="shared" si="2"/>
        <v>3.5709682411085821</v>
      </c>
      <c r="H9" s="296">
        <f t="shared" si="3"/>
        <v>-6.3747313148606555</v>
      </c>
      <c r="I9" s="296">
        <f t="shared" si="4"/>
        <v>40.637199336665063</v>
      </c>
      <c r="J9">
        <v>7</v>
      </c>
      <c r="K9">
        <f t="shared" si="5"/>
        <v>6.4352709949047279E-3</v>
      </c>
      <c r="L9">
        <f>'In Process Calc.'!AS10</f>
        <v>1.675477257443438E-2</v>
      </c>
      <c r="M9">
        <f t="shared" si="6"/>
        <v>9.979929171209017</v>
      </c>
      <c r="N9" s="296">
        <f t="shared" si="12"/>
        <v>-4.6624158313475661E-2</v>
      </c>
      <c r="O9" s="292">
        <f t="shared" si="7"/>
        <v>2.1738121384400418E-3</v>
      </c>
      <c r="P9">
        <f t="shared" si="8"/>
        <v>1.2121238379291103E-2</v>
      </c>
      <c r="Q9">
        <f>P9*'Post Process Calc.'!A11*1000</f>
        <v>151.55911601434883</v>
      </c>
      <c r="R9" s="477">
        <f t="shared" si="9"/>
        <v>7.3684027777781012</v>
      </c>
      <c r="S9" s="477">
        <f t="shared" si="10"/>
        <v>176.84166666667443</v>
      </c>
      <c r="T9">
        <f t="shared" si="11"/>
        <v>9.9894961211078673E-3</v>
      </c>
    </row>
    <row r="10" spans="1:20">
      <c r="A10" s="95">
        <f>'In Process Calc.'!B11</f>
        <v>7.8763888888861402</v>
      </c>
      <c r="B10" s="95">
        <f>'In Process Calc.'!C11</f>
        <v>189.03333333326736</v>
      </c>
      <c r="C10" s="290">
        <f>'Measured Data'!H15</f>
        <v>12.503599984741211</v>
      </c>
      <c r="D10" s="252">
        <f t="shared" si="0"/>
        <v>9.7240433242664182E-2</v>
      </c>
      <c r="E10" s="252">
        <f t="shared" si="1"/>
        <v>12.600840417983875</v>
      </c>
      <c r="F10" s="290">
        <f>'Measured Data'!K15</f>
        <v>99.228302001953125</v>
      </c>
      <c r="G10">
        <f t="shared" si="2"/>
        <v>3.6842979979677515</v>
      </c>
      <c r="H10" s="296">
        <f t="shared" si="3"/>
        <v>-8.8193019867734588</v>
      </c>
      <c r="I10" s="296">
        <f t="shared" si="4"/>
        <v>77.780087533906283</v>
      </c>
      <c r="J10">
        <v>8</v>
      </c>
      <c r="K10">
        <f t="shared" si="5"/>
        <v>3.1993175777603479E-3</v>
      </c>
      <c r="L10">
        <f>'In Process Calc.'!AS11</f>
        <v>9.9429606149002946E-3</v>
      </c>
      <c r="M10">
        <f t="shared" si="6"/>
        <v>12.741369068235198</v>
      </c>
      <c r="N10" s="296">
        <f t="shared" si="12"/>
        <v>0.14052865025132277</v>
      </c>
      <c r="O10" s="292">
        <f t="shared" si="7"/>
        <v>1.97483015414586E-2</v>
      </c>
      <c r="P10">
        <f t="shared" si="8"/>
        <v>8.029119649252462E-3</v>
      </c>
      <c r="Q10">
        <f>P10*'Post Process Calc.'!A12*1000</f>
        <v>125.78659462503072</v>
      </c>
      <c r="R10" s="477">
        <f t="shared" si="9"/>
        <v>8.3753472222197161</v>
      </c>
      <c r="S10" s="477">
        <f t="shared" si="10"/>
        <v>201.00833333327319</v>
      </c>
      <c r="T10">
        <f t="shared" si="11"/>
        <v>6.3381982350687559E-3</v>
      </c>
    </row>
    <row r="11" spans="1:20">
      <c r="A11" s="95">
        <f>'In Process Calc.'!B12</f>
        <v>8.8743055555532919</v>
      </c>
      <c r="B11" s="95">
        <f>'In Process Calc.'!C12</f>
        <v>212.98333333327901</v>
      </c>
      <c r="C11" s="290">
        <f>'Measured Data'!H16</f>
        <v>15.666299684143066</v>
      </c>
      <c r="D11" s="252">
        <f t="shared" si="0"/>
        <v>0.13919889284012044</v>
      </c>
      <c r="E11" s="252">
        <f t="shared" si="1"/>
        <v>15.805498576983187</v>
      </c>
      <c r="F11" s="290">
        <f>'Measured Data'!K16</f>
        <v>99.119300842285156</v>
      </c>
      <c r="G11">
        <f t="shared" si="2"/>
        <v>3.7390572556805162</v>
      </c>
      <c r="H11" s="296">
        <f t="shared" si="3"/>
        <v>-11.92724242846255</v>
      </c>
      <c r="I11" s="296">
        <f t="shared" si="4"/>
        <v>142.25911194731725</v>
      </c>
      <c r="J11">
        <v>9</v>
      </c>
      <c r="K11">
        <f t="shared" si="5"/>
        <v>1.5599160638420622E-3</v>
      </c>
      <c r="L11">
        <f>'In Process Calc.'!AS12</f>
        <v>9.4532237602280769E-3</v>
      </c>
      <c r="M11">
        <f t="shared" si="6"/>
        <v>14.845695238494136</v>
      </c>
      <c r="N11" s="296">
        <f t="shared" si="12"/>
        <v>-0.95980333848905097</v>
      </c>
      <c r="O11" s="292">
        <f t="shared" si="7"/>
        <v>0.92122244857472779</v>
      </c>
      <c r="P11">
        <f t="shared" si="8"/>
        <v>4.910763698539748E-3</v>
      </c>
      <c r="Q11">
        <f>P11*'Post Process Calc.'!A13*1000</f>
        <v>80.884203338968192</v>
      </c>
      <c r="R11" s="477">
        <f t="shared" si="9"/>
        <v>9.3975694444452529</v>
      </c>
      <c r="S11" s="477">
        <f t="shared" si="10"/>
        <v>225.54166666668607</v>
      </c>
      <c r="T11">
        <f t="shared" si="11"/>
        <v>3.695927174746266E-3</v>
      </c>
    </row>
    <row r="12" spans="1:20">
      <c r="A12" s="95">
        <f>'In Process Calc.'!B13</f>
        <v>9.9208333333372138</v>
      </c>
      <c r="B12" s="95">
        <f>'In Process Calc.'!C13</f>
        <v>238.10000000009313</v>
      </c>
      <c r="C12" s="290">
        <f>'Measured Data'!H17</f>
        <v>16.470799310302734</v>
      </c>
      <c r="D12" s="252">
        <f t="shared" si="0"/>
        <v>0.30194314722507087</v>
      </c>
      <c r="E12" s="252">
        <f t="shared" si="1"/>
        <v>16.772742457527805</v>
      </c>
      <c r="F12" s="290">
        <f>'Measured Data'!K17</f>
        <v>98.199798583984375</v>
      </c>
      <c r="G12">
        <f t="shared" si="2"/>
        <v>3.7664103214224061</v>
      </c>
      <c r="H12" s="296">
        <f t="shared" si="3"/>
        <v>-12.704388988880329</v>
      </c>
      <c r="I12" s="296">
        <f t="shared" si="4"/>
        <v>161.40149958078374</v>
      </c>
      <c r="J12">
        <v>9</v>
      </c>
      <c r="K12">
        <f t="shared" si="5"/>
        <v>7.2250520186335125E-4</v>
      </c>
      <c r="L12">
        <f>'In Process Calc.'!AS13</f>
        <v>1.2016913337084495E-3</v>
      </c>
      <c r="M12">
        <f t="shared" si="6"/>
        <v>16.307779021724748</v>
      </c>
      <c r="N12" s="296">
        <f t="shared" si="12"/>
        <v>-0.46496343580305677</v>
      </c>
      <c r="O12" s="292">
        <f t="shared" si="7"/>
        <v>0.2161909966337833</v>
      </c>
      <c r="P12">
        <f t="shared" si="8"/>
        <v>2.7441330068173207E-3</v>
      </c>
      <c r="Q12">
        <f>P12*'Post Process Calc.'!A14*1000</f>
        <v>43.346872876913324</v>
      </c>
      <c r="R12" s="477">
        <f t="shared" si="9"/>
        <v>10.413541666668607</v>
      </c>
      <c r="S12" s="477">
        <f t="shared" si="10"/>
        <v>249.92500000004657</v>
      </c>
      <c r="T12">
        <f t="shared" si="11"/>
        <v>2.0532785072087762E-3</v>
      </c>
    </row>
    <row r="13" spans="1:20">
      <c r="A13" s="95">
        <f>'In Process Calc.'!B14</f>
        <v>10.90625</v>
      </c>
      <c r="B13" s="95">
        <f>'In Process Calc.'!C14</f>
        <v>261.75</v>
      </c>
      <c r="C13" s="290">
        <f>'Measured Data'!H18</f>
        <v>15.796199662780761</v>
      </c>
      <c r="D13" s="252">
        <f t="shared" si="0"/>
        <v>0.34595935503624275</v>
      </c>
      <c r="E13" s="252">
        <f t="shared" si="1"/>
        <v>16.142159017817004</v>
      </c>
      <c r="F13" s="290">
        <f>'Measured Data'!K18</f>
        <v>97.856796264648438</v>
      </c>
      <c r="G13">
        <f t="shared" si="2"/>
        <v>3.7785313438541572</v>
      </c>
      <c r="H13" s="296">
        <f t="shared" si="3"/>
        <v>-12.017668318926605</v>
      </c>
      <c r="I13" s="296">
        <f t="shared" si="4"/>
        <v>144.4243518237322</v>
      </c>
      <c r="J13">
        <v>9</v>
      </c>
      <c r="K13">
        <f t="shared" si="5"/>
        <v>3.474793754994663E-4</v>
      </c>
      <c r="L13">
        <f>'In Process Calc.'!AS14</f>
        <v>-1.8789030298561901E-3</v>
      </c>
      <c r="M13">
        <f t="shared" si="6"/>
        <v>17.130221507064192</v>
      </c>
      <c r="N13" s="296">
        <f t="shared" si="12"/>
        <v>0.98806248924718787</v>
      </c>
      <c r="O13" s="292">
        <f t="shared" si="7"/>
        <v>0.97626748265734919</v>
      </c>
      <c r="P13">
        <f t="shared" si="8"/>
        <v>1.5253730757170826E-3</v>
      </c>
      <c r="Q13">
        <f>P13*'Post Process Calc.'!A15*1000</f>
        <v>24.412071509103161</v>
      </c>
      <c r="R13" s="477">
        <f t="shared" si="9"/>
        <v>11.385416666667879</v>
      </c>
      <c r="S13" s="477">
        <f t="shared" si="10"/>
        <v>273.2500000000291</v>
      </c>
      <c r="T13">
        <f t="shared" si="11"/>
        <v>1.1365221248339484E-3</v>
      </c>
    </row>
    <row r="14" spans="1:20">
      <c r="A14" s="95">
        <f>'In Process Calc.'!B15</f>
        <v>11.864583333335759</v>
      </c>
      <c r="B14" s="95">
        <f>'In Process Calc.'!C15</f>
        <v>284.75000000005821</v>
      </c>
      <c r="C14" s="290">
        <f>'Measured Data'!H19</f>
        <v>16.004000527954101</v>
      </c>
      <c r="D14" s="252">
        <f t="shared" ref="D14" si="13">E14-C14</f>
        <v>0.569086624144024</v>
      </c>
      <c r="E14" s="252">
        <f t="shared" ref="E14" si="14">C14/F14*100</f>
        <v>16.573087152098125</v>
      </c>
      <c r="F14" s="290">
        <f>'Measured Data'!K19</f>
        <v>96.566200256347656</v>
      </c>
      <c r="G14">
        <f t="shared" ref="G14" si="15">$H$24/(1+$I$24*EXP(-$J$24*B14))</f>
        <v>3.7842416748047407</v>
      </c>
      <c r="H14" s="296">
        <f t="shared" ref="H14" si="16">G14-C14</f>
        <v>-12.219758853149361</v>
      </c>
      <c r="I14" s="296">
        <f t="shared" ref="I14" si="17">H14^2</f>
        <v>149.3225064291222</v>
      </c>
      <c r="J14">
        <v>10</v>
      </c>
      <c r="K14">
        <f t="shared" ref="K14" si="18">$H$24*$I$24*$J$24*(1+$I$24*EXP(-$J$24*B14))^-2*EXP(-$J$24*B14)</f>
        <v>1.6996214402955492E-4</v>
      </c>
      <c r="L14">
        <f>'In Process Calc.'!AS15</f>
        <v>8.2918680996893392E-5</v>
      </c>
      <c r="M14">
        <f t="shared" ref="M14" si="19">$N$24*$M$24/($M$24+($N$24-$M$24)*EXP(-$O$24*B14))</f>
        <v>17.590359820200682</v>
      </c>
      <c r="N14" s="296">
        <f t="shared" ref="N14" si="20">M14-E14</f>
        <v>1.0172726681025566</v>
      </c>
      <c r="O14" s="292">
        <f t="shared" ref="O14" si="21">N14^2</f>
        <v>1.0348436812684942</v>
      </c>
      <c r="P14">
        <f t="shared" ref="P14" si="22">($N$24-$M$24)*$O$24*EXP(-$O$24*B14)/($M$24+($N$24-$M$24)*EXP(-$O$24*B14))</f>
        <v>8.4350394953332426E-4</v>
      </c>
      <c r="Q14">
        <f>P14*'Post Process Calc.'!A16*1000</f>
        <v>13.434740723115771</v>
      </c>
      <c r="R14" s="477">
        <f t="shared" si="9"/>
        <v>12.361111111113132</v>
      </c>
      <c r="S14" s="477">
        <f t="shared" si="10"/>
        <v>296.66666666671517</v>
      </c>
      <c r="T14">
        <f t="shared" si="11"/>
        <v>6.1740195207724935E-4</v>
      </c>
    </row>
    <row r="15" spans="1:20">
      <c r="A15" s="95">
        <f>'In Process Calc.'!B16</f>
        <v>12.857638888890506</v>
      </c>
      <c r="B15" s="95">
        <f>'In Process Calc.'!C16</f>
        <v>308.58333333337214</v>
      </c>
      <c r="C15" s="290">
        <f>'Measured Data'!H20</f>
        <v>15.927300317382812</v>
      </c>
      <c r="D15" s="252">
        <f t="shared" ref="D15:D16" si="23">E15-C15</f>
        <v>1.1258860445321801</v>
      </c>
      <c r="E15" s="252">
        <f t="shared" ref="E15:E16" si="24">C15/F15*100</f>
        <v>17.053186361914992</v>
      </c>
      <c r="F15" s="290">
        <f>'Measured Data'!K20</f>
        <v>93.397796630859375</v>
      </c>
      <c r="G15">
        <f t="shared" ref="G15:G16" si="25">$H$24/(1+$I$24*EXP(-$J$24*B15))</f>
        <v>3.7871008837115094</v>
      </c>
      <c r="H15" s="296">
        <f t="shared" ref="H15:H16" si="26">G15-C15</f>
        <v>-12.140199433671302</v>
      </c>
      <c r="I15" s="296">
        <f t="shared" ref="I15:I16" si="27">H15^2</f>
        <v>147.384442289313</v>
      </c>
      <c r="J15">
        <v>11</v>
      </c>
      <c r="K15">
        <f t="shared" ref="K15:K16" si="28">$H$24*$I$24*$J$24*(1+$I$24*EXP(-$J$24*B15))^-2*EXP(-$J$24*B15)</f>
        <v>8.0875953132556903E-5</v>
      </c>
      <c r="L15">
        <f>'In Process Calc.'!AS16</f>
        <v>1.1189336595018567E-3</v>
      </c>
      <c r="M15">
        <f t="shared" ref="M15:M16" si="29">$N$24*$M$24/($M$24+($N$24-$M$24)*EXP(-$O$24*B15))</f>
        <v>17.855324453128624</v>
      </c>
      <c r="N15" s="296">
        <f t="shared" ref="N15:N16" si="30">M15-E15</f>
        <v>0.80213809121363155</v>
      </c>
      <c r="O15" s="292">
        <f t="shared" ref="O15:O16" si="31">N15^2</f>
        <v>0.6434255173758483</v>
      </c>
      <c r="P15">
        <f t="shared" ref="P15:P16" si="32">($N$24-$M$24)*$O$24*EXP(-$O$24*B15)/($M$24+($N$24-$M$24)*EXP(-$O$24*B15))</f>
        <v>4.5085852626342119E-4</v>
      </c>
      <c r="Q15">
        <f>P15*'Post Process Calc.'!A17*1000</f>
        <v>6.0120633924237632</v>
      </c>
      <c r="R15" s="477">
        <f t="shared" si="9"/>
        <v>13.364930555555475</v>
      </c>
      <c r="S15" s="477">
        <f t="shared" si="10"/>
        <v>320.75833333333139</v>
      </c>
      <c r="T15">
        <f t="shared" si="11"/>
        <v>3.264290265521532E-4</v>
      </c>
    </row>
    <row r="16" spans="1:20">
      <c r="A16" s="95">
        <f>'In Process Calc.'!B17</f>
        <v>13.872222222220444</v>
      </c>
      <c r="B16" s="95">
        <f>'In Process Calc.'!C17</f>
        <v>332.93333333329065</v>
      </c>
      <c r="C16" s="290">
        <f>'Measured Data'!H21</f>
        <v>13.334700448608398</v>
      </c>
      <c r="D16" s="252">
        <f t="shared" si="23"/>
        <v>2.8771689708698567</v>
      </c>
      <c r="E16" s="252">
        <f t="shared" si="24"/>
        <v>16.211869419478255</v>
      </c>
      <c r="F16" s="290">
        <f>'Measured Data'!K21</f>
        <v>82.252700805664062</v>
      </c>
      <c r="G16">
        <f t="shared" si="25"/>
        <v>3.7884805989784804</v>
      </c>
      <c r="H16" s="296">
        <f t="shared" si="26"/>
        <v>-9.5462198496299173</v>
      </c>
      <c r="I16" s="296">
        <f t="shared" si="27"/>
        <v>91.130313417468244</v>
      </c>
      <c r="J16">
        <v>12</v>
      </c>
      <c r="K16">
        <f t="shared" si="28"/>
        <v>3.7839099977840481E-5</v>
      </c>
      <c r="L16">
        <f>'In Process Calc.'!AS17</f>
        <v>-2.4175193017752792E-3</v>
      </c>
      <c r="M16">
        <f t="shared" si="29"/>
        <v>18.00029236735109</v>
      </c>
      <c r="N16" s="296">
        <f t="shared" si="30"/>
        <v>1.7884229478728351</v>
      </c>
      <c r="O16" s="292">
        <f t="shared" si="31"/>
        <v>3.1984566404781614</v>
      </c>
      <c r="P16">
        <f t="shared" si="32"/>
        <v>2.3603367431453538E-4</v>
      </c>
      <c r="Q16">
        <f>P16*'Post Process Calc.'!A18*1000</f>
        <v>0</v>
      </c>
      <c r="T16">
        <f t="shared" si="11"/>
        <v>2.652499355751807E-2</v>
      </c>
    </row>
    <row r="17" spans="1:15">
      <c r="A17" s="95"/>
      <c r="B17" s="95"/>
      <c r="C17" s="290"/>
      <c r="D17" s="252"/>
      <c r="E17" s="252"/>
      <c r="F17" s="290"/>
      <c r="H17" s="296"/>
      <c r="I17" s="296"/>
      <c r="N17" s="296"/>
      <c r="O17" s="292"/>
    </row>
    <row r="23" spans="1:15">
      <c r="G23" s="291" t="s">
        <v>475</v>
      </c>
      <c r="H23" t="s">
        <v>470</v>
      </c>
      <c r="I23" t="s">
        <v>471</v>
      </c>
      <c r="J23" t="s">
        <v>472</v>
      </c>
      <c r="L23" t="s">
        <v>475</v>
      </c>
      <c r="M23" t="s">
        <v>591</v>
      </c>
      <c r="N23" t="s">
        <v>592</v>
      </c>
      <c r="O23" t="s">
        <v>593</v>
      </c>
    </row>
    <row r="24" spans="1:15">
      <c r="G24" s="296">
        <f>SUM(I3:I16)</f>
        <v>967.1455951221285</v>
      </c>
      <c r="H24">
        <v>3.7896928499098297</v>
      </c>
      <c r="I24">
        <v>10.467103523431467</v>
      </c>
      <c r="J24">
        <v>3.1223904954928154E-2</v>
      </c>
      <c r="L24" s="292">
        <f>SUM(O2:O13)</f>
        <v>2.4687968672839018</v>
      </c>
      <c r="M24">
        <f>C2</f>
        <v>0.26</v>
      </c>
      <c r="N24">
        <v>18.159572400090436</v>
      </c>
      <c r="O24">
        <v>2.6910281997420685E-2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baseColWidth="10" defaultColWidth="8.83203125" defaultRowHeight="13"/>
  <cols>
    <col min="1" max="1" width="6.33203125" style="112" bestFit="1" customWidth="1"/>
    <col min="2" max="2" width="5.5" style="112" bestFit="1" customWidth="1"/>
    <col min="3" max="3" width="7.1640625" style="112" bestFit="1" customWidth="1"/>
    <col min="4" max="4" width="4.6640625" style="112" bestFit="1" customWidth="1"/>
    <col min="5" max="5" width="5.5" style="112" bestFit="1" customWidth="1"/>
    <col min="6" max="9" width="5.33203125" style="112" bestFit="1" customWidth="1"/>
    <col min="10" max="11" width="4.6640625" style="112" bestFit="1" customWidth="1"/>
    <col min="12" max="12" width="10.5" style="112" customWidth="1"/>
    <col min="13" max="16" width="5.33203125" style="112" bestFit="1" customWidth="1"/>
    <col min="17" max="18" width="4.6640625" style="112" bestFit="1" customWidth="1"/>
    <col min="19" max="19" width="5.33203125" style="112" bestFit="1" customWidth="1"/>
    <col min="20" max="21" width="4.6640625" style="112" bestFit="1" customWidth="1"/>
    <col min="22" max="22" width="6.33203125" style="112" bestFit="1" customWidth="1"/>
    <col min="23" max="23" width="5.33203125" style="112" bestFit="1" customWidth="1"/>
    <col min="24" max="24" width="4.6640625" style="112" bestFit="1" customWidth="1"/>
    <col min="25" max="25" width="5.33203125" style="112" bestFit="1" customWidth="1"/>
    <col min="26" max="26" width="4.6640625" style="112" bestFit="1" customWidth="1"/>
    <col min="27" max="28" width="5.33203125" style="112" bestFit="1" customWidth="1"/>
    <col min="29" max="29" width="4.6640625" style="112" bestFit="1" customWidth="1"/>
    <col min="30" max="30" width="5.33203125" style="112" bestFit="1" customWidth="1"/>
    <col min="31" max="31" width="6.5" style="112" bestFit="1" customWidth="1"/>
    <col min="32" max="32" width="5.5" style="112" bestFit="1" customWidth="1"/>
    <col min="33" max="33" width="2.1640625" customWidth="1"/>
    <col min="34" max="34" width="6.33203125" style="112" bestFit="1" customWidth="1"/>
    <col min="35" max="35" width="5.5" style="112" bestFit="1" customWidth="1"/>
    <col min="36" max="36" width="7.1640625" style="112" bestFit="1" customWidth="1"/>
    <col min="37" max="37" width="4.6640625" style="112" bestFit="1" customWidth="1"/>
    <col min="38" max="38" width="5.5" style="112" bestFit="1" customWidth="1"/>
    <col min="39" max="42" width="5.33203125" style="112" bestFit="1" customWidth="1"/>
    <col min="43" max="45" width="4.6640625" style="112" bestFit="1" customWidth="1"/>
    <col min="46" max="49" width="5.33203125" style="112" bestFit="1" customWidth="1"/>
    <col min="50" max="51" width="4.6640625" style="112" bestFit="1" customWidth="1"/>
    <col min="52" max="52" width="5.33203125" style="112" bestFit="1" customWidth="1"/>
    <col min="53" max="54" width="4.6640625" style="112" bestFit="1" customWidth="1"/>
    <col min="55" max="55" width="6.33203125" style="112" bestFit="1" customWidth="1"/>
    <col min="56" max="56" width="5.33203125" style="112" bestFit="1" customWidth="1"/>
    <col min="57" max="57" width="4.6640625" style="112" bestFit="1" customWidth="1"/>
    <col min="58" max="58" width="5.33203125" style="112" bestFit="1" customWidth="1"/>
    <col min="59" max="59" width="4.6640625" style="112" bestFit="1" customWidth="1"/>
    <col min="60" max="61" width="5.33203125" style="112" bestFit="1" customWidth="1"/>
    <col min="62" max="62" width="4.6640625" style="112" bestFit="1" customWidth="1"/>
    <col min="63" max="63" width="5.33203125" style="112" bestFit="1" customWidth="1"/>
    <col min="64" max="64" width="6.5" style="112" bestFit="1" customWidth="1"/>
    <col min="65" max="65" width="5.5" style="112" bestFit="1" customWidth="1"/>
    <col min="66" max="66" width="2.1640625" customWidth="1"/>
    <col min="67" max="67" width="35.33203125" customWidth="1"/>
    <col min="68" max="76" width="6.6640625" customWidth="1"/>
    <col min="77" max="77" width="11.1640625" bestFit="1" customWidth="1"/>
    <col min="78" max="78" width="9.5" customWidth="1"/>
    <col min="79" max="79" width="9.332031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c r="A1" s="533" t="s">
        <v>369</v>
      </c>
      <c r="B1" s="533"/>
      <c r="C1" s="533"/>
      <c r="D1" s="533"/>
      <c r="E1" s="533"/>
      <c r="F1" s="533"/>
      <c r="G1" s="533"/>
      <c r="H1" s="533"/>
      <c r="I1" s="533"/>
      <c r="J1" s="533"/>
      <c r="K1" s="533"/>
      <c r="L1" s="533"/>
      <c r="M1" s="533"/>
      <c r="N1" s="533"/>
      <c r="O1" s="533"/>
      <c r="P1" s="533"/>
      <c r="Q1" s="533"/>
      <c r="R1" s="533"/>
      <c r="S1" s="533"/>
      <c r="T1" s="533"/>
      <c r="U1" s="533"/>
      <c r="V1" s="533"/>
      <c r="W1" s="533"/>
      <c r="X1" s="533"/>
      <c r="Y1" s="533"/>
      <c r="Z1" s="533"/>
      <c r="AA1" s="533"/>
      <c r="AB1" s="533"/>
      <c r="AC1" s="533"/>
      <c r="AD1" s="533"/>
      <c r="AE1" s="533"/>
      <c r="AF1" s="533"/>
      <c r="AH1" s="533" t="s">
        <v>485</v>
      </c>
      <c r="AI1" s="533"/>
      <c r="AJ1" s="533"/>
      <c r="AK1" s="533"/>
      <c r="AL1" s="533"/>
      <c r="AM1" s="533"/>
      <c r="AN1" s="533"/>
      <c r="AO1" s="533"/>
      <c r="AP1" s="533"/>
      <c r="AQ1" s="533"/>
      <c r="AR1" s="533"/>
      <c r="AS1" s="533"/>
      <c r="AT1" s="533"/>
      <c r="AU1" s="533"/>
      <c r="AV1" s="533"/>
      <c r="AW1" s="533"/>
      <c r="AX1" s="533"/>
      <c r="AY1" s="533"/>
      <c r="AZ1" s="533"/>
      <c r="BA1" s="533"/>
      <c r="BB1" s="533"/>
      <c r="BC1" s="533"/>
      <c r="BD1" s="533"/>
      <c r="BE1" s="533"/>
      <c r="BF1" s="533"/>
      <c r="BG1" s="533"/>
      <c r="BH1" s="533"/>
      <c r="BI1" s="533"/>
      <c r="BJ1" s="533"/>
      <c r="BK1" s="533"/>
      <c r="BL1" s="533"/>
      <c r="BM1" s="533"/>
      <c r="BO1" s="536" t="s">
        <v>376</v>
      </c>
      <c r="BP1" s="536"/>
      <c r="BQ1" s="536"/>
      <c r="BR1" s="536"/>
      <c r="BS1" s="536"/>
      <c r="BT1" s="536"/>
      <c r="BU1" s="536"/>
      <c r="BV1" s="536"/>
      <c r="BW1" s="536"/>
      <c r="BX1" s="536"/>
      <c r="BY1" s="536"/>
      <c r="BZ1" s="536"/>
      <c r="CA1" s="536"/>
      <c r="CB1" s="536"/>
      <c r="CC1" s="536"/>
      <c r="CD1" s="536"/>
      <c r="CE1" s="536"/>
      <c r="CG1" s="535" t="s">
        <v>377</v>
      </c>
      <c r="CH1" s="535"/>
      <c r="CI1" s="535"/>
      <c r="CJ1" s="535"/>
      <c r="CK1" s="535"/>
      <c r="CL1" s="535"/>
      <c r="CM1" s="535"/>
      <c r="CN1" s="535"/>
      <c r="CO1" s="535"/>
      <c r="CP1" s="535"/>
      <c r="CQ1" s="535"/>
      <c r="CR1" s="535"/>
      <c r="CS1" s="535"/>
      <c r="CT1" s="535"/>
      <c r="CU1" s="535"/>
      <c r="CV1" s="535"/>
      <c r="CW1" s="535"/>
      <c r="CX1" s="535"/>
      <c r="CY1" s="535"/>
      <c r="CZ1" s="535"/>
      <c r="DA1" s="535"/>
      <c r="DB1" s="535"/>
      <c r="DC1" s="535"/>
      <c r="DD1" s="535"/>
      <c r="DE1" s="535"/>
      <c r="DF1" s="535"/>
      <c r="DG1" s="535"/>
      <c r="DH1" s="535"/>
      <c r="DI1" s="535"/>
      <c r="DJ1" s="535"/>
      <c r="DK1" s="535"/>
      <c r="DL1" s="535"/>
    </row>
    <row r="2" spans="1:116" s="51" customFormat="1" ht="91" customHeight="1">
      <c r="A2" s="72" t="s">
        <v>1</v>
      </c>
      <c r="B2" s="73" t="s">
        <v>368</v>
      </c>
      <c r="C2" s="72" t="s">
        <v>110</v>
      </c>
      <c r="D2" s="72" t="s">
        <v>109</v>
      </c>
      <c r="E2" s="72" t="s">
        <v>105</v>
      </c>
      <c r="F2" s="72" t="s">
        <v>290</v>
      </c>
      <c r="G2" s="72" t="s">
        <v>54</v>
      </c>
      <c r="H2" s="72" t="s">
        <v>49</v>
      </c>
      <c r="I2" s="72" t="s">
        <v>47</v>
      </c>
      <c r="J2" s="72" t="s">
        <v>347</v>
      </c>
      <c r="K2" s="72" t="s">
        <v>106</v>
      </c>
      <c r="L2" s="72" t="s">
        <v>51</v>
      </c>
      <c r="M2" s="72" t="s">
        <v>48</v>
      </c>
      <c r="N2" s="72" t="s">
        <v>52</v>
      </c>
      <c r="O2" s="72" t="s">
        <v>330</v>
      </c>
      <c r="P2" s="72" t="s">
        <v>59</v>
      </c>
      <c r="Q2" s="72" t="s">
        <v>108</v>
      </c>
      <c r="R2" s="72" t="s">
        <v>60</v>
      </c>
      <c r="S2" s="72" t="s">
        <v>61</v>
      </c>
      <c r="T2" s="72" t="s">
        <v>57</v>
      </c>
      <c r="U2" s="72" t="s">
        <v>107</v>
      </c>
      <c r="V2" s="72" t="s">
        <v>64</v>
      </c>
      <c r="W2" s="72" t="s">
        <v>359</v>
      </c>
      <c r="X2" s="72" t="s">
        <v>50</v>
      </c>
      <c r="Y2" s="72" t="s">
        <v>53</v>
      </c>
      <c r="Z2" s="72" t="s">
        <v>348</v>
      </c>
      <c r="AA2" s="72" t="s">
        <v>55</v>
      </c>
      <c r="AB2" s="72" t="s">
        <v>58</v>
      </c>
      <c r="AC2" s="72" t="s">
        <v>56</v>
      </c>
      <c r="AD2" s="72" t="s">
        <v>112</v>
      </c>
      <c r="AE2" s="72" t="s">
        <v>111</v>
      </c>
      <c r="AF2" s="72" t="s">
        <v>243</v>
      </c>
      <c r="AH2" s="72" t="s">
        <v>1</v>
      </c>
      <c r="AI2" s="73" t="s">
        <v>368</v>
      </c>
      <c r="AJ2" s="72" t="s">
        <v>110</v>
      </c>
      <c r="AK2" s="72" t="s">
        <v>109</v>
      </c>
      <c r="AL2" s="72" t="s">
        <v>105</v>
      </c>
      <c r="AM2" s="72" t="s">
        <v>290</v>
      </c>
      <c r="AN2" s="72" t="s">
        <v>54</v>
      </c>
      <c r="AO2" s="72" t="s">
        <v>49</v>
      </c>
      <c r="AP2" s="72" t="s">
        <v>47</v>
      </c>
      <c r="AQ2" s="72" t="s">
        <v>347</v>
      </c>
      <c r="AR2" s="72" t="s">
        <v>106</v>
      </c>
      <c r="AS2" s="72" t="s">
        <v>51</v>
      </c>
      <c r="AT2" s="72" t="s">
        <v>48</v>
      </c>
      <c r="AU2" s="72" t="s">
        <v>52</v>
      </c>
      <c r="AV2" s="72" t="s">
        <v>330</v>
      </c>
      <c r="AW2" s="72" t="s">
        <v>59</v>
      </c>
      <c r="AX2" s="72" t="s">
        <v>108</v>
      </c>
      <c r="AY2" s="72" t="s">
        <v>60</v>
      </c>
      <c r="AZ2" s="72" t="s">
        <v>61</v>
      </c>
      <c r="BA2" s="72" t="s">
        <v>57</v>
      </c>
      <c r="BB2" s="72" t="s">
        <v>107</v>
      </c>
      <c r="BC2" s="72" t="s">
        <v>64</v>
      </c>
      <c r="BD2" s="72" t="s">
        <v>359</v>
      </c>
      <c r="BE2" s="72" t="s">
        <v>50</v>
      </c>
      <c r="BF2" s="72" t="s">
        <v>53</v>
      </c>
      <c r="BG2" s="72" t="s">
        <v>348</v>
      </c>
      <c r="BH2" s="72" t="s">
        <v>55</v>
      </c>
      <c r="BI2" s="72" t="s">
        <v>58</v>
      </c>
      <c r="BJ2" s="72" t="s">
        <v>56</v>
      </c>
      <c r="BK2" s="72" t="s">
        <v>112</v>
      </c>
      <c r="BL2" s="72" t="s">
        <v>111</v>
      </c>
      <c r="BM2" s="72" t="s">
        <v>243</v>
      </c>
      <c r="BO2" s="53"/>
      <c r="BP2" s="534" t="s">
        <v>353</v>
      </c>
      <c r="BQ2" s="534"/>
      <c r="BR2" s="534"/>
      <c r="BS2" s="534"/>
      <c r="BT2" s="534" t="s">
        <v>354</v>
      </c>
      <c r="BU2" s="534"/>
      <c r="BV2" s="534"/>
      <c r="BW2" s="534"/>
      <c r="BX2" s="534"/>
      <c r="BY2" s="534" t="s">
        <v>355</v>
      </c>
      <c r="BZ2" s="534"/>
      <c r="CA2" s="534"/>
      <c r="CB2" s="534"/>
      <c r="CC2" s="534"/>
      <c r="CD2" s="534"/>
      <c r="CE2" s="534"/>
      <c r="CF2" s="52"/>
      <c r="CG2" s="74" t="s">
        <v>367</v>
      </c>
      <c r="CH2" s="75" t="s">
        <v>368</v>
      </c>
      <c r="CI2" s="59" t="s">
        <v>110</v>
      </c>
      <c r="CJ2" s="59" t="s">
        <v>109</v>
      </c>
      <c r="CK2" s="59" t="s">
        <v>105</v>
      </c>
      <c r="CL2" s="59" t="s">
        <v>290</v>
      </c>
      <c r="CM2" s="59" t="s">
        <v>54</v>
      </c>
      <c r="CN2" s="59" t="s">
        <v>49</v>
      </c>
      <c r="CO2" s="59" t="s">
        <v>47</v>
      </c>
      <c r="CP2" s="59" t="s">
        <v>347</v>
      </c>
      <c r="CQ2" s="59" t="s">
        <v>106</v>
      </c>
      <c r="CR2" s="59" t="s">
        <v>51</v>
      </c>
      <c r="CS2" s="59" t="s">
        <v>48</v>
      </c>
      <c r="CT2" s="59" t="s">
        <v>52</v>
      </c>
      <c r="CU2" s="59" t="s">
        <v>330</v>
      </c>
      <c r="CV2" s="59" t="s">
        <v>59</v>
      </c>
      <c r="CW2" s="59" t="s">
        <v>108</v>
      </c>
      <c r="CX2" s="59" t="s">
        <v>60</v>
      </c>
      <c r="CY2" s="59" t="s">
        <v>61</v>
      </c>
      <c r="CZ2" s="59" t="s">
        <v>57</v>
      </c>
      <c r="DA2" s="59" t="s">
        <v>107</v>
      </c>
      <c r="DB2" s="59" t="s">
        <v>64</v>
      </c>
      <c r="DC2" s="59" t="s">
        <v>359</v>
      </c>
      <c r="DD2" s="59" t="s">
        <v>50</v>
      </c>
      <c r="DE2" s="59" t="s">
        <v>53</v>
      </c>
      <c r="DF2" s="59" t="s">
        <v>348</v>
      </c>
      <c r="DG2" s="59" t="s">
        <v>55</v>
      </c>
      <c r="DH2" s="59" t="s">
        <v>58</v>
      </c>
      <c r="DI2" s="59" t="s">
        <v>56</v>
      </c>
      <c r="DJ2" s="59" t="s">
        <v>112</v>
      </c>
      <c r="DK2" s="59" t="s">
        <v>111</v>
      </c>
      <c r="DL2" s="59" t="s">
        <v>243</v>
      </c>
    </row>
    <row r="3" spans="1:116" s="48" customFormat="1" ht="11">
      <c r="A3" s="111">
        <f>IF(ISBLANK('In Process Calc.'!C3),"",'In Process Calc.'!C3)</f>
        <v>0.45000000006984919</v>
      </c>
      <c r="B3" s="111">
        <f>IF(ISBLANK('Measured Data'!H7),"",'Measured Data'!H7)</f>
        <v>0.26</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0.45000000006984919</v>
      </c>
      <c r="AI3" s="111">
        <f>IF(ISBLANK('Measured Data'!H7),"",'Measured Data'!H7)</f>
        <v>0.26</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291</v>
      </c>
      <c r="BQ3" s="60" t="s">
        <v>292</v>
      </c>
      <c r="BR3" s="60" t="s">
        <v>293</v>
      </c>
      <c r="BS3" s="60" t="s">
        <v>294</v>
      </c>
      <c r="BT3" s="60" t="s">
        <v>291</v>
      </c>
      <c r="BU3" s="60" t="s">
        <v>292</v>
      </c>
      <c r="BV3" s="60" t="s">
        <v>293</v>
      </c>
      <c r="BW3" s="60" t="s">
        <v>294</v>
      </c>
      <c r="BX3" s="60" t="s">
        <v>295</v>
      </c>
      <c r="BY3" s="60" t="s">
        <v>360</v>
      </c>
      <c r="BZ3" s="60" t="s">
        <v>361</v>
      </c>
      <c r="CA3" s="60" t="s">
        <v>362</v>
      </c>
      <c r="CB3" s="60" t="s">
        <v>363</v>
      </c>
      <c r="CC3" s="60" t="s">
        <v>364</v>
      </c>
      <c r="CD3" s="60" t="s">
        <v>365</v>
      </c>
      <c r="CE3" s="60" t="s">
        <v>366</v>
      </c>
      <c r="CF3" s="50"/>
      <c r="CG3" s="76">
        <f>IF(ISBLANK('In Process Calc.'!C3),"",'In Process Calc.'!C3)</f>
        <v>0.45000000006984919</v>
      </c>
      <c r="CH3" s="76">
        <f>$BY$4+$BZ$4*$CG3+$CA$4*$CG3^2+$CB$4*$CG3^3+$CC$4*$CG3^4+$CD$4*$CG3^5+$CE$4*$CG3^6</f>
        <v>0.77195298061299733</v>
      </c>
      <c r="CI3" s="76">
        <f>$BY$5+$BZ$5*$CG3+$CA$5*$CG3^2+$CB$5*$CG3^3+$CC$5*$CG3^4+$CD$5*$CG3^5+$CE$5*$CG3^6</f>
        <v>887.15993046496351</v>
      </c>
      <c r="CJ3" s="76">
        <f>$BY$6+$BZ$6*$CG3+$CA$6*$CG3^2+$CB$6*$CG3^3+$CC$6*$CG3^4+$CD$6*$CG3^5+$CE$6*$CG3^6</f>
        <v>0</v>
      </c>
      <c r="CK3" s="76">
        <f>$BY$7+$BZ$7*$CG3+$CA$7*$CG3^2+$CB$7*$CG3^3+$CC$7*$CG3^4+$CD$7*$CG3^5+$CE$7*$CG3^6</f>
        <v>229.5230596319727</v>
      </c>
      <c r="CL3" s="76">
        <f>$BY$8+$BZ$8*$CG3+$CA$8*$CG3^2+$CB$8*$CG3^3+$CC$8*$CG3^4+$CD$8*$CG3^5+$CE$8*$CG3^6</f>
        <v>-1.1163387045892685</v>
      </c>
      <c r="CM3" s="76">
        <f>$BY$9+$BZ$9*$CG3+$CA$9*$CG3^2+$CB$9*$CG3^3+$CC$9*$CG3^4+$CD$9*$CG3^5+$CE$9*$CG3^6</f>
        <v>0.39944108830973751</v>
      </c>
      <c r="CN3" s="76">
        <f>$BY$10+$BZ$10*$CG3+$CA$10*$CG3^2+$CB$10*$CG3^3+$CC$10*$CG3^4+$CD$10*$CG3^5+$CE$10*$CG3^6</f>
        <v>0.31449594517216584</v>
      </c>
      <c r="CO3" s="76">
        <f>$BY$11+$BZ$11*$CG3+$CA$11*$CG3^2+$CB$11*$CG3^3+$CC$11*$CG3^4+$CD$11*$CG3^5+$CE$11*$CG3^6</f>
        <v>-0.69643954541362907</v>
      </c>
      <c r="CP3" s="76">
        <f>$BY$12+$BZ$12*$CG3+$CA$12*$CG3^2+$CB$12*$CG3^3+$CC$12*$CG3^4+$CD$12*$CG3^5+$CE$12*$CG3^6</f>
        <v>2.2826212468095618E-3</v>
      </c>
      <c r="CQ3" s="76">
        <f>$BY$13+$BZ$13*$CG3+$CA$13*$CG3^2+$CB$13*$CG3^3+$CC$13*$CG3^4+$CD$13*$CG3^5+$CE$13*$CG3^6</f>
        <v>-0.42745446146290605</v>
      </c>
      <c r="CR3" s="76">
        <f>$BY$14+$BZ$14*$CG3+$CA$14*$CG3^2+$CB$14*$CG3^3+$CC$14*$CG3^4+$CD$14*$CG3^5+$CE$14*$CG3^6</f>
        <v>0.19093692521423913</v>
      </c>
      <c r="CS3" s="76">
        <f>$BY$15+$BZ$15*$CG3+$CA$15*$CG3^2+$CB$15*$CG3^3+$CC$15*$CG3^4+$CD$15*$CG3^5+$CE$15*$CG3^6</f>
        <v>4.3482593564835677</v>
      </c>
      <c r="CT3" s="76">
        <f>$BY$16+$BZ$16*$CG3+$CA$16*$CG3^2+$CB$16*$CG3^3+$CC$16*$CG3^4+$CD$16*$CG3^5+$CE$16*$CG3^6</f>
        <v>0</v>
      </c>
      <c r="CU3" s="76">
        <f>$BY$17+$BZ$17*$CG3+$CA$17*$CG3^2+$CB$17*$CG3^3+$CC$17*$CG3^4+$CD$17*$CG3^5+$CE$17*$CG3^6</f>
        <v>0</v>
      </c>
      <c r="CV3" s="76">
        <f>$BY$18+$BZ$18*$CG3+$CA$18*$CG3^2+$CB$18*$CG3^3+$CC$18*$CG3^4+$CD$18*$CG3^5+$CE$18*$CG3^6</f>
        <v>0</v>
      </c>
      <c r="CW3" s="76">
        <f>$BY$19+$BZ$19*$CG3+$CA$19*$CG3^2+$CB$19*$CG3^3+$CC$19*$CG3^4+$CD$19*$CG3^5+$CE$19*$CG3^6</f>
        <v>0.33209359547014722</v>
      </c>
      <c r="CX3" s="76">
        <f>$BY$20+$BZ$20*$CG3+$CA$20*$CG3^2+$CB$20*$CG3^3+$CC$20*$CG3^4+$CD$20*$CG3^5+$CE$20*$CG3^6</f>
        <v>0</v>
      </c>
      <c r="CY3" s="76">
        <f>$BY$21+$BZ$21*$CG3+$CA$21*$CG3^2+$CB$21*$CG3^3+$CC$21*$CG3^4+$CD$21*$CG3^5+$CE$21*$CG3^6</f>
        <v>0</v>
      </c>
      <c r="CZ3" s="76">
        <f>$BY$22+$BZ$22*$CG3+$CA$22*$CG3^2+$CB$22*$CG3^3+$CC$22*$CG3^4+$CD$22*$CG3^5+$CE$22*$CG3^6</f>
        <v>0</v>
      </c>
      <c r="DA3" s="76">
        <f>$BY$23+$BZ$23*$CG3+$CA$23*$CG3^2+$CB$23*$CG3^3+$CC$23*$CG3^4+$CD$23*$CG3^5+$CE$23*$CG3^6</f>
        <v>0</v>
      </c>
      <c r="DB3" s="76">
        <f>$BY$24+$BZ$24*$CG3+$CA$24*$CG3^2+$CB$24*$CG3^3+$CC$24*$CG3^4+$CD$24*$CG3^5+$CE$24*$CG3^6</f>
        <v>0</v>
      </c>
      <c r="DC3" s="76">
        <f>$BY$25+$BZ$25*$CG3+$CA$25*$CG3^2+$CB$25*$CG3^3+$CC$25*$CG3^4+$CD$25*$CG3^5+$CE$25*$CG3^6</f>
        <v>0</v>
      </c>
      <c r="DD3" s="76">
        <f>$BY$26+$BZ$26*$CG3+$CA$26*$CG3^2+$CB$26*$CG3^3+$CC$26*$CG3^4+$CD$26*$CG3^5+$CE$26*$CG3^6</f>
        <v>0</v>
      </c>
      <c r="DE3" s="76">
        <f>$BY$27+$BZ$27*$CG3+$CA$27*$CG3^2+$CB$27*$CG3^3+$CC$27*$CG3^4+$CD$27*$CG3^5+$CE$27*$CG3^6</f>
        <v>0</v>
      </c>
      <c r="DF3" s="76">
        <f>$BY$28+$BZ$28*$CG3+$CA$28*$CG3^2+$CB$28*$CG3^3+$CC$28*$CG3^4+$CD$28*$CG3^5+$CE$28*$CG3^6</f>
        <v>0</v>
      </c>
      <c r="DG3" s="76">
        <f>$BY$29+$BZ$29*$CG3+$CA$29*$CG3^2+$CB$29*$CG3^3+$CC$29*$CG3^4+$CD$29*$CG3^5+$CE$29*$CG3^6</f>
        <v>0</v>
      </c>
      <c r="DH3" s="76">
        <f>$BY$30+$BZ$30*$CG3+$CA$30*$CG3^2+$CB$30*$CG3^3+$CC$30*$CG3^4+$CD$30*$CG3^5+$CE$30*$CG3^6</f>
        <v>0</v>
      </c>
      <c r="DI3" s="76">
        <f>$BY$31+$BZ$31*$CG3+$CA$31*$CG3^2+$CB$31*$CG3^3+$CC$31*$CG3^4+$CD$31*$CG3^5+$CE$31*$CG3^6</f>
        <v>0</v>
      </c>
      <c r="DJ3" s="76">
        <f>$BY$32+$BZ$32*$CG3+$CA$32*$CG3^2+$CB$32*$CG3^3+$CC$32*$CG3^4+$CD$32*$CG3^5+$CE$32*$CG3^6</f>
        <v>8.3679292700291636</v>
      </c>
      <c r="DK3" s="76">
        <f>$BY$33+$BZ$33*$CG3+$CA$33*$CG3^2+$CB$33*$CG3^3+$CC$33*$CG3^4+$CD$33*$CG3^5+$CE$33*$CG3^6</f>
        <v>7.2515905654398987</v>
      </c>
      <c r="DL3" s="76">
        <f>$BY$34+$BZ$34*$CG3+$CA$34*$CG3^2+$CB$34*$CG3^3+$CC$34*$CG3^4+$CD$34*$CG3^5+$CE$34*$CG3^6</f>
        <v>34.833629135683999</v>
      </c>
    </row>
    <row r="4" spans="1:116" s="48" customFormat="1" ht="14">
      <c r="A4" s="111">
        <f>IF(ISBLANK('In Process Calc.'!C4),"",'In Process Calc.'!C4)</f>
        <v>21.116666666697711</v>
      </c>
      <c r="B4" s="111">
        <f>IF(ISBLANK('Measured Data'!H8),"",'Measured Data'!H8)</f>
        <v>0.46319998631477349</v>
      </c>
      <c r="C4" s="111">
        <f>IF(ISBLANK('In Process Calc.'!L4),"",'In Process Calc.'!L4)</f>
        <v>386.24397372436511</v>
      </c>
      <c r="D4" s="111">
        <f>IF(ISBLANK('In Process Calc.'!M4),"",'In Process Calc.'!M4)</f>
        <v>0</v>
      </c>
      <c r="E4" s="111">
        <f>IF(ISBLANK('In Process Calc.'!N4),"",'In Process Calc.'!N4)</f>
        <v>0</v>
      </c>
      <c r="F4" s="111">
        <f>IF(ISBLANK('In Process Calc.'!O4),"",'In Process Calc.'!O4)</f>
        <v>-1.4475000000000023E-2</v>
      </c>
      <c r="G4" s="111">
        <f>IF(ISBLANK('In Process Calc.'!P4),"",'In Process Calc.'!P4)</f>
        <v>-0.17880000000000018</v>
      </c>
      <c r="H4" s="111">
        <f>IF(ISBLANK('In Process Calc.'!Q4),"",'In Process Calc.'!Q4)</f>
        <v>-0.14578499999999986</v>
      </c>
      <c r="I4" s="111">
        <f>IF(ISBLANK('In Process Calc.'!R4),"",'In Process Calc.'!R4)</f>
        <v>-0.21643499999999993</v>
      </c>
      <c r="J4" s="111">
        <f>IF(ISBLANK('In Process Calc.'!S4),"",'In Process Calc.'!S4)</f>
        <v>-0.17484000000000013</v>
      </c>
      <c r="K4" s="111">
        <f>IF(ISBLANK('In Process Calc.'!T4),"",'In Process Calc.'!T4)</f>
        <v>-9.3651299855319114E-2</v>
      </c>
      <c r="L4" s="111">
        <f>IF(ISBLANK('In Process Calc.'!U4),"",'In Process Calc.'!U4)</f>
        <v>0</v>
      </c>
      <c r="M4" s="111">
        <f>IF(ISBLANK('In Process Calc.'!V4),"",'In Process Calc.'!V4)</f>
        <v>-0.22727999999999973</v>
      </c>
      <c r="N4" s="111">
        <f>IF(ISBLANK('In Process Calc.'!W4),"",'In Process Calc.'!W4)</f>
        <v>0</v>
      </c>
      <c r="O4" s="111">
        <f>IF(ISBLANK('In Process Calc.'!X4),"",'In Process Calc.'!X4)</f>
        <v>0</v>
      </c>
      <c r="P4" s="111">
        <f>IF(ISBLANK('In Process Calc.'!Y4),"",'In Process Calc.'!Y4)</f>
        <v>0</v>
      </c>
      <c r="Q4" s="111">
        <f>IF(ISBLANK('In Process Calc.'!Z4),"",'In Process Calc.'!Z4)</f>
        <v>1.0507326820603913</v>
      </c>
      <c r="R4" s="111">
        <f>IF(ISBLANK('In Process Calc.'!AA4),"",'In Process Calc.'!AA4)</f>
        <v>0</v>
      </c>
      <c r="S4" s="111">
        <f>IF(ISBLANK('In Process Calc.'!AB4),"",'In Process Calc.'!AB4)</f>
        <v>0</v>
      </c>
      <c r="T4" s="111">
        <f>IF(ISBLANK('In Process Calc.'!AC4),"",'In Process Calc.'!AC4)</f>
        <v>0</v>
      </c>
      <c r="U4" s="111">
        <f>IF(ISBLANK('In Process Calc.'!AD4),"",'In Process Calc.'!AD4)</f>
        <v>0</v>
      </c>
      <c r="V4" s="111">
        <f>IF(ISBLANK('In Process Calc.'!AE4),"",'In Process Calc.'!AE4)</f>
        <v>0</v>
      </c>
      <c r="W4" s="111">
        <f>IF(ISBLANK('In Process Calc.'!AF4),"",'In Process Calc.'!AF4)</f>
        <v>0</v>
      </c>
      <c r="X4" s="111">
        <f>IF(ISBLANK('In Process Calc.'!AG4),"",'In Process Calc.'!AG4)</f>
        <v>0</v>
      </c>
      <c r="Y4" s="111">
        <f>IF(ISBLANK('In Process Calc.'!AH4),"",'In Process Calc.'!AH4)</f>
        <v>0</v>
      </c>
      <c r="Z4" s="111">
        <f>IF(ISBLANK('In Process Calc.'!AI4),"",'In Process Calc.'!AI4)</f>
        <v>0</v>
      </c>
      <c r="AA4" s="111">
        <f>IF(ISBLANK('In Process Calc.'!AJ4),"",'In Process Calc.'!AJ4)</f>
        <v>0</v>
      </c>
      <c r="AB4" s="111">
        <f>IF(ISBLANK('In Process Calc.'!AK4),"",'In Process Calc.'!AK4)</f>
        <v>0</v>
      </c>
      <c r="AC4" s="111">
        <f>IF(ISBLANK('In Process Calc.'!AL4),"",'In Process Calc.'!AL4)</f>
        <v>0</v>
      </c>
      <c r="AD4" s="111">
        <f>IF(ISBLANK('In Process Calc.'!AM4),"",'In Process Calc.'!AM4)</f>
        <v>-1.8146400000000003</v>
      </c>
      <c r="AE4" s="111">
        <f>IF(ISBLANK('In Process Calc.'!AN4),"",'In Process Calc.'!AN4)</f>
        <v>-1.8291150000000003</v>
      </c>
      <c r="AF4" s="111">
        <f>IF(ISBLANK('In Process Calc.'!AO4),"",'In Process Calc.'!AO4)</f>
        <v>-4.6636950000000006</v>
      </c>
      <c r="AH4" s="111">
        <f>IF(ISBLANK('In Process Calc.'!C4),"",'In Process Calc.'!C4)</f>
        <v>21.116666666697711</v>
      </c>
      <c r="AI4" s="111">
        <f>IF(ISBLANK('Measured Data'!H8),"",'Measured Data'!H8)</f>
        <v>0.46319998631477349</v>
      </c>
      <c r="AJ4" s="111">
        <f>IF(ISBLANK('In Process Calc.'!L4),"",'In Process Calc.'!L4)</f>
        <v>386.24397372436511</v>
      </c>
      <c r="AK4" s="111">
        <f>IF(ISBLANK('In Process Calc.'!M4),"",'In Process Calc.'!M4)</f>
        <v>0</v>
      </c>
      <c r="AL4" s="111">
        <f>IF(ISBLANK('In Process Calc.'!N4),"",'In Process Calc.'!N4)</f>
        <v>0</v>
      </c>
      <c r="AM4" s="111">
        <f>IF(ISBLANK('In Process Calc.'!O4),"",'In Process Calc.'!O4)</f>
        <v>-1.4475000000000023E-2</v>
      </c>
      <c r="AN4" s="111">
        <f>IF(ISBLANK('In Process Calc.'!P4),"",'In Process Calc.'!P4)</f>
        <v>-0.17880000000000018</v>
      </c>
      <c r="AO4" s="111">
        <f>IF(ISBLANK('In Process Calc.'!Q4),"",'In Process Calc.'!Q4)</f>
        <v>-0.14578499999999986</v>
      </c>
      <c r="AP4" s="111">
        <f>IF(ISBLANK('In Process Calc.'!R4),"",'In Process Calc.'!R4)</f>
        <v>-0.21643499999999993</v>
      </c>
      <c r="AQ4" s="111">
        <f>IF(ISBLANK('In Process Calc.'!S4),"",'In Process Calc.'!S4)</f>
        <v>-0.17484000000000013</v>
      </c>
      <c r="AR4" s="111">
        <f>IF(ISBLANK('In Process Calc.'!T4),"",'In Process Calc.'!T4)</f>
        <v>-9.3651299855319114E-2</v>
      </c>
      <c r="AS4" s="111">
        <f>IF(ISBLANK('In Process Calc.'!U4),"",'In Process Calc.'!U4)</f>
        <v>0</v>
      </c>
      <c r="AT4" s="111">
        <f>IF(ISBLANK('In Process Calc.'!V4),"",'In Process Calc.'!V4)</f>
        <v>-0.22727999999999973</v>
      </c>
      <c r="AU4" s="111">
        <f>IF(ISBLANK('In Process Calc.'!W4),"",'In Process Calc.'!W4)</f>
        <v>0</v>
      </c>
      <c r="AV4" s="111">
        <f>IF(ISBLANK('In Process Calc.'!X4),"",'In Process Calc.'!X4)</f>
        <v>0</v>
      </c>
      <c r="AW4" s="111">
        <f>IF(ISBLANK('In Process Calc.'!Y4),"",'In Process Calc.'!Y4)</f>
        <v>0</v>
      </c>
      <c r="AX4" s="111">
        <f>IF(ISBLANK('In Process Calc.'!Z4),"",'In Process Calc.'!Z4)</f>
        <v>1.0507326820603913</v>
      </c>
      <c r="AY4" s="111">
        <f>IF(ISBLANK('In Process Calc.'!AA4),"",'In Process Calc.'!AA4)</f>
        <v>0</v>
      </c>
      <c r="AZ4" s="111">
        <f>IF(ISBLANK('In Process Calc.'!AB4),"",'In Process Calc.'!AB4)</f>
        <v>0</v>
      </c>
      <c r="BA4" s="111">
        <f>IF(ISBLANK('In Process Calc.'!AC4),"",'In Process Calc.'!AC4)</f>
        <v>0</v>
      </c>
      <c r="BB4" s="111">
        <f>IF(ISBLANK('In Process Calc.'!AD4),"",'In Process Calc.'!AD4)</f>
        <v>0</v>
      </c>
      <c r="BC4" s="111">
        <f>IF(ISBLANK('In Process Calc.'!AE4),"",'In Process Calc.'!AE4)</f>
        <v>0</v>
      </c>
      <c r="BD4" s="111">
        <f>IF(ISBLANK('In Process Calc.'!AF4),"",'In Process Calc.'!AF4)</f>
        <v>0</v>
      </c>
      <c r="BE4" s="111">
        <f>IF(ISBLANK('In Process Calc.'!AG4),"",'In Process Calc.'!AG4)</f>
        <v>0</v>
      </c>
      <c r="BF4" s="111">
        <f>IF(ISBLANK('In Process Calc.'!AH4),"",'In Process Calc.'!AH4)</f>
        <v>0</v>
      </c>
      <c r="BG4" s="111">
        <f>IF(ISBLANK('In Process Calc.'!AI4),"",'In Process Calc.'!AI4)</f>
        <v>0</v>
      </c>
      <c r="BH4" s="111">
        <f>IF(ISBLANK('In Process Calc.'!AJ4),"",'In Process Calc.'!AJ4)</f>
        <v>0</v>
      </c>
      <c r="BI4" s="111">
        <f>IF(ISBLANK('In Process Calc.'!AK4),"",'In Process Calc.'!AK4)</f>
        <v>0</v>
      </c>
      <c r="BJ4" s="111">
        <f>IF(ISBLANK('In Process Calc.'!AL4),"",'In Process Calc.'!AL4)</f>
        <v>0</v>
      </c>
      <c r="BK4" s="111">
        <f>IF(ISBLANK('In Process Calc.'!AM4),"",'In Process Calc.'!AM4)</f>
        <v>-1.8146400000000003</v>
      </c>
      <c r="BL4" s="111">
        <f>IF(ISBLANK('In Process Calc.'!AN4),"",'In Process Calc.'!AN4)</f>
        <v>-1.8291150000000003</v>
      </c>
      <c r="BM4" s="111">
        <f>IF(ISBLANK('In Process Calc.'!AO4),"",'In Process Calc.'!AO4)</f>
        <v>-4.6636950000000006</v>
      </c>
      <c r="BO4" s="55" t="s">
        <v>334</v>
      </c>
      <c r="BP4" s="56">
        <f t="array" ref="BP4:BS4">LINEST($B3:INDEX($B:$B,COUNT($B:$B)+2), $A$3:INDEX($A:$A,COUNT($A:$A)+2)^{1,2,3},TRUE,TRUE)</f>
        <v>-2.3815409867747292E-6</v>
      </c>
      <c r="BQ4" s="56">
        <v>1.078773042252889E-3</v>
      </c>
      <c r="BR4" s="56">
        <v>-5.8061976308127462E-2</v>
      </c>
      <c r="BS4" s="56">
        <v>0.78576779177076261</v>
      </c>
      <c r="BT4" s="56">
        <f t="array" ref="BT4:BX4">LINEST($B3:INDEX($B:$B,COUNT($B:$B)+2), $A$3:INDEX($A:$A,COUNT($A:$A)+2)^{1,2,3,4},TRUE,TRUE)</f>
        <v>1.1476995537319962E-10</v>
      </c>
      <c r="BU4" s="56">
        <v>-2.4580857752535237E-6</v>
      </c>
      <c r="BV4" s="56">
        <v>1.0948430560836912E-3</v>
      </c>
      <c r="BW4" s="56">
        <v>-5.9163437438999759E-2</v>
      </c>
      <c r="BX4" s="56">
        <v>0.7983550457341142</v>
      </c>
      <c r="BY4" s="57">
        <f>IF('Kinetic Curves'!$B$4=6,#REF!,IF('Kinetic Curves'!$B$4=5,#REF!, IF( 'Kinetic Curves'!$B$4=4, BX4,IF('Kinetic Curves'!$B$4=3, BS4, 0))))</f>
        <v>0.7983550457341142</v>
      </c>
      <c r="BZ4" s="57">
        <f>IF('Kinetic Curves'!$B$4=6,#REF!,IF('Kinetic Curves'!$B$4=5,#REF!, IF( 'Kinetic Curves'!$B$4=4, BW4,IF('Kinetic Curves'!$B$4=3, BR4, 0))))</f>
        <v>-5.9163437438999759E-2</v>
      </c>
      <c r="CA4" s="57">
        <f>IF('Kinetic Curves'!$B$4=6,#REF!,IF('Kinetic Curves'!$B$4=5,#REF!, IF( 'Kinetic Curves'!$B$4=4, BV4,IF('Kinetic Curves'!$B$4=3, BQ4, 0))))</f>
        <v>1.0948430560836912E-3</v>
      </c>
      <c r="CB4" s="57">
        <f>IF('Kinetic Curves'!$B$4=6,#REF!,IF('Kinetic Curves'!$B$4=5,#REF!, IF( 'Kinetic Curves'!$B$4=4, BU4,IF('Kinetic Curves'!$B$4=3, BP4, 0))))</f>
        <v>-2.4580857752535237E-6</v>
      </c>
      <c r="CC4" s="57">
        <f>IF('Kinetic Curves'!$B$4=6,#REF!,IF('Kinetic Curves'!$B$4=5,#REF!, IF( 'Kinetic Curves'!$B$4=4,BT4, 0)))</f>
        <v>1.1476995537319962E-10</v>
      </c>
      <c r="CD4" s="57">
        <f>IF('Kinetic Curves'!$B$4=6,#REF!,IF('Kinetic Curves'!$B$4=5,#REF!, 0))</f>
        <v>0</v>
      </c>
      <c r="CE4" s="57">
        <f>IF('Kinetic Curves'!$B$4=6,#REF!,0)</f>
        <v>0</v>
      </c>
      <c r="CF4" s="49"/>
      <c r="CG4" s="76">
        <f>IF(ISBLANK('In Process Calc.'!C4),"",'In Process Calc.'!C4)</f>
        <v>21.116666666697711</v>
      </c>
      <c r="CH4" s="76">
        <f t="shared" ref="CH4:CH17" si="0">$BY$4+$BZ$4*$CG4+$CA$4*$CG4^2+$CB$4*$CG4^3+$CC$4*$CG4^4+$CD$4*$CG4^5+$CE$4*$CG4^6</f>
        <v>1.4102850339589154E-2</v>
      </c>
      <c r="CI4" s="76">
        <f t="shared" ref="CI4:CI17" si="1">$BY$5+$BZ$5*$CG4+$CA$5*$CG4^2+$CB$5*$CG4^3+$CC$5*$CG4^4+$CD$5*$CG4^5+$CE$5*$CG4^6</f>
        <v>-497.94518683128467</v>
      </c>
      <c r="CJ4" s="76">
        <f t="shared" ref="CJ4:CJ17" si="2">$BY$6+$BZ$6*$CG4+$CA$6*$CG4^2+$CB$6*$CG4^3+$CC$6*$CG4^4+$CD$6*$CG4^5+$CE$6*$CG4^6</f>
        <v>0</v>
      </c>
      <c r="CK4" s="76">
        <f t="shared" ref="CK4:CK17" si="3">$BY$7+$BZ$7*$CG4+$CA$7*$CG4^2+$CB$7*$CG4^3+$CC$7*$CG4^4+$CD$7*$CG4^5+$CE$7*$CG4^6</f>
        <v>-48.963478091507909</v>
      </c>
      <c r="CL4" s="76">
        <f t="shared" ref="CL4:CL17" si="4">$BY$8+$BZ$8*$CG4+$CA$8*$CG4^2+$CB$8*$CG4^3+$CC$8*$CG4^4+$CD$8*$CG4^5+$CE$8*$CG4^6</f>
        <v>0.60376035056368538</v>
      </c>
      <c r="CM4" s="76">
        <f t="shared" ref="CM4:CM17" si="5">$BY$9+$BZ$9*$CG4+$CA$9*$CG4^2+$CB$9*$CG4^3+$CC$9*$CG4^4+$CD$9*$CG4^5+$CE$9*$CG4^6</f>
        <v>0.19847758727512943</v>
      </c>
      <c r="CN4" s="76">
        <f t="shared" ref="CN4:CN17" si="6">$BY$10+$BZ$10*$CG4+$CA$10*$CG4^2+$CB$10*$CG4^3+$CC$10*$CG4^4+$CD$10*$CG4^5+$CE$10*$CG4^6</f>
        <v>0.55576788220391127</v>
      </c>
      <c r="CO4" s="76">
        <f t="shared" ref="CO4:CO17" si="7">$BY$11+$BZ$11*$CG4+$CA$11*$CG4^2+$CB$11*$CG4^3+$CC$11*$CG4^4+$CD$11*$CG4^5+$CE$11*$CG4^6</f>
        <v>0.43392391196958741</v>
      </c>
      <c r="CP4" s="76">
        <f t="shared" ref="CP4:CP17" si="8">$BY$12+$BZ$12*$CG4+$CA$12*$CG4^2+$CB$12*$CG4^3+$CC$12*$CG4^4+$CD$12*$CG4^5+$CE$12*$CG4^6</f>
        <v>-7.0490567092186707E-2</v>
      </c>
      <c r="CQ4" s="76">
        <f t="shared" ref="CQ4:CQ17" si="9">$BY$13+$BZ$13*$CG4+$CA$13*$CG4^2+$CB$13*$CG4^3+$CC$13*$CG4^4+$CD$13*$CG4^5+$CE$13*$CG4^6</f>
        <v>0.65234599372360258</v>
      </c>
      <c r="CR4" s="76">
        <f t="shared" ref="CR4:CR17" si="10">$BY$14+$BZ$14*$CG4+$CA$14*$CG4^2+$CB$14*$CG4^3+$CC$14*$CG4^4+$CD$14*$CG4^5+$CE$14*$CG4^6</f>
        <v>-0.47639746210412753</v>
      </c>
      <c r="CS4" s="76">
        <f t="shared" ref="CS4:CS17" si="11">$BY$15+$BZ$15*$CG4+$CA$15*$CG4^2+$CB$15*$CG4^3+$CC$15*$CG4^4+$CD$15*$CG4^5+$CE$15*$CG4^6</f>
        <v>0.7399606267343033</v>
      </c>
      <c r="CT4" s="76">
        <f t="shared" ref="CT4:CT17" si="12">$BY$16+$BZ$16*$CG4+$CA$16*$CG4^2+$CB$16*$CG4^3+$CC$16*$CG4^4+$CD$16*$CG4^5+$CE$16*$CG4^6</f>
        <v>0</v>
      </c>
      <c r="CU4" s="76">
        <f t="shared" ref="CU4:CU17" si="13">$BY$17+$BZ$17*$CG4+$CA$17*$CG4^2+$CB$17*$CG4^3+$CC$17*$CG4^4+$CD$17*$CG4^5+$CE$17*$CG4^6</f>
        <v>0</v>
      </c>
      <c r="CV4" s="76">
        <f t="shared" ref="CV4:CV17" si="14">$BY$18+$BZ$18*$CG4+$CA$18*$CG4^2+$CB$18*$CG4^3+$CC$18*$CG4^4+$CD$18*$CG4^5+$CE$18*$CG4^6</f>
        <v>0</v>
      </c>
      <c r="CW4" s="76">
        <f t="shared" ref="CW4:CW17" si="15">$BY$19+$BZ$19*$CG4+$CA$19*$CG4^2+$CB$19*$CG4^3+$CC$19*$CG4^4+$CD$19*$CG4^5+$CE$19*$CG4^6</f>
        <v>0.68718293325873592</v>
      </c>
      <c r="CX4" s="76">
        <f t="shared" ref="CX4:CX17" si="16">$BY$20+$BZ$20*$CG4+$CA$20*$CG4^2+$CB$20*$CG4^3+$CC$20*$CG4^4+$CD$20*$CG4^5+$CE$20*$CG4^6</f>
        <v>0</v>
      </c>
      <c r="CY4" s="76">
        <f t="shared" ref="CY4:CY17" si="17">$BY$21+$BZ$21*$CG4+$CA$21*$CG4^2+$CB$21*$CG4^3+$CC$21*$CG4^4+$CD$21*$CG4^5+$CE$21*$CG4^6</f>
        <v>0</v>
      </c>
      <c r="CZ4" s="76">
        <f t="shared" ref="CZ4:CZ17" si="18">$BY$22+$BZ$22*$CG4+$CA$22*$CG4^2+$CB$22*$CG4^3+$CC$22*$CG4^4+$CD$22*$CG4^5+$CE$22*$CG4^6</f>
        <v>0</v>
      </c>
      <c r="DA4" s="76">
        <f t="shared" ref="DA4:DA17" si="19">$BY$23+$BZ$23*$CG4+$CA$23*$CG4^2+$CB$23*$CG4^3+$CC$23*$CG4^4+$CD$23*$CG4^5+$CE$23*$CG4^6</f>
        <v>0</v>
      </c>
      <c r="DB4" s="76">
        <f t="shared" ref="DB4:DB17" si="20">$BY$24+$BZ$24*$CG4+$CA$24*$CG4^2+$CB$24*$CG4^3+$CC$24*$CG4^4+$CD$24*$CG4^5+$CE$24*$CG4^6</f>
        <v>0</v>
      </c>
      <c r="DC4" s="76">
        <f t="shared" ref="DC4:DC17" si="21">$BY$25+$BZ$25*$CG4+$CA$25*$CG4^2+$CB$25*$CG4^3+$CC$25*$CG4^4+$CD$25*$CG4^5+$CE$25*$CG4^6</f>
        <v>0</v>
      </c>
      <c r="DD4" s="76">
        <f t="shared" ref="DD4:DD17" si="22">$BY$26+$BZ$26*$CG4+$CA$26*$CG4^2+$CB$26*$CG4^3+$CC$26*$CG4^4+$CD$26*$CG4^5+$CE$26*$CG4^6</f>
        <v>0</v>
      </c>
      <c r="DE4" s="76">
        <f t="shared" ref="DE4:DE17" si="23">$BY$27+$BZ$27*$CG4+$CA$27*$CG4^2+$CB$27*$CG4^3+$CC$27*$CG4^4+$CD$27*$CG4^5+$CE$27*$CG4^6</f>
        <v>0</v>
      </c>
      <c r="DF4" s="76">
        <f t="shared" ref="DF4:DF17" si="24">$BY$28+$BZ$28*$CG4+$CA$28*$CG4^2+$CB$28*$CG4^3+$CC$28*$CG4^4+$CD$28*$CG4^5+$CE$28*$CG4^6</f>
        <v>0</v>
      </c>
      <c r="DG4" s="76">
        <f t="shared" ref="DG4:DG17" si="25">$BY$29+$BZ$29*$CG4+$CA$29*$CG4^2+$CB$29*$CG4^3+$CC$29*$CG4^4+$CD$29*$CG4^5+$CE$29*$CG4^6</f>
        <v>0</v>
      </c>
      <c r="DH4" s="76">
        <f t="shared" ref="DH4:DH17" si="26">$BY$30+$BZ$30*$CG4+$CA$30*$CG4^2+$CB$30*$CG4^3+$CC$30*$CG4^4+$CD$30*$CG4^5+$CE$30*$CG4^6</f>
        <v>0</v>
      </c>
      <c r="DI4" s="76">
        <f t="shared" ref="DI4:DI17" si="27">$BY$31+$BZ$31*$CG4+$CA$31*$CG4^2+$CB$31*$CG4^3+$CC$31*$CG4^4+$CD$31*$CG4^5+$CE$31*$CG4^6</f>
        <v>0</v>
      </c>
      <c r="DJ4" s="76">
        <f t="shared" ref="DJ4:DJ17" si="28">$BY$32+$BZ$32*$CG4+$CA$32*$CG4^2+$CB$32*$CG4^3+$CC$32*$CG4^4+$CD$32*$CG4^5+$CE$32*$CG4^6</f>
        <v>2.613399793446447</v>
      </c>
      <c r="DK4" s="76">
        <f t="shared" ref="DK4:DK17" si="29">$BY$33+$BZ$33*$CG4+$CA$33*$CG4^2+$CB$33*$CG4^3+$CC$33*$CG4^4+$CD$33*$CG4^5+$CE$33*$CG4^6</f>
        <v>3.2171601440101383</v>
      </c>
      <c r="DL4" s="76">
        <f t="shared" ref="DL4:DL17" si="30">$BY$34+$BZ$34*$CG4+$CA$34*$CG4^2+$CB$34*$CG4^3+$CC$34*$CG4^4+$CD$34*$CG4^5+$CE$34*$CG4^6</f>
        <v>4.3428175981952348</v>
      </c>
    </row>
    <row r="5" spans="1:116" s="48" customFormat="1" ht="14">
      <c r="A5" s="111">
        <f>IF(ISBLANK('In Process Calc.'!C5),"",'In Process Calc.'!C5)</f>
        <v>48.383333333360497</v>
      </c>
      <c r="B5" s="111">
        <f>IF(ISBLANK('Measured Data'!H9),"",'Measured Data'!H9)</f>
        <v>0.81999999999999984</v>
      </c>
      <c r="C5" s="111">
        <f>IF(ISBLANK('In Process Calc.'!L5),"",'In Process Calc.'!L5)</f>
        <v>1058.9999999999995</v>
      </c>
      <c r="D5" s="111">
        <f>IF(ISBLANK('In Process Calc.'!M5),"",'In Process Calc.'!M5)</f>
        <v>0</v>
      </c>
      <c r="E5" s="111">
        <f>IF(ISBLANK('In Process Calc.'!N5),"",'In Process Calc.'!N5)</f>
        <v>0</v>
      </c>
      <c r="F5" s="111">
        <f>IF(ISBLANK('In Process Calc.'!O5),"",'In Process Calc.'!O5)</f>
        <v>-1.1565000000000013E-2</v>
      </c>
      <c r="G5" s="111">
        <f>IF(ISBLANK('In Process Calc.'!P5),"",'In Process Calc.'!P5)</f>
        <v>0.30857999999999991</v>
      </c>
      <c r="H5" s="111">
        <f>IF(ISBLANK('In Process Calc.'!Q5),"",'In Process Calc.'!Q5)</f>
        <v>1.1179500000000007</v>
      </c>
      <c r="I5" s="111">
        <f>IF(ISBLANK('In Process Calc.'!R5),"",'In Process Calc.'!R5)</f>
        <v>3.3825000000000272E-2</v>
      </c>
      <c r="J5" s="111">
        <f>IF(ISBLANK('In Process Calc.'!S5),"",'In Process Calc.'!S5)</f>
        <v>3.8099999999999523E-3</v>
      </c>
      <c r="K5" s="111">
        <f>IF(ISBLANK('In Process Calc.'!T5),"",'In Process Calc.'!T5)</f>
        <v>2.0986998078639494</v>
      </c>
      <c r="L5" s="111">
        <f>IF(ISBLANK('In Process Calc.'!U5),"",'In Process Calc.'!U5)</f>
        <v>-0.52387499999999998</v>
      </c>
      <c r="M5" s="111">
        <f>IF(ISBLANK('In Process Calc.'!V5),"",'In Process Calc.'!V5)</f>
        <v>7.3394999999999516E-2</v>
      </c>
      <c r="N5" s="111">
        <f>IF(ISBLANK('In Process Calc.'!W5),"",'In Process Calc.'!W5)</f>
        <v>0</v>
      </c>
      <c r="O5" s="111">
        <f>IF(ISBLANK('In Process Calc.'!X5),"",'In Process Calc.'!X5)</f>
        <v>0</v>
      </c>
      <c r="P5" s="111">
        <f>IF(ISBLANK('In Process Calc.'!Y5),"",'In Process Calc.'!Y5)</f>
        <v>0</v>
      </c>
      <c r="Q5" s="111">
        <f>IF(ISBLANK('In Process Calc.'!Z5),"",'In Process Calc.'!Z5)</f>
        <v>3.1422069271758435</v>
      </c>
      <c r="R5" s="111">
        <f>IF(ISBLANK('In Process Calc.'!AA5),"",'In Process Calc.'!AA5)</f>
        <v>0</v>
      </c>
      <c r="S5" s="111">
        <f>IF(ISBLANK('In Process Calc.'!AB5),"",'In Process Calc.'!AB5)</f>
        <v>0</v>
      </c>
      <c r="T5" s="111">
        <f>IF(ISBLANK('In Process Calc.'!AC5),"",'In Process Calc.'!AC5)</f>
        <v>0</v>
      </c>
      <c r="U5" s="111">
        <f>IF(ISBLANK('In Process Calc.'!AD5),"",'In Process Calc.'!AD5)</f>
        <v>0</v>
      </c>
      <c r="V5" s="111">
        <f>IF(ISBLANK('In Process Calc.'!AE5),"",'In Process Calc.'!AE5)</f>
        <v>0</v>
      </c>
      <c r="W5" s="111">
        <f>IF(ISBLANK('In Process Calc.'!AF5),"",'In Process Calc.'!AF5)</f>
        <v>0</v>
      </c>
      <c r="X5" s="111">
        <f>IF(ISBLANK('In Process Calc.'!AG5),"",'In Process Calc.'!AG5)</f>
        <v>0</v>
      </c>
      <c r="Y5" s="111">
        <f>IF(ISBLANK('In Process Calc.'!AH5),"",'In Process Calc.'!AH5)</f>
        <v>0</v>
      </c>
      <c r="Z5" s="111">
        <f>IF(ISBLANK('In Process Calc.'!AI5),"",'In Process Calc.'!AI5)</f>
        <v>0</v>
      </c>
      <c r="AA5" s="111">
        <f>IF(ISBLANK('In Process Calc.'!AJ5),"",'In Process Calc.'!AJ5)</f>
        <v>0</v>
      </c>
      <c r="AB5" s="111">
        <f>IF(ISBLANK('In Process Calc.'!AK5),"",'In Process Calc.'!AK5)</f>
        <v>0</v>
      </c>
      <c r="AC5" s="111">
        <f>IF(ISBLANK('In Process Calc.'!AL5),"",'In Process Calc.'!AL5)</f>
        <v>0</v>
      </c>
      <c r="AD5" s="111">
        <f>IF(ISBLANK('In Process Calc.'!AM5),"",'In Process Calc.'!AM5)</f>
        <v>2.5257450000000006</v>
      </c>
      <c r="AE5" s="111">
        <f>IF(ISBLANK('In Process Calc.'!AN5),"",'In Process Calc.'!AN5)</f>
        <v>2.5141800000000005</v>
      </c>
      <c r="AF5" s="111">
        <f>IF(ISBLANK('In Process Calc.'!AO5),"",'In Process Calc.'!AO5)</f>
        <v>4.2637350000000005</v>
      </c>
      <c r="AH5" s="111">
        <f>IF(ISBLANK('In Process Calc.'!C5),"",'In Process Calc.'!C5)</f>
        <v>48.383333333360497</v>
      </c>
      <c r="AI5" s="111">
        <f>IF(ISBLANK('Measured Data'!H9),"",'Measured Data'!H9)</f>
        <v>0.81999999999999984</v>
      </c>
      <c r="AJ5" s="111">
        <f>IF(ISBLANK('In Process Calc.'!L5),"",'In Process Calc.'!L5)</f>
        <v>1058.9999999999995</v>
      </c>
      <c r="AK5" s="111">
        <f>IF(ISBLANK('In Process Calc.'!M5),"",'In Process Calc.'!M5)</f>
        <v>0</v>
      </c>
      <c r="AL5" s="111">
        <f>IF(ISBLANK('In Process Calc.'!N5),"",'In Process Calc.'!N5)</f>
        <v>0</v>
      </c>
      <c r="AM5" s="111">
        <f>IF(ISBLANK('In Process Calc.'!O5),"",'In Process Calc.'!O5)</f>
        <v>-1.1565000000000013E-2</v>
      </c>
      <c r="AN5" s="111">
        <f>IF(ISBLANK('In Process Calc.'!P5),"",'In Process Calc.'!P5)</f>
        <v>0.30857999999999991</v>
      </c>
      <c r="AO5" s="111">
        <f>IF(ISBLANK('In Process Calc.'!Q5),"",'In Process Calc.'!Q5)</f>
        <v>1.1179500000000007</v>
      </c>
      <c r="AP5" s="111">
        <f>IF(ISBLANK('In Process Calc.'!R5),"",'In Process Calc.'!R5)</f>
        <v>3.3825000000000272E-2</v>
      </c>
      <c r="AQ5" s="111">
        <f>IF(ISBLANK('In Process Calc.'!S5),"",'In Process Calc.'!S5)</f>
        <v>3.8099999999999523E-3</v>
      </c>
      <c r="AR5" s="111">
        <f>IF(ISBLANK('In Process Calc.'!T5),"",'In Process Calc.'!T5)</f>
        <v>2.0986998078639494</v>
      </c>
      <c r="AS5" s="111">
        <f>IF(ISBLANK('In Process Calc.'!U5),"",'In Process Calc.'!U5)</f>
        <v>-0.52387499999999998</v>
      </c>
      <c r="AT5" s="111">
        <f>IF(ISBLANK('In Process Calc.'!V5),"",'In Process Calc.'!V5)</f>
        <v>7.3394999999999516E-2</v>
      </c>
      <c r="AU5" s="111">
        <f>IF(ISBLANK('In Process Calc.'!W5),"",'In Process Calc.'!W5)</f>
        <v>0</v>
      </c>
      <c r="AV5" s="111">
        <f>IF(ISBLANK('In Process Calc.'!X5),"",'In Process Calc.'!X5)</f>
        <v>0</v>
      </c>
      <c r="AW5" s="111">
        <f>IF(ISBLANK('In Process Calc.'!Y5),"",'In Process Calc.'!Y5)</f>
        <v>0</v>
      </c>
      <c r="AX5" s="111">
        <f>IF(ISBLANK('In Process Calc.'!Z5),"",'In Process Calc.'!Z5)</f>
        <v>3.1422069271758435</v>
      </c>
      <c r="AY5" s="111">
        <f>IF(ISBLANK('In Process Calc.'!AA5),"",'In Process Calc.'!AA5)</f>
        <v>0</v>
      </c>
      <c r="AZ5" s="111">
        <f>IF(ISBLANK('In Process Calc.'!AB5),"",'In Process Calc.'!AB5)</f>
        <v>0</v>
      </c>
      <c r="BA5" s="111">
        <f>IF(ISBLANK('In Process Calc.'!AC5),"",'In Process Calc.'!AC5)</f>
        <v>0</v>
      </c>
      <c r="BB5" s="111">
        <f>IF(ISBLANK('In Process Calc.'!AD5),"",'In Process Calc.'!AD5)</f>
        <v>0</v>
      </c>
      <c r="BC5" s="111">
        <f>IF(ISBLANK('In Process Calc.'!AE5),"",'In Process Calc.'!AE5)</f>
        <v>0</v>
      </c>
      <c r="BD5" s="111">
        <f>IF(ISBLANK('In Process Calc.'!AF5),"",'In Process Calc.'!AF5)</f>
        <v>0</v>
      </c>
      <c r="BE5" s="111">
        <f>IF(ISBLANK('In Process Calc.'!AG5),"",'In Process Calc.'!AG5)</f>
        <v>0</v>
      </c>
      <c r="BF5" s="111">
        <f>IF(ISBLANK('In Process Calc.'!AH5),"",'In Process Calc.'!AH5)</f>
        <v>0</v>
      </c>
      <c r="BG5" s="111">
        <f>IF(ISBLANK('In Process Calc.'!AI5),"",'In Process Calc.'!AI5)</f>
        <v>0</v>
      </c>
      <c r="BH5" s="111">
        <f>IF(ISBLANK('In Process Calc.'!AJ5),"",'In Process Calc.'!AJ5)</f>
        <v>0</v>
      </c>
      <c r="BI5" s="111">
        <f>IF(ISBLANK('In Process Calc.'!AK5),"",'In Process Calc.'!AK5)</f>
        <v>0</v>
      </c>
      <c r="BJ5" s="111">
        <f>IF(ISBLANK('In Process Calc.'!AL5),"",'In Process Calc.'!AL5)</f>
        <v>0</v>
      </c>
      <c r="BK5" s="111">
        <f>IF(ISBLANK('In Process Calc.'!AM5),"",'In Process Calc.'!AM5)</f>
        <v>2.5257450000000006</v>
      </c>
      <c r="BL5" s="111">
        <f>IF(ISBLANK('In Process Calc.'!AN5),"",'In Process Calc.'!AN5)</f>
        <v>2.5141800000000005</v>
      </c>
      <c r="BM5" s="111">
        <f>IF(ISBLANK('In Process Calc.'!AO5),"",'In Process Calc.'!AO5)</f>
        <v>4.2637350000000005</v>
      </c>
      <c r="BO5" s="54" t="s">
        <v>110</v>
      </c>
      <c r="BP5" s="56">
        <f t="array" ref="BP5:BS5">LINEST($C3:INDEX($C:$C,COUNT($C:$C)+2), $A$3:INDEX($A:$A,COUNT($A:$A)+2)^{1,2,3},TRUE,TRUE)</f>
        <v>-4.5988163809168765E-3</v>
      </c>
      <c r="BQ5" s="56">
        <v>2.0558864246836963</v>
      </c>
      <c r="BR5" s="56">
        <v>-109.26452624681437</v>
      </c>
      <c r="BS5" s="56">
        <v>935.91306934967724</v>
      </c>
      <c r="BT5" s="56">
        <f t="array" ref="BT5:BX5">LINEST($C3:INDEX($C:$C,COUNT($C:$C)+2),$A$3:INDEX($A:$A,COUNT($A:$A)+2)^{1,2,3,4},TRUE,TRUE)</f>
        <v>2.3539438599327671E-6</v>
      </c>
      <c r="BU5" s="56">
        <v>-6.1687580460818162E-3</v>
      </c>
      <c r="BV5" s="56">
        <v>2.3854840991189978</v>
      </c>
      <c r="BW5" s="56">
        <v>-131.85560992843091</v>
      </c>
      <c r="BX5" s="56">
        <v>1194.0789724738888</v>
      </c>
      <c r="BY5" s="57">
        <f>IF('Cumulative Curves'!$B$9=6,#REF!,IF('Cumulative Curves'!$B$9=5,#REF!, IF( 'Cumulative Curves'!$B$9=4, BX5,IF('Cumulative Curves'!$B$9=3, BS5, 0))))</f>
        <v>935.91306934967724</v>
      </c>
      <c r="BZ5" s="57">
        <f>IF('Cumulative Curves'!$B$9=6,#REF!,IF('Cumulative Curves'!$B$9=5,#REF!, IF( 'Cumulative Curves'!$B$9=4, BW5,IF('Cumulative Curves'!$B$9=3, BR5, 0))))</f>
        <v>-109.26452624681437</v>
      </c>
      <c r="CA5" s="57">
        <f>IF('Cumulative Curves'!$B$9=6,#REF!,IF('Cumulative Curves'!$B$9=5,#REF!, IF( 'Cumulative Curves'!$B$9=4, BV5,IF('Cumulative Curves'!$B$9=3, BQ5, 0))))</f>
        <v>2.0558864246836963</v>
      </c>
      <c r="CB5" s="57">
        <f>IF('Cumulative Curves'!$B$9=6,#REF!,IF('Cumulative Curves'!$B$9=5,#REF!, IF( 'Cumulative Curves'!$B$9=4, BU5,IF('Cumulative Curves'!$B$9=3, BP5, 0))))</f>
        <v>-4.5988163809168765E-3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48.383333333360497</v>
      </c>
      <c r="CH5" s="76">
        <f t="shared" si="0"/>
        <v>0.22101946317714158</v>
      </c>
      <c r="CI5" s="76">
        <f t="shared" si="1"/>
        <v>-58.822776650242531</v>
      </c>
      <c r="CJ5" s="76">
        <f t="shared" si="2"/>
        <v>0</v>
      </c>
      <c r="CK5" s="76">
        <f t="shared" si="3"/>
        <v>-219.69541498467464</v>
      </c>
      <c r="CL5" s="76">
        <f t="shared" si="4"/>
        <v>1.3283926298995117</v>
      </c>
      <c r="CM5" s="76">
        <f t="shared" si="5"/>
        <v>-0.12476451606233363</v>
      </c>
      <c r="CN5" s="76">
        <f t="shared" si="6"/>
        <v>0.4116516696954079</v>
      </c>
      <c r="CO5" s="76">
        <f t="shared" si="7"/>
        <v>0.79023249855156952</v>
      </c>
      <c r="CP5" s="76">
        <f t="shared" si="8"/>
        <v>-3.9237699529391219E-2</v>
      </c>
      <c r="CQ5" s="76">
        <f t="shared" si="9"/>
        <v>2.3802406813074923</v>
      </c>
      <c r="CR5" s="76">
        <f t="shared" si="10"/>
        <v>-0.33813474976097008</v>
      </c>
      <c r="CS5" s="76">
        <f t="shared" si="11"/>
        <v>-3.8717120392974165</v>
      </c>
      <c r="CT5" s="76">
        <f t="shared" si="12"/>
        <v>0</v>
      </c>
      <c r="CU5" s="76">
        <f t="shared" si="13"/>
        <v>0</v>
      </c>
      <c r="CV5" s="76">
        <f t="shared" si="14"/>
        <v>0</v>
      </c>
      <c r="CW5" s="76">
        <f t="shared" si="15"/>
        <v>2.5812406619182164</v>
      </c>
      <c r="CX5" s="76">
        <f t="shared" si="16"/>
        <v>0</v>
      </c>
      <c r="CY5" s="76">
        <f t="shared" si="17"/>
        <v>0</v>
      </c>
      <c r="CZ5" s="76">
        <f t="shared" si="18"/>
        <v>0</v>
      </c>
      <c r="DA5" s="76">
        <f t="shared" si="19"/>
        <v>0</v>
      </c>
      <c r="DB5" s="76">
        <f t="shared" si="20"/>
        <v>0</v>
      </c>
      <c r="DC5" s="76">
        <f t="shared" si="21"/>
        <v>0</v>
      </c>
      <c r="DD5" s="76">
        <f t="shared" si="22"/>
        <v>0</v>
      </c>
      <c r="DE5" s="76">
        <f t="shared" si="23"/>
        <v>0</v>
      </c>
      <c r="DF5" s="76">
        <f t="shared" si="24"/>
        <v>0</v>
      </c>
      <c r="DG5" s="76">
        <f t="shared" si="25"/>
        <v>0</v>
      </c>
      <c r="DH5" s="76">
        <f t="shared" si="26"/>
        <v>0</v>
      </c>
      <c r="DI5" s="76">
        <f t="shared" si="27"/>
        <v>0</v>
      </c>
      <c r="DJ5" s="76">
        <f t="shared" si="28"/>
        <v>-5.1844431459141891</v>
      </c>
      <c r="DK5" s="76">
        <f t="shared" si="29"/>
        <v>-3.8560505160146699</v>
      </c>
      <c r="DL5" s="76">
        <f t="shared" si="30"/>
        <v>-28.582332584870816</v>
      </c>
    </row>
    <row r="6" spans="1:116" s="48" customFormat="1" ht="12">
      <c r="A6" s="111">
        <f>IF(ISBLANK('In Process Calc.'!C6),"",'In Process Calc.'!C6)</f>
        <v>70.883333333360497</v>
      </c>
      <c r="B6" s="111">
        <f>IF(ISBLANK('Measured Data'!H10),"",'Measured Data'!H10)</f>
        <v>1.4616999460220337</v>
      </c>
      <c r="C6" s="111">
        <f>IF(ISBLANK('In Process Calc.'!L6),"",'In Process Calc.'!L6)</f>
        <v>2239.049098737335</v>
      </c>
      <c r="D6" s="111">
        <f>IF(ISBLANK('In Process Calc.'!M6),"",'In Process Calc.'!M6)</f>
        <v>0</v>
      </c>
      <c r="E6" s="111">
        <f>IF(ISBLANK('In Process Calc.'!N6),"",'In Process Calc.'!N6)</f>
        <v>0</v>
      </c>
      <c r="F6" s="111">
        <f>IF(ISBLANK('In Process Calc.'!O6),"",'In Process Calc.'!O6)</f>
        <v>-7.9062999999999994E-2</v>
      </c>
      <c r="G6" s="111">
        <f>IF(ISBLANK('In Process Calc.'!P6),"",'In Process Calc.'!P6)</f>
        <v>0.6113519999999999</v>
      </c>
      <c r="H6" s="111">
        <f>IF(ISBLANK('In Process Calc.'!Q6),"",'In Process Calc.'!Q6)</f>
        <v>3.0061669999999996</v>
      </c>
      <c r="I6" s="111">
        <f>IF(ISBLANK('In Process Calc.'!R6),"",'In Process Calc.'!R6)</f>
        <v>0.15276899999999977</v>
      </c>
      <c r="J6" s="111">
        <f>IF(ISBLANK('In Process Calc.'!S6),"",'In Process Calc.'!S6)</f>
        <v>0.19689200000000007</v>
      </c>
      <c r="K6" s="111">
        <f>IF(ISBLANK('In Process Calc.'!T6),"",'In Process Calc.'!T6)</f>
        <v>5.7751611128562113</v>
      </c>
      <c r="L6" s="111">
        <f>IF(ISBLANK('In Process Calc.'!U6),"",'In Process Calc.'!U6)</f>
        <v>-0.686616</v>
      </c>
      <c r="M6" s="111">
        <f>IF(ISBLANK('In Process Calc.'!V6),"",'In Process Calc.'!V6)</f>
        <v>0.1856319999999996</v>
      </c>
      <c r="N6" s="111">
        <f>IF(ISBLANK('In Process Calc.'!W6),"",'In Process Calc.'!W6)</f>
        <v>0</v>
      </c>
      <c r="O6" s="111">
        <f>IF(ISBLANK('In Process Calc.'!X6),"",'In Process Calc.'!X6)</f>
        <v>0</v>
      </c>
      <c r="P6" s="111">
        <f>IF(ISBLANK('In Process Calc.'!Y6),"",'In Process Calc.'!Y6)</f>
        <v>0</v>
      </c>
      <c r="Q6" s="111">
        <f>IF(ISBLANK('In Process Calc.'!Z6),"",'In Process Calc.'!Z6)</f>
        <v>5.3557948490230913</v>
      </c>
      <c r="R6" s="111">
        <f>IF(ISBLANK('In Process Calc.'!AA6),"",'In Process Calc.'!AA6)</f>
        <v>0</v>
      </c>
      <c r="S6" s="111">
        <f>IF(ISBLANK('In Process Calc.'!AB6),"",'In Process Calc.'!AB6)</f>
        <v>0</v>
      </c>
      <c r="T6" s="111">
        <f>IF(ISBLANK('In Process Calc.'!AC6),"",'In Process Calc.'!AC6)</f>
        <v>0</v>
      </c>
      <c r="U6" s="111">
        <f>IF(ISBLANK('In Process Calc.'!AD6),"",'In Process Calc.'!AD6)</f>
        <v>0</v>
      </c>
      <c r="V6" s="111">
        <f>IF(ISBLANK('In Process Calc.'!AE6),"",'In Process Calc.'!AE6)</f>
        <v>0</v>
      </c>
      <c r="W6" s="111">
        <f>IF(ISBLANK('In Process Calc.'!AF6),"",'In Process Calc.'!AF6)</f>
        <v>0</v>
      </c>
      <c r="X6" s="111">
        <f>IF(ISBLANK('In Process Calc.'!AG6),"",'In Process Calc.'!AG6)</f>
        <v>0</v>
      </c>
      <c r="Y6" s="111">
        <f>IF(ISBLANK('In Process Calc.'!AH6),"",'In Process Calc.'!AH6)</f>
        <v>0</v>
      </c>
      <c r="Z6" s="111">
        <f>IF(ISBLANK('In Process Calc.'!AI6),"",'In Process Calc.'!AI6)</f>
        <v>0</v>
      </c>
      <c r="AA6" s="111">
        <f>IF(ISBLANK('In Process Calc.'!AJ6),"",'In Process Calc.'!AJ6)</f>
        <v>0</v>
      </c>
      <c r="AB6" s="111">
        <f>IF(ISBLANK('In Process Calc.'!AK6),"",'In Process Calc.'!AK6)</f>
        <v>0</v>
      </c>
      <c r="AC6" s="111">
        <f>IF(ISBLANK('In Process Calc.'!AL6),"",'In Process Calc.'!AL6)</f>
        <v>0</v>
      </c>
      <c r="AD6" s="111">
        <f>IF(ISBLANK('In Process Calc.'!AM6),"",'In Process Calc.'!AM6)</f>
        <v>7.7376319999999978</v>
      </c>
      <c r="AE6" s="111">
        <f>IF(ISBLANK('In Process Calc.'!AN6),"",'In Process Calc.'!AN6)</f>
        <v>7.6585689999999982</v>
      </c>
      <c r="AF6" s="111">
        <f>IF(ISBLANK('In Process Calc.'!AO6),"",'In Process Calc.'!AO6)</f>
        <v>15.217476999999995</v>
      </c>
      <c r="AH6" s="111">
        <f>IF(ISBLANK('In Process Calc.'!C6),"",'In Process Calc.'!C6)</f>
        <v>70.883333333360497</v>
      </c>
      <c r="AI6" s="111">
        <f>IF(ISBLANK('Measured Data'!H10),"",'Measured Data'!H10)</f>
        <v>1.4616999460220337</v>
      </c>
      <c r="AJ6" s="111">
        <f>IF(ISBLANK('In Process Calc.'!L6),"",'In Process Calc.'!L6)</f>
        <v>2239.049098737335</v>
      </c>
      <c r="AK6" s="111">
        <f>IF(ISBLANK('In Process Calc.'!M6),"",'In Process Calc.'!M6)</f>
        <v>0</v>
      </c>
      <c r="AL6" s="111">
        <f>IF(ISBLANK('In Process Calc.'!N6),"",'In Process Calc.'!N6)</f>
        <v>0</v>
      </c>
      <c r="AM6" s="111">
        <f>IF(ISBLANK('In Process Calc.'!O6),"",'In Process Calc.'!O6)</f>
        <v>-7.9062999999999994E-2</v>
      </c>
      <c r="AN6" s="111">
        <f>IF(ISBLANK('In Process Calc.'!P6),"",'In Process Calc.'!P6)</f>
        <v>0.6113519999999999</v>
      </c>
      <c r="AO6" s="111">
        <f>IF(ISBLANK('In Process Calc.'!Q6),"",'In Process Calc.'!Q6)</f>
        <v>3.0061669999999996</v>
      </c>
      <c r="AP6" s="111">
        <f>IF(ISBLANK('In Process Calc.'!R6),"",'In Process Calc.'!R6)</f>
        <v>0.15276899999999977</v>
      </c>
      <c r="AQ6" s="111">
        <f>IF(ISBLANK('In Process Calc.'!S6),"",'In Process Calc.'!S6)</f>
        <v>0.19689200000000007</v>
      </c>
      <c r="AR6" s="111">
        <f>IF(ISBLANK('In Process Calc.'!T6),"",'In Process Calc.'!T6)</f>
        <v>5.7751611128562113</v>
      </c>
      <c r="AS6" s="111">
        <f>IF(ISBLANK('In Process Calc.'!U6),"",'In Process Calc.'!U6)</f>
        <v>-0.686616</v>
      </c>
      <c r="AT6" s="111">
        <f>IF(ISBLANK('In Process Calc.'!V6),"",'In Process Calc.'!V6)</f>
        <v>0.1856319999999996</v>
      </c>
      <c r="AU6" s="111">
        <f>IF(ISBLANK('In Process Calc.'!W6),"",'In Process Calc.'!W6)</f>
        <v>0</v>
      </c>
      <c r="AV6" s="111">
        <f>IF(ISBLANK('In Process Calc.'!X6),"",'In Process Calc.'!X6)</f>
        <v>0</v>
      </c>
      <c r="AW6" s="111">
        <f>IF(ISBLANK('In Process Calc.'!Y6),"",'In Process Calc.'!Y6)</f>
        <v>0</v>
      </c>
      <c r="AX6" s="111">
        <f>IF(ISBLANK('In Process Calc.'!Z6),"",'In Process Calc.'!Z6)</f>
        <v>5.3557948490230913</v>
      </c>
      <c r="AY6" s="111">
        <f>IF(ISBLANK('In Process Calc.'!AA6),"",'In Process Calc.'!AA6)</f>
        <v>0</v>
      </c>
      <c r="AZ6" s="111">
        <f>IF(ISBLANK('In Process Calc.'!AB6),"",'In Process Calc.'!AB6)</f>
        <v>0</v>
      </c>
      <c r="BA6" s="111">
        <f>IF(ISBLANK('In Process Calc.'!AC6),"",'In Process Calc.'!AC6)</f>
        <v>0</v>
      </c>
      <c r="BB6" s="111">
        <f>IF(ISBLANK('In Process Calc.'!AD6),"",'In Process Calc.'!AD6)</f>
        <v>0</v>
      </c>
      <c r="BC6" s="111">
        <f>IF(ISBLANK('In Process Calc.'!AE6),"",'In Process Calc.'!AE6)</f>
        <v>0</v>
      </c>
      <c r="BD6" s="111">
        <f>IF(ISBLANK('In Process Calc.'!AF6),"",'In Process Calc.'!AF6)</f>
        <v>0</v>
      </c>
      <c r="BE6" s="111">
        <f>IF(ISBLANK('In Process Calc.'!AG6),"",'In Process Calc.'!AG6)</f>
        <v>0</v>
      </c>
      <c r="BF6" s="111">
        <f>IF(ISBLANK('In Process Calc.'!AH6),"",'In Process Calc.'!AH6)</f>
        <v>0</v>
      </c>
      <c r="BG6" s="111">
        <f>IF(ISBLANK('In Process Calc.'!AI6),"",'In Process Calc.'!AI6)</f>
        <v>0</v>
      </c>
      <c r="BH6" s="111">
        <f>IF(ISBLANK('In Process Calc.'!AJ6),"",'In Process Calc.'!AJ6)</f>
        <v>0</v>
      </c>
      <c r="BI6" s="111">
        <f>IF(ISBLANK('In Process Calc.'!AK6),"",'In Process Calc.'!AK6)</f>
        <v>0</v>
      </c>
      <c r="BJ6" s="111">
        <f>IF(ISBLANK('In Process Calc.'!AL6),"",'In Process Calc.'!AL6)</f>
        <v>0</v>
      </c>
      <c r="BK6" s="111">
        <f>IF(ISBLANK('In Process Calc.'!AM6),"",'In Process Calc.'!AM6)</f>
        <v>7.7376319999999978</v>
      </c>
      <c r="BL6" s="111">
        <f>IF(ISBLANK('In Process Calc.'!AN6),"",'In Process Calc.'!AN6)</f>
        <v>7.6585689999999982</v>
      </c>
      <c r="BM6" s="111">
        <f>IF(ISBLANK('In Process Calc.'!AO6),"",'In Process Calc.'!AO6)</f>
        <v>15.217476999999995</v>
      </c>
      <c r="BO6" s="54" t="s">
        <v>109</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70.883333333360497</v>
      </c>
      <c r="CH6" s="76">
        <f t="shared" si="0"/>
        <v>1.2330854748451967</v>
      </c>
      <c r="CI6" s="76">
        <f t="shared" si="1"/>
        <v>1882.7051250567854</v>
      </c>
      <c r="CJ6" s="76">
        <f t="shared" si="2"/>
        <v>0</v>
      </c>
      <c r="CK6" s="76">
        <f t="shared" si="3"/>
        <v>-207.06699490588858</v>
      </c>
      <c r="CL6" s="76">
        <f t="shared" si="4"/>
        <v>0.85175217136419779</v>
      </c>
      <c r="CM6" s="76">
        <f t="shared" si="5"/>
        <v>-0.4154735163115042</v>
      </c>
      <c r="CN6" s="76">
        <f t="shared" si="6"/>
        <v>0.26377275749905216</v>
      </c>
      <c r="CO6" s="76">
        <f t="shared" si="7"/>
        <v>0.4557741768949708</v>
      </c>
      <c r="CP6" s="76">
        <f t="shared" si="8"/>
        <v>7.5251490278354108E-2</v>
      </c>
      <c r="CQ6" s="76">
        <f t="shared" si="9"/>
        <v>4.6803512478579448</v>
      </c>
      <c r="CR6" s="76">
        <f t="shared" si="10"/>
        <v>-0.39399295887388974</v>
      </c>
      <c r="CS6" s="76">
        <f t="shared" si="11"/>
        <v>-7.4227367113818215</v>
      </c>
      <c r="CT6" s="76">
        <f t="shared" si="12"/>
        <v>0</v>
      </c>
      <c r="CU6" s="76">
        <f t="shared" si="13"/>
        <v>0</v>
      </c>
      <c r="CV6" s="76">
        <f t="shared" si="14"/>
        <v>0</v>
      </c>
      <c r="CW6" s="76">
        <f t="shared" si="15"/>
        <v>5.3251125007164486</v>
      </c>
      <c r="CX6" s="76">
        <f t="shared" si="16"/>
        <v>0</v>
      </c>
      <c r="CY6" s="76">
        <f t="shared" si="17"/>
        <v>0</v>
      </c>
      <c r="CZ6" s="76">
        <f t="shared" si="18"/>
        <v>0</v>
      </c>
      <c r="DA6" s="76">
        <f t="shared" si="19"/>
        <v>0</v>
      </c>
      <c r="DB6" s="76">
        <f t="shared" si="20"/>
        <v>0</v>
      </c>
      <c r="DC6" s="76">
        <f t="shared" si="21"/>
        <v>0</v>
      </c>
      <c r="DD6" s="76">
        <f t="shared" si="22"/>
        <v>0</v>
      </c>
      <c r="DE6" s="76">
        <f t="shared" si="23"/>
        <v>0</v>
      </c>
      <c r="DF6" s="76">
        <f t="shared" si="24"/>
        <v>0</v>
      </c>
      <c r="DG6" s="76">
        <f t="shared" si="25"/>
        <v>0</v>
      </c>
      <c r="DH6" s="76">
        <f t="shared" si="26"/>
        <v>0</v>
      </c>
      <c r="DI6" s="76">
        <f t="shared" si="27"/>
        <v>0</v>
      </c>
      <c r="DJ6" s="76">
        <f t="shared" si="28"/>
        <v>-11.44304370779196</v>
      </c>
      <c r="DK6" s="76">
        <f t="shared" si="29"/>
        <v>-10.591291536427756</v>
      </c>
      <c r="DL6" s="76">
        <f t="shared" si="30"/>
        <v>-49.585057108888549</v>
      </c>
    </row>
    <row r="7" spans="1:116" s="48" customFormat="1" ht="12">
      <c r="A7" s="111">
        <f>IF(ISBLANK('In Process Calc.'!C7),"",'In Process Calc.'!C7)</f>
        <v>95.366666666697711</v>
      </c>
      <c r="B7" s="111">
        <f>IF(ISBLANK('Measured Data'!H11),"",'Measured Data'!H11)</f>
        <v>2.7349999977111819</v>
      </c>
      <c r="C7" s="111">
        <f>IF(ISBLANK('In Process Calc.'!L7),"",'In Process Calc.'!L7)</f>
        <v>4586.7349957405095</v>
      </c>
      <c r="D7" s="111">
        <f>IF(ISBLANK('In Process Calc.'!M7),"",'In Process Calc.'!M7)</f>
        <v>0</v>
      </c>
      <c r="E7" s="111">
        <f>IF(ISBLANK('In Process Calc.'!N7),"",'In Process Calc.'!N7)</f>
        <v>47.362449999999995</v>
      </c>
      <c r="F7" s="111">
        <f>IF(ISBLANK('In Process Calc.'!O7),"",'In Process Calc.'!O7)</f>
        <v>-0.39761000000000002</v>
      </c>
      <c r="G7" s="111">
        <f>IF(ISBLANK('In Process Calc.'!P7),"",'In Process Calc.'!P7)</f>
        <v>-7.4980000000000491E-2</v>
      </c>
      <c r="H7" s="111">
        <f>IF(ISBLANK('In Process Calc.'!Q7),"",'In Process Calc.'!Q7)</f>
        <v>0.75444199999999917</v>
      </c>
      <c r="I7" s="111">
        <f>IF(ISBLANK('In Process Calc.'!R7),"",'In Process Calc.'!R7)</f>
        <v>0.23180300000000031</v>
      </c>
      <c r="J7" s="111">
        <f>IF(ISBLANK('In Process Calc.'!S7),"",'In Process Calc.'!S7)</f>
        <v>0.35433400000000004</v>
      </c>
      <c r="K7" s="111">
        <f>IF(ISBLANK('In Process Calc.'!T7),"",'In Process Calc.'!T7)</f>
        <v>8.3995945045974914</v>
      </c>
      <c r="L7" s="111">
        <f>IF(ISBLANK('In Process Calc.'!U7),"",'In Process Calc.'!U7)</f>
        <v>-1.2431480000000001</v>
      </c>
      <c r="M7" s="111">
        <f>IF(ISBLANK('In Process Calc.'!V7),"",'In Process Calc.'!V7)</f>
        <v>-7.5766770000000001</v>
      </c>
      <c r="N7" s="111">
        <f>IF(ISBLANK('In Process Calc.'!W7),"",'In Process Calc.'!W7)</f>
        <v>0</v>
      </c>
      <c r="O7" s="111">
        <f>IF(ISBLANK('In Process Calc.'!X7),"",'In Process Calc.'!X7)</f>
        <v>0</v>
      </c>
      <c r="P7" s="111">
        <f>IF(ISBLANK('In Process Calc.'!Y7),"",'In Process Calc.'!Y7)</f>
        <v>0</v>
      </c>
      <c r="Q7" s="111">
        <f>IF(ISBLANK('In Process Calc.'!Z7),"",'In Process Calc.'!Z7)</f>
        <v>8.3964253996447624</v>
      </c>
      <c r="R7" s="111">
        <f>IF(ISBLANK('In Process Calc.'!AA7),"",'In Process Calc.'!AA7)</f>
        <v>0</v>
      </c>
      <c r="S7" s="111">
        <f>IF(ISBLANK('In Process Calc.'!AB7),"",'In Process Calc.'!AB7)</f>
        <v>0</v>
      </c>
      <c r="T7" s="111">
        <f>IF(ISBLANK('In Process Calc.'!AC7),"",'In Process Calc.'!AC7)</f>
        <v>0</v>
      </c>
      <c r="U7" s="111">
        <f>IF(ISBLANK('In Process Calc.'!AD7),"",'In Process Calc.'!AD7)</f>
        <v>0</v>
      </c>
      <c r="V7" s="111">
        <f>IF(ISBLANK('In Process Calc.'!AE7),"",'In Process Calc.'!AE7)</f>
        <v>0</v>
      </c>
      <c r="W7" s="111">
        <f>IF(ISBLANK('In Process Calc.'!AF7),"",'In Process Calc.'!AF7)</f>
        <v>0</v>
      </c>
      <c r="X7" s="111">
        <f>IF(ISBLANK('In Process Calc.'!AG7),"",'In Process Calc.'!AG7)</f>
        <v>0</v>
      </c>
      <c r="Y7" s="111">
        <f>IF(ISBLANK('In Process Calc.'!AH7),"",'In Process Calc.'!AH7)</f>
        <v>0</v>
      </c>
      <c r="Z7" s="111">
        <f>IF(ISBLANK('In Process Calc.'!AI7),"",'In Process Calc.'!AI7)</f>
        <v>0</v>
      </c>
      <c r="AA7" s="111">
        <f>IF(ISBLANK('In Process Calc.'!AJ7),"",'In Process Calc.'!AJ7)</f>
        <v>0</v>
      </c>
      <c r="AB7" s="111">
        <f>IF(ISBLANK('In Process Calc.'!AK7),"",'In Process Calc.'!AK7)</f>
        <v>0</v>
      </c>
      <c r="AC7" s="111">
        <f>IF(ISBLANK('In Process Calc.'!AL7),"",'In Process Calc.'!AL7)</f>
        <v>0</v>
      </c>
      <c r="AD7" s="111">
        <f>IF(ISBLANK('In Process Calc.'!AM7),"",'In Process Calc.'!AM7)</f>
        <v>-8.3111480000000029</v>
      </c>
      <c r="AE7" s="111">
        <f>IF(ISBLANK('In Process Calc.'!AN7),"",'In Process Calc.'!AN7)</f>
        <v>-8.7087580000000031</v>
      </c>
      <c r="AF7" s="111">
        <f>IF(ISBLANK('In Process Calc.'!AO7),"",'In Process Calc.'!AO7)</f>
        <v>-37.285191000000012</v>
      </c>
      <c r="AH7" s="111">
        <f>IF(ISBLANK('In Process Calc.'!C7),"",'In Process Calc.'!C7)</f>
        <v>95.366666666697711</v>
      </c>
      <c r="AI7" s="111">
        <f>IF(ISBLANK('Measured Data'!H11),"",'Measured Data'!H11)</f>
        <v>2.7349999977111819</v>
      </c>
      <c r="AJ7" s="111">
        <f>IF(ISBLANK('In Process Calc.'!L7),"",'In Process Calc.'!L7)</f>
        <v>4586.7349957405095</v>
      </c>
      <c r="AK7" s="111">
        <f>IF(ISBLANK('In Process Calc.'!M7),"",'In Process Calc.'!M7)</f>
        <v>0</v>
      </c>
      <c r="AL7" s="111">
        <f>IF(ISBLANK('In Process Calc.'!N7),"",'In Process Calc.'!N7)</f>
        <v>47.362449999999995</v>
      </c>
      <c r="AM7" s="111">
        <f>IF(ISBLANK('In Process Calc.'!O7),"",'In Process Calc.'!O7)</f>
        <v>-0.39761000000000002</v>
      </c>
      <c r="AN7" s="111">
        <f>IF(ISBLANK('In Process Calc.'!P7),"",'In Process Calc.'!P7)</f>
        <v>-7.4980000000000491E-2</v>
      </c>
      <c r="AO7" s="111">
        <f>IF(ISBLANK('In Process Calc.'!Q7),"",'In Process Calc.'!Q7)</f>
        <v>0.75444199999999917</v>
      </c>
      <c r="AP7" s="111">
        <f>IF(ISBLANK('In Process Calc.'!R7),"",'In Process Calc.'!R7)</f>
        <v>0.23180300000000031</v>
      </c>
      <c r="AQ7" s="111">
        <f>IF(ISBLANK('In Process Calc.'!S7),"",'In Process Calc.'!S7)</f>
        <v>0.35433400000000004</v>
      </c>
      <c r="AR7" s="111">
        <f>IF(ISBLANK('In Process Calc.'!T7),"",'In Process Calc.'!T7)</f>
        <v>8.3995945045974914</v>
      </c>
      <c r="AS7" s="111">
        <f>IF(ISBLANK('In Process Calc.'!U7),"",'In Process Calc.'!U7)</f>
        <v>-1.2431480000000001</v>
      </c>
      <c r="AT7" s="111">
        <f>IF(ISBLANK('In Process Calc.'!V7),"",'In Process Calc.'!V7)</f>
        <v>-7.5766770000000001</v>
      </c>
      <c r="AU7" s="111">
        <f>IF(ISBLANK('In Process Calc.'!W7),"",'In Process Calc.'!W7)</f>
        <v>0</v>
      </c>
      <c r="AV7" s="111">
        <f>IF(ISBLANK('In Process Calc.'!X7),"",'In Process Calc.'!X7)</f>
        <v>0</v>
      </c>
      <c r="AW7" s="111">
        <f>IF(ISBLANK('In Process Calc.'!Y7),"",'In Process Calc.'!Y7)</f>
        <v>0</v>
      </c>
      <c r="AX7" s="111">
        <f>IF(ISBLANK('In Process Calc.'!Z7),"",'In Process Calc.'!Z7)</f>
        <v>8.3964253996447624</v>
      </c>
      <c r="AY7" s="111">
        <f>IF(ISBLANK('In Process Calc.'!AA7),"",'In Process Calc.'!AA7)</f>
        <v>0</v>
      </c>
      <c r="AZ7" s="111">
        <f>IF(ISBLANK('In Process Calc.'!AB7),"",'In Process Calc.'!AB7)</f>
        <v>0</v>
      </c>
      <c r="BA7" s="111">
        <f>IF(ISBLANK('In Process Calc.'!AC7),"",'In Process Calc.'!AC7)</f>
        <v>0</v>
      </c>
      <c r="BB7" s="111">
        <f>IF(ISBLANK('In Process Calc.'!AD7),"",'In Process Calc.'!AD7)</f>
        <v>0</v>
      </c>
      <c r="BC7" s="111">
        <f>IF(ISBLANK('In Process Calc.'!AE7),"",'In Process Calc.'!AE7)</f>
        <v>0</v>
      </c>
      <c r="BD7" s="111">
        <f>IF(ISBLANK('In Process Calc.'!AF7),"",'In Process Calc.'!AF7)</f>
        <v>0</v>
      </c>
      <c r="BE7" s="111">
        <f>IF(ISBLANK('In Process Calc.'!AG7),"",'In Process Calc.'!AG7)</f>
        <v>0</v>
      </c>
      <c r="BF7" s="111">
        <f>IF(ISBLANK('In Process Calc.'!AH7),"",'In Process Calc.'!AH7)</f>
        <v>0</v>
      </c>
      <c r="BG7" s="111">
        <f>IF(ISBLANK('In Process Calc.'!AI7),"",'In Process Calc.'!AI7)</f>
        <v>0</v>
      </c>
      <c r="BH7" s="111">
        <f>IF(ISBLANK('In Process Calc.'!AJ7),"",'In Process Calc.'!AJ7)</f>
        <v>0</v>
      </c>
      <c r="BI7" s="111">
        <f>IF(ISBLANK('In Process Calc.'!AK7),"",'In Process Calc.'!AK7)</f>
        <v>0</v>
      </c>
      <c r="BJ7" s="111">
        <f>IF(ISBLANK('In Process Calc.'!AL7),"",'In Process Calc.'!AL7)</f>
        <v>0</v>
      </c>
      <c r="BK7" s="111">
        <f>IF(ISBLANK('In Process Calc.'!AM7),"",'In Process Calc.'!AM7)</f>
        <v>-8.3111480000000029</v>
      </c>
      <c r="BL7" s="111">
        <f>IF(ISBLANK('In Process Calc.'!AN7),"",'In Process Calc.'!AN7)</f>
        <v>-8.7087580000000031</v>
      </c>
      <c r="BM7" s="111">
        <f>IF(ISBLANK('In Process Calc.'!AO7),"",'In Process Calc.'!AO7)</f>
        <v>-37.285191000000012</v>
      </c>
      <c r="BO7" s="54" t="s">
        <v>105</v>
      </c>
      <c r="BP7" s="56">
        <f t="array" ref="BP7:BS7">LINEST($E3:INDEX($E:$E,COUNT($E:$E)+2),$A$3:INDEX($A:$A,COUNT($A:$A)+2)^{1,2,3},TRUE,TRUE)</f>
        <v>-1.9019263127514088E-4</v>
      </c>
      <c r="BQ7" s="56">
        <v>0.16379617010895461</v>
      </c>
      <c r="BR7" s="56">
        <v>-16.921037150688747</v>
      </c>
      <c r="BS7" s="56">
        <v>237.10437495781071</v>
      </c>
      <c r="BT7" s="56">
        <f t="array" ref="BT7:BX7">LINEST($E3:INDEX($E:$E,COUNT($E:$E)+2),$A$3:INDEX($A:$A,COUNT($A:$A)+2)^{1,2,3,4},TRUE,TRUE)</f>
        <v>-2.4195292890001026E-6</v>
      </c>
      <c r="BU7" s="56">
        <v>1.4234906453500906E-3</v>
      </c>
      <c r="BV7" s="56">
        <v>-0.17498473306233234</v>
      </c>
      <c r="BW7" s="56">
        <v>6.2994778192325631</v>
      </c>
      <c r="BX7" s="56">
        <v>-28.254529586343779</v>
      </c>
      <c r="BY7" s="57">
        <f>IF('Cumulative Curves'!$B$5=6,#REF!,IF('Cumulative Curves'!$B$5=5,#REF!, IF( 'Cumulative Curves'!$B$5=4, BX7,IF('Cumulative Curves'!$B$5=3, BS7, 0))))</f>
        <v>237.10437495781071</v>
      </c>
      <c r="BZ7" s="57">
        <f>IF('Cumulative Curves'!$B$5=6,#REF!,IF('Cumulative Curves'!$B$5=5,#REF!, IF( 'Cumulative Curves'!$B$5=4, BW7,IF('Cumulative Curves'!$B$5=3, BR7, 0))))</f>
        <v>-16.921037150688747</v>
      </c>
      <c r="CA7" s="57">
        <f>IF('Cumulative Curves'!$B$5=6,#REF!,IF('Cumulative Curves'!$B$5=5,#REF!, IF( 'Cumulative Curves'!$B$5=4, BV7,IF('Cumulative Curves'!$B$5=3, BQ7, 0))))</f>
        <v>0.16379617010895461</v>
      </c>
      <c r="CB7" s="57">
        <f>IF('Cumulative Curves'!$B$5=6,#REF!,IF('Cumulative Curves'!$B$5=5,#REF!, IF( 'Cumulative Curves'!$B$5=4, BU7,IF('Cumulative Curves'!$B$5=3, BP7, 0))))</f>
        <v>-1.9019263127514088E-4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95.366666666697711</v>
      </c>
      <c r="CH7" s="76">
        <f t="shared" si="0"/>
        <v>2.9910100702788553</v>
      </c>
      <c r="CI7" s="76">
        <f t="shared" si="1"/>
        <v>5224.8561735857929</v>
      </c>
      <c r="CJ7" s="76">
        <f t="shared" si="2"/>
        <v>0</v>
      </c>
      <c r="CK7" s="76">
        <f t="shared" si="3"/>
        <v>-51.866786253212922</v>
      </c>
      <c r="CL7" s="76">
        <f t="shared" si="4"/>
        <v>-0.50128232350712087</v>
      </c>
      <c r="CM7" s="76">
        <f t="shared" si="5"/>
        <v>-0.72849498034753846</v>
      </c>
      <c r="CN7" s="76">
        <f t="shared" si="6"/>
        <v>0.37084676250392712</v>
      </c>
      <c r="CO7" s="76">
        <f t="shared" si="7"/>
        <v>-0.24065663253221359</v>
      </c>
      <c r="CP7" s="76">
        <f t="shared" si="8"/>
        <v>0.26893118111539349</v>
      </c>
      <c r="CQ7" s="76">
        <f t="shared" si="9"/>
        <v>8.6034405511582381</v>
      </c>
      <c r="CR7" s="76">
        <f t="shared" si="10"/>
        <v>-1.0676014087611601</v>
      </c>
      <c r="CS7" s="76">
        <f t="shared" si="11"/>
        <v>-10.888024947234198</v>
      </c>
      <c r="CT7" s="76">
        <f t="shared" si="12"/>
        <v>0</v>
      </c>
      <c r="CU7" s="76">
        <f t="shared" si="13"/>
        <v>0</v>
      </c>
      <c r="CV7" s="76">
        <f t="shared" si="14"/>
        <v>0</v>
      </c>
      <c r="CW7" s="76">
        <f t="shared" si="15"/>
        <v>9.1169062967737968</v>
      </c>
      <c r="CX7" s="76">
        <f t="shared" si="16"/>
        <v>0</v>
      </c>
      <c r="CY7" s="76">
        <f t="shared" si="17"/>
        <v>0</v>
      </c>
      <c r="CZ7" s="76">
        <f t="shared" si="18"/>
        <v>0</v>
      </c>
      <c r="DA7" s="76">
        <f t="shared" si="19"/>
        <v>0</v>
      </c>
      <c r="DB7" s="76">
        <f t="shared" si="20"/>
        <v>0</v>
      </c>
      <c r="DC7" s="76">
        <f t="shared" si="21"/>
        <v>0</v>
      </c>
      <c r="DD7" s="76">
        <f t="shared" si="22"/>
        <v>0</v>
      </c>
      <c r="DE7" s="76">
        <f t="shared" si="23"/>
        <v>0</v>
      </c>
      <c r="DF7" s="76">
        <f t="shared" si="24"/>
        <v>0</v>
      </c>
      <c r="DG7" s="76">
        <f t="shared" si="25"/>
        <v>0</v>
      </c>
      <c r="DH7" s="76">
        <f t="shared" si="26"/>
        <v>0</v>
      </c>
      <c r="DI7" s="76">
        <f t="shared" si="27"/>
        <v>0</v>
      </c>
      <c r="DJ7" s="76">
        <f t="shared" si="28"/>
        <v>-17.691081808210139</v>
      </c>
      <c r="DK7" s="76">
        <f t="shared" si="29"/>
        <v>-18.192364131717259</v>
      </c>
      <c r="DL7" s="76">
        <f t="shared" si="30"/>
        <v>-66.202058398401036</v>
      </c>
    </row>
    <row r="8" spans="1:116" s="48" customFormat="1" ht="12">
      <c r="A8" s="111">
        <f>IF(ISBLANK('In Process Calc.'!C8),"",'In Process Calc.'!C8)</f>
        <v>115.80000000010477</v>
      </c>
      <c r="B8" s="111">
        <f>IF(ISBLANK('Measured Data'!H12),"",'Measured Data'!H12)</f>
        <v>4.0441001487731931</v>
      </c>
      <c r="C8" s="111">
        <f>IF(ISBLANK('In Process Calc.'!L8),"",'In Process Calc.'!L8)</f>
        <v>7069.4026378343078</v>
      </c>
      <c r="D8" s="111">
        <f>IF(ISBLANK('In Process Calc.'!M8),"",'In Process Calc.'!M8)</f>
        <v>0</v>
      </c>
      <c r="E8" s="111">
        <f>IF(ISBLANK('In Process Calc.'!N8),"",'In Process Calc.'!N8)</f>
        <v>154.21757481481481</v>
      </c>
      <c r="F8" s="111">
        <f>IF(ISBLANK('In Process Calc.'!O8),"",'In Process Calc.'!O8)</f>
        <v>-1.0074514074074075</v>
      </c>
      <c r="G8" s="111">
        <f>IF(ISBLANK('In Process Calc.'!P8),"",'In Process Calc.'!P8)</f>
        <v>-0.85278262962962981</v>
      </c>
      <c r="H8" s="111">
        <f>IF(ISBLANK('In Process Calc.'!Q8),"",'In Process Calc.'!Q8)</f>
        <v>-0.9669200370370381</v>
      </c>
      <c r="I8" s="111">
        <f>IF(ISBLANK('In Process Calc.'!R8),"",'In Process Calc.'!R8)</f>
        <v>2.008481481481475E-2</v>
      </c>
      <c r="J8" s="111">
        <f>IF(ISBLANK('In Process Calc.'!S8),"",'In Process Calc.'!S8)</f>
        <v>0.51104188888888891</v>
      </c>
      <c r="K8" s="111">
        <f>IF(ISBLANK('In Process Calc.'!T8),"",'In Process Calc.'!T8)</f>
        <v>13.105289423155925</v>
      </c>
      <c r="L8" s="111">
        <f>IF(ISBLANK('In Process Calc.'!U8),"",'In Process Calc.'!U8)</f>
        <v>-1.8837163703703705</v>
      </c>
      <c r="M8" s="111">
        <f>IF(ISBLANK('In Process Calc.'!V8),"",'In Process Calc.'!V8)</f>
        <v>-13.325845037037038</v>
      </c>
      <c r="N8" s="111">
        <f>IF(ISBLANK('In Process Calc.'!W8),"",'In Process Calc.'!W8)</f>
        <v>0</v>
      </c>
      <c r="O8" s="111">
        <f>IF(ISBLANK('In Process Calc.'!X8),"",'In Process Calc.'!X8)</f>
        <v>0</v>
      </c>
      <c r="P8" s="111">
        <f>IF(ISBLANK('In Process Calc.'!Y8),"",'In Process Calc.'!Y8)</f>
        <v>0</v>
      </c>
      <c r="Q8" s="111">
        <f>IF(ISBLANK('In Process Calc.'!Z8),"",'In Process Calc.'!Z8)</f>
        <v>11.578185645681208</v>
      </c>
      <c r="R8" s="111">
        <f>IF(ISBLANK('In Process Calc.'!AA8),"",'In Process Calc.'!AA8)</f>
        <v>0</v>
      </c>
      <c r="S8" s="111">
        <f>IF(ISBLANK('In Process Calc.'!AB8),"",'In Process Calc.'!AB8)</f>
        <v>0</v>
      </c>
      <c r="T8" s="111">
        <f>IF(ISBLANK('In Process Calc.'!AC8),"",'In Process Calc.'!AC8)</f>
        <v>0</v>
      </c>
      <c r="U8" s="111">
        <f>IF(ISBLANK('In Process Calc.'!AD8),"",'In Process Calc.'!AD8)</f>
        <v>0</v>
      </c>
      <c r="V8" s="111">
        <f>IF(ISBLANK('In Process Calc.'!AE8),"",'In Process Calc.'!AE8)</f>
        <v>0</v>
      </c>
      <c r="W8" s="111">
        <f>IF(ISBLANK('In Process Calc.'!AF8),"",'In Process Calc.'!AF8)</f>
        <v>0</v>
      </c>
      <c r="X8" s="111">
        <f>IF(ISBLANK('In Process Calc.'!AG8),"",'In Process Calc.'!AG8)</f>
        <v>0</v>
      </c>
      <c r="Y8" s="111">
        <f>IF(ISBLANK('In Process Calc.'!AH8),"",'In Process Calc.'!AH8)</f>
        <v>0</v>
      </c>
      <c r="Z8" s="111">
        <f>IF(ISBLANK('In Process Calc.'!AI8),"",'In Process Calc.'!AI8)</f>
        <v>0</v>
      </c>
      <c r="AA8" s="111">
        <f>IF(ISBLANK('In Process Calc.'!AJ8),"",'In Process Calc.'!AJ8)</f>
        <v>0</v>
      </c>
      <c r="AB8" s="111">
        <f>IF(ISBLANK('In Process Calc.'!AK8),"",'In Process Calc.'!AK8)</f>
        <v>0</v>
      </c>
      <c r="AC8" s="111">
        <f>IF(ISBLANK('In Process Calc.'!AL8),"",'In Process Calc.'!AL8)</f>
        <v>0</v>
      </c>
      <c r="AD8" s="111">
        <f>IF(ISBLANK('In Process Calc.'!AM8),"",'In Process Calc.'!AM8)</f>
        <v>-22.403531185185187</v>
      </c>
      <c r="AE8" s="111">
        <f>IF(ISBLANK('In Process Calc.'!AN8),"",'In Process Calc.'!AN8)</f>
        <v>-23.410982592592596</v>
      </c>
      <c r="AF8" s="111">
        <f>IF(ISBLANK('In Process Calc.'!AO8),"",'In Process Calc.'!AO8)</f>
        <v>-78.863238148148156</v>
      </c>
      <c r="AH8" s="111">
        <f>IF(ISBLANK('In Process Calc.'!C8),"",'In Process Calc.'!C8)</f>
        <v>115.80000000010477</v>
      </c>
      <c r="AI8" s="111">
        <f>IF(ISBLANK('Measured Data'!H12),"",'Measured Data'!H12)</f>
        <v>4.0441001487731931</v>
      </c>
      <c r="AJ8" s="111">
        <f>IF(ISBLANK('In Process Calc.'!L8),"",'In Process Calc.'!L8)</f>
        <v>7069.4026378343078</v>
      </c>
      <c r="AK8" s="111">
        <f>IF(ISBLANK('In Process Calc.'!M8),"",'In Process Calc.'!M8)</f>
        <v>0</v>
      </c>
      <c r="AL8" s="111">
        <f>IF(ISBLANK('In Process Calc.'!N8),"",'In Process Calc.'!N8)</f>
        <v>154.21757481481481</v>
      </c>
      <c r="AM8" s="111">
        <f>IF(ISBLANK('In Process Calc.'!O8),"",'In Process Calc.'!O8)</f>
        <v>-1.0074514074074075</v>
      </c>
      <c r="AN8" s="111">
        <f>IF(ISBLANK('In Process Calc.'!P8),"",'In Process Calc.'!P8)</f>
        <v>-0.85278262962962981</v>
      </c>
      <c r="AO8" s="111">
        <f>IF(ISBLANK('In Process Calc.'!Q8),"",'In Process Calc.'!Q8)</f>
        <v>-0.9669200370370381</v>
      </c>
      <c r="AP8" s="111">
        <f>IF(ISBLANK('In Process Calc.'!R8),"",'In Process Calc.'!R8)</f>
        <v>2.008481481481475E-2</v>
      </c>
      <c r="AQ8" s="111">
        <f>IF(ISBLANK('In Process Calc.'!S8),"",'In Process Calc.'!S8)</f>
        <v>0.51104188888888891</v>
      </c>
      <c r="AR8" s="111">
        <f>IF(ISBLANK('In Process Calc.'!T8),"",'In Process Calc.'!T8)</f>
        <v>13.105289423155925</v>
      </c>
      <c r="AS8" s="111">
        <f>IF(ISBLANK('In Process Calc.'!U8),"",'In Process Calc.'!U8)</f>
        <v>-1.8837163703703705</v>
      </c>
      <c r="AT8" s="111">
        <f>IF(ISBLANK('In Process Calc.'!V8),"",'In Process Calc.'!V8)</f>
        <v>-13.325845037037038</v>
      </c>
      <c r="AU8" s="111">
        <f>IF(ISBLANK('In Process Calc.'!W8),"",'In Process Calc.'!W8)</f>
        <v>0</v>
      </c>
      <c r="AV8" s="111">
        <f>IF(ISBLANK('In Process Calc.'!X8),"",'In Process Calc.'!X8)</f>
        <v>0</v>
      </c>
      <c r="AW8" s="111">
        <f>IF(ISBLANK('In Process Calc.'!Y8),"",'In Process Calc.'!Y8)</f>
        <v>0</v>
      </c>
      <c r="AX8" s="111">
        <f>IF(ISBLANK('In Process Calc.'!Z8),"",'In Process Calc.'!Z8)</f>
        <v>11.578185645681208</v>
      </c>
      <c r="AY8" s="111">
        <f>IF(ISBLANK('In Process Calc.'!AA8),"",'In Process Calc.'!AA8)</f>
        <v>0</v>
      </c>
      <c r="AZ8" s="111">
        <f>IF(ISBLANK('In Process Calc.'!AB8),"",'In Process Calc.'!AB8)</f>
        <v>0</v>
      </c>
      <c r="BA8" s="111">
        <f>IF(ISBLANK('In Process Calc.'!AC8),"",'In Process Calc.'!AC8)</f>
        <v>0</v>
      </c>
      <c r="BB8" s="111">
        <f>IF(ISBLANK('In Process Calc.'!AD8),"",'In Process Calc.'!AD8)</f>
        <v>0</v>
      </c>
      <c r="BC8" s="111">
        <f>IF(ISBLANK('In Process Calc.'!AE8),"",'In Process Calc.'!AE8)</f>
        <v>0</v>
      </c>
      <c r="BD8" s="111">
        <f>IF(ISBLANK('In Process Calc.'!AF8),"",'In Process Calc.'!AF8)</f>
        <v>0</v>
      </c>
      <c r="BE8" s="111">
        <f>IF(ISBLANK('In Process Calc.'!AG8),"",'In Process Calc.'!AG8)</f>
        <v>0</v>
      </c>
      <c r="BF8" s="111">
        <f>IF(ISBLANK('In Process Calc.'!AH8),"",'In Process Calc.'!AH8)</f>
        <v>0</v>
      </c>
      <c r="BG8" s="111">
        <f>IF(ISBLANK('In Process Calc.'!AI8),"",'In Process Calc.'!AI8)</f>
        <v>0</v>
      </c>
      <c r="BH8" s="111">
        <f>IF(ISBLANK('In Process Calc.'!AJ8),"",'In Process Calc.'!AJ8)</f>
        <v>0</v>
      </c>
      <c r="BI8" s="111">
        <f>IF(ISBLANK('In Process Calc.'!AK8),"",'In Process Calc.'!AK8)</f>
        <v>0</v>
      </c>
      <c r="BJ8" s="111">
        <f>IF(ISBLANK('In Process Calc.'!AL8),"",'In Process Calc.'!AL8)</f>
        <v>0</v>
      </c>
      <c r="BK8" s="111">
        <f>IF(ISBLANK('In Process Calc.'!AM8),"",'In Process Calc.'!AM8)</f>
        <v>-22.403531185185187</v>
      </c>
      <c r="BL8" s="111">
        <f>IF(ISBLANK('In Process Calc.'!AN8),"",'In Process Calc.'!AN8)</f>
        <v>-23.410982592592596</v>
      </c>
      <c r="BM8" s="111">
        <f>IF(ISBLANK('In Process Calc.'!AO8),"",'In Process Calc.'!AO8)</f>
        <v>-78.863238148148156</v>
      </c>
      <c r="BO8" s="54" t="s">
        <v>290</v>
      </c>
      <c r="BP8" s="56">
        <f t="array" ref="BP8:BS8">LINEST($AM3:INDEX($AM:$AM,COUNT($AM:$AM)+2),$AH$3:INDEX($AH:$AH,COUNT($AH:$AH)+2)^{1,2,3},TRUE,TRUE)</f>
        <v>3.155847116383953E-6</v>
      </c>
      <c r="BQ8" s="56">
        <v>-1.4027023432857501E-3</v>
      </c>
      <c r="BR8" s="56">
        <v>0.11204435063332378</v>
      </c>
      <c r="BS8" s="56">
        <v>-1.1664749027340555</v>
      </c>
      <c r="BT8" s="56">
        <f t="array" ref="BT8:BX8">LINEST($AM3:INDEX($AM:$AM,COUNT($AM:$AM)+2),$AH$3:INDEX($AH:$AH,COUNT($AH:$AH)+2)^{1,2,3,4},TRUE,TRUE)</f>
        <v>1.8968896488924469E-9</v>
      </c>
      <c r="BU8" s="56">
        <v>1.8907336424791884E-6</v>
      </c>
      <c r="BV8" s="56">
        <v>-1.1371010995274563E-3</v>
      </c>
      <c r="BW8" s="56">
        <v>9.3839671446902945E-2</v>
      </c>
      <c r="BX8" s="56">
        <v>-0.95843585912352136</v>
      </c>
      <c r="BY8" s="57">
        <f>IF('Cumulative Curves'!$B$4=6,#REF!,IF('Cumulative Curves'!$B$4=5,#REF!, IF( 'Cumulative Curves'!$B$4=4, BX8,IF('Cumulative Curves'!$B$4=3, BS8, 0))))</f>
        <v>-1.1664749027340555</v>
      </c>
      <c r="BZ8" s="57">
        <f>IF('Cumulative Curves'!$B$4=6,#REF!,IF('Cumulative Curves'!$B$4=5,#REF!, IF( 'Cumulative Curves'!$B$4=4, BW8,IF('Cumulative Curves'!$B$4=3, BR8, 0))))</f>
        <v>0.11204435063332378</v>
      </c>
      <c r="CA8" s="57">
        <f>IF('Cumulative Curves'!$B$4=6,#REF!,IF('Cumulative Curves'!$B$4=5,#REF!, IF( 'Cumulative Curves'!$B$4=4, BV8,IF('Cumulative Curves'!$B$4=3, BQ8, 0))))</f>
        <v>-1.4027023432857501E-3</v>
      </c>
      <c r="CB8" s="57">
        <f>IF('Cumulative Curves'!$B$4=6,#REF!,IF('Cumulative Curves'!$B$4=5,#REF!, IF( 'Cumulative Curves'!$B$4=4, BU8,IF('Cumulative Curves'!$B$4=3, BP8, 0))))</f>
        <v>3.155847116383953E-6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115.80000000010477</v>
      </c>
      <c r="CH8" s="76">
        <f t="shared" si="0"/>
        <v>4.8323131339656378</v>
      </c>
      <c r="CI8" s="76">
        <f t="shared" si="1"/>
        <v>8710.568697374958</v>
      </c>
      <c r="CJ8" s="76">
        <f t="shared" si="2"/>
        <v>0</v>
      </c>
      <c r="CK8" s="76">
        <f t="shared" si="3"/>
        <v>178.75792333043012</v>
      </c>
      <c r="CL8" s="76">
        <f t="shared" si="4"/>
        <v>-2.100958552580992</v>
      </c>
      <c r="CM8" s="76">
        <f t="shared" si="5"/>
        <v>-0.96685097446921586</v>
      </c>
      <c r="CN8" s="76">
        <f t="shared" si="6"/>
        <v>0.81747863103543583</v>
      </c>
      <c r="CO8" s="76">
        <f t="shared" si="7"/>
        <v>-0.90321398440518386</v>
      </c>
      <c r="CP8" s="76">
        <f t="shared" si="8"/>
        <v>0.46975062002572587</v>
      </c>
      <c r="CQ8" s="76">
        <f t="shared" si="9"/>
        <v>13.285360510333309</v>
      </c>
      <c r="CR8" s="76">
        <f t="shared" si="10"/>
        <v>-2.0998545635243149</v>
      </c>
      <c r="CS8" s="76">
        <f t="shared" si="11"/>
        <v>-13.362429357793637</v>
      </c>
      <c r="CT8" s="76">
        <f t="shared" si="12"/>
        <v>0</v>
      </c>
      <c r="CU8" s="76">
        <f t="shared" si="13"/>
        <v>0</v>
      </c>
      <c r="CV8" s="76">
        <f t="shared" si="14"/>
        <v>0</v>
      </c>
      <c r="CW8" s="76">
        <f t="shared" si="15"/>
        <v>12.457907682159412</v>
      </c>
      <c r="CX8" s="76">
        <f t="shared" si="16"/>
        <v>0</v>
      </c>
      <c r="CY8" s="76">
        <f t="shared" si="17"/>
        <v>0</v>
      </c>
      <c r="CZ8" s="76">
        <f t="shared" si="18"/>
        <v>0</v>
      </c>
      <c r="DA8" s="76">
        <f t="shared" si="19"/>
        <v>0</v>
      </c>
      <c r="DB8" s="76">
        <f t="shared" si="20"/>
        <v>0</v>
      </c>
      <c r="DC8" s="76">
        <f t="shared" si="21"/>
        <v>0</v>
      </c>
      <c r="DD8" s="76">
        <f t="shared" si="22"/>
        <v>0</v>
      </c>
      <c r="DE8" s="76">
        <f t="shared" si="23"/>
        <v>0</v>
      </c>
      <c r="DF8" s="76">
        <f t="shared" si="24"/>
        <v>0</v>
      </c>
      <c r="DG8" s="76">
        <f t="shared" si="25"/>
        <v>0</v>
      </c>
      <c r="DH8" s="76">
        <f t="shared" si="26"/>
        <v>0</v>
      </c>
      <c r="DI8" s="76">
        <f t="shared" si="27"/>
        <v>0</v>
      </c>
      <c r="DJ8" s="76">
        <f t="shared" si="28"/>
        <v>-22.180681732927983</v>
      </c>
      <c r="DK8" s="76">
        <f t="shared" si="29"/>
        <v>-24.281640285508978</v>
      </c>
      <c r="DL8" s="76">
        <f t="shared" si="30"/>
        <v>-75.16475373396915</v>
      </c>
    </row>
    <row r="9" spans="1:116" s="48" customFormat="1" ht="12">
      <c r="A9" s="111">
        <f>IF(ISBLANK('In Process Calc.'!C9),"",'In Process Calc.'!C9)</f>
        <v>141</v>
      </c>
      <c r="B9" s="111">
        <f>IF(ISBLANK('Measured Data'!H13),"",'Measured Data'!H13)</f>
        <v>6.7267001701354987</v>
      </c>
      <c r="C9" s="111">
        <f>IF(ISBLANK('In Process Calc.'!L9),"",'In Process Calc.'!L9)</f>
        <v>12168.508298275252</v>
      </c>
      <c r="D9" s="111">
        <f>IF(ISBLANK('In Process Calc.'!M9),"",'In Process Calc.'!M9)</f>
        <v>0</v>
      </c>
      <c r="E9" s="111">
        <f>IF(ISBLANK('In Process Calc.'!N9),"",'In Process Calc.'!N9)</f>
        <v>394.08631111111106</v>
      </c>
      <c r="F9" s="111">
        <f>IF(ISBLANK('In Process Calc.'!O9),"",'In Process Calc.'!O9)</f>
        <v>-2.6060101111111109</v>
      </c>
      <c r="G9" s="111">
        <f>IF(ISBLANK('In Process Calc.'!P9),"",'In Process Calc.'!P9)</f>
        <v>-1.8050884444444455</v>
      </c>
      <c r="H9" s="111">
        <f>IF(ISBLANK('In Process Calc.'!Q9),"",'In Process Calc.'!Q9)</f>
        <v>-1.1663105555555557</v>
      </c>
      <c r="I9" s="111">
        <f>IF(ISBLANK('In Process Calc.'!R9),"",'In Process Calc.'!R9)</f>
        <v>-0.82472188888888887</v>
      </c>
      <c r="J9" s="111">
        <f>IF(ISBLANK('In Process Calc.'!S9),"",'In Process Calc.'!S9)</f>
        <v>0.66615333333333338</v>
      </c>
      <c r="K9" s="111">
        <f>IF(ISBLANK('In Process Calc.'!T9),"",'In Process Calc.'!T9)</f>
        <v>20.413562680083089</v>
      </c>
      <c r="L9" s="111">
        <f>IF(ISBLANK('In Process Calc.'!U9),"",'In Process Calc.'!U9)</f>
        <v>-3.1779331111111118</v>
      </c>
      <c r="M9" s="111">
        <f>IF(ISBLANK('In Process Calc.'!V9),"",'In Process Calc.'!V9)</f>
        <v>-20.133170000000003</v>
      </c>
      <c r="N9" s="111">
        <f>IF(ISBLANK('In Process Calc.'!W9),"",'In Process Calc.'!W9)</f>
        <v>0</v>
      </c>
      <c r="O9" s="111">
        <f>IF(ISBLANK('In Process Calc.'!X9),"",'In Process Calc.'!X9)</f>
        <v>0</v>
      </c>
      <c r="P9" s="111">
        <f>IF(ISBLANK('In Process Calc.'!Y9),"",'In Process Calc.'!Y9)</f>
        <v>0</v>
      </c>
      <c r="Q9" s="111">
        <f>IF(ISBLANK('In Process Calc.'!Z9),"",'In Process Calc.'!Z9)</f>
        <v>15.842152654430633</v>
      </c>
      <c r="R9" s="111">
        <f>IF(ISBLANK('In Process Calc.'!AA9),"",'In Process Calc.'!AA9)</f>
        <v>0</v>
      </c>
      <c r="S9" s="111">
        <f>IF(ISBLANK('In Process Calc.'!AB9),"",'In Process Calc.'!AB9)</f>
        <v>0</v>
      </c>
      <c r="T9" s="111">
        <f>IF(ISBLANK('In Process Calc.'!AC9),"",'In Process Calc.'!AC9)</f>
        <v>0</v>
      </c>
      <c r="U9" s="111">
        <f>IF(ISBLANK('In Process Calc.'!AD9),"",'In Process Calc.'!AD9)</f>
        <v>0</v>
      </c>
      <c r="V9" s="111">
        <f>IF(ISBLANK('In Process Calc.'!AE9),"",'In Process Calc.'!AE9)</f>
        <v>0</v>
      </c>
      <c r="W9" s="111">
        <f>IF(ISBLANK('In Process Calc.'!AF9),"",'In Process Calc.'!AF9)</f>
        <v>0</v>
      </c>
      <c r="X9" s="111">
        <f>IF(ISBLANK('In Process Calc.'!AG9),"",'In Process Calc.'!AG9)</f>
        <v>0</v>
      </c>
      <c r="Y9" s="111">
        <f>IF(ISBLANK('In Process Calc.'!AH9),"",'In Process Calc.'!AH9)</f>
        <v>0</v>
      </c>
      <c r="Z9" s="111">
        <f>IF(ISBLANK('In Process Calc.'!AI9),"",'In Process Calc.'!AI9)</f>
        <v>0</v>
      </c>
      <c r="AA9" s="111">
        <f>IF(ISBLANK('In Process Calc.'!AJ9),"",'In Process Calc.'!AJ9)</f>
        <v>0</v>
      </c>
      <c r="AB9" s="111">
        <f>IF(ISBLANK('In Process Calc.'!AK9),"",'In Process Calc.'!AK9)</f>
        <v>0</v>
      </c>
      <c r="AC9" s="111">
        <f>IF(ISBLANK('In Process Calc.'!AL9),"",'In Process Calc.'!AL9)</f>
        <v>0</v>
      </c>
      <c r="AD9" s="111">
        <f>IF(ISBLANK('In Process Calc.'!AM9),"",'In Process Calc.'!AM9)</f>
        <v>-38.140436444444447</v>
      </c>
      <c r="AE9" s="111">
        <f>IF(ISBLANK('In Process Calc.'!AN9),"",'In Process Calc.'!AN9)</f>
        <v>-40.746446555555558</v>
      </c>
      <c r="AF9" s="111">
        <f>IF(ISBLANK('In Process Calc.'!AO9),"",'In Process Calc.'!AO9)</f>
        <v>-123.53522566666669</v>
      </c>
      <c r="AH9" s="111">
        <f>IF(ISBLANK('In Process Calc.'!C9),"",'In Process Calc.'!C9)</f>
        <v>141</v>
      </c>
      <c r="AI9" s="111">
        <f>IF(ISBLANK('Measured Data'!H13),"",'Measured Data'!H13)</f>
        <v>6.7267001701354987</v>
      </c>
      <c r="AJ9" s="111">
        <f>IF(ISBLANK('In Process Calc.'!L9),"",'In Process Calc.'!L9)</f>
        <v>12168.508298275252</v>
      </c>
      <c r="AK9" s="111">
        <f>IF(ISBLANK('In Process Calc.'!M9),"",'In Process Calc.'!M9)</f>
        <v>0</v>
      </c>
      <c r="AL9" s="111">
        <f>IF(ISBLANK('In Process Calc.'!N9),"",'In Process Calc.'!N9)</f>
        <v>394.08631111111106</v>
      </c>
      <c r="AM9" s="111">
        <f>IF(ISBLANK('In Process Calc.'!O9),"",'In Process Calc.'!O9)</f>
        <v>-2.6060101111111109</v>
      </c>
      <c r="AN9" s="111">
        <f>IF(ISBLANK('In Process Calc.'!P9),"",'In Process Calc.'!P9)</f>
        <v>-1.8050884444444455</v>
      </c>
      <c r="AO9" s="111">
        <f>IF(ISBLANK('In Process Calc.'!Q9),"",'In Process Calc.'!Q9)</f>
        <v>-1.1663105555555557</v>
      </c>
      <c r="AP9" s="111">
        <f>IF(ISBLANK('In Process Calc.'!R9),"",'In Process Calc.'!R9)</f>
        <v>-0.82472188888888887</v>
      </c>
      <c r="AQ9" s="111">
        <f>IF(ISBLANK('In Process Calc.'!S9),"",'In Process Calc.'!S9)</f>
        <v>0.66615333333333338</v>
      </c>
      <c r="AR9" s="111">
        <f>IF(ISBLANK('In Process Calc.'!T9),"",'In Process Calc.'!T9)</f>
        <v>20.413562680083089</v>
      </c>
      <c r="AS9" s="111">
        <f>IF(ISBLANK('In Process Calc.'!U9),"",'In Process Calc.'!U9)</f>
        <v>-3.1779331111111118</v>
      </c>
      <c r="AT9" s="111">
        <f>IF(ISBLANK('In Process Calc.'!V9),"",'In Process Calc.'!V9)</f>
        <v>-20.133170000000003</v>
      </c>
      <c r="AU9" s="111">
        <f>IF(ISBLANK('In Process Calc.'!W9),"",'In Process Calc.'!W9)</f>
        <v>0</v>
      </c>
      <c r="AV9" s="111">
        <f>IF(ISBLANK('In Process Calc.'!X9),"",'In Process Calc.'!X9)</f>
        <v>0</v>
      </c>
      <c r="AW9" s="111">
        <f>IF(ISBLANK('In Process Calc.'!Y9),"",'In Process Calc.'!Y9)</f>
        <v>0</v>
      </c>
      <c r="AX9" s="111">
        <f>IF(ISBLANK('In Process Calc.'!Z9),"",'In Process Calc.'!Z9)</f>
        <v>15.842152654430633</v>
      </c>
      <c r="AY9" s="111">
        <f>IF(ISBLANK('In Process Calc.'!AA9),"",'In Process Calc.'!AA9)</f>
        <v>0</v>
      </c>
      <c r="AZ9" s="111">
        <f>IF(ISBLANK('In Process Calc.'!AB9),"",'In Process Calc.'!AB9)</f>
        <v>0</v>
      </c>
      <c r="BA9" s="111">
        <f>IF(ISBLANK('In Process Calc.'!AC9),"",'In Process Calc.'!AC9)</f>
        <v>0</v>
      </c>
      <c r="BB9" s="111">
        <f>IF(ISBLANK('In Process Calc.'!AD9),"",'In Process Calc.'!AD9)</f>
        <v>0</v>
      </c>
      <c r="BC9" s="111">
        <f>IF(ISBLANK('In Process Calc.'!AE9),"",'In Process Calc.'!AE9)</f>
        <v>0</v>
      </c>
      <c r="BD9" s="111">
        <f>IF(ISBLANK('In Process Calc.'!AF9),"",'In Process Calc.'!AF9)</f>
        <v>0</v>
      </c>
      <c r="BE9" s="111">
        <f>IF(ISBLANK('In Process Calc.'!AG9),"",'In Process Calc.'!AG9)</f>
        <v>0</v>
      </c>
      <c r="BF9" s="111">
        <f>IF(ISBLANK('In Process Calc.'!AH9),"",'In Process Calc.'!AH9)</f>
        <v>0</v>
      </c>
      <c r="BG9" s="111">
        <f>IF(ISBLANK('In Process Calc.'!AI9),"",'In Process Calc.'!AI9)</f>
        <v>0</v>
      </c>
      <c r="BH9" s="111">
        <f>IF(ISBLANK('In Process Calc.'!AJ9),"",'In Process Calc.'!AJ9)</f>
        <v>0</v>
      </c>
      <c r="BI9" s="111">
        <f>IF(ISBLANK('In Process Calc.'!AK9),"",'In Process Calc.'!AK9)</f>
        <v>0</v>
      </c>
      <c r="BJ9" s="111">
        <f>IF(ISBLANK('In Process Calc.'!AL9),"",'In Process Calc.'!AL9)</f>
        <v>0</v>
      </c>
      <c r="BK9" s="111">
        <f>IF(ISBLANK('In Process Calc.'!AM9),"",'In Process Calc.'!AM9)</f>
        <v>-38.140436444444447</v>
      </c>
      <c r="BL9" s="111">
        <f>IF(ISBLANK('In Process Calc.'!AN9),"",'In Process Calc.'!AN9)</f>
        <v>-40.746446555555558</v>
      </c>
      <c r="BM9" s="111">
        <f>IF(ISBLANK('In Process Calc.'!AO9),"",'In Process Calc.'!AO9)</f>
        <v>-123.53522566666669</v>
      </c>
      <c r="BO9" s="54" t="s">
        <v>54</v>
      </c>
      <c r="BP9" s="56">
        <f t="array" ref="BP9:BS9">LINEST($AN3:INDEX($AN:$AN,COUNT($AN:$AN)+2),$AH$3:INDEX($AH:$AH,COUNT($AH:$AH)+2)^{1,2,3},TRUE,TRUE)</f>
        <v>3.2715305592920529E-7</v>
      </c>
      <c r="BQ9" s="56">
        <v>-6.7337857507494153E-5</v>
      </c>
      <c r="BR9" s="56">
        <v>-8.4208442667063239E-3</v>
      </c>
      <c r="BS9" s="56">
        <v>0.4032440743346708</v>
      </c>
      <c r="BT9" s="56">
        <f t="array" ref="BT9:BX9">LINEST($AN3:INDEX($AN:$AN,COUNT($AN:$AN)+2),$AH$3:INDEX($AH:$AH,COUNT($AH:$AH)+2)^{1,2,3,4},TRUE,TRUE)</f>
        <v>-7.9721830362239436E-9</v>
      </c>
      <c r="BU9" s="56">
        <v>5.6441287595241683E-6</v>
      </c>
      <c r="BV9" s="56">
        <v>-1.1835976943019915E-3</v>
      </c>
      <c r="BW9" s="56">
        <v>6.8089159715139666E-2</v>
      </c>
      <c r="BX9" s="56">
        <v>-0.47109531346919553</v>
      </c>
      <c r="BY9" s="57">
        <f>IF('Cumulative Curves'!$B$6=6,#REF!,IF('Cumulative Curves'!$B$6=5,#REF!, IF( 'Cumulative Curves'!$B$6=4, BX9,IF('Cumulative Curves'!$B$6=3, BS9, 0))))</f>
        <v>0.4032440743346708</v>
      </c>
      <c r="BZ9" s="57">
        <f>IF('Cumulative Curves'!$B$6=6,#REF!,IF('Cumulative Curves'!$B$6=5,#REF!, IF( 'Cumulative Curves'!$B$6=4, BW9,IF('Cumulative Curves'!$B$6=3, BR9, 0))))</f>
        <v>-8.4208442667063239E-3</v>
      </c>
      <c r="CA9" s="57">
        <f>IF('Cumulative Curves'!$B$6=6,#REF!,IF('Cumulative Curves'!$B$6=5,#REF!, IF( 'Cumulative Curves'!$B$6=4, BV9,IF('Cumulative Curves'!$B$6=3, BQ9, 0))))</f>
        <v>-6.7337857507494153E-5</v>
      </c>
      <c r="CB9" s="57">
        <f>IF('Cumulative Curves'!$B$6=6,#REF!,IF('Cumulative Curves'!$B$6=5,#REF!, IF( 'Cumulative Curves'!$B$6=4, BU9,IF('Cumulative Curves'!$B$6=3, BP9, 0))))</f>
        <v>3.2715305592920529E-7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v>
      </c>
      <c r="CH9" s="76">
        <f t="shared" si="0"/>
        <v>7.3776908022620935</v>
      </c>
      <c r="CI9" s="76">
        <f t="shared" si="1"/>
        <v>13511.194223555231</v>
      </c>
      <c r="CJ9" s="76">
        <f t="shared" si="2"/>
        <v>0</v>
      </c>
      <c r="CK9" s="76">
        <f t="shared" si="3"/>
        <v>574.51781661109226</v>
      </c>
      <c r="CL9" s="76">
        <f t="shared" si="4"/>
        <v>-4.4088098408624603</v>
      </c>
      <c r="CM9" s="76">
        <f t="shared" si="5"/>
        <v>-1.2057565957824896</v>
      </c>
      <c r="CN9" s="76">
        <f t="shared" si="6"/>
        <v>1.9107933138810997</v>
      </c>
      <c r="CO9" s="76">
        <f t="shared" si="7"/>
        <v>-1.6371939891733538</v>
      </c>
      <c r="CP9" s="76">
        <f t="shared" si="8"/>
        <v>0.74571551334656949</v>
      </c>
      <c r="CQ9" s="76">
        <f t="shared" si="9"/>
        <v>21.049183060634345</v>
      </c>
      <c r="CR9" s="76">
        <f t="shared" si="10"/>
        <v>-3.6928332347553896</v>
      </c>
      <c r="CS9" s="76">
        <f t="shared" si="11"/>
        <v>-15.761077855001879</v>
      </c>
      <c r="CT9" s="76">
        <f t="shared" si="12"/>
        <v>0</v>
      </c>
      <c r="CU9" s="76">
        <f t="shared" si="13"/>
        <v>0</v>
      </c>
      <c r="CV9" s="76">
        <f t="shared" si="14"/>
        <v>0</v>
      </c>
      <c r="CW9" s="76">
        <f t="shared" si="15"/>
        <v>16.092546643539457</v>
      </c>
      <c r="CX9" s="76">
        <f t="shared" si="16"/>
        <v>0</v>
      </c>
      <c r="CY9" s="76">
        <f t="shared" si="17"/>
        <v>0</v>
      </c>
      <c r="CZ9" s="76">
        <f t="shared" si="18"/>
        <v>0</v>
      </c>
      <c r="DA9" s="76">
        <f t="shared" si="19"/>
        <v>0</v>
      </c>
      <c r="DB9" s="76">
        <f t="shared" si="20"/>
        <v>0</v>
      </c>
      <c r="DC9" s="76">
        <f t="shared" si="21"/>
        <v>0</v>
      </c>
      <c r="DD9" s="76">
        <f t="shared" si="22"/>
        <v>0</v>
      </c>
      <c r="DE9" s="76">
        <f t="shared" si="23"/>
        <v>0</v>
      </c>
      <c r="DF9" s="76">
        <f t="shared" si="24"/>
        <v>0</v>
      </c>
      <c r="DG9" s="76">
        <f t="shared" si="25"/>
        <v>0</v>
      </c>
      <c r="DH9" s="76">
        <f t="shared" si="26"/>
        <v>0</v>
      </c>
      <c r="DI9" s="76">
        <f t="shared" si="27"/>
        <v>0</v>
      </c>
      <c r="DJ9" s="76">
        <f t="shared" si="28"/>
        <v>-26.449295697935966</v>
      </c>
      <c r="DK9" s="76">
        <f t="shared" si="29"/>
        <v>-30.858105538798426</v>
      </c>
      <c r="DL9" s="76">
        <f t="shared" si="30"/>
        <v>-80.16412948986553</v>
      </c>
    </row>
    <row r="10" spans="1:116" s="48" customFormat="1" ht="12">
      <c r="A10" s="111">
        <f>IF(ISBLANK('In Process Calc.'!C10),"",'In Process Calc.'!C10)</f>
        <v>164.65000000008149</v>
      </c>
      <c r="B10" s="111">
        <f>IF(ISBLANK('Measured Data'!H14),"",'Measured Data'!H14)</f>
        <v>9.945699555969238</v>
      </c>
      <c r="C10" s="111">
        <f>IF(ISBLANK('In Process Calc.'!L10),"",'In Process Calc.'!L10)</f>
        <v>18352.104561903609</v>
      </c>
      <c r="D10" s="111">
        <f>IF(ISBLANK('In Process Calc.'!M10),"",'In Process Calc.'!M10)</f>
        <v>0</v>
      </c>
      <c r="E10" s="111">
        <f>IF(ISBLANK('In Process Calc.'!N10),"",'In Process Calc.'!N10)</f>
        <v>778.13719074074072</v>
      </c>
      <c r="F10" s="111">
        <f>IF(ISBLANK('In Process Calc.'!O10),"",'In Process Calc.'!O10)</f>
        <v>-5.288907222222222</v>
      </c>
      <c r="G10" s="111">
        <f>IF(ISBLANK('In Process Calc.'!P10),"",'In Process Calc.'!P10)</f>
        <v>-2.7577387407407414</v>
      </c>
      <c r="H10" s="111">
        <f>IF(ISBLANK('In Process Calc.'!Q10),"",'In Process Calc.'!Q10)</f>
        <v>0.56920181481481458</v>
      </c>
      <c r="I10" s="111">
        <f>IF(ISBLANK('In Process Calc.'!R10),"",'In Process Calc.'!R10)</f>
        <v>-2.0984448888888889</v>
      </c>
      <c r="J10" s="111">
        <f>IF(ISBLANK('In Process Calc.'!S10),"",'In Process Calc.'!S10)</f>
        <v>0.85311670370370385</v>
      </c>
      <c r="K10" s="111">
        <f>IF(ISBLANK('In Process Calc.'!T10),"",'In Process Calc.'!T10)</f>
        <v>30.245775927447482</v>
      </c>
      <c r="L10" s="111">
        <f>IF(ISBLANK('In Process Calc.'!U10),"",'In Process Calc.'!U10)</f>
        <v>-5.0845753333333334</v>
      </c>
      <c r="M10" s="111">
        <f>IF(ISBLANK('In Process Calc.'!V10),"",'In Process Calc.'!V10)</f>
        <v>-25.480452629629632</v>
      </c>
      <c r="N10" s="111">
        <f>IF(ISBLANK('In Process Calc.'!W10),"",'In Process Calc.'!W10)</f>
        <v>0</v>
      </c>
      <c r="O10" s="111">
        <f>IF(ISBLANK('In Process Calc.'!X10),"",'In Process Calc.'!X10)</f>
        <v>0</v>
      </c>
      <c r="P10" s="111">
        <f>IF(ISBLANK('In Process Calc.'!Y10),"",'In Process Calc.'!Y10)</f>
        <v>0</v>
      </c>
      <c r="Q10" s="111">
        <f>IF(ISBLANK('In Process Calc.'!Z10),"",'In Process Calc.'!Z10)</f>
        <v>18.90216104203671</v>
      </c>
      <c r="R10" s="111">
        <f>IF(ISBLANK('In Process Calc.'!AA10),"",'In Process Calc.'!AA10)</f>
        <v>0</v>
      </c>
      <c r="S10" s="111">
        <f>IF(ISBLANK('In Process Calc.'!AB10),"",'In Process Calc.'!AB10)</f>
        <v>0</v>
      </c>
      <c r="T10" s="111">
        <f>IF(ISBLANK('In Process Calc.'!AC10),"",'In Process Calc.'!AC10)</f>
        <v>0</v>
      </c>
      <c r="U10" s="111">
        <f>IF(ISBLANK('In Process Calc.'!AD10),"",'In Process Calc.'!AD10)</f>
        <v>0</v>
      </c>
      <c r="V10" s="111">
        <f>IF(ISBLANK('In Process Calc.'!AE10),"",'In Process Calc.'!AE10)</f>
        <v>0</v>
      </c>
      <c r="W10" s="111">
        <f>IF(ISBLANK('In Process Calc.'!AF10),"",'In Process Calc.'!AF10)</f>
        <v>0</v>
      </c>
      <c r="X10" s="111">
        <f>IF(ISBLANK('In Process Calc.'!AG10),"",'In Process Calc.'!AG10)</f>
        <v>0</v>
      </c>
      <c r="Y10" s="111">
        <f>IF(ISBLANK('In Process Calc.'!AH10),"",'In Process Calc.'!AH10)</f>
        <v>0</v>
      </c>
      <c r="Z10" s="111">
        <f>IF(ISBLANK('In Process Calc.'!AI10),"",'In Process Calc.'!AI10)</f>
        <v>0</v>
      </c>
      <c r="AA10" s="111">
        <f>IF(ISBLANK('In Process Calc.'!AJ10),"",'In Process Calc.'!AJ10)</f>
        <v>0</v>
      </c>
      <c r="AB10" s="111">
        <f>IF(ISBLANK('In Process Calc.'!AK10),"",'In Process Calc.'!AK10)</f>
        <v>0</v>
      </c>
      <c r="AC10" s="111">
        <f>IF(ISBLANK('In Process Calc.'!AL10),"",'In Process Calc.'!AL10)</f>
        <v>0</v>
      </c>
      <c r="AD10" s="111">
        <f>IF(ISBLANK('In Process Calc.'!AM10),"",'In Process Calc.'!AM10)</f>
        <v>-51.223273333333339</v>
      </c>
      <c r="AE10" s="111">
        <f>IF(ISBLANK('In Process Calc.'!AN10),"",'In Process Calc.'!AN10)</f>
        <v>-56.51218055555556</v>
      </c>
      <c r="AF10" s="111">
        <f>IF(ISBLANK('In Process Calc.'!AO10),"",'In Process Calc.'!AO10)</f>
        <v>-154.50312266666668</v>
      </c>
      <c r="AH10" s="111">
        <f>IF(ISBLANK('In Process Calc.'!C10),"",'In Process Calc.'!C10)</f>
        <v>164.65000000008149</v>
      </c>
      <c r="AI10" s="111">
        <f>IF(ISBLANK('Measured Data'!H14),"",'Measured Data'!H14)</f>
        <v>9.945699555969238</v>
      </c>
      <c r="AJ10" s="111">
        <f>IF(ISBLANK('In Process Calc.'!L10),"",'In Process Calc.'!L10)</f>
        <v>18352.104561903609</v>
      </c>
      <c r="AK10" s="111">
        <f>IF(ISBLANK('In Process Calc.'!M10),"",'In Process Calc.'!M10)</f>
        <v>0</v>
      </c>
      <c r="AL10" s="111">
        <f>IF(ISBLANK('In Process Calc.'!N10),"",'In Process Calc.'!N10)</f>
        <v>778.13719074074072</v>
      </c>
      <c r="AM10" s="111">
        <f>IF(ISBLANK('In Process Calc.'!O10),"",'In Process Calc.'!O10)</f>
        <v>-5.288907222222222</v>
      </c>
      <c r="AN10" s="111">
        <f>IF(ISBLANK('In Process Calc.'!P10),"",'In Process Calc.'!P10)</f>
        <v>-2.7577387407407414</v>
      </c>
      <c r="AO10" s="111">
        <f>IF(ISBLANK('In Process Calc.'!Q10),"",'In Process Calc.'!Q10)</f>
        <v>0.56920181481481458</v>
      </c>
      <c r="AP10" s="111">
        <f>IF(ISBLANK('In Process Calc.'!R10),"",'In Process Calc.'!R10)</f>
        <v>-2.0984448888888889</v>
      </c>
      <c r="AQ10" s="111">
        <f>IF(ISBLANK('In Process Calc.'!S10),"",'In Process Calc.'!S10)</f>
        <v>0.85311670370370385</v>
      </c>
      <c r="AR10" s="111">
        <f>IF(ISBLANK('In Process Calc.'!T10),"",'In Process Calc.'!T10)</f>
        <v>30.245775927447482</v>
      </c>
      <c r="AS10" s="111">
        <f>IF(ISBLANK('In Process Calc.'!U10),"",'In Process Calc.'!U10)</f>
        <v>-5.0845753333333334</v>
      </c>
      <c r="AT10" s="111">
        <f>IF(ISBLANK('In Process Calc.'!V10),"",'In Process Calc.'!V10)</f>
        <v>-25.480452629629632</v>
      </c>
      <c r="AU10" s="111">
        <f>IF(ISBLANK('In Process Calc.'!W10),"",'In Process Calc.'!W10)</f>
        <v>0</v>
      </c>
      <c r="AV10" s="111">
        <f>IF(ISBLANK('In Process Calc.'!X10),"",'In Process Calc.'!X10)</f>
        <v>0</v>
      </c>
      <c r="AW10" s="111">
        <f>IF(ISBLANK('In Process Calc.'!Y10),"",'In Process Calc.'!Y10)</f>
        <v>0</v>
      </c>
      <c r="AX10" s="111">
        <f>IF(ISBLANK('In Process Calc.'!Z10),"",'In Process Calc.'!Z10)</f>
        <v>18.90216104203671</v>
      </c>
      <c r="AY10" s="111">
        <f>IF(ISBLANK('In Process Calc.'!AA10),"",'In Process Calc.'!AA10)</f>
        <v>0</v>
      </c>
      <c r="AZ10" s="111">
        <f>IF(ISBLANK('In Process Calc.'!AB10),"",'In Process Calc.'!AB10)</f>
        <v>0</v>
      </c>
      <c r="BA10" s="111">
        <f>IF(ISBLANK('In Process Calc.'!AC10),"",'In Process Calc.'!AC10)</f>
        <v>0</v>
      </c>
      <c r="BB10" s="111">
        <f>IF(ISBLANK('In Process Calc.'!AD10),"",'In Process Calc.'!AD10)</f>
        <v>0</v>
      </c>
      <c r="BC10" s="111">
        <f>IF(ISBLANK('In Process Calc.'!AE10),"",'In Process Calc.'!AE10)</f>
        <v>0</v>
      </c>
      <c r="BD10" s="111">
        <f>IF(ISBLANK('In Process Calc.'!AF10),"",'In Process Calc.'!AF10)</f>
        <v>0</v>
      </c>
      <c r="BE10" s="111">
        <f>IF(ISBLANK('In Process Calc.'!AG10),"",'In Process Calc.'!AG10)</f>
        <v>0</v>
      </c>
      <c r="BF10" s="111">
        <f>IF(ISBLANK('In Process Calc.'!AH10),"",'In Process Calc.'!AH10)</f>
        <v>0</v>
      </c>
      <c r="BG10" s="111">
        <f>IF(ISBLANK('In Process Calc.'!AI10),"",'In Process Calc.'!AI10)</f>
        <v>0</v>
      </c>
      <c r="BH10" s="111">
        <f>IF(ISBLANK('In Process Calc.'!AJ10),"",'In Process Calc.'!AJ10)</f>
        <v>0</v>
      </c>
      <c r="BI10" s="111">
        <f>IF(ISBLANK('In Process Calc.'!AK10),"",'In Process Calc.'!AK10)</f>
        <v>0</v>
      </c>
      <c r="BJ10" s="111">
        <f>IF(ISBLANK('In Process Calc.'!AL10),"",'In Process Calc.'!AL10)</f>
        <v>0</v>
      </c>
      <c r="BK10" s="111">
        <f>IF(ISBLANK('In Process Calc.'!AM10),"",'In Process Calc.'!AM10)</f>
        <v>-51.223273333333339</v>
      </c>
      <c r="BL10" s="111">
        <f>IF(ISBLANK('In Process Calc.'!AN10),"",'In Process Calc.'!AN10)</f>
        <v>-56.51218055555556</v>
      </c>
      <c r="BM10" s="111">
        <f>IF(ISBLANK('In Process Calc.'!AO10),"",'In Process Calc.'!AO10)</f>
        <v>-154.50312266666668</v>
      </c>
      <c r="BO10" s="54" t="s">
        <v>49</v>
      </c>
      <c r="BP10" s="56">
        <f t="array" ref="BP10:BS10">LINEST($AO3:INDEX($AO:$AO,COUNT($AO:$AO)+2),$AH$3:INDEX($AH:$AH,COUNT($AH:$AH)+2)^{1,2,3},TRUE,TRUE)</f>
        <v>-1.8310917425664701E-6</v>
      </c>
      <c r="BQ10" s="56">
        <v>9.7292227263916296E-4</v>
      </c>
      <c r="BR10" s="56">
        <v>-9.3208050063879333E-2</v>
      </c>
      <c r="BS10" s="56">
        <v>1.6557271487905183</v>
      </c>
      <c r="BT10" s="56">
        <f t="array" ref="BT10:BX10">LINEST($AO3:INDEX($AO:$AO,COUNT($AO:$AO)+2),$AH$3:INDEX($AH:$AH,COUNT($AH:$AH)+2)^{1,2,3,4},TRUE,TRUE)</f>
        <v>-1.2331020914642025E-8</v>
      </c>
      <c r="BU10" s="56">
        <v>6.3929716420503873E-6</v>
      </c>
      <c r="BV10" s="56">
        <v>-7.5365918329884654E-4</v>
      </c>
      <c r="BW10" s="56">
        <v>2.5134247772568057E-2</v>
      </c>
      <c r="BX10" s="56">
        <v>0.3033375676035277</v>
      </c>
      <c r="BY10" s="57">
        <f>IF('Cumulative Curves'!$B$7=6,#REF!,IF('Cumulative Curves'!$B$7=5,#REF!, IF( 'Cumulative Curves'!$B$7=4, BX10,IF('Cumulative Curves'!$B$7=3, BS10, 0))))</f>
        <v>0.3033375676035277</v>
      </c>
      <c r="BZ10" s="57">
        <f>IF('Cumulative Curves'!$B$7=6,#REF!,IF('Cumulative Curves'!$B$7=5,#REF!, IF( 'Cumulative Curves'!$B$7=4, BW10,IF('Cumulative Curves'!$B$7=3, BR10, 0))))</f>
        <v>2.5134247772568057E-2</v>
      </c>
      <c r="CA10" s="57">
        <f>IF('Cumulative Curves'!$B$7=6,#REF!,IF('Cumulative Curves'!$B$7=5,#REF!, IF( 'Cumulative Curves'!$B$7=4, BV10,IF('Cumulative Curves'!$B$7=3, BQ10, 0))))</f>
        <v>-7.5365918329884654E-4</v>
      </c>
      <c r="CB10" s="57">
        <f>IF('Cumulative Curves'!$B$7=6,#REF!,IF('Cumulative Curves'!$B$7=5,#REF!, IF( 'Cumulative Curves'!$B$7=4, BU10,IF('Cumulative Curves'!$B$7=3, BP10, 0))))</f>
        <v>6.3929716420503873E-6</v>
      </c>
      <c r="CC10" s="57">
        <f>IF('Cumulative Curves'!$B$7=6,#REF!,IF('Cumulative Curves'!$B$7=5,#REF!, IF( 'Cumulative Curves'!$B$7=4,BT10, 0)))</f>
        <v>-1.2331020914642025E-8</v>
      </c>
      <c r="CD10" s="57">
        <f>IF('Cumulative Curves'!$B$7=6,#REF!,IF('Cumulative Curves'!$B$7=5,#REF!, 0))</f>
        <v>0</v>
      </c>
      <c r="CE10" s="57">
        <f>IF('Cumulative Curves'!$B$7=6,#REF!,0)</f>
        <v>0</v>
      </c>
      <c r="CF10" s="49"/>
      <c r="CG10" s="76">
        <f>IF(ISBLANK('In Process Calc.'!C10),"",'In Process Calc.'!C10)</f>
        <v>164.65000000008149</v>
      </c>
      <c r="CH10" s="76">
        <f t="shared" si="0"/>
        <v>9.850315033750384</v>
      </c>
      <c r="CI10" s="76">
        <f t="shared" si="1"/>
        <v>18152.539914965884</v>
      </c>
      <c r="CJ10" s="76">
        <f t="shared" si="2"/>
        <v>0</v>
      </c>
      <c r="CK10" s="76">
        <f t="shared" si="3"/>
        <v>1042.5642423859854</v>
      </c>
      <c r="CL10" s="76">
        <f t="shared" si="4"/>
        <v>-6.6586664568788763</v>
      </c>
      <c r="CM10" s="76">
        <f t="shared" si="5"/>
        <v>-1.3484716651281414</v>
      </c>
      <c r="CN10" s="76">
        <f t="shared" si="6"/>
        <v>3.4834822159707013</v>
      </c>
      <c r="CO10" s="76">
        <f t="shared" si="7"/>
        <v>-2.1137678819848569</v>
      </c>
      <c r="CP10" s="76">
        <f t="shared" si="8"/>
        <v>1.0124981972974512</v>
      </c>
      <c r="CQ10" s="76">
        <f t="shared" si="9"/>
        <v>30.425873876786994</v>
      </c>
      <c r="CR10" s="76">
        <f t="shared" si="10"/>
        <v>-5.1446406179903388</v>
      </c>
      <c r="CS10" s="76">
        <f t="shared" si="11"/>
        <v>-17.227448350130622</v>
      </c>
      <c r="CT10" s="76">
        <f t="shared" si="12"/>
        <v>0</v>
      </c>
      <c r="CU10" s="76">
        <f t="shared" si="13"/>
        <v>0</v>
      </c>
      <c r="CV10" s="76">
        <f t="shared" si="14"/>
        <v>0</v>
      </c>
      <c r="CW10" s="76">
        <f t="shared" si="15"/>
        <v>18.332038423906472</v>
      </c>
      <c r="CX10" s="76">
        <f t="shared" si="16"/>
        <v>0</v>
      </c>
      <c r="CY10" s="76">
        <f t="shared" si="17"/>
        <v>0</v>
      </c>
      <c r="CZ10" s="76">
        <f t="shared" si="18"/>
        <v>0</v>
      </c>
      <c r="DA10" s="76">
        <f t="shared" si="19"/>
        <v>0</v>
      </c>
      <c r="DB10" s="76">
        <f t="shared" si="20"/>
        <v>0</v>
      </c>
      <c r="DC10" s="76">
        <f t="shared" si="21"/>
        <v>0</v>
      </c>
      <c r="DD10" s="76">
        <f t="shared" si="22"/>
        <v>0</v>
      </c>
      <c r="DE10" s="76">
        <f t="shared" si="23"/>
        <v>0</v>
      </c>
      <c r="DF10" s="76">
        <f t="shared" si="24"/>
        <v>0</v>
      </c>
      <c r="DG10" s="76">
        <f t="shared" si="25"/>
        <v>0</v>
      </c>
      <c r="DH10" s="76">
        <f t="shared" si="26"/>
        <v>0</v>
      </c>
      <c r="DI10" s="76">
        <f t="shared" si="27"/>
        <v>0</v>
      </c>
      <c r="DJ10" s="76">
        <f t="shared" si="28"/>
        <v>-28.823723057979137</v>
      </c>
      <c r="DK10" s="76">
        <f t="shared" si="29"/>
        <v>-35.482389514858006</v>
      </c>
      <c r="DL10" s="76">
        <f t="shared" si="30"/>
        <v>-78.865381983600869</v>
      </c>
    </row>
    <row r="11" spans="1:116" s="48" customFormat="1" ht="12">
      <c r="A11" s="111">
        <f>IF(ISBLANK('In Process Calc.'!C11),"",'In Process Calc.'!C11)</f>
        <v>189.03333333326736</v>
      </c>
      <c r="B11" s="111">
        <f>IF(ISBLANK('Measured Data'!H15),"",'Measured Data'!H15)</f>
        <v>12.503599984741211</v>
      </c>
      <c r="C11" s="111">
        <f>IF(ISBLANK('In Process Calc.'!L11),"",'In Process Calc.'!L11)</f>
        <v>23515.852474392137</v>
      </c>
      <c r="D11" s="111">
        <f>IF(ISBLANK('In Process Calc.'!M11),"",'In Process Calc.'!M11)</f>
        <v>0</v>
      </c>
      <c r="E11" s="111">
        <f>IF(ISBLANK('In Process Calc.'!N11),"",'In Process Calc.'!N11)</f>
        <v>1424.1058925925927</v>
      </c>
      <c r="F11" s="111">
        <f>IF(ISBLANK('In Process Calc.'!O11),"",'In Process Calc.'!O11)</f>
        <v>-9.2851067777777772</v>
      </c>
      <c r="G11" s="111">
        <f>IF(ISBLANK('In Process Calc.'!P11),"",'In Process Calc.'!P11)</f>
        <v>-2.0959375555555564</v>
      </c>
      <c r="H11" s="111">
        <f>IF(ISBLANK('In Process Calc.'!Q11),"",'In Process Calc.'!Q11)</f>
        <v>8.9346979629629626</v>
      </c>
      <c r="I11" s="111">
        <f>IF(ISBLANK('In Process Calc.'!R11),"",'In Process Calc.'!R11)</f>
        <v>-3.5645098888888898</v>
      </c>
      <c r="J11" s="111">
        <f>IF(ISBLANK('In Process Calc.'!S11),"",'In Process Calc.'!S11)</f>
        <v>1.1783651851851853</v>
      </c>
      <c r="K11" s="111">
        <f>IF(ISBLANK('In Process Calc.'!T11),"",'In Process Calc.'!T11)</f>
        <v>43.420829621683531</v>
      </c>
      <c r="L11" s="111">
        <f>IF(ISBLANK('In Process Calc.'!U11),"",'In Process Calc.'!U11)</f>
        <v>-6.6868720740740741</v>
      </c>
      <c r="M11" s="111">
        <f>IF(ISBLANK('In Process Calc.'!V11),"",'In Process Calc.'!V11)</f>
        <v>-23.68069925925926</v>
      </c>
      <c r="N11" s="111">
        <f>IF(ISBLANK('In Process Calc.'!W11),"",'In Process Calc.'!W11)</f>
        <v>0</v>
      </c>
      <c r="O11" s="111">
        <f>IF(ISBLANK('In Process Calc.'!X11),"",'In Process Calc.'!X11)</f>
        <v>0</v>
      </c>
      <c r="P11" s="111">
        <f>IF(ISBLANK('In Process Calc.'!Y11),"",'In Process Calc.'!Y11)</f>
        <v>0</v>
      </c>
      <c r="Q11" s="111">
        <f>IF(ISBLANK('In Process Calc.'!Z11),"",'In Process Calc.'!Z11)</f>
        <v>22.377306591671598</v>
      </c>
      <c r="R11" s="111">
        <f>IF(ISBLANK('In Process Calc.'!AA11),"",'In Process Calc.'!AA11)</f>
        <v>0</v>
      </c>
      <c r="S11" s="111">
        <f>IF(ISBLANK('In Process Calc.'!AB11),"",'In Process Calc.'!AB11)</f>
        <v>0</v>
      </c>
      <c r="T11" s="111">
        <f>IF(ISBLANK('In Process Calc.'!AC11),"",'In Process Calc.'!AC11)</f>
        <v>0</v>
      </c>
      <c r="U11" s="111">
        <f>IF(ISBLANK('In Process Calc.'!AD11),"",'In Process Calc.'!AD11)</f>
        <v>0</v>
      </c>
      <c r="V11" s="111">
        <f>IF(ISBLANK('In Process Calc.'!AE11),"",'In Process Calc.'!AE11)</f>
        <v>0</v>
      </c>
      <c r="W11" s="111">
        <f>IF(ISBLANK('In Process Calc.'!AF11),"",'In Process Calc.'!AF11)</f>
        <v>0</v>
      </c>
      <c r="X11" s="111">
        <f>IF(ISBLANK('In Process Calc.'!AG11),"",'In Process Calc.'!AG11)</f>
        <v>0</v>
      </c>
      <c r="Y11" s="111">
        <f>IF(ISBLANK('In Process Calc.'!AH11),"",'In Process Calc.'!AH11)</f>
        <v>0</v>
      </c>
      <c r="Z11" s="111">
        <f>IF(ISBLANK('In Process Calc.'!AI11),"",'In Process Calc.'!AI11)</f>
        <v>0</v>
      </c>
      <c r="AA11" s="111">
        <f>IF(ISBLANK('In Process Calc.'!AJ11),"",'In Process Calc.'!AJ11)</f>
        <v>0</v>
      </c>
      <c r="AB11" s="111">
        <f>IF(ISBLANK('In Process Calc.'!AK11),"",'In Process Calc.'!AK11)</f>
        <v>0</v>
      </c>
      <c r="AC11" s="111">
        <f>IF(ISBLANK('In Process Calc.'!AL11),"",'In Process Calc.'!AL11)</f>
        <v>0</v>
      </c>
      <c r="AD11" s="111">
        <f>IF(ISBLANK('In Process Calc.'!AM11),"",'In Process Calc.'!AM11)</f>
        <v>-38.061684000000007</v>
      </c>
      <c r="AE11" s="111">
        <f>IF(ISBLANK('In Process Calc.'!AN11),"",'In Process Calc.'!AN11)</f>
        <v>-47.346790777777784</v>
      </c>
      <c r="AF11" s="111">
        <f>IF(ISBLANK('In Process Calc.'!AO11),"",'In Process Calc.'!AO11)</f>
        <v>-108.00721825925926</v>
      </c>
      <c r="AH11" s="111">
        <f>IF(ISBLANK('In Process Calc.'!C11),"",'In Process Calc.'!C11)</f>
        <v>189.03333333326736</v>
      </c>
      <c r="AI11" s="111">
        <f>IF(ISBLANK('Measured Data'!H15),"",'Measured Data'!H15)</f>
        <v>12.503599984741211</v>
      </c>
      <c r="AJ11" s="111">
        <f>IF(ISBLANK('In Process Calc.'!L11),"",'In Process Calc.'!L11)</f>
        <v>23515.852474392137</v>
      </c>
      <c r="AK11" s="111">
        <f>IF(ISBLANK('In Process Calc.'!M11),"",'In Process Calc.'!M11)</f>
        <v>0</v>
      </c>
      <c r="AL11" s="111">
        <f>IF(ISBLANK('In Process Calc.'!N11),"",'In Process Calc.'!N11)</f>
        <v>1424.1058925925927</v>
      </c>
      <c r="AM11" s="111">
        <f>IF(ISBLANK('In Process Calc.'!O11),"",'In Process Calc.'!O11)</f>
        <v>-9.2851067777777772</v>
      </c>
      <c r="AN11" s="111">
        <f>IF(ISBLANK('In Process Calc.'!P11),"",'In Process Calc.'!P11)</f>
        <v>-2.0959375555555564</v>
      </c>
      <c r="AO11" s="111">
        <f>IF(ISBLANK('In Process Calc.'!Q11),"",'In Process Calc.'!Q11)</f>
        <v>8.9346979629629626</v>
      </c>
      <c r="AP11" s="111">
        <f>IF(ISBLANK('In Process Calc.'!R11),"",'In Process Calc.'!R11)</f>
        <v>-3.5645098888888898</v>
      </c>
      <c r="AQ11" s="111">
        <f>IF(ISBLANK('In Process Calc.'!S11),"",'In Process Calc.'!S11)</f>
        <v>1.1783651851851853</v>
      </c>
      <c r="AR11" s="111">
        <f>IF(ISBLANK('In Process Calc.'!T11),"",'In Process Calc.'!T11)</f>
        <v>43.420829621683531</v>
      </c>
      <c r="AS11" s="111">
        <f>IF(ISBLANK('In Process Calc.'!U11),"",'In Process Calc.'!U11)</f>
        <v>-6.6868720740740741</v>
      </c>
      <c r="AT11" s="111">
        <f>IF(ISBLANK('In Process Calc.'!V11),"",'In Process Calc.'!V11)</f>
        <v>-23.68069925925926</v>
      </c>
      <c r="AU11" s="111">
        <f>IF(ISBLANK('In Process Calc.'!W11),"",'In Process Calc.'!W11)</f>
        <v>0</v>
      </c>
      <c r="AV11" s="111">
        <f>IF(ISBLANK('In Process Calc.'!X11),"",'In Process Calc.'!X11)</f>
        <v>0</v>
      </c>
      <c r="AW11" s="111">
        <f>IF(ISBLANK('In Process Calc.'!Y11),"",'In Process Calc.'!Y11)</f>
        <v>0</v>
      </c>
      <c r="AX11" s="111">
        <f>IF(ISBLANK('In Process Calc.'!Z11),"",'In Process Calc.'!Z11)</f>
        <v>22.377306591671598</v>
      </c>
      <c r="AY11" s="111">
        <f>IF(ISBLANK('In Process Calc.'!AA11),"",'In Process Calc.'!AA11)</f>
        <v>0</v>
      </c>
      <c r="AZ11" s="111">
        <f>IF(ISBLANK('In Process Calc.'!AB11),"",'In Process Calc.'!AB11)</f>
        <v>0</v>
      </c>
      <c r="BA11" s="111">
        <f>IF(ISBLANK('In Process Calc.'!AC11),"",'In Process Calc.'!AC11)</f>
        <v>0</v>
      </c>
      <c r="BB11" s="111">
        <f>IF(ISBLANK('In Process Calc.'!AD11),"",'In Process Calc.'!AD11)</f>
        <v>0</v>
      </c>
      <c r="BC11" s="111">
        <f>IF(ISBLANK('In Process Calc.'!AE11),"",'In Process Calc.'!AE11)</f>
        <v>0</v>
      </c>
      <c r="BD11" s="111">
        <f>IF(ISBLANK('In Process Calc.'!AF11),"",'In Process Calc.'!AF11)</f>
        <v>0</v>
      </c>
      <c r="BE11" s="111">
        <f>IF(ISBLANK('In Process Calc.'!AG11),"",'In Process Calc.'!AG11)</f>
        <v>0</v>
      </c>
      <c r="BF11" s="111">
        <f>IF(ISBLANK('In Process Calc.'!AH11),"",'In Process Calc.'!AH11)</f>
        <v>0</v>
      </c>
      <c r="BG11" s="111">
        <f>IF(ISBLANK('In Process Calc.'!AI11),"",'In Process Calc.'!AI11)</f>
        <v>0</v>
      </c>
      <c r="BH11" s="111">
        <f>IF(ISBLANK('In Process Calc.'!AJ11),"",'In Process Calc.'!AJ11)</f>
        <v>0</v>
      </c>
      <c r="BI11" s="111">
        <f>IF(ISBLANK('In Process Calc.'!AK11),"",'In Process Calc.'!AK11)</f>
        <v>0</v>
      </c>
      <c r="BJ11" s="111">
        <f>IF(ISBLANK('In Process Calc.'!AL11),"",'In Process Calc.'!AL11)</f>
        <v>0</v>
      </c>
      <c r="BK11" s="111">
        <f>IF(ISBLANK('In Process Calc.'!AM11),"",'In Process Calc.'!AM11)</f>
        <v>-38.061684000000007</v>
      </c>
      <c r="BL11" s="111">
        <f>IF(ISBLANK('In Process Calc.'!AN11),"",'In Process Calc.'!AN11)</f>
        <v>-47.346790777777784</v>
      </c>
      <c r="BM11" s="111">
        <f>IF(ISBLANK('In Process Calc.'!AO11),"",'In Process Calc.'!AO11)</f>
        <v>-108.00721825925926</v>
      </c>
      <c r="BO11" s="54" t="s">
        <v>47</v>
      </c>
      <c r="BP11" s="56">
        <f t="array" ref="BP11:BS11">LINEST($AP3:INDEX($AP:$AP,COUNT($AP:$AP)+2),$AH$3:INDEX($AH:$AH,COUNT($AH:$AH)+2)^{1,2,3},TRUE,TRUE)</f>
        <v>5.0913283026237958E-7</v>
      </c>
      <c r="BQ11" s="56">
        <v>-1.9231579595932005E-4</v>
      </c>
      <c r="BR11" s="56">
        <v>8.2970517532627089E-3</v>
      </c>
      <c r="BS11" s="56">
        <v>7.1476425804849697E-2</v>
      </c>
      <c r="BT11" s="56">
        <f t="array" ref="BT11:BX11">LINEST($AP3:INDEX($AP:$AP,COUNT($AP:$AP)+2),$AH$3:INDEX($AH:$AH,COUNT($AH:$AH)+2)^{1,2,3,4},TRUE,TRUE)</f>
        <v>-7.3219409419473847E-9</v>
      </c>
      <c r="BU11" s="56">
        <v>5.3924354231154282E-6</v>
      </c>
      <c r="BV11" s="56">
        <v>-1.2175291614502865E-3</v>
      </c>
      <c r="BW11" s="56">
        <v>7.8566603779074914E-2</v>
      </c>
      <c r="BX11" s="56">
        <v>-0.73154845854986306</v>
      </c>
      <c r="BY11" s="57">
        <f>IF('Cumulative Curves'!$B$8=6,#REF!,IF('Cumulative Curves'!$B$8=5,#REF!, IF( 'Cumulative Curves'!$B$8=4, BX11,IF('Cumulative Curves'!$B$8=3, BS11, 0))))</f>
        <v>-0.73154845854986306</v>
      </c>
      <c r="BZ11" s="57">
        <f>IF('Cumulative Curves'!$B$8=6,#REF!,IF('Cumulative Curves'!$B$8=5,#REF!, IF( 'Cumulative Curves'!$B$8=4, BW11,IF('Cumulative Curves'!$B$8=3, BR11, 0))))</f>
        <v>7.8566603779074914E-2</v>
      </c>
      <c r="CA11" s="57">
        <f>IF('Cumulative Curves'!$B$8=6,#REF!,IF('Cumulative Curves'!$B$8=5,#REF!, IF( 'Cumulative Curves'!$B$8=4, BV11,IF('Cumulative Curves'!$B$8=3, BQ11, 0))))</f>
        <v>-1.2175291614502865E-3</v>
      </c>
      <c r="CB11" s="57">
        <f>IF('Cumulative Curves'!$B$8=6,#REF!,IF('Cumulative Curves'!$B$8=5,#REF!, IF( 'Cumulative Curves'!$B$8=4, BU11,IF('Cumulative Curves'!$B$8=3, BP11, 0))))</f>
        <v>5.3924354231154282E-6</v>
      </c>
      <c r="CC11" s="57">
        <f>IF('Cumulative Curves'!$B$8=6,#REF!,IF('Cumulative Curves'!$B$8=5,#REF!, IF( 'Cumulative Curves'!$B$8=4,BT11, 0)))</f>
        <v>-7.3219409419473847E-9</v>
      </c>
      <c r="CD11" s="57">
        <f>IF('Cumulative Curves'!$B$8=6,#REF!,IF('Cumulative Curves'!$B$8=5,#REF!, 0))</f>
        <v>0</v>
      </c>
      <c r="CE11" s="57">
        <f>IF('Cumulative Curves'!$B$8=6,#REF!,0)</f>
        <v>0</v>
      </c>
      <c r="CF11" s="49"/>
      <c r="CG11" s="76">
        <f>IF(ISBLANK('In Process Calc.'!C11),"",'In Process Calc.'!C11)</f>
        <v>189.03333333326736</v>
      </c>
      <c r="CH11" s="76">
        <f t="shared" si="0"/>
        <v>12.27974656666883</v>
      </c>
      <c r="CI11" s="76">
        <f t="shared" si="1"/>
        <v>22681.224088615687</v>
      </c>
      <c r="CJ11" s="76">
        <f t="shared" si="2"/>
        <v>0</v>
      </c>
      <c r="CK11" s="76">
        <f t="shared" si="3"/>
        <v>1606.7702026225409</v>
      </c>
      <c r="CL11" s="76">
        <f t="shared" si="4"/>
        <v>-8.7927160385692744</v>
      </c>
      <c r="CM11" s="76">
        <f t="shared" si="5"/>
        <v>-1.3849332124316911</v>
      </c>
      <c r="CN11" s="76">
        <f t="shared" si="6"/>
        <v>5.5617428434822145</v>
      </c>
      <c r="CO11" s="76">
        <f t="shared" si="7"/>
        <v>-2.3108100192311216</v>
      </c>
      <c r="CP11" s="76">
        <f t="shared" si="8"/>
        <v>1.2733371356350103</v>
      </c>
      <c r="CQ11" s="76">
        <f t="shared" si="9"/>
        <v>42.168438584598164</v>
      </c>
      <c r="CR11" s="76">
        <f t="shared" si="10"/>
        <v>-6.230245649150266</v>
      </c>
      <c r="CS11" s="76">
        <f t="shared" si="11"/>
        <v>-17.805799674982985</v>
      </c>
      <c r="CT11" s="76">
        <f t="shared" si="12"/>
        <v>0</v>
      </c>
      <c r="CU11" s="76">
        <f t="shared" si="13"/>
        <v>0</v>
      </c>
      <c r="CV11" s="76">
        <f t="shared" si="14"/>
        <v>0</v>
      </c>
      <c r="CW11" s="76">
        <f t="shared" si="15"/>
        <v>18.867629102871895</v>
      </c>
      <c r="CX11" s="76">
        <f t="shared" si="16"/>
        <v>0</v>
      </c>
      <c r="CY11" s="76">
        <f t="shared" si="17"/>
        <v>0</v>
      </c>
      <c r="CZ11" s="76">
        <f t="shared" si="18"/>
        <v>0</v>
      </c>
      <c r="DA11" s="76">
        <f t="shared" si="19"/>
        <v>0</v>
      </c>
      <c r="DB11" s="76">
        <f t="shared" si="20"/>
        <v>0</v>
      </c>
      <c r="DC11" s="76">
        <f t="shared" si="21"/>
        <v>0</v>
      </c>
      <c r="DD11" s="76">
        <f t="shared" si="22"/>
        <v>0</v>
      </c>
      <c r="DE11" s="76">
        <f t="shared" si="23"/>
        <v>0</v>
      </c>
      <c r="DF11" s="76">
        <f t="shared" si="24"/>
        <v>0</v>
      </c>
      <c r="DG11" s="76">
        <f t="shared" si="25"/>
        <v>0</v>
      </c>
      <c r="DH11" s="76">
        <f t="shared" si="26"/>
        <v>0</v>
      </c>
      <c r="DI11" s="76">
        <f t="shared" si="27"/>
        <v>0</v>
      </c>
      <c r="DJ11" s="76">
        <f t="shared" si="28"/>
        <v>-29.234666997937573</v>
      </c>
      <c r="DK11" s="76">
        <f t="shared" si="29"/>
        <v>-38.027383036506855</v>
      </c>
      <c r="DL11" s="76">
        <f t="shared" si="30"/>
        <v>-71.551431439844109</v>
      </c>
    </row>
    <row r="12" spans="1:116" s="48" customFormat="1" ht="12">
      <c r="A12" s="111">
        <f>IF(ISBLANK('In Process Calc.'!C12),"",'In Process Calc.'!C12)</f>
        <v>212.98333333327901</v>
      </c>
      <c r="B12" s="111">
        <f>IF(ISBLANK('Measured Data'!H16),"",'Measured Data'!H16)</f>
        <v>15.666299684143066</v>
      </c>
      <c r="C12" s="111">
        <f>IF(ISBLANK('In Process Calc.'!L12),"",'In Process Calc.'!L12)</f>
        <v>29557.482868931962</v>
      </c>
      <c r="D12" s="111">
        <f>IF(ISBLANK('In Process Calc.'!M12),"",'In Process Calc.'!M12)</f>
        <v>0</v>
      </c>
      <c r="E12" s="111">
        <f>IF(ISBLANK('In Process Calc.'!N12),"",'In Process Calc.'!N12)</f>
        <v>2265.8599163888889</v>
      </c>
      <c r="F12" s="111">
        <f>IF(ISBLANK('In Process Calc.'!O12),"",'In Process Calc.'!O12)</f>
        <v>-12.406041250000001</v>
      </c>
      <c r="G12" s="111">
        <f>IF(ISBLANK('In Process Calc.'!P12),"",'In Process Calc.'!P12)</f>
        <v>-1.1760944722222231</v>
      </c>
      <c r="H12" s="111">
        <f>IF(ISBLANK('In Process Calc.'!Q12),"",'In Process Calc.'!Q12)</f>
        <v>11.163015</v>
      </c>
      <c r="I12" s="111">
        <f>IF(ISBLANK('In Process Calc.'!R12),"",'In Process Calc.'!R12)</f>
        <v>-2.7720229444444451</v>
      </c>
      <c r="J12" s="111">
        <f>IF(ISBLANK('In Process Calc.'!S12),"",'In Process Calc.'!S12)</f>
        <v>1.5112030833333334</v>
      </c>
      <c r="K12" s="111">
        <f>IF(ISBLANK('In Process Calc.'!T12),"",'In Process Calc.'!T12)</f>
        <v>56.427587154105098</v>
      </c>
      <c r="L12" s="111">
        <f>IF(ISBLANK('In Process Calc.'!U12),"",'In Process Calc.'!U12)</f>
        <v>-6.890430750000001</v>
      </c>
      <c r="M12" s="111">
        <f>IF(ISBLANK('In Process Calc.'!V12),"",'In Process Calc.'!V12)</f>
        <v>-17.816032222222226</v>
      </c>
      <c r="N12" s="111">
        <f>IF(ISBLANK('In Process Calc.'!W12),"",'In Process Calc.'!W12)</f>
        <v>0</v>
      </c>
      <c r="O12" s="111">
        <f>IF(ISBLANK('In Process Calc.'!X12),"",'In Process Calc.'!X12)</f>
        <v>0</v>
      </c>
      <c r="P12" s="111">
        <f>IF(ISBLANK('In Process Calc.'!Y12),"",'In Process Calc.'!Y12)</f>
        <v>0</v>
      </c>
      <c r="Q12" s="111">
        <f>IF(ISBLANK('In Process Calc.'!Z12),"",'In Process Calc.'!Z12)</f>
        <v>15.320631660746004</v>
      </c>
      <c r="R12" s="111">
        <f>IF(ISBLANK('In Process Calc.'!AA12),"",'In Process Calc.'!AA12)</f>
        <v>0</v>
      </c>
      <c r="S12" s="111">
        <f>IF(ISBLANK('In Process Calc.'!AB12),"",'In Process Calc.'!AB12)</f>
        <v>0</v>
      </c>
      <c r="T12" s="111">
        <f>IF(ISBLANK('In Process Calc.'!AC12),"",'In Process Calc.'!AC12)</f>
        <v>0</v>
      </c>
      <c r="U12" s="111">
        <f>IF(ISBLANK('In Process Calc.'!AD12),"",'In Process Calc.'!AD12)</f>
        <v>0</v>
      </c>
      <c r="V12" s="111">
        <f>IF(ISBLANK('In Process Calc.'!AE12),"",'In Process Calc.'!AE12)</f>
        <v>0</v>
      </c>
      <c r="W12" s="111">
        <f>IF(ISBLANK('In Process Calc.'!AF12),"",'In Process Calc.'!AF12)</f>
        <v>0</v>
      </c>
      <c r="X12" s="111">
        <f>IF(ISBLANK('In Process Calc.'!AG12),"",'In Process Calc.'!AG12)</f>
        <v>0</v>
      </c>
      <c r="Y12" s="111">
        <f>IF(ISBLANK('In Process Calc.'!AH12),"",'In Process Calc.'!AH12)</f>
        <v>0</v>
      </c>
      <c r="Z12" s="111">
        <f>IF(ISBLANK('In Process Calc.'!AI12),"",'In Process Calc.'!AI12)</f>
        <v>0</v>
      </c>
      <c r="AA12" s="111">
        <f>IF(ISBLANK('In Process Calc.'!AJ12),"",'In Process Calc.'!AJ12)</f>
        <v>0</v>
      </c>
      <c r="AB12" s="111">
        <f>IF(ISBLANK('In Process Calc.'!AK12),"",'In Process Calc.'!AK12)</f>
        <v>0</v>
      </c>
      <c r="AC12" s="111">
        <f>IF(ISBLANK('In Process Calc.'!AL12),"",'In Process Calc.'!AL12)</f>
        <v>0</v>
      </c>
      <c r="AD12" s="111">
        <f>IF(ISBLANK('In Process Calc.'!AM12),"",'In Process Calc.'!AM12)</f>
        <v>-26.130899638888899</v>
      </c>
      <c r="AE12" s="111">
        <f>IF(ISBLANK('In Process Calc.'!AN12),"",'In Process Calc.'!AN12)</f>
        <v>-38.5369408888889</v>
      </c>
      <c r="AF12" s="111">
        <f>IF(ISBLANK('In Process Calc.'!AO12),"",'In Process Calc.'!AO12)</f>
        <v>-50.739571222222253</v>
      </c>
      <c r="AH12" s="111">
        <f>IF(ISBLANK('In Process Calc.'!C12),"",'In Process Calc.'!C12)</f>
        <v>212.98333333327901</v>
      </c>
      <c r="AI12" s="111">
        <f>IF(ISBLANK('Measured Data'!H16),"",'Measured Data'!H16)</f>
        <v>15.666299684143066</v>
      </c>
      <c r="AJ12" s="111">
        <f>IF(ISBLANK('In Process Calc.'!L12),"",'In Process Calc.'!L12)</f>
        <v>29557.482868931962</v>
      </c>
      <c r="AK12" s="111">
        <f>IF(ISBLANK('In Process Calc.'!M12),"",'In Process Calc.'!M12)</f>
        <v>0</v>
      </c>
      <c r="AL12" s="111">
        <f>IF(ISBLANK('In Process Calc.'!N12),"",'In Process Calc.'!N12)</f>
        <v>2265.8599163888889</v>
      </c>
      <c r="AM12" s="111">
        <f>IF(ISBLANK('In Process Calc.'!O12),"",'In Process Calc.'!O12)</f>
        <v>-12.406041250000001</v>
      </c>
      <c r="AN12" s="111">
        <f>IF(ISBLANK('In Process Calc.'!P12),"",'In Process Calc.'!P12)</f>
        <v>-1.1760944722222231</v>
      </c>
      <c r="AO12" s="111">
        <f>IF(ISBLANK('In Process Calc.'!Q12),"",'In Process Calc.'!Q12)</f>
        <v>11.163015</v>
      </c>
      <c r="AP12" s="111">
        <f>IF(ISBLANK('In Process Calc.'!R12),"",'In Process Calc.'!R12)</f>
        <v>-2.7720229444444451</v>
      </c>
      <c r="AQ12" s="111">
        <f>IF(ISBLANK('In Process Calc.'!S12),"",'In Process Calc.'!S12)</f>
        <v>1.5112030833333334</v>
      </c>
      <c r="AR12" s="111">
        <f>IF(ISBLANK('In Process Calc.'!T12),"",'In Process Calc.'!T12)</f>
        <v>56.427587154105098</v>
      </c>
      <c r="AS12" s="111">
        <f>IF(ISBLANK('In Process Calc.'!U12),"",'In Process Calc.'!U12)</f>
        <v>-6.890430750000001</v>
      </c>
      <c r="AT12" s="111">
        <f>IF(ISBLANK('In Process Calc.'!V12),"",'In Process Calc.'!V12)</f>
        <v>-17.816032222222226</v>
      </c>
      <c r="AU12" s="111">
        <f>IF(ISBLANK('In Process Calc.'!W12),"",'In Process Calc.'!W12)</f>
        <v>0</v>
      </c>
      <c r="AV12" s="111">
        <f>IF(ISBLANK('In Process Calc.'!X12),"",'In Process Calc.'!X12)</f>
        <v>0</v>
      </c>
      <c r="AW12" s="111">
        <f>IF(ISBLANK('In Process Calc.'!Y12),"",'In Process Calc.'!Y12)</f>
        <v>0</v>
      </c>
      <c r="AX12" s="111">
        <f>IF(ISBLANK('In Process Calc.'!Z12),"",'In Process Calc.'!Z12)</f>
        <v>15.320631660746004</v>
      </c>
      <c r="AY12" s="111">
        <f>IF(ISBLANK('In Process Calc.'!AA12),"",'In Process Calc.'!AA12)</f>
        <v>0</v>
      </c>
      <c r="AZ12" s="111">
        <f>IF(ISBLANK('In Process Calc.'!AB12),"",'In Process Calc.'!AB12)</f>
        <v>0</v>
      </c>
      <c r="BA12" s="111">
        <f>IF(ISBLANK('In Process Calc.'!AC12),"",'In Process Calc.'!AC12)</f>
        <v>0</v>
      </c>
      <c r="BB12" s="111">
        <f>IF(ISBLANK('In Process Calc.'!AD12),"",'In Process Calc.'!AD12)</f>
        <v>0</v>
      </c>
      <c r="BC12" s="111">
        <f>IF(ISBLANK('In Process Calc.'!AE12),"",'In Process Calc.'!AE12)</f>
        <v>0</v>
      </c>
      <c r="BD12" s="111">
        <f>IF(ISBLANK('In Process Calc.'!AF12),"",'In Process Calc.'!AF12)</f>
        <v>0</v>
      </c>
      <c r="BE12" s="111">
        <f>IF(ISBLANK('In Process Calc.'!AG12),"",'In Process Calc.'!AG12)</f>
        <v>0</v>
      </c>
      <c r="BF12" s="111">
        <f>IF(ISBLANK('In Process Calc.'!AH12),"",'In Process Calc.'!AH12)</f>
        <v>0</v>
      </c>
      <c r="BG12" s="111">
        <f>IF(ISBLANK('In Process Calc.'!AI12),"",'In Process Calc.'!AI12)</f>
        <v>0</v>
      </c>
      <c r="BH12" s="111">
        <f>IF(ISBLANK('In Process Calc.'!AJ12),"",'In Process Calc.'!AJ12)</f>
        <v>0</v>
      </c>
      <c r="BI12" s="111">
        <f>IF(ISBLANK('In Process Calc.'!AK12),"",'In Process Calc.'!AK12)</f>
        <v>0</v>
      </c>
      <c r="BJ12" s="111">
        <f>IF(ISBLANK('In Process Calc.'!AL12),"",'In Process Calc.'!AL12)</f>
        <v>0</v>
      </c>
      <c r="BK12" s="111">
        <f>IF(ISBLANK('In Process Calc.'!AM12),"",'In Process Calc.'!AM12)</f>
        <v>-26.130899638888899</v>
      </c>
      <c r="BL12" s="111">
        <f>IF(ISBLANK('In Process Calc.'!AN12),"",'In Process Calc.'!AN12)</f>
        <v>-38.5369408888889</v>
      </c>
      <c r="BM12" s="111">
        <f>IF(ISBLANK('In Process Calc.'!AO12),"",'In Process Calc.'!AO12)</f>
        <v>-50.739571222222253</v>
      </c>
      <c r="BO12" s="54" t="s">
        <v>347</v>
      </c>
      <c r="BP12" s="56">
        <f t="array" ref="BP12:BS12">LINEST($AQ3:INDEX($AQ:$AQ,COUNT($AQ:$AQ)+2),$AH$3:INDEX($AH:$AH,COUNT($AH:$AH)+2)^{1,2,3},TRUE,TRUE)</f>
        <v>-2.5783765607569235E-7</v>
      </c>
      <c r="BQ12" s="56">
        <v>1.1541007979293416E-4</v>
      </c>
      <c r="BR12" s="56">
        <v>-5.8928183928574065E-3</v>
      </c>
      <c r="BS12" s="56">
        <v>4.9110424782980999E-3</v>
      </c>
      <c r="BT12" s="56">
        <f t="array" ref="BT12:BX12">LINEST($AQ3:INDEX($AQ:$AQ,COUNT($AQ:$AQ)+2),$AH$3:INDEX($AH:$AH,COUNT($AH:$AH)+2)^{1,2,3,4},TRUE,TRUE)</f>
        <v>-8.0905938658048536E-10</v>
      </c>
      <c r="BU12" s="56">
        <v>2.8175721795913989E-7</v>
      </c>
      <c r="BV12" s="56">
        <v>2.1261154486891028E-6</v>
      </c>
      <c r="BW12" s="56">
        <v>1.8718223093890005E-3</v>
      </c>
      <c r="BX12" s="56">
        <v>-8.3821552539341315E-2</v>
      </c>
      <c r="BY12" s="57">
        <f>IF('Cumulative Curves'!$B$10=6,#REF!,IF('Cumulative Curves'!$B$10=5,#REF!, IF( 'Cumulative Curves'!$B$10=4, BX12,IF('Cumulative Curves'!$B$10=3, BS12, 0))))</f>
        <v>4.9110424782980999E-3</v>
      </c>
      <c r="BZ12" s="57">
        <f>IF('Cumulative Curves'!$B$10=6,#REF!,IF('Cumulative Curves'!$B$10=5,#REF!, IF( 'Cumulative Curves'!$B$10=4, BW12,IF('Cumulative Curves'!$B$10=3, BR12, 0))))</f>
        <v>-5.8928183928574065E-3</v>
      </c>
      <c r="CA12" s="57">
        <f>IF('Cumulative Curves'!$B$10=6,#REF!,IF('Cumulative Curves'!$B$10=5,#REF!, IF( 'Cumulative Curves'!$B$10=4, BV12,IF('Cumulative Curves'!$B$10=3, BQ12, 0))))</f>
        <v>1.1541007979293416E-4</v>
      </c>
      <c r="CB12" s="57">
        <f>IF('Cumulative Curves'!$B$10=6,#REF!,IF('Cumulative Curves'!$B$10=5,#REF!, IF( 'Cumulative Curves'!$B$10=4, BU12,IF('Cumulative Curves'!$B$10=3, BP12, 0))))</f>
        <v>-2.5783765607569235E-7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212.98333333327901</v>
      </c>
      <c r="CH12" s="76">
        <f t="shared" si="0"/>
        <v>14.349478109640236</v>
      </c>
      <c r="CI12" s="76">
        <f t="shared" si="1"/>
        <v>26492.628219718434</v>
      </c>
      <c r="CJ12" s="76">
        <f t="shared" si="2"/>
        <v>0</v>
      </c>
      <c r="CK12" s="76">
        <f t="shared" si="3"/>
        <v>2225.7974812133589</v>
      </c>
      <c r="CL12" s="76">
        <f t="shared" si="4"/>
        <v>-10.44246303410663</v>
      </c>
      <c r="CM12" s="76">
        <f t="shared" si="5"/>
        <v>-1.2840953667071622</v>
      </c>
      <c r="CN12" s="76">
        <f t="shared" si="6"/>
        <v>7.8601349434188386</v>
      </c>
      <c r="CO12" s="76">
        <f t="shared" si="7"/>
        <v>-2.1958889362671083</v>
      </c>
      <c r="CP12" s="76">
        <f t="shared" si="8"/>
        <v>1.494005115382405</v>
      </c>
      <c r="CQ12" s="76">
        <f t="shared" si="9"/>
        <v>55.567282295158634</v>
      </c>
      <c r="CR12" s="76">
        <f t="shared" si="10"/>
        <v>-6.6506641483054487</v>
      </c>
      <c r="CS12" s="76">
        <f t="shared" si="11"/>
        <v>-17.3172411194553</v>
      </c>
      <c r="CT12" s="76">
        <f t="shared" si="12"/>
        <v>0</v>
      </c>
      <c r="CU12" s="76">
        <f t="shared" si="13"/>
        <v>0</v>
      </c>
      <c r="CV12" s="76">
        <f t="shared" si="14"/>
        <v>0</v>
      </c>
      <c r="CW12" s="76">
        <f t="shared" si="15"/>
        <v>17.348094508110563</v>
      </c>
      <c r="CX12" s="76">
        <f t="shared" si="16"/>
        <v>0</v>
      </c>
      <c r="CY12" s="76">
        <f t="shared" si="17"/>
        <v>0</v>
      </c>
      <c r="CZ12" s="76">
        <f t="shared" si="18"/>
        <v>0</v>
      </c>
      <c r="DA12" s="76">
        <f t="shared" si="19"/>
        <v>0</v>
      </c>
      <c r="DB12" s="76">
        <f t="shared" si="20"/>
        <v>0</v>
      </c>
      <c r="DC12" s="76">
        <f t="shared" si="21"/>
        <v>0</v>
      </c>
      <c r="DD12" s="76">
        <f t="shared" si="22"/>
        <v>0</v>
      </c>
      <c r="DE12" s="76">
        <f t="shared" si="23"/>
        <v>0</v>
      </c>
      <c r="DF12" s="76">
        <f t="shared" si="24"/>
        <v>0</v>
      </c>
      <c r="DG12" s="76">
        <f t="shared" si="25"/>
        <v>0</v>
      </c>
      <c r="DH12" s="76">
        <f t="shared" si="26"/>
        <v>0</v>
      </c>
      <c r="DI12" s="76">
        <f t="shared" si="27"/>
        <v>0</v>
      </c>
      <c r="DJ12" s="76">
        <f t="shared" si="28"/>
        <v>-27.252816973804549</v>
      </c>
      <c r="DK12" s="76">
        <f t="shared" si="29"/>
        <v>-37.69528000791118</v>
      </c>
      <c r="DL12" s="76">
        <f t="shared" si="30"/>
        <v>-58.557452001336699</v>
      </c>
    </row>
    <row r="13" spans="1:116" s="48" customFormat="1" ht="12">
      <c r="A13" s="111">
        <f>IF(ISBLANK('In Process Calc.'!C13),"",'In Process Calc.'!C13)</f>
        <v>238.10000000009313</v>
      </c>
      <c r="B13" s="111">
        <f>IF(ISBLANK('Measured Data'!H17),"",'Measured Data'!H17)</f>
        <v>16.470799310302734</v>
      </c>
      <c r="C13" s="111">
        <f>IF(ISBLANK('In Process Calc.'!L13),"",'In Process Calc.'!L13)</f>
        <v>30178.796459672551</v>
      </c>
      <c r="D13" s="111">
        <f>IF(ISBLANK('In Process Calc.'!M13),"",'In Process Calc.'!M13)</f>
        <v>0</v>
      </c>
      <c r="E13" s="111">
        <f>IF(ISBLANK('In Process Calc.'!N13),"",'In Process Calc.'!N13)</f>
        <v>2953.124275277778</v>
      </c>
      <c r="F13" s="111">
        <f>IF(ISBLANK('In Process Calc.'!O13),"",'In Process Calc.'!O13)</f>
        <v>-13.573730222222224</v>
      </c>
      <c r="G13" s="111">
        <f>IF(ISBLANK('In Process Calc.'!P13),"",'In Process Calc.'!P13)</f>
        <v>-0.62070363888888924</v>
      </c>
      <c r="H13" s="111">
        <f>IF(ISBLANK('In Process Calc.'!Q13),"",'In Process Calc.'!Q13)</f>
        <v>11.163015</v>
      </c>
      <c r="I13" s="111">
        <f>IF(ISBLANK('In Process Calc.'!R13),"",'In Process Calc.'!R13)</f>
        <v>-1.6656349722222223</v>
      </c>
      <c r="J13" s="111">
        <f>IF(ISBLANK('In Process Calc.'!S13),"",'In Process Calc.'!S13)</f>
        <v>1.7163440555555556</v>
      </c>
      <c r="K13" s="111">
        <f>IF(ISBLANK('In Process Calc.'!T13),"",'In Process Calc.'!T13)</f>
        <v>69.74347642302024</v>
      </c>
      <c r="L13" s="111">
        <f>IF(ISBLANK('In Process Calc.'!U13),"",'In Process Calc.'!U13)</f>
        <v>-6.5160938333333345</v>
      </c>
      <c r="M13" s="111">
        <f>IF(ISBLANK('In Process Calc.'!V13),"",'In Process Calc.'!V13)</f>
        <v>-12.301161305555556</v>
      </c>
      <c r="N13" s="111">
        <f>IF(ISBLANK('In Process Calc.'!W13),"",'In Process Calc.'!W13)</f>
        <v>0</v>
      </c>
      <c r="O13" s="111">
        <f>IF(ISBLANK('In Process Calc.'!X13),"",'In Process Calc.'!X13)</f>
        <v>0</v>
      </c>
      <c r="P13" s="111">
        <f>IF(ISBLANK('In Process Calc.'!Y13),"",'In Process Calc.'!Y13)</f>
        <v>0</v>
      </c>
      <c r="Q13" s="111">
        <f>IF(ISBLANK('In Process Calc.'!Z13),"",'In Process Calc.'!Z13)</f>
        <v>11.715160597986976</v>
      </c>
      <c r="R13" s="111">
        <f>IF(ISBLANK('In Process Calc.'!AA13),"",'In Process Calc.'!AA13)</f>
        <v>0</v>
      </c>
      <c r="S13" s="111">
        <f>IF(ISBLANK('In Process Calc.'!AB13),"",'In Process Calc.'!AB13)</f>
        <v>0</v>
      </c>
      <c r="T13" s="111">
        <f>IF(ISBLANK('In Process Calc.'!AC13),"",'In Process Calc.'!AC13)</f>
        <v>0</v>
      </c>
      <c r="U13" s="111">
        <f>IF(ISBLANK('In Process Calc.'!AD13),"",'In Process Calc.'!AD13)</f>
        <v>0</v>
      </c>
      <c r="V13" s="111">
        <f>IF(ISBLANK('In Process Calc.'!AE13),"",'In Process Calc.'!AE13)</f>
        <v>0</v>
      </c>
      <c r="W13" s="111">
        <f>IF(ISBLANK('In Process Calc.'!AF13),"",'In Process Calc.'!AF13)</f>
        <v>0</v>
      </c>
      <c r="X13" s="111">
        <f>IF(ISBLANK('In Process Calc.'!AG13),"",'In Process Calc.'!AG13)</f>
        <v>0</v>
      </c>
      <c r="Y13" s="111">
        <f>IF(ISBLANK('In Process Calc.'!AH13),"",'In Process Calc.'!AH13)</f>
        <v>0</v>
      </c>
      <c r="Z13" s="111">
        <f>IF(ISBLANK('In Process Calc.'!AI13),"",'In Process Calc.'!AI13)</f>
        <v>0</v>
      </c>
      <c r="AA13" s="111">
        <f>IF(ISBLANK('In Process Calc.'!AJ13),"",'In Process Calc.'!AJ13)</f>
        <v>0</v>
      </c>
      <c r="AB13" s="111">
        <f>IF(ISBLANK('In Process Calc.'!AK13),"",'In Process Calc.'!AK13)</f>
        <v>0</v>
      </c>
      <c r="AC13" s="111">
        <f>IF(ISBLANK('In Process Calc.'!AL13),"",'In Process Calc.'!AL13)</f>
        <v>0</v>
      </c>
      <c r="AD13" s="111">
        <f>IF(ISBLANK('In Process Calc.'!AM13),"",'In Process Calc.'!AM13)</f>
        <v>-17.29681061111112</v>
      </c>
      <c r="AE13" s="111">
        <f>IF(ISBLANK('In Process Calc.'!AN13),"",'In Process Calc.'!AN13)</f>
        <v>-30.870540833333344</v>
      </c>
      <c r="AF13" s="111">
        <f>IF(ISBLANK('In Process Calc.'!AO13),"",'In Process Calc.'!AO13)</f>
        <v>-8.8017224166666779</v>
      </c>
      <c r="AH13" s="111">
        <f>IF(ISBLANK('In Process Calc.'!C13),"",'In Process Calc.'!C13)</f>
        <v>238.10000000009313</v>
      </c>
      <c r="AI13" s="111">
        <f>IF(ISBLANK('Measured Data'!H17),"",'Measured Data'!H17)</f>
        <v>16.470799310302734</v>
      </c>
      <c r="AJ13" s="111">
        <f>IF(ISBLANK('In Process Calc.'!L13),"",'In Process Calc.'!L13)</f>
        <v>30178.796459672551</v>
      </c>
      <c r="AK13" s="111">
        <f>IF(ISBLANK('In Process Calc.'!M13),"",'In Process Calc.'!M13)</f>
        <v>0</v>
      </c>
      <c r="AL13" s="111">
        <f>IF(ISBLANK('In Process Calc.'!N13),"",'In Process Calc.'!N13)</f>
        <v>2953.124275277778</v>
      </c>
      <c r="AM13" s="111">
        <f>IF(ISBLANK('In Process Calc.'!O13),"",'In Process Calc.'!O13)</f>
        <v>-13.573730222222224</v>
      </c>
      <c r="AN13" s="111">
        <f>IF(ISBLANK('In Process Calc.'!P13),"",'In Process Calc.'!P13)</f>
        <v>-0.62070363888888924</v>
      </c>
      <c r="AO13" s="111">
        <f>IF(ISBLANK('In Process Calc.'!Q13),"",'In Process Calc.'!Q13)</f>
        <v>11.163015</v>
      </c>
      <c r="AP13" s="111">
        <f>IF(ISBLANK('In Process Calc.'!R13),"",'In Process Calc.'!R13)</f>
        <v>-1.6656349722222223</v>
      </c>
      <c r="AQ13" s="111">
        <f>IF(ISBLANK('In Process Calc.'!S13),"",'In Process Calc.'!S13)</f>
        <v>1.7163440555555556</v>
      </c>
      <c r="AR13" s="111">
        <f>IF(ISBLANK('In Process Calc.'!T13),"",'In Process Calc.'!T13)</f>
        <v>69.74347642302024</v>
      </c>
      <c r="AS13" s="111">
        <f>IF(ISBLANK('In Process Calc.'!U13),"",'In Process Calc.'!U13)</f>
        <v>-6.5160938333333345</v>
      </c>
      <c r="AT13" s="111">
        <f>IF(ISBLANK('In Process Calc.'!V13),"",'In Process Calc.'!V13)</f>
        <v>-12.301161305555556</v>
      </c>
      <c r="AU13" s="111">
        <f>IF(ISBLANK('In Process Calc.'!W13),"",'In Process Calc.'!W13)</f>
        <v>0</v>
      </c>
      <c r="AV13" s="111">
        <f>IF(ISBLANK('In Process Calc.'!X13),"",'In Process Calc.'!X13)</f>
        <v>0</v>
      </c>
      <c r="AW13" s="111">
        <f>IF(ISBLANK('In Process Calc.'!Y13),"",'In Process Calc.'!Y13)</f>
        <v>0</v>
      </c>
      <c r="AX13" s="111">
        <f>IF(ISBLANK('In Process Calc.'!Z13),"",'In Process Calc.'!Z13)</f>
        <v>11.715160597986976</v>
      </c>
      <c r="AY13" s="111">
        <f>IF(ISBLANK('In Process Calc.'!AA13),"",'In Process Calc.'!AA13)</f>
        <v>0</v>
      </c>
      <c r="AZ13" s="111">
        <f>IF(ISBLANK('In Process Calc.'!AB13),"",'In Process Calc.'!AB13)</f>
        <v>0</v>
      </c>
      <c r="BA13" s="111">
        <f>IF(ISBLANK('In Process Calc.'!AC13),"",'In Process Calc.'!AC13)</f>
        <v>0</v>
      </c>
      <c r="BB13" s="111">
        <f>IF(ISBLANK('In Process Calc.'!AD13),"",'In Process Calc.'!AD13)</f>
        <v>0</v>
      </c>
      <c r="BC13" s="111">
        <f>IF(ISBLANK('In Process Calc.'!AE13),"",'In Process Calc.'!AE13)</f>
        <v>0</v>
      </c>
      <c r="BD13" s="111">
        <f>IF(ISBLANK('In Process Calc.'!AF13),"",'In Process Calc.'!AF13)</f>
        <v>0</v>
      </c>
      <c r="BE13" s="111">
        <f>IF(ISBLANK('In Process Calc.'!AG13),"",'In Process Calc.'!AG13)</f>
        <v>0</v>
      </c>
      <c r="BF13" s="111">
        <f>IF(ISBLANK('In Process Calc.'!AH13),"",'In Process Calc.'!AH13)</f>
        <v>0</v>
      </c>
      <c r="BG13" s="111">
        <f>IF(ISBLANK('In Process Calc.'!AI13),"",'In Process Calc.'!AI13)</f>
        <v>0</v>
      </c>
      <c r="BH13" s="111">
        <f>IF(ISBLANK('In Process Calc.'!AJ13),"",'In Process Calc.'!AJ13)</f>
        <v>0</v>
      </c>
      <c r="BI13" s="111">
        <f>IF(ISBLANK('In Process Calc.'!AK13),"",'In Process Calc.'!AK13)</f>
        <v>0</v>
      </c>
      <c r="BJ13" s="111">
        <f>IF(ISBLANK('In Process Calc.'!AL13),"",'In Process Calc.'!AL13)</f>
        <v>0</v>
      </c>
      <c r="BK13" s="111">
        <f>IF(ISBLANK('In Process Calc.'!AM13),"",'In Process Calc.'!AM13)</f>
        <v>-17.29681061111112</v>
      </c>
      <c r="BL13" s="111">
        <f>IF(ISBLANK('In Process Calc.'!AN13),"",'In Process Calc.'!AN13)</f>
        <v>-30.870540833333344</v>
      </c>
      <c r="BM13" s="111">
        <f>IF(ISBLANK('In Process Calc.'!AO13),"",'In Process Calc.'!AO13)</f>
        <v>-8.8017224166666779</v>
      </c>
      <c r="BO13" s="54" t="s">
        <v>106</v>
      </c>
      <c r="BP13" s="56">
        <f t="array" ref="BP13:BS13">LINEST($K3:INDEX($K:$K,COUNT($K:$K)+2),$A$3:INDEX($A:$A,COUNT($A:$A)+2)^{1,2,3},TRUE,TRUE)</f>
        <v>-1.5121499546599232E-6</v>
      </c>
      <c r="BQ13" s="56">
        <v>2.0567322671591858E-3</v>
      </c>
      <c r="BR13" s="56">
        <v>-0.11293188885190154</v>
      </c>
      <c r="BS13" s="56">
        <v>1.4864662706853018</v>
      </c>
      <c r="BT13" s="56">
        <f t="array" ref="BT13:BX13">LINEST($K3:INDEX($K:$K,COUNT($K:$K)+2),$A$3:INDEX($A:$A,COUNT($A:$A)+2)^{1,2,3,4},TRUE,TRUE)</f>
        <v>-1.7683225430142732E-8</v>
      </c>
      <c r="BU13" s="56">
        <v>1.0281518046444457E-5</v>
      </c>
      <c r="BV13" s="56">
        <v>-4.1926135252580806E-4</v>
      </c>
      <c r="BW13" s="56">
        <v>5.6776162496719719E-2</v>
      </c>
      <c r="BX13" s="56">
        <v>-0.45291977034469255</v>
      </c>
      <c r="BY13" s="57">
        <f>IF('Cumulative Curves'!$B$12=6,#REF!,IF('Cumulative Curves'!$B$12=5,#REF!, IF( 'Cumulative Curves'!$B$12=4, BX13,IF('Cumulative Curves'!$B$12=3, BS13, 0))))</f>
        <v>-0.45291977034469255</v>
      </c>
      <c r="BZ13" s="57">
        <f>IF('Cumulative Curves'!$B$12=6,#REF!,IF('Cumulative Curves'!$B$12=5,#REF!, IF( 'Cumulative Curves'!$B$12=4, BW13,IF('Cumulative Curves'!$B$12=3, BR13, 0))))</f>
        <v>5.6776162496719719E-2</v>
      </c>
      <c r="CA13" s="57">
        <f>IF('Cumulative Curves'!$B$12=6,#REF!,IF('Cumulative Curves'!$B$12=5,#REF!, IF( 'Cumulative Curves'!$B$12=4, BV13,IF('Cumulative Curves'!$B$12=3, BQ13, 0))))</f>
        <v>-4.1926135252580806E-4</v>
      </c>
      <c r="CB13" s="57">
        <f>IF('Cumulative Curves'!$B$12=6,#REF!,IF('Cumulative Curves'!$B$12=5,#REF!, IF( 'Cumulative Curves'!$B$12=4, BU13,IF('Cumulative Curves'!$B$12=3, BP13, 0))))</f>
        <v>1.0281518046444457E-5</v>
      </c>
      <c r="CC13" s="57">
        <f>IF('Cumulative Curves'!$B$12=6,#REF!,IF('Cumulative Curves'!$B$12=5,#REF!, IF( 'Cumulative Curves'!$B$12=4,BT13, 0)))</f>
        <v>-1.7683225430142732E-8</v>
      </c>
      <c r="CD13" s="57">
        <f>IF('Cumulative Curves'!$B$12=6,#REF!,IF('Cumulative Curves'!$B$12=5,#REF!, 0))</f>
        <v>0</v>
      </c>
      <c r="CE13" s="57">
        <f>IF('Cumulative Curves'!$B$12=6,#REF!,0)</f>
        <v>0</v>
      </c>
      <c r="CF13" s="49"/>
      <c r="CG13" s="76">
        <f>IF(ISBLANK('In Process Calc.'!C13),"",'In Process Calc.'!C13)</f>
        <v>238.10000000009313</v>
      </c>
      <c r="CH13" s="76">
        <f t="shared" si="0"/>
        <v>15.968908501096609</v>
      </c>
      <c r="CI13" s="76">
        <f t="shared" si="1"/>
        <v>29395.46480658582</v>
      </c>
      <c r="CJ13" s="76">
        <f t="shared" si="2"/>
        <v>0</v>
      </c>
      <c r="CK13" s="76">
        <f t="shared" si="3"/>
        <v>2926.8020904887612</v>
      </c>
      <c r="CL13" s="76">
        <f t="shared" si="4"/>
        <v>-11.41168536507319</v>
      </c>
      <c r="CM13" s="76">
        <f t="shared" si="5"/>
        <v>-1.0032494554943074</v>
      </c>
      <c r="CN13" s="76">
        <f t="shared" si="6"/>
        <v>10.224577120074301</v>
      </c>
      <c r="CO13" s="76">
        <f t="shared" si="7"/>
        <v>-1.7922355061306519</v>
      </c>
      <c r="CP13" s="76">
        <f t="shared" si="8"/>
        <v>1.6642513153545506</v>
      </c>
      <c r="CQ13" s="76">
        <f t="shared" si="9"/>
        <v>71.246812537099999</v>
      </c>
      <c r="CR13" s="76">
        <f t="shared" si="10"/>
        <v>-6.3389308752906857</v>
      </c>
      <c r="CS13" s="76">
        <f t="shared" si="11"/>
        <v>-15.534394648268382</v>
      </c>
      <c r="CT13" s="76">
        <f t="shared" si="12"/>
        <v>0</v>
      </c>
      <c r="CU13" s="76">
        <f t="shared" si="13"/>
        <v>0</v>
      </c>
      <c r="CV13" s="76">
        <f t="shared" si="14"/>
        <v>0</v>
      </c>
      <c r="CW13" s="76">
        <f t="shared" si="15"/>
        <v>13.702572773125638</v>
      </c>
      <c r="CX13" s="76">
        <f t="shared" si="16"/>
        <v>0</v>
      </c>
      <c r="CY13" s="76">
        <f t="shared" si="17"/>
        <v>0</v>
      </c>
      <c r="CZ13" s="76">
        <f t="shared" si="18"/>
        <v>0</v>
      </c>
      <c r="DA13" s="76">
        <f t="shared" si="19"/>
        <v>0</v>
      </c>
      <c r="DB13" s="76">
        <f t="shared" si="20"/>
        <v>0</v>
      </c>
      <c r="DC13" s="76">
        <f t="shared" si="21"/>
        <v>0</v>
      </c>
      <c r="DD13" s="76">
        <f t="shared" si="22"/>
        <v>0</v>
      </c>
      <c r="DE13" s="76">
        <f t="shared" si="23"/>
        <v>0</v>
      </c>
      <c r="DF13" s="76">
        <f t="shared" si="24"/>
        <v>0</v>
      </c>
      <c r="DG13" s="76">
        <f t="shared" si="25"/>
        <v>0</v>
      </c>
      <c r="DH13" s="76">
        <f t="shared" si="26"/>
        <v>0</v>
      </c>
      <c r="DI13" s="76">
        <f t="shared" si="27"/>
        <v>0</v>
      </c>
      <c r="DJ13" s="76">
        <f t="shared" si="28"/>
        <v>-22.23057020438381</v>
      </c>
      <c r="DK13" s="76">
        <f t="shared" si="29"/>
        <v>-33.642255569457006</v>
      </c>
      <c r="DL13" s="76">
        <f t="shared" si="30"/>
        <v>-38.84865001196097</v>
      </c>
    </row>
    <row r="14" spans="1:116" s="48" customFormat="1" ht="12">
      <c r="A14" s="111">
        <f>IF(ISBLANK('In Process Calc.'!C14),"",'In Process Calc.'!C14)</f>
        <v>261.75</v>
      </c>
      <c r="B14" s="111">
        <f>IF(ISBLANK('Measured Data'!H18),"",'Measured Data'!H18)</f>
        <v>15.796199662780761</v>
      </c>
      <c r="C14" s="111">
        <f>IF(ISBLANK('In Process Calc.'!L14),"",'In Process Calc.'!L14)</f>
        <v>28768.135541780684</v>
      </c>
      <c r="D14" s="111">
        <f>IF(ISBLANK('In Process Calc.'!M14),"",'In Process Calc.'!M14)</f>
        <v>0</v>
      </c>
      <c r="E14" s="111">
        <f>IF(ISBLANK('In Process Calc.'!N14),"",'In Process Calc.'!N14)</f>
        <v>3744.339647222223</v>
      </c>
      <c r="F14" s="111">
        <f>IF(ISBLANK('In Process Calc.'!O14),"",'In Process Calc.'!O14)</f>
        <v>-11.380338611111114</v>
      </c>
      <c r="G14" s="111">
        <f>IF(ISBLANK('In Process Calc.'!P14),"",'In Process Calc.'!P14)</f>
        <v>3.3720555555555087E-2</v>
      </c>
      <c r="H14" s="111">
        <f>IF(ISBLANK('In Process Calc.'!Q14),"",'In Process Calc.'!Q14)</f>
        <v>11.037007222222222</v>
      </c>
      <c r="I14" s="111">
        <f>IF(ISBLANK('In Process Calc.'!R14),"",'In Process Calc.'!R14)</f>
        <v>-1.3265433333333343</v>
      </c>
      <c r="J14" s="111">
        <f>IF(ISBLANK('In Process Calc.'!S14),"",'In Process Calc.'!S14)</f>
        <v>1.8084502777777778</v>
      </c>
      <c r="K14" s="111">
        <f>IF(ISBLANK('In Process Calc.'!T14),"",'In Process Calc.'!T14)</f>
        <v>85.905125900117042</v>
      </c>
      <c r="L14" s="111">
        <f>IF(ISBLANK('In Process Calc.'!U14),"",'In Process Calc.'!U14)</f>
        <v>-4.7493813888888905</v>
      </c>
      <c r="M14" s="111">
        <f>IF(ISBLANK('In Process Calc.'!V14),"",'In Process Calc.'!V14)</f>
        <v>-7.5238444444444479</v>
      </c>
      <c r="N14" s="111">
        <f>IF(ISBLANK('In Process Calc.'!W14),"",'In Process Calc.'!W14)</f>
        <v>0</v>
      </c>
      <c r="O14" s="111">
        <f>IF(ISBLANK('In Process Calc.'!X14),"",'In Process Calc.'!X14)</f>
        <v>0</v>
      </c>
      <c r="P14" s="111">
        <f>IF(ISBLANK('In Process Calc.'!Y14),"",'In Process Calc.'!Y14)</f>
        <v>0</v>
      </c>
      <c r="Q14" s="111">
        <f>IF(ISBLANK('In Process Calc.'!Z14),"",'In Process Calc.'!Z14)</f>
        <v>8.9694654134596412</v>
      </c>
      <c r="R14" s="111">
        <f>IF(ISBLANK('In Process Calc.'!AA14),"",'In Process Calc.'!AA14)</f>
        <v>0</v>
      </c>
      <c r="S14" s="111">
        <f>IF(ISBLANK('In Process Calc.'!AB14),"",'In Process Calc.'!AB14)</f>
        <v>0</v>
      </c>
      <c r="T14" s="111">
        <f>IF(ISBLANK('In Process Calc.'!AC14),"",'In Process Calc.'!AC14)</f>
        <v>0</v>
      </c>
      <c r="U14" s="111">
        <f>IF(ISBLANK('In Process Calc.'!AD14),"",'In Process Calc.'!AD14)</f>
        <v>0</v>
      </c>
      <c r="V14" s="111">
        <f>IF(ISBLANK('In Process Calc.'!AE14),"",'In Process Calc.'!AE14)</f>
        <v>0</v>
      </c>
      <c r="W14" s="111">
        <f>IF(ISBLANK('In Process Calc.'!AF14),"",'In Process Calc.'!AF14)</f>
        <v>0</v>
      </c>
      <c r="X14" s="111">
        <f>IF(ISBLANK('In Process Calc.'!AG14),"",'In Process Calc.'!AG14)</f>
        <v>0</v>
      </c>
      <c r="Y14" s="111">
        <f>IF(ISBLANK('In Process Calc.'!AH14),"",'In Process Calc.'!AH14)</f>
        <v>0</v>
      </c>
      <c r="Z14" s="111">
        <f>IF(ISBLANK('In Process Calc.'!AI14),"",'In Process Calc.'!AI14)</f>
        <v>0</v>
      </c>
      <c r="AA14" s="111">
        <f>IF(ISBLANK('In Process Calc.'!AJ14),"",'In Process Calc.'!AJ14)</f>
        <v>0</v>
      </c>
      <c r="AB14" s="111">
        <f>IF(ISBLANK('In Process Calc.'!AK14),"",'In Process Calc.'!AK14)</f>
        <v>0</v>
      </c>
      <c r="AC14" s="111">
        <f>IF(ISBLANK('In Process Calc.'!AL14),"",'In Process Calc.'!AL14)</f>
        <v>0</v>
      </c>
      <c r="AD14" s="111">
        <f>IF(ISBLANK('In Process Calc.'!AM14),"",'In Process Calc.'!AM14)</f>
        <v>-3.9036919444444553</v>
      </c>
      <c r="AE14" s="111">
        <f>IF(ISBLANK('In Process Calc.'!AN14),"",'In Process Calc.'!AN14)</f>
        <v>-15.284030555555569</v>
      </c>
      <c r="AF14" s="111">
        <f>IF(ISBLANK('In Process Calc.'!AO14),"",'In Process Calc.'!AO14)</f>
        <v>22.669767222222205</v>
      </c>
      <c r="AH14" s="111">
        <f>IF(ISBLANK('In Process Calc.'!C14),"",'In Process Calc.'!C14)</f>
        <v>261.75</v>
      </c>
      <c r="AI14" s="111">
        <f>IF(ISBLANK('Measured Data'!H18),"",'Measured Data'!H18)</f>
        <v>15.796199662780761</v>
      </c>
      <c r="AJ14" s="111">
        <f>IF(ISBLANK('In Process Calc.'!L14),"",'In Process Calc.'!L14)</f>
        <v>28768.135541780684</v>
      </c>
      <c r="AK14" s="111">
        <f>IF(ISBLANK('In Process Calc.'!M14),"",'In Process Calc.'!M14)</f>
        <v>0</v>
      </c>
      <c r="AL14" s="111">
        <f>IF(ISBLANK('In Process Calc.'!N14),"",'In Process Calc.'!N14)</f>
        <v>3744.339647222223</v>
      </c>
      <c r="AM14" s="111">
        <f>IF(ISBLANK('In Process Calc.'!O14),"",'In Process Calc.'!O14)</f>
        <v>-11.380338611111114</v>
      </c>
      <c r="AN14" s="111">
        <f>IF(ISBLANK('In Process Calc.'!P14),"",'In Process Calc.'!P14)</f>
        <v>3.3720555555555087E-2</v>
      </c>
      <c r="AO14" s="111">
        <f>IF(ISBLANK('In Process Calc.'!Q14),"",'In Process Calc.'!Q14)</f>
        <v>11.037007222222222</v>
      </c>
      <c r="AP14" s="111">
        <f>IF(ISBLANK('In Process Calc.'!R14),"",'In Process Calc.'!R14)</f>
        <v>-1.3265433333333343</v>
      </c>
      <c r="AQ14" s="111">
        <f>IF(ISBLANK('In Process Calc.'!S14),"",'In Process Calc.'!S14)</f>
        <v>1.8084502777777778</v>
      </c>
      <c r="AR14" s="111">
        <f>IF(ISBLANK('In Process Calc.'!T14),"",'In Process Calc.'!T14)</f>
        <v>85.905125900117042</v>
      </c>
      <c r="AS14" s="111">
        <f>IF(ISBLANK('In Process Calc.'!U14),"",'In Process Calc.'!U14)</f>
        <v>-4.7493813888888905</v>
      </c>
      <c r="AT14" s="111">
        <f>IF(ISBLANK('In Process Calc.'!V14),"",'In Process Calc.'!V14)</f>
        <v>-7.5238444444444479</v>
      </c>
      <c r="AU14" s="111">
        <f>IF(ISBLANK('In Process Calc.'!W14),"",'In Process Calc.'!W14)</f>
        <v>0</v>
      </c>
      <c r="AV14" s="111">
        <f>IF(ISBLANK('In Process Calc.'!X14),"",'In Process Calc.'!X14)</f>
        <v>0</v>
      </c>
      <c r="AW14" s="111">
        <f>IF(ISBLANK('In Process Calc.'!Y14),"",'In Process Calc.'!Y14)</f>
        <v>0</v>
      </c>
      <c r="AX14" s="111">
        <f>IF(ISBLANK('In Process Calc.'!Z14),"",'In Process Calc.'!Z14)</f>
        <v>8.9694654134596412</v>
      </c>
      <c r="AY14" s="111">
        <f>IF(ISBLANK('In Process Calc.'!AA14),"",'In Process Calc.'!AA14)</f>
        <v>0</v>
      </c>
      <c r="AZ14" s="111">
        <f>IF(ISBLANK('In Process Calc.'!AB14),"",'In Process Calc.'!AB14)</f>
        <v>0</v>
      </c>
      <c r="BA14" s="111">
        <f>IF(ISBLANK('In Process Calc.'!AC14),"",'In Process Calc.'!AC14)</f>
        <v>0</v>
      </c>
      <c r="BB14" s="111">
        <f>IF(ISBLANK('In Process Calc.'!AD14),"",'In Process Calc.'!AD14)</f>
        <v>0</v>
      </c>
      <c r="BC14" s="111">
        <f>IF(ISBLANK('In Process Calc.'!AE14),"",'In Process Calc.'!AE14)</f>
        <v>0</v>
      </c>
      <c r="BD14" s="111">
        <f>IF(ISBLANK('In Process Calc.'!AF14),"",'In Process Calc.'!AF14)</f>
        <v>0</v>
      </c>
      <c r="BE14" s="111">
        <f>IF(ISBLANK('In Process Calc.'!AG14),"",'In Process Calc.'!AG14)</f>
        <v>0</v>
      </c>
      <c r="BF14" s="111">
        <f>IF(ISBLANK('In Process Calc.'!AH14),"",'In Process Calc.'!AH14)</f>
        <v>0</v>
      </c>
      <c r="BG14" s="111">
        <f>IF(ISBLANK('In Process Calc.'!AI14),"",'In Process Calc.'!AI14)</f>
        <v>0</v>
      </c>
      <c r="BH14" s="111">
        <f>IF(ISBLANK('In Process Calc.'!AJ14),"",'In Process Calc.'!AJ14)</f>
        <v>0</v>
      </c>
      <c r="BI14" s="111">
        <f>IF(ISBLANK('In Process Calc.'!AK14),"",'In Process Calc.'!AK14)</f>
        <v>0</v>
      </c>
      <c r="BJ14" s="111">
        <f>IF(ISBLANK('In Process Calc.'!AL14),"",'In Process Calc.'!AL14)</f>
        <v>0</v>
      </c>
      <c r="BK14" s="111">
        <f>IF(ISBLANK('In Process Calc.'!AM14),"",'In Process Calc.'!AM14)</f>
        <v>-3.9036919444444553</v>
      </c>
      <c r="BL14" s="111">
        <f>IF(ISBLANK('In Process Calc.'!AN14),"",'In Process Calc.'!AN14)</f>
        <v>-15.284030555555569</v>
      </c>
      <c r="BM14" s="111">
        <f>IF(ISBLANK('In Process Calc.'!AO14),"",'In Process Calc.'!AO14)</f>
        <v>22.669767222222205</v>
      </c>
      <c r="BO14" s="54" t="s">
        <v>51</v>
      </c>
      <c r="BP14" s="56">
        <f t="array" ref="BP14:BS14">LINEST($L3:INDEX($L:$L,COUNT($L:$L)+2),$A$3:INDEX($A:$A,COUNT($A:$A)+2)^{1,2,3},TRUE,TRUE)</f>
        <v>1.0307330500913038E-6</v>
      </c>
      <c r="BQ14" s="56">
        <v>-3.917074900223405E-4</v>
      </c>
      <c r="BR14" s="56">
        <v>8.2762640682631141E-3</v>
      </c>
      <c r="BS14" s="56">
        <v>0.11162844228354984</v>
      </c>
      <c r="BT14" s="56">
        <f t="array" ref="BT14:BX14">LINEST($L3:INDEX($L:$L,COUNT($L:$L)+2),$A$3:INDEX($A:$A,COUNT($A:$A)+2)^{1,2,3,4},TRUE,TRUE)</f>
        <v>-5.868614397764617E-9</v>
      </c>
      <c r="BU14" s="56">
        <v>4.9447525883910192E-6</v>
      </c>
      <c r="BV14" s="56">
        <v>-1.2134270265774659E-3</v>
      </c>
      <c r="BW14" s="56">
        <v>6.4598065625087894E-2</v>
      </c>
      <c r="BX14" s="56">
        <v>-0.53200463744925663</v>
      </c>
      <c r="BY14" s="57">
        <f t="array" ref="BY14">IF('Cumulative Curves'!$B$13=6,CB37,IF('Cumulative Curves'!$B$13=5,BU37, IF( 'Cumulative Curves'!$B$13=4, BX14,IF('Cumulative Curves'!$B$13=3, BS14, 0))))</f>
        <v>0.22257066100971201</v>
      </c>
      <c r="BZ14" s="57">
        <f t="array" ref="BZ14">IF('Cumulative Curves'!$B$13=6,CA37,IF('Cumulative Curves'!$B$13=5,BT37, IF( 'Cumulative Curves'!$B$13=4, BW14,IF('Cumulative Curves'!$B$13=3, BR14, 0))))</f>
        <v>-7.1368160204168002E-2</v>
      </c>
      <c r="CA14" s="57">
        <f>IF('Cumulative Curves'!$B$13=6,BZ37,IF('Cumulative Curves'!$B$13=5,BS37, IF( 'Cumulative Curves'!$B$13=4, BV14,IF('Cumulative Curves'!$B$13=3, BQ14, 0))))</f>
        <v>2.3936905922913704E-3</v>
      </c>
      <c r="CB14" s="57">
        <f>IF('Cumulative Curves'!$B$13=6,BY37,IF('Cumulative Curves'!$B$13=5,BR37, IF( 'Cumulative Curves'!$B$13=4, BU14,IF('Cumulative Curves'!$B$13=3, BP14, 0))))</f>
        <v>-3.0643084354969385E-5</v>
      </c>
      <c r="CC14" s="57">
        <f>IF('Cumulative Curves'!$B$13=6,BX37,IF('Cumulative Curves'!$B$13=5,BQ37, IF( 'Cumulative Curves'!$B$13=4,BT14, 0)))</f>
        <v>1.5396292431283129E-7</v>
      </c>
      <c r="CD14" s="57">
        <f>IF('Cumulative Curves'!$B$13=6,BW37,IF('Cumulative Curves'!$B$13=5,BP37, 0))</f>
        <v>-3.2964206228672864E-10</v>
      </c>
      <c r="CE14" s="57">
        <f>IF('Cumulative Curves'!$B$13=6,BV37,0)</f>
        <v>2.5128671539414321E-13</v>
      </c>
      <c r="CF14" s="49"/>
      <c r="CG14" s="76">
        <f>IF(ISBLANK('In Process Calc.'!C14),"",'In Process Calc.'!C14)</f>
        <v>261.75</v>
      </c>
      <c r="CH14" s="76">
        <f t="shared" si="0"/>
        <v>16.780535602227602</v>
      </c>
      <c r="CI14" s="76">
        <f t="shared" si="1"/>
        <v>30719.071717507773</v>
      </c>
      <c r="CJ14" s="76">
        <f t="shared" si="2"/>
        <v>0</v>
      </c>
      <c r="CK14" s="76">
        <f t="shared" si="3"/>
        <v>3619.4197466074547</v>
      </c>
      <c r="CL14" s="76">
        <f t="shared" si="4"/>
        <v>-11.347564936558186</v>
      </c>
      <c r="CM14" s="76">
        <f t="shared" si="5"/>
        <v>-0.54750278174350342</v>
      </c>
      <c r="CN14" s="76">
        <f t="shared" si="6"/>
        <v>12.011466759430817</v>
      </c>
      <c r="CO14" s="76">
        <f t="shared" si="7"/>
        <v>-1.248742749976401</v>
      </c>
      <c r="CP14" s="76">
        <f t="shared" si="8"/>
        <v>1.7456853192538873</v>
      </c>
      <c r="CQ14" s="76">
        <f t="shared" si="9"/>
        <v>87.059085752506149</v>
      </c>
      <c r="CR14" s="76">
        <f t="shared" si="10"/>
        <v>-5.487392680986261</v>
      </c>
      <c r="CS14" s="76">
        <f t="shared" si="11"/>
        <v>-12.531795912783107</v>
      </c>
      <c r="CT14" s="76">
        <f t="shared" si="12"/>
        <v>0</v>
      </c>
      <c r="CU14" s="76">
        <f t="shared" si="13"/>
        <v>0</v>
      </c>
      <c r="CV14" s="76">
        <f t="shared" si="14"/>
        <v>0</v>
      </c>
      <c r="CW14" s="76">
        <f t="shared" si="15"/>
        <v>9.0096852572813475</v>
      </c>
      <c r="CX14" s="76">
        <f t="shared" si="16"/>
        <v>0</v>
      </c>
      <c r="CY14" s="76">
        <f t="shared" si="17"/>
        <v>0</v>
      </c>
      <c r="CZ14" s="76">
        <f t="shared" si="18"/>
        <v>0</v>
      </c>
      <c r="DA14" s="76">
        <f t="shared" si="19"/>
        <v>0</v>
      </c>
      <c r="DB14" s="76">
        <f t="shared" si="20"/>
        <v>0</v>
      </c>
      <c r="DC14" s="76">
        <f t="shared" si="21"/>
        <v>0</v>
      </c>
      <c r="DD14" s="76">
        <f t="shared" si="22"/>
        <v>0</v>
      </c>
      <c r="DE14" s="76">
        <f t="shared" si="23"/>
        <v>0</v>
      </c>
      <c r="DF14" s="76">
        <f t="shared" si="24"/>
        <v>0</v>
      </c>
      <c r="DG14" s="76">
        <f t="shared" si="25"/>
        <v>0</v>
      </c>
      <c r="DH14" s="76">
        <f t="shared" si="26"/>
        <v>0</v>
      </c>
      <c r="DI14" s="76">
        <f t="shared" si="27"/>
        <v>0</v>
      </c>
      <c r="DJ14" s="76">
        <f t="shared" si="28"/>
        <v>-14.372091960210923</v>
      </c>
      <c r="DK14" s="76">
        <f t="shared" si="29"/>
        <v>-25.719656896769095</v>
      </c>
      <c r="DL14" s="76">
        <f t="shared" si="30"/>
        <v>-14.695042302398335</v>
      </c>
    </row>
    <row r="15" spans="1:116" s="48" customFormat="1" ht="12">
      <c r="A15" s="111">
        <f>IF(ISBLANK('In Process Calc.'!C15),"",'In Process Calc.'!C15)</f>
        <v>284.75000000005821</v>
      </c>
      <c r="B15" s="111">
        <f>IF(ISBLANK('Measured Data'!H19),"",'Measured Data'!H19)</f>
        <v>16.004000527954101</v>
      </c>
      <c r="C15" s="111">
        <f>IF(ISBLANK('In Process Calc.'!L15),"",'In Process Calc.'!L15)</f>
        <v>28435.689399102786</v>
      </c>
      <c r="D15" s="111">
        <f>IF(ISBLANK('In Process Calc.'!M15),"",'In Process Calc.'!M15)</f>
        <v>0</v>
      </c>
      <c r="E15" s="111">
        <f>IF(ISBLANK('In Process Calc.'!N15),"",'In Process Calc.'!N15)</f>
        <v>4536.1062666666667</v>
      </c>
      <c r="F15" s="111">
        <f>IF(ISBLANK('In Process Calc.'!O15),"",'In Process Calc.'!O15)</f>
        <v>-8.7425074444444455</v>
      </c>
      <c r="G15" s="111">
        <f>IF(ISBLANK('In Process Calc.'!P15),"",'In Process Calc.'!P15)</f>
        <v>0.73322133333333284</v>
      </c>
      <c r="H15" s="111">
        <f>IF(ISBLANK('In Process Calc.'!Q15),"",'In Process Calc.'!Q15)</f>
        <v>11.049097</v>
      </c>
      <c r="I15" s="111">
        <f>IF(ISBLANK('In Process Calc.'!R15),"",'In Process Calc.'!R15)</f>
        <v>-0.4301398888888901</v>
      </c>
      <c r="J15" s="111">
        <f>IF(ISBLANK('In Process Calc.'!S15),"",'In Process Calc.'!S15)</f>
        <v>1.7905624444444443</v>
      </c>
      <c r="K15" s="111">
        <f>IF(ISBLANK('In Process Calc.'!T15),"",'In Process Calc.'!T15)</f>
        <v>103.61341164067417</v>
      </c>
      <c r="L15" s="111">
        <f>IF(ISBLANK('In Process Calc.'!U15),"",'In Process Calc.'!U15)</f>
        <v>-4.4572677777777789</v>
      </c>
      <c r="M15" s="111">
        <f>IF(ISBLANK('In Process Calc.'!V15),"",'In Process Calc.'!V15)</f>
        <v>-3.1116388888888915</v>
      </c>
      <c r="N15" s="111">
        <f>IF(ISBLANK('In Process Calc.'!W15),"",'In Process Calc.'!W15)</f>
        <v>0</v>
      </c>
      <c r="O15" s="111">
        <f>IF(ISBLANK('In Process Calc.'!X15),"",'In Process Calc.'!X15)</f>
        <v>0</v>
      </c>
      <c r="P15" s="111">
        <f>IF(ISBLANK('In Process Calc.'!Y15),"",'In Process Calc.'!Y15)</f>
        <v>0</v>
      </c>
      <c r="Q15" s="111">
        <f>IF(ISBLANK('In Process Calc.'!Z15),"",'In Process Calc.'!Z15)</f>
        <v>6.0961244326031192</v>
      </c>
      <c r="R15" s="111">
        <f>IF(ISBLANK('In Process Calc.'!AA15),"",'In Process Calc.'!AA15)</f>
        <v>0</v>
      </c>
      <c r="S15" s="111">
        <f>IF(ISBLANK('In Process Calc.'!AB15),"",'In Process Calc.'!AB15)</f>
        <v>0</v>
      </c>
      <c r="T15" s="111">
        <f>IF(ISBLANK('In Process Calc.'!AC15),"",'In Process Calc.'!AC15)</f>
        <v>0</v>
      </c>
      <c r="U15" s="111">
        <f>IF(ISBLANK('In Process Calc.'!AD15),"",'In Process Calc.'!AD15)</f>
        <v>0</v>
      </c>
      <c r="V15" s="111">
        <f>IF(ISBLANK('In Process Calc.'!AE15),"",'In Process Calc.'!AE15)</f>
        <v>0</v>
      </c>
      <c r="W15" s="111">
        <f>IF(ISBLANK('In Process Calc.'!AF15),"",'In Process Calc.'!AF15)</f>
        <v>0</v>
      </c>
      <c r="X15" s="111">
        <f>IF(ISBLANK('In Process Calc.'!AG15),"",'In Process Calc.'!AG15)</f>
        <v>0</v>
      </c>
      <c r="Y15" s="111">
        <f>IF(ISBLANK('In Process Calc.'!AH15),"",'In Process Calc.'!AH15)</f>
        <v>0</v>
      </c>
      <c r="Z15" s="111">
        <f>IF(ISBLANK('In Process Calc.'!AI15),"",'In Process Calc.'!AI15)</f>
        <v>0</v>
      </c>
      <c r="AA15" s="111">
        <f>IF(ISBLANK('In Process Calc.'!AJ15),"",'In Process Calc.'!AJ15)</f>
        <v>0</v>
      </c>
      <c r="AB15" s="111">
        <f>IF(ISBLANK('In Process Calc.'!AK15),"",'In Process Calc.'!AK15)</f>
        <v>0</v>
      </c>
      <c r="AC15" s="111">
        <f>IF(ISBLANK('In Process Calc.'!AL15),"",'In Process Calc.'!AL15)</f>
        <v>0</v>
      </c>
      <c r="AD15" s="111">
        <f>IF(ISBLANK('In Process Calc.'!AM15),"",'In Process Calc.'!AM15)</f>
        <v>7.4133824444444345</v>
      </c>
      <c r="AE15" s="111">
        <f>IF(ISBLANK('In Process Calc.'!AN15),"",'In Process Calc.'!AN15)</f>
        <v>-1.329125000000011</v>
      </c>
      <c r="AF15" s="111">
        <f>IF(ISBLANK('In Process Calc.'!AO15),"",'In Process Calc.'!AO15)</f>
        <v>46.001520111111105</v>
      </c>
      <c r="AH15" s="111">
        <f>IF(ISBLANK('In Process Calc.'!C15),"",'In Process Calc.'!C15)</f>
        <v>284.75000000005821</v>
      </c>
      <c r="AI15" s="111">
        <f>IF(ISBLANK('Measured Data'!H19),"",'Measured Data'!H19)</f>
        <v>16.004000527954101</v>
      </c>
      <c r="AJ15" s="111">
        <f>IF(ISBLANK('In Process Calc.'!L15),"",'In Process Calc.'!L15)</f>
        <v>28435.689399102786</v>
      </c>
      <c r="AK15" s="111">
        <f>IF(ISBLANK('In Process Calc.'!M15),"",'In Process Calc.'!M15)</f>
        <v>0</v>
      </c>
      <c r="AL15" s="111">
        <f>IF(ISBLANK('In Process Calc.'!N15),"",'In Process Calc.'!N15)</f>
        <v>4536.1062666666667</v>
      </c>
      <c r="AM15" s="111">
        <f>IF(ISBLANK('In Process Calc.'!O15),"",'In Process Calc.'!O15)</f>
        <v>-8.7425074444444455</v>
      </c>
      <c r="AN15" s="111">
        <f>IF(ISBLANK('In Process Calc.'!P15),"",'In Process Calc.'!P15)</f>
        <v>0.73322133333333284</v>
      </c>
      <c r="AO15" s="111">
        <f>IF(ISBLANK('In Process Calc.'!Q15),"",'In Process Calc.'!Q15)</f>
        <v>11.049097</v>
      </c>
      <c r="AP15" s="111">
        <f>IF(ISBLANK('In Process Calc.'!R15),"",'In Process Calc.'!R15)</f>
        <v>-0.4301398888888901</v>
      </c>
      <c r="AQ15" s="111">
        <f>IF(ISBLANK('In Process Calc.'!S15),"",'In Process Calc.'!S15)</f>
        <v>1.7905624444444443</v>
      </c>
      <c r="AR15" s="111">
        <f>IF(ISBLANK('In Process Calc.'!T15),"",'In Process Calc.'!T15)</f>
        <v>103.61341164067417</v>
      </c>
      <c r="AS15" s="111">
        <f>IF(ISBLANK('In Process Calc.'!U15),"",'In Process Calc.'!U15)</f>
        <v>-4.4572677777777789</v>
      </c>
      <c r="AT15" s="111">
        <f>IF(ISBLANK('In Process Calc.'!V15),"",'In Process Calc.'!V15)</f>
        <v>-3.1116388888888915</v>
      </c>
      <c r="AU15" s="111">
        <f>IF(ISBLANK('In Process Calc.'!W15),"",'In Process Calc.'!W15)</f>
        <v>0</v>
      </c>
      <c r="AV15" s="111">
        <f>IF(ISBLANK('In Process Calc.'!X15),"",'In Process Calc.'!X15)</f>
        <v>0</v>
      </c>
      <c r="AW15" s="111">
        <f>IF(ISBLANK('In Process Calc.'!Y15),"",'In Process Calc.'!Y15)</f>
        <v>0</v>
      </c>
      <c r="AX15" s="111">
        <f>IF(ISBLANK('In Process Calc.'!Z15),"",'In Process Calc.'!Z15)</f>
        <v>6.0961244326031192</v>
      </c>
      <c r="AY15" s="111">
        <f>IF(ISBLANK('In Process Calc.'!AA15),"",'In Process Calc.'!AA15)</f>
        <v>0</v>
      </c>
      <c r="AZ15" s="111">
        <f>IF(ISBLANK('In Process Calc.'!AB15),"",'In Process Calc.'!AB15)</f>
        <v>0</v>
      </c>
      <c r="BA15" s="111">
        <f>IF(ISBLANK('In Process Calc.'!AC15),"",'In Process Calc.'!AC15)</f>
        <v>0</v>
      </c>
      <c r="BB15" s="111">
        <f>IF(ISBLANK('In Process Calc.'!AD15),"",'In Process Calc.'!AD15)</f>
        <v>0</v>
      </c>
      <c r="BC15" s="111">
        <f>IF(ISBLANK('In Process Calc.'!AE15),"",'In Process Calc.'!AE15)</f>
        <v>0</v>
      </c>
      <c r="BD15" s="111">
        <f>IF(ISBLANK('In Process Calc.'!AF15),"",'In Process Calc.'!AF15)</f>
        <v>0</v>
      </c>
      <c r="BE15" s="111">
        <f>IF(ISBLANK('In Process Calc.'!AG15),"",'In Process Calc.'!AG15)</f>
        <v>0</v>
      </c>
      <c r="BF15" s="111">
        <f>IF(ISBLANK('In Process Calc.'!AH15),"",'In Process Calc.'!AH15)</f>
        <v>0</v>
      </c>
      <c r="BG15" s="111">
        <f>IF(ISBLANK('In Process Calc.'!AI15),"",'In Process Calc.'!AI15)</f>
        <v>0</v>
      </c>
      <c r="BH15" s="111">
        <f>IF(ISBLANK('In Process Calc.'!AJ15),"",'In Process Calc.'!AJ15)</f>
        <v>0</v>
      </c>
      <c r="BI15" s="111">
        <f>IF(ISBLANK('In Process Calc.'!AK15),"",'In Process Calc.'!AK15)</f>
        <v>0</v>
      </c>
      <c r="BJ15" s="111">
        <f>IF(ISBLANK('In Process Calc.'!AL15),"",'In Process Calc.'!AL15)</f>
        <v>0</v>
      </c>
      <c r="BK15" s="111">
        <f>IF(ISBLANK('In Process Calc.'!AM15),"",'In Process Calc.'!AM15)</f>
        <v>7.4133824444444345</v>
      </c>
      <c r="BL15" s="111">
        <f>IF(ISBLANK('In Process Calc.'!AN15),"",'In Process Calc.'!AN15)</f>
        <v>-1.329125000000011</v>
      </c>
      <c r="BM15" s="111">
        <f>IF(ISBLANK('In Process Calc.'!AO15),"",'In Process Calc.'!AO15)</f>
        <v>46.001520111111105</v>
      </c>
      <c r="BO15" s="54" t="s">
        <v>48</v>
      </c>
      <c r="BP15" s="56">
        <f t="array" ref="BP15:BS15">LINEST($M3:INDEX($M:$M,COUNT($M:$M)+2),$A$3:INDEX($A:$A,COUNT($A:$A)+2)^{1,2,3},TRUE,TRUE)</f>
        <v>1.6082071182359536E-6</v>
      </c>
      <c r="BQ15" s="56">
        <v>1.4735851268827191E-6</v>
      </c>
      <c r="BR15" s="56">
        <v>-0.17535960923973601</v>
      </c>
      <c r="BS15" s="56">
        <v>4.427170735704836</v>
      </c>
      <c r="BT15" s="56">
        <f t="array" ref="BT15:BX15">LINEST($M3:INDEX($M:$M,COUNT($M:$M)+2),$A$3:INDEX($A:$A,COUNT($A:$A)+2)^{1,2,3,4},TRUE,TRUE)</f>
        <v>-6.1351725321501798E-8</v>
      </c>
      <c r="BU15" s="56">
        <v>4.2526187980673053E-5</v>
      </c>
      <c r="BV15" s="56">
        <v>-8.5889547308389269E-3</v>
      </c>
      <c r="BW15" s="56">
        <v>0.41344031260257119</v>
      </c>
      <c r="BX15" s="56">
        <v>-2.3015044232289483</v>
      </c>
      <c r="BY15" s="57">
        <f>IF('Cumulative Curves'!$B$14=6,#REF!,IF('Cumulative Curves'!$B$14=5,#REF!, IF( 'Cumulative Curves'!$B$14=4, BX15,IF('Cumulative Curves'!$B$14=3, BS15, 0))))</f>
        <v>4.427170735704836</v>
      </c>
      <c r="BZ15" s="57">
        <f>IF('Cumulative Curves'!$B$14=6,#REF!,IF('Cumulative Curves'!$B$14=5,#REF!, IF( 'Cumulative Curves'!$B$14=4, BW15,IF('Cumulative Curves'!$B$14=3, BR15, 0))))</f>
        <v>-0.17535960923973601</v>
      </c>
      <c r="CA15" s="57">
        <f>IF('Cumulative Curves'!$B$14=6,#REF!,IF('Cumulative Curves'!$B$14=5,#REF!, IF( 'Cumulative Curves'!$B$14=4, BV15,IF('Cumulative Curves'!$B$14=3, BQ15, 0))))</f>
        <v>1.4735851268827191E-6</v>
      </c>
      <c r="CB15" s="57">
        <f>IF('Cumulative Curves'!$B$14=6,#REF!,IF('Cumulative Curves'!$B$14=5,#REF!, IF( 'Cumulative Curves'!$B$14=4, BU15,IF('Cumulative Curves'!$B$14=3, BP15, 0))))</f>
        <v>1.6082071182359536E-6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284.75000000005821</v>
      </c>
      <c r="CH15" s="76">
        <f t="shared" si="0"/>
        <v>16.7258656048189</v>
      </c>
      <c r="CI15" s="76">
        <f t="shared" si="1"/>
        <v>30340.71195700203</v>
      </c>
      <c r="CJ15" s="76">
        <f t="shared" si="2"/>
        <v>0</v>
      </c>
      <c r="CK15" s="76">
        <f t="shared" si="3"/>
        <v>4308.6353878632572</v>
      </c>
      <c r="CL15" s="76">
        <f t="shared" si="4"/>
        <v>-10.13352877044305</v>
      </c>
      <c r="CM15" s="76">
        <f t="shared" si="5"/>
        <v>9.8877337165403034E-2</v>
      </c>
      <c r="CN15" s="76">
        <f t="shared" si="6"/>
        <v>12.885444911607564</v>
      </c>
      <c r="CO15" s="76">
        <f t="shared" si="7"/>
        <v>-0.71537935457099167</v>
      </c>
      <c r="CP15" s="76">
        <f t="shared" si="8"/>
        <v>1.7316532563893707</v>
      </c>
      <c r="CQ15" s="76">
        <f t="shared" si="9"/>
        <v>102.84538822142818</v>
      </c>
      <c r="CR15" s="76">
        <f t="shared" si="10"/>
        <v>-4.4526811503815509</v>
      </c>
      <c r="CS15" s="76">
        <f t="shared" si="11"/>
        <v>-8.2562923851583676</v>
      </c>
      <c r="CT15" s="76">
        <f t="shared" si="12"/>
        <v>0</v>
      </c>
      <c r="CU15" s="76">
        <f t="shared" si="13"/>
        <v>0</v>
      </c>
      <c r="CV15" s="76">
        <f t="shared" si="14"/>
        <v>0</v>
      </c>
      <c r="CW15" s="76">
        <f t="shared" si="15"/>
        <v>4.4902627959175163</v>
      </c>
      <c r="CX15" s="76">
        <f t="shared" si="16"/>
        <v>0</v>
      </c>
      <c r="CY15" s="76">
        <f t="shared" si="17"/>
        <v>0</v>
      </c>
      <c r="CZ15" s="76">
        <f t="shared" si="18"/>
        <v>0</v>
      </c>
      <c r="DA15" s="76">
        <f t="shared" si="19"/>
        <v>0</v>
      </c>
      <c r="DB15" s="76">
        <f t="shared" si="20"/>
        <v>0</v>
      </c>
      <c r="DC15" s="76">
        <f t="shared" si="21"/>
        <v>0</v>
      </c>
      <c r="DD15" s="76">
        <f t="shared" si="22"/>
        <v>0</v>
      </c>
      <c r="DE15" s="76">
        <f t="shared" si="23"/>
        <v>0</v>
      </c>
      <c r="DF15" s="76">
        <f t="shared" si="24"/>
        <v>0</v>
      </c>
      <c r="DG15" s="76">
        <f t="shared" si="25"/>
        <v>0</v>
      </c>
      <c r="DH15" s="76">
        <f t="shared" si="26"/>
        <v>0</v>
      </c>
      <c r="DI15" s="76">
        <f t="shared" si="27"/>
        <v>0</v>
      </c>
      <c r="DJ15" s="76">
        <f t="shared" si="28"/>
        <v>-3.4743616471101291</v>
      </c>
      <c r="DK15" s="76">
        <f t="shared" si="29"/>
        <v>-13.607890417553193</v>
      </c>
      <c r="DL15" s="76">
        <f t="shared" si="30"/>
        <v>13.912265867155398</v>
      </c>
    </row>
    <row r="16" spans="1:116" s="48" customFormat="1" ht="12">
      <c r="A16" s="111">
        <f>IF(ISBLANK('In Process Calc.'!C16),"",'In Process Calc.'!C16)</f>
        <v>308.58333333337214</v>
      </c>
      <c r="B16" s="111">
        <f>IF(ISBLANK('Measured Data'!H20),"",'Measured Data'!H20)</f>
        <v>15.927300317382812</v>
      </c>
      <c r="C16" s="111">
        <f>IF(ISBLANK('In Process Calc.'!L16),"",'In Process Calc.'!L16)</f>
        <v>28204.089122047259</v>
      </c>
      <c r="D16" s="111">
        <f>IF(ISBLANK('In Process Calc.'!M16),"",'In Process Calc.'!M16)</f>
        <v>0</v>
      </c>
      <c r="E16" s="111">
        <f>IF(ISBLANK('In Process Calc.'!N16),"",'In Process Calc.'!N16)</f>
        <v>5200.0721833333337</v>
      </c>
      <c r="F16" s="111">
        <f>IF(ISBLANK('In Process Calc.'!O16),"",'In Process Calc.'!O16)</f>
        <v>-5.1722416111111125</v>
      </c>
      <c r="G16" s="111">
        <f>IF(ISBLANK('In Process Calc.'!P16),"",'In Process Calc.'!P16)</f>
        <v>1.4727088333333325</v>
      </c>
      <c r="H16" s="111">
        <f>IF(ISBLANK('In Process Calc.'!Q16),"",'In Process Calc.'!Q16)</f>
        <v>11.035045388888889</v>
      </c>
      <c r="I16" s="111">
        <f>IF(ISBLANK('In Process Calc.'!R16),"",'In Process Calc.'!R16)</f>
        <v>0.62002944444444363</v>
      </c>
      <c r="J16" s="111">
        <f>IF(ISBLANK('In Process Calc.'!S16),"",'In Process Calc.'!S16)</f>
        <v>1.6559491111111111</v>
      </c>
      <c r="K16" s="111">
        <f>IF(ISBLANK('In Process Calc.'!T16),"",'In Process Calc.'!T16)</f>
        <v>120.05977473905473</v>
      </c>
      <c r="L16" s="111">
        <f>IF(ISBLANK('In Process Calc.'!U16),"",'In Process Calc.'!U16)</f>
        <v>-4.0661893333333348</v>
      </c>
      <c r="M16" s="111">
        <f>IF(ISBLANK('In Process Calc.'!V16),"",'In Process Calc.'!V16)</f>
        <v>0.1171293888888858</v>
      </c>
      <c r="N16" s="111">
        <f>IF(ISBLANK('In Process Calc.'!W16),"",'In Process Calc.'!W16)</f>
        <v>0</v>
      </c>
      <c r="O16" s="111">
        <f>IF(ISBLANK('In Process Calc.'!X16),"",'In Process Calc.'!X16)</f>
        <v>0</v>
      </c>
      <c r="P16" s="111">
        <f>IF(ISBLANK('In Process Calc.'!Y16),"",'In Process Calc.'!Y16)</f>
        <v>0</v>
      </c>
      <c r="Q16" s="111">
        <f>IF(ISBLANK('In Process Calc.'!Z16),"",'In Process Calc.'!Z16)</f>
        <v>1.6682948490230904</v>
      </c>
      <c r="R16" s="111">
        <f>IF(ISBLANK('In Process Calc.'!AA16),"",'In Process Calc.'!AA16)</f>
        <v>0</v>
      </c>
      <c r="S16" s="111">
        <f>IF(ISBLANK('In Process Calc.'!AB16),"",'In Process Calc.'!AB16)</f>
        <v>0</v>
      </c>
      <c r="T16" s="111">
        <f>IF(ISBLANK('In Process Calc.'!AC16),"",'In Process Calc.'!AC16)</f>
        <v>0</v>
      </c>
      <c r="U16" s="111">
        <f>IF(ISBLANK('In Process Calc.'!AD16),"",'In Process Calc.'!AD16)</f>
        <v>0</v>
      </c>
      <c r="V16" s="111">
        <f>IF(ISBLANK('In Process Calc.'!AE16),"",'In Process Calc.'!AE16)</f>
        <v>0</v>
      </c>
      <c r="W16" s="111">
        <f>IF(ISBLANK('In Process Calc.'!AF16),"",'In Process Calc.'!AF16)</f>
        <v>0</v>
      </c>
      <c r="X16" s="111">
        <f>IF(ISBLANK('In Process Calc.'!AG16),"",'In Process Calc.'!AG16)</f>
        <v>0</v>
      </c>
      <c r="Y16" s="111">
        <f>IF(ISBLANK('In Process Calc.'!AH16),"",'In Process Calc.'!AH16)</f>
        <v>0</v>
      </c>
      <c r="Z16" s="111">
        <f>IF(ISBLANK('In Process Calc.'!AI16),"",'In Process Calc.'!AI16)</f>
        <v>0</v>
      </c>
      <c r="AA16" s="111">
        <f>IF(ISBLANK('In Process Calc.'!AJ16),"",'In Process Calc.'!AJ16)</f>
        <v>0</v>
      </c>
      <c r="AB16" s="111">
        <f>IF(ISBLANK('In Process Calc.'!AK16),"",'In Process Calc.'!AK16)</f>
        <v>0</v>
      </c>
      <c r="AC16" s="111">
        <f>IF(ISBLANK('In Process Calc.'!AL16),"",'In Process Calc.'!AL16)</f>
        <v>0</v>
      </c>
      <c r="AD16" s="111">
        <f>IF(ISBLANK('In Process Calc.'!AM16),"",'In Process Calc.'!AM16)</f>
        <v>18.705362888888878</v>
      </c>
      <c r="AE16" s="111">
        <f>IF(ISBLANK('In Process Calc.'!AN16),"",'In Process Calc.'!AN16)</f>
        <v>13.533121277777767</v>
      </c>
      <c r="AF16" s="111">
        <f>IF(ISBLANK('In Process Calc.'!AO16),"",'In Process Calc.'!AO16)</f>
        <v>61.16367211111109</v>
      </c>
      <c r="AH16" s="111">
        <f>IF(ISBLANK('In Process Calc.'!C16),"",'In Process Calc.'!C16)</f>
        <v>308.58333333337214</v>
      </c>
      <c r="AI16" s="111">
        <f>IF(ISBLANK('Measured Data'!H20),"",'Measured Data'!H20)</f>
        <v>15.927300317382812</v>
      </c>
      <c r="AJ16" s="111">
        <f>IF(ISBLANK('In Process Calc.'!L16),"",'In Process Calc.'!L16)</f>
        <v>28204.089122047259</v>
      </c>
      <c r="AK16" s="111">
        <f>IF(ISBLANK('In Process Calc.'!M16),"",'In Process Calc.'!M16)</f>
        <v>0</v>
      </c>
      <c r="AL16" s="111">
        <f>IF(ISBLANK('In Process Calc.'!N16),"",'In Process Calc.'!N16)</f>
        <v>5200.0721833333337</v>
      </c>
      <c r="AM16" s="111">
        <f>IF(ISBLANK('In Process Calc.'!O16),"",'In Process Calc.'!O16)</f>
        <v>-5.1722416111111125</v>
      </c>
      <c r="AN16" s="111">
        <f>IF(ISBLANK('In Process Calc.'!P16),"",'In Process Calc.'!P16)</f>
        <v>1.4727088333333325</v>
      </c>
      <c r="AO16" s="111">
        <f>IF(ISBLANK('In Process Calc.'!Q16),"",'In Process Calc.'!Q16)</f>
        <v>11.035045388888889</v>
      </c>
      <c r="AP16" s="111">
        <f>IF(ISBLANK('In Process Calc.'!R16),"",'In Process Calc.'!R16)</f>
        <v>0.62002944444444363</v>
      </c>
      <c r="AQ16" s="111">
        <f>IF(ISBLANK('In Process Calc.'!S16),"",'In Process Calc.'!S16)</f>
        <v>1.6559491111111111</v>
      </c>
      <c r="AR16" s="111">
        <f>IF(ISBLANK('In Process Calc.'!T16),"",'In Process Calc.'!T16)</f>
        <v>120.05977473905473</v>
      </c>
      <c r="AS16" s="111">
        <f>IF(ISBLANK('In Process Calc.'!U16),"",'In Process Calc.'!U16)</f>
        <v>-4.0661893333333348</v>
      </c>
      <c r="AT16" s="111">
        <f>IF(ISBLANK('In Process Calc.'!V16),"",'In Process Calc.'!V16)</f>
        <v>0.1171293888888858</v>
      </c>
      <c r="AU16" s="111">
        <f>IF(ISBLANK('In Process Calc.'!W16),"",'In Process Calc.'!W16)</f>
        <v>0</v>
      </c>
      <c r="AV16" s="111">
        <f>IF(ISBLANK('In Process Calc.'!X16),"",'In Process Calc.'!X16)</f>
        <v>0</v>
      </c>
      <c r="AW16" s="111">
        <f>IF(ISBLANK('In Process Calc.'!Y16),"",'In Process Calc.'!Y16)</f>
        <v>0</v>
      </c>
      <c r="AX16" s="111">
        <f>IF(ISBLANK('In Process Calc.'!Z16),"",'In Process Calc.'!Z16)</f>
        <v>1.6682948490230904</v>
      </c>
      <c r="AY16" s="111">
        <f>IF(ISBLANK('In Process Calc.'!AA16),"",'In Process Calc.'!AA16)</f>
        <v>0</v>
      </c>
      <c r="AZ16" s="111">
        <f>IF(ISBLANK('In Process Calc.'!AB16),"",'In Process Calc.'!AB16)</f>
        <v>0</v>
      </c>
      <c r="BA16" s="111">
        <f>IF(ISBLANK('In Process Calc.'!AC16),"",'In Process Calc.'!AC16)</f>
        <v>0</v>
      </c>
      <c r="BB16" s="111">
        <f>IF(ISBLANK('In Process Calc.'!AD16),"",'In Process Calc.'!AD16)</f>
        <v>0</v>
      </c>
      <c r="BC16" s="111">
        <f>IF(ISBLANK('In Process Calc.'!AE16),"",'In Process Calc.'!AE16)</f>
        <v>0</v>
      </c>
      <c r="BD16" s="111">
        <f>IF(ISBLANK('In Process Calc.'!AF16),"",'In Process Calc.'!AF16)</f>
        <v>0</v>
      </c>
      <c r="BE16" s="111">
        <f>IF(ISBLANK('In Process Calc.'!AG16),"",'In Process Calc.'!AG16)</f>
        <v>0</v>
      </c>
      <c r="BF16" s="111">
        <f>IF(ISBLANK('In Process Calc.'!AH16),"",'In Process Calc.'!AH16)</f>
        <v>0</v>
      </c>
      <c r="BG16" s="111">
        <f>IF(ISBLANK('In Process Calc.'!AI16),"",'In Process Calc.'!AI16)</f>
        <v>0</v>
      </c>
      <c r="BH16" s="111">
        <f>IF(ISBLANK('In Process Calc.'!AJ16),"",'In Process Calc.'!AJ16)</f>
        <v>0</v>
      </c>
      <c r="BI16" s="111">
        <f>IF(ISBLANK('In Process Calc.'!AK16),"",'In Process Calc.'!AK16)</f>
        <v>0</v>
      </c>
      <c r="BJ16" s="111">
        <f>IF(ISBLANK('In Process Calc.'!AL16),"",'In Process Calc.'!AL16)</f>
        <v>0</v>
      </c>
      <c r="BK16" s="111">
        <f>IF(ISBLANK('In Process Calc.'!AM16),"",'In Process Calc.'!AM16)</f>
        <v>18.705362888888878</v>
      </c>
      <c r="BL16" s="111">
        <f>IF(ISBLANK('In Process Calc.'!AN16),"",'In Process Calc.'!AN16)</f>
        <v>13.533121277777767</v>
      </c>
      <c r="BM16" s="111">
        <f>IF(ISBLANK('In Process Calc.'!AO16),"",'In Process Calc.'!AO16)</f>
        <v>61.16367211111109</v>
      </c>
      <c r="BO16" s="54" t="s">
        <v>52</v>
      </c>
      <c r="BP16" s="56">
        <f t="array" ref="BP16:BS16">LINEST($AU3:INDEX($AU:$AU,COUNT($AU:$AU)+2),$AH$3:INDEX($AH:$AH,COUNT($AH:$AH)+2)^{1,2,3},TRUE,TRUE)</f>
        <v>0</v>
      </c>
      <c r="BQ16" s="56">
        <v>0</v>
      </c>
      <c r="BR16" s="56">
        <v>0</v>
      </c>
      <c r="BS16" s="56">
        <v>0</v>
      </c>
      <c r="BT16" s="56">
        <f t="array" ref="BT16:BX16">LINEST($AU3:INDEX($AU:$AU,COUNT($AU:$AU)+2),$AH$3:INDEX($AH:$AH,COUNT($AH:$AH)+2)^{1,2,3,4},TRUE,TRUE)</f>
        <v>0</v>
      </c>
      <c r="BU16" s="56">
        <v>0</v>
      </c>
      <c r="BV16" s="56">
        <v>0</v>
      </c>
      <c r="BW16" s="56">
        <v>0</v>
      </c>
      <c r="BX16" s="56">
        <v>0</v>
      </c>
      <c r="BY16" s="57">
        <f>IF('Cumulative Curves'!$B$15=6,#REF!,IF('Cumulative Curves'!$B$15=5,#REF!, IF( 'Cumulative Curves'!$B$15=4, BX16,IF('Cumulative Curves'!$B$15=3, BS16, 0))))</f>
        <v>0</v>
      </c>
      <c r="BZ16" s="57">
        <f>IF('Cumulative Curves'!$B$15=6,#REF!,IF('Cumulative Curves'!$B$15=5,#REF!, IF( 'Cumulative Curves'!$B$15=4, BW16,IF('Cumulative Curves'!$B$15=3, BR16, 0))))</f>
        <v>0</v>
      </c>
      <c r="CA16" s="57">
        <f>IF('Cumulative Curves'!$B$15=6,#REF!,IF('Cumulative Curves'!$B$15=5,#REF!, IF( 'Cumulative Curves'!$B$15=4, BV16,IF('Cumulative Curves'!$B$15=3, BQ16, 0))))</f>
        <v>0</v>
      </c>
      <c r="CB16" s="57">
        <f>IF('Cumulative Curves'!$B$15=6,#REF!,IF('Cumulative Curves'!$B$15=5,#REF!, IF( 'Cumulative Curves'!$B$15=4, BU16,IF('Cumulative Curves'!$B$15=3, BP16, 0))))</f>
        <v>0</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308.58333333337214</v>
      </c>
      <c r="CH16" s="76">
        <f t="shared" si="0"/>
        <v>15.607693644651452</v>
      </c>
      <c r="CI16" s="76">
        <f t="shared" si="1"/>
        <v>27854.121583155124</v>
      </c>
      <c r="CJ16" s="76">
        <f t="shared" si="2"/>
        <v>0</v>
      </c>
      <c r="CK16" s="76">
        <f t="shared" si="3"/>
        <v>5024.1236699868705</v>
      </c>
      <c r="CL16" s="76">
        <f t="shared" si="4"/>
        <v>-7.4291299434911195</v>
      </c>
      <c r="CM16" s="76">
        <f t="shared" si="5"/>
        <v>1.0057626057845059</v>
      </c>
      <c r="CN16" s="76">
        <f t="shared" si="6"/>
        <v>12.334909996161088</v>
      </c>
      <c r="CO16" s="76">
        <f t="shared" si="7"/>
        <v>-0.36316684230527585</v>
      </c>
      <c r="CP16" s="76">
        <f t="shared" si="8"/>
        <v>1.599842492083269</v>
      </c>
      <c r="CQ16" s="76">
        <f t="shared" si="9"/>
        <v>118.91679175706039</v>
      </c>
      <c r="CR16" s="76">
        <f t="shared" si="10"/>
        <v>-3.6252881877490211</v>
      </c>
      <c r="CS16" s="76">
        <f t="shared" si="11"/>
        <v>-2.2892984800811575</v>
      </c>
      <c r="CT16" s="76">
        <f t="shared" si="12"/>
        <v>0</v>
      </c>
      <c r="CU16" s="76">
        <f t="shared" si="13"/>
        <v>0</v>
      </c>
      <c r="CV16" s="76">
        <f t="shared" si="14"/>
        <v>0</v>
      </c>
      <c r="CW16" s="76">
        <f t="shared" si="15"/>
        <v>1.8408118300055207</v>
      </c>
      <c r="CX16" s="76">
        <f t="shared" si="16"/>
        <v>0</v>
      </c>
      <c r="CY16" s="76">
        <f t="shared" si="17"/>
        <v>0</v>
      </c>
      <c r="CZ16" s="76">
        <f t="shared" si="18"/>
        <v>0</v>
      </c>
      <c r="DA16" s="76">
        <f t="shared" si="19"/>
        <v>0</v>
      </c>
      <c r="DB16" s="76">
        <f t="shared" si="20"/>
        <v>0</v>
      </c>
      <c r="DC16" s="76">
        <f t="shared" si="21"/>
        <v>0</v>
      </c>
      <c r="DD16" s="76">
        <f t="shared" si="22"/>
        <v>0</v>
      </c>
      <c r="DE16" s="76">
        <f t="shared" si="23"/>
        <v>0</v>
      </c>
      <c r="DF16" s="76">
        <f t="shared" si="24"/>
        <v>0</v>
      </c>
      <c r="DG16" s="76">
        <f t="shared" si="25"/>
        <v>0</v>
      </c>
      <c r="DH16" s="76">
        <f t="shared" si="26"/>
        <v>0</v>
      </c>
      <c r="DI16" s="76">
        <f t="shared" si="27"/>
        <v>0</v>
      </c>
      <c r="DJ16" s="76">
        <f t="shared" si="28"/>
        <v>11.555956812125913</v>
      </c>
      <c r="DK16" s="76">
        <f t="shared" si="29"/>
        <v>4.1268268686348506</v>
      </c>
      <c r="DL16" s="76">
        <f t="shared" si="30"/>
        <v>48.789807379759445</v>
      </c>
    </row>
    <row r="17" spans="1:116" s="48" customFormat="1" ht="12">
      <c r="A17" s="111">
        <f>IF(ISBLANK('In Process Calc.'!C17),"",'In Process Calc.'!C17)</f>
        <v>332.93333333329065</v>
      </c>
      <c r="B17" s="111">
        <f>IF(ISBLANK('Measured Data'!H21),"",'Measured Data'!H21)</f>
        <v>13.334700448608398</v>
      </c>
      <c r="C17" s="111">
        <f>IF(ISBLANK('In Process Calc.'!L17),"",'In Process Calc.'!L17)</f>
        <v>23502.324074261476</v>
      </c>
      <c r="D17" s="111">
        <f>IF(ISBLANK('In Process Calc.'!M17),"",'In Process Calc.'!M17)</f>
        <v>0</v>
      </c>
      <c r="E17" s="111">
        <f>IF(ISBLANK('In Process Calc.'!N17),"",'In Process Calc.'!N17)</f>
        <v>5452.5130666666673</v>
      </c>
      <c r="F17" s="111">
        <f>IF(ISBLANK('In Process Calc.'!O17),"",'In Process Calc.'!O17)</f>
        <v>-4.4764016666666677</v>
      </c>
      <c r="G17" s="111">
        <f>IF(ISBLANK('In Process Calc.'!P17),"",'In Process Calc.'!P17)</f>
        <v>1.3043462222222213</v>
      </c>
      <c r="H17" s="111">
        <f>IF(ISBLANK('In Process Calc.'!Q17),"",'In Process Calc.'!Q17)</f>
        <v>11.008195888888888</v>
      </c>
      <c r="I17" s="111">
        <f>IF(ISBLANK('In Process Calc.'!R17),"",'In Process Calc.'!R17)</f>
        <v>-1.1877874444444463</v>
      </c>
      <c r="J17" s="111">
        <f>IF(ISBLANK('In Process Calc.'!S17),"",'In Process Calc.'!S17)</f>
        <v>1.2224682222222223</v>
      </c>
      <c r="K17" s="111">
        <f>IF(ISBLANK('In Process Calc.'!T17),"",'In Process Calc.'!T17)</f>
        <v>133.47772652711561</v>
      </c>
      <c r="L17" s="111">
        <f>IF(ISBLANK('In Process Calc.'!U17),"",'In Process Calc.'!U17)</f>
        <v>-3.4366242222222239</v>
      </c>
      <c r="M17" s="111">
        <f>IF(ISBLANK('In Process Calc.'!V17),"",'In Process Calc.'!V17)</f>
        <v>-0.82288044444444775</v>
      </c>
      <c r="N17" s="111">
        <f>IF(ISBLANK('In Process Calc.'!W17),"",'In Process Calc.'!W17)</f>
        <v>0</v>
      </c>
      <c r="O17" s="111">
        <f>IF(ISBLANK('In Process Calc.'!X17),"",'In Process Calc.'!X17)</f>
        <v>0</v>
      </c>
      <c r="P17" s="111">
        <f>IF(ISBLANK('In Process Calc.'!Y17),"",'In Process Calc.'!Y17)</f>
        <v>0</v>
      </c>
      <c r="Q17" s="111">
        <f>IF(ISBLANK('In Process Calc.'!Z17),"",'In Process Calc.'!Z17)</f>
        <v>4.0621299585553583</v>
      </c>
      <c r="R17" s="111">
        <f>IF(ISBLANK('In Process Calc.'!AA17),"",'In Process Calc.'!AA17)</f>
        <v>0</v>
      </c>
      <c r="S17" s="111">
        <f>IF(ISBLANK('In Process Calc.'!AB17),"",'In Process Calc.'!AB17)</f>
        <v>0</v>
      </c>
      <c r="T17" s="111">
        <f>IF(ISBLANK('In Process Calc.'!AC17),"",'In Process Calc.'!AC17)</f>
        <v>0</v>
      </c>
      <c r="U17" s="111">
        <f>IF(ISBLANK('In Process Calc.'!AD17),"",'In Process Calc.'!AD17)</f>
        <v>0</v>
      </c>
      <c r="V17" s="111">
        <f>IF(ISBLANK('In Process Calc.'!AE17),"",'In Process Calc.'!AE17)</f>
        <v>0</v>
      </c>
      <c r="W17" s="111">
        <f>IF(ISBLANK('In Process Calc.'!AF17),"",'In Process Calc.'!AF17)</f>
        <v>0</v>
      </c>
      <c r="X17" s="111">
        <f>IF(ISBLANK('In Process Calc.'!AG17),"",'In Process Calc.'!AG17)</f>
        <v>0</v>
      </c>
      <c r="Y17" s="111">
        <f>IF(ISBLANK('In Process Calc.'!AH17),"",'In Process Calc.'!AH17)</f>
        <v>0</v>
      </c>
      <c r="Z17" s="111">
        <f>IF(ISBLANK('In Process Calc.'!AI17),"",'In Process Calc.'!AI17)</f>
        <v>0</v>
      </c>
      <c r="AA17" s="111">
        <f>IF(ISBLANK('In Process Calc.'!AJ17),"",'In Process Calc.'!AJ17)</f>
        <v>0</v>
      </c>
      <c r="AB17" s="111">
        <f>IF(ISBLANK('In Process Calc.'!AK17),"",'In Process Calc.'!AK17)</f>
        <v>0</v>
      </c>
      <c r="AC17" s="111">
        <f>IF(ISBLANK('In Process Calc.'!AL17),"",'In Process Calc.'!AL17)</f>
        <v>0</v>
      </c>
      <c r="AD17" s="111">
        <f>IF(ISBLANK('In Process Calc.'!AM17),"",'In Process Calc.'!AM17)</f>
        <v>16.318395111111098</v>
      </c>
      <c r="AE17" s="111">
        <f>IF(ISBLANK('In Process Calc.'!AN17),"",'In Process Calc.'!AN17)</f>
        <v>11.84199344444443</v>
      </c>
      <c r="AF17" s="111">
        <f>IF(ISBLANK('In Process Calc.'!AO17),"",'In Process Calc.'!AO17)</f>
        <v>46.574202111111077</v>
      </c>
      <c r="AH17" s="111">
        <f>IF(ISBLANK('In Process Calc.'!C17),"",'In Process Calc.'!C17)</f>
        <v>332.93333333329065</v>
      </c>
      <c r="AI17" s="111">
        <f>IF(ISBLANK('Measured Data'!H21),"",'Measured Data'!H21)</f>
        <v>13.334700448608398</v>
      </c>
      <c r="AJ17" s="111">
        <f>IF(ISBLANK('In Process Calc.'!L17),"",'In Process Calc.'!L17)</f>
        <v>23502.324074261476</v>
      </c>
      <c r="AK17" s="111">
        <f>IF(ISBLANK('In Process Calc.'!M17),"",'In Process Calc.'!M17)</f>
        <v>0</v>
      </c>
      <c r="AL17" s="111">
        <f>IF(ISBLANK('In Process Calc.'!N17),"",'In Process Calc.'!N17)</f>
        <v>5452.5130666666673</v>
      </c>
      <c r="AM17" s="111">
        <f>IF(ISBLANK('In Process Calc.'!O17),"",'In Process Calc.'!O17)</f>
        <v>-4.4764016666666677</v>
      </c>
      <c r="AN17" s="111">
        <f>IF(ISBLANK('In Process Calc.'!P17),"",'In Process Calc.'!P17)</f>
        <v>1.3043462222222213</v>
      </c>
      <c r="AO17" s="111">
        <f>IF(ISBLANK('In Process Calc.'!Q17),"",'In Process Calc.'!Q17)</f>
        <v>11.008195888888888</v>
      </c>
      <c r="AP17" s="111">
        <f>IF(ISBLANK('In Process Calc.'!R17),"",'In Process Calc.'!R17)</f>
        <v>-1.1877874444444463</v>
      </c>
      <c r="AQ17" s="111">
        <f>IF(ISBLANK('In Process Calc.'!S17),"",'In Process Calc.'!S17)</f>
        <v>1.2224682222222223</v>
      </c>
      <c r="AR17" s="111">
        <f>IF(ISBLANK('In Process Calc.'!T17),"",'In Process Calc.'!T17)</f>
        <v>133.47772652711561</v>
      </c>
      <c r="AS17" s="111">
        <f>IF(ISBLANK('In Process Calc.'!U17),"",'In Process Calc.'!U17)</f>
        <v>-3.4366242222222239</v>
      </c>
      <c r="AT17" s="111">
        <f>IF(ISBLANK('In Process Calc.'!V17),"",'In Process Calc.'!V17)</f>
        <v>-0.82288044444444775</v>
      </c>
      <c r="AU17" s="111">
        <f>IF(ISBLANK('In Process Calc.'!W17),"",'In Process Calc.'!W17)</f>
        <v>0</v>
      </c>
      <c r="AV17" s="111">
        <f>IF(ISBLANK('In Process Calc.'!X17),"",'In Process Calc.'!X17)</f>
        <v>0</v>
      </c>
      <c r="AW17" s="111">
        <f>IF(ISBLANK('In Process Calc.'!Y17),"",'In Process Calc.'!Y17)</f>
        <v>0</v>
      </c>
      <c r="AX17" s="111">
        <f>IF(ISBLANK('In Process Calc.'!Z17),"",'In Process Calc.'!Z17)</f>
        <v>4.0621299585553583</v>
      </c>
      <c r="AY17" s="111">
        <f>IF(ISBLANK('In Process Calc.'!AA17),"",'In Process Calc.'!AA17)</f>
        <v>0</v>
      </c>
      <c r="AZ17" s="111">
        <f>IF(ISBLANK('In Process Calc.'!AB17),"",'In Process Calc.'!AB17)</f>
        <v>0</v>
      </c>
      <c r="BA17" s="111">
        <f>IF(ISBLANK('In Process Calc.'!AC17),"",'In Process Calc.'!AC17)</f>
        <v>0</v>
      </c>
      <c r="BB17" s="111">
        <f>IF(ISBLANK('In Process Calc.'!AD17),"",'In Process Calc.'!AD17)</f>
        <v>0</v>
      </c>
      <c r="BC17" s="111">
        <f>IF(ISBLANK('In Process Calc.'!AE17),"",'In Process Calc.'!AE17)</f>
        <v>0</v>
      </c>
      <c r="BD17" s="111">
        <f>IF(ISBLANK('In Process Calc.'!AF17),"",'In Process Calc.'!AF17)</f>
        <v>0</v>
      </c>
      <c r="BE17" s="111">
        <f>IF(ISBLANK('In Process Calc.'!AG17),"",'In Process Calc.'!AG17)</f>
        <v>0</v>
      </c>
      <c r="BF17" s="111">
        <f>IF(ISBLANK('In Process Calc.'!AH17),"",'In Process Calc.'!AH17)</f>
        <v>0</v>
      </c>
      <c r="BG17" s="111">
        <f>IF(ISBLANK('In Process Calc.'!AI17),"",'In Process Calc.'!AI17)</f>
        <v>0</v>
      </c>
      <c r="BH17" s="111">
        <f>IF(ISBLANK('In Process Calc.'!AJ17),"",'In Process Calc.'!AJ17)</f>
        <v>0</v>
      </c>
      <c r="BI17" s="111">
        <f>IF(ISBLANK('In Process Calc.'!AK17),"",'In Process Calc.'!AK17)</f>
        <v>0</v>
      </c>
      <c r="BJ17" s="111">
        <f>IF(ISBLANK('In Process Calc.'!AL17),"",'In Process Calc.'!AL17)</f>
        <v>0</v>
      </c>
      <c r="BK17" s="111">
        <f>IF(ISBLANK('In Process Calc.'!AM17),"",'In Process Calc.'!AM17)</f>
        <v>16.318395111111098</v>
      </c>
      <c r="BL17" s="111">
        <f>IF(ISBLANK('In Process Calc.'!AN17),"",'In Process Calc.'!AN17)</f>
        <v>11.84199344444443</v>
      </c>
      <c r="BM17" s="111">
        <f>IF(ISBLANK('In Process Calc.'!AO17),"",'In Process Calc.'!AO17)</f>
        <v>46.574202111111077</v>
      </c>
      <c r="BO17" s="54" t="s">
        <v>330</v>
      </c>
      <c r="BP17" s="56">
        <f t="array" ref="BP17:BS17">LINEST($AV3:INDEX($AV:$AV,COUNT($AV:$AV)+2),$AH$3:INDEX($AH:$AH,COUNT($AH:$AH)+2)^{1,2,3},TRUE,TRUE)</f>
        <v>0</v>
      </c>
      <c r="BQ17" s="56">
        <v>0</v>
      </c>
      <c r="BR17" s="56">
        <v>0</v>
      </c>
      <c r="BS17" s="56">
        <v>0</v>
      </c>
      <c r="BT17" s="56">
        <f t="array" ref="BT17:BX17">LINEST($AV3:INDEX($AV:$AV,COUNT($AV:$AV)+2),$AH$3:INDEX($AH:$AH,COUNT($AH:$AH)+2)^{1,2,3,4},TRUE,TRUE)</f>
        <v>0</v>
      </c>
      <c r="BU17" s="56">
        <v>0</v>
      </c>
      <c r="BV17" s="56">
        <v>0</v>
      </c>
      <c r="BW17" s="56">
        <v>0</v>
      </c>
      <c r="BX17" s="56">
        <v>0</v>
      </c>
      <c r="BY17" s="57">
        <f>IF('Cumulative Curves'!$B$16=6,#REF!,IF('Cumulative Curves'!$B$16=5,#REF!, IF( 'Cumulative Curves'!$B$16=4, BX17,IF('Cumulative Curves'!$B$16=3, BS17, 0))))</f>
        <v>0</v>
      </c>
      <c r="BZ17" s="57">
        <f>IF('Cumulative Curves'!$B$16=6,#REF!,IF('Cumulative Curves'!$B$16=5,#REF!, IF( 'Cumulative Curves'!$B$16=4, BW17,IF('Cumulative Curves'!$B$16=3, BR17, 0))))</f>
        <v>0</v>
      </c>
      <c r="CA17" s="57">
        <f>IF('Cumulative Curves'!$B$16=6,#REF!,IF('Cumulative Curves'!$B$16=5,#REF!, IF( 'Cumulative Curves'!$B$16=4, BV17,IF('Cumulative Curves'!$B$16=3, BQ17, 0))))</f>
        <v>0</v>
      </c>
      <c r="CB17" s="57">
        <f>IF('Cumulative Curves'!$B$16=6,#REF!,IF('Cumulative Curves'!$B$16=5,#REF!, IF( 'Cumulative Curves'!$B$16=4, BU17,IF('Cumulative Curves'!$B$16=3, BP17, 0))))</f>
        <v>0</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332.93333333329065</v>
      </c>
      <c r="CH17" s="76">
        <f t="shared" si="0"/>
        <v>13.155581902503357</v>
      </c>
      <c r="CI17" s="76">
        <f t="shared" si="1"/>
        <v>22727.93503229713</v>
      </c>
      <c r="CJ17" s="76">
        <f t="shared" si="2"/>
        <v>0</v>
      </c>
      <c r="CK17" s="76">
        <f t="shared" si="3"/>
        <v>5740.6058283083676</v>
      </c>
      <c r="CL17" s="76">
        <f t="shared" si="4"/>
        <v>-2.8822105092412329</v>
      </c>
      <c r="CM17" s="76">
        <f t="shared" si="5"/>
        <v>2.208837908906073</v>
      </c>
      <c r="CN17" s="76">
        <f t="shared" si="6"/>
        <v>9.552252933048635</v>
      </c>
      <c r="CO17" s="76">
        <f t="shared" si="7"/>
        <v>-0.49016413616591592</v>
      </c>
      <c r="CP17" s="76">
        <f t="shared" si="8"/>
        <v>1.3203743147683227</v>
      </c>
      <c r="CQ17" s="76">
        <f t="shared" si="9"/>
        <v>134.13922355372884</v>
      </c>
      <c r="CR17" s="76">
        <f t="shared" si="10"/>
        <v>-3.5950024320259786</v>
      </c>
      <c r="CS17" s="76">
        <f t="shared" si="11"/>
        <v>5.556506655758362</v>
      </c>
      <c r="CT17" s="76">
        <f t="shared" si="12"/>
        <v>0</v>
      </c>
      <c r="CU17" s="76">
        <f t="shared" si="13"/>
        <v>0</v>
      </c>
      <c r="CV17" s="76">
        <f t="shared" si="14"/>
        <v>0</v>
      </c>
      <c r="CW17" s="76">
        <f t="shared" si="15"/>
        <v>4.2926876990429719</v>
      </c>
      <c r="CX17" s="76">
        <f t="shared" si="16"/>
        <v>0</v>
      </c>
      <c r="CY17" s="76">
        <f t="shared" si="17"/>
        <v>0</v>
      </c>
      <c r="CZ17" s="76">
        <f t="shared" si="18"/>
        <v>0</v>
      </c>
      <c r="DA17" s="76">
        <f t="shared" si="19"/>
        <v>0</v>
      </c>
      <c r="DB17" s="76">
        <f t="shared" si="20"/>
        <v>0</v>
      </c>
      <c r="DC17" s="76">
        <f t="shared" si="21"/>
        <v>0</v>
      </c>
      <c r="DD17" s="76">
        <f t="shared" si="22"/>
        <v>0</v>
      </c>
      <c r="DE17" s="76">
        <f t="shared" si="23"/>
        <v>0</v>
      </c>
      <c r="DF17" s="76">
        <f t="shared" si="24"/>
        <v>0</v>
      </c>
      <c r="DG17" s="76">
        <f t="shared" si="25"/>
        <v>0</v>
      </c>
      <c r="DH17" s="76">
        <f t="shared" si="26"/>
        <v>0</v>
      </c>
      <c r="DI17" s="76">
        <f t="shared" si="27"/>
        <v>0</v>
      </c>
      <c r="DJ17" s="76">
        <f t="shared" si="28"/>
        <v>31.213893345641793</v>
      </c>
      <c r="DK17" s="76">
        <f t="shared" si="29"/>
        <v>28.331682836400574</v>
      </c>
      <c r="DL17" s="76">
        <f t="shared" si="30"/>
        <v>89.829158250266943</v>
      </c>
    </row>
    <row r="18" spans="1:116" s="48" customFormat="1" ht="12">
      <c r="A18" s="111" t="str">
        <f>IF(ISBLANK('In Process Calc.'!C18),"",'In Process Calc.'!C18)</f>
        <v/>
      </c>
      <c r="B18" s="111" t="str">
        <f>IF(ISBLANK('Measured Data'!H22),"",'Measured Data'!H22)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IF(ISBLANK('Measured Data'!H22),"",'Measured Data'!H22)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59</v>
      </c>
      <c r="BP18" s="56">
        <f t="array" ref="BP18:BS18">LINEST($AW3:INDEX($AW:$AW,COUNT($AW:$AW)+2),$AH$3:INDEX($AH:$AH,COUNT($AH:$AH)+2)^{1,2,3},TRUE,TRUE)</f>
        <v>0</v>
      </c>
      <c r="BQ18" s="56">
        <v>0</v>
      </c>
      <c r="BR18" s="56">
        <v>0</v>
      </c>
      <c r="BS18" s="56">
        <v>0</v>
      </c>
      <c r="BT18" s="56">
        <f t="array" ref="BT18:BX18">LINEST($AW3:INDEX($AW:$AW,COUNT($AW:$AW)+2),$AH$3:INDEX($AH:$AH,COUNT($AH:$AH)+2)^{1,2,3,4},TRUE,TRUE)</f>
        <v>0</v>
      </c>
      <c r="BU18" s="56">
        <v>0</v>
      </c>
      <c r="BV18" s="56">
        <v>0</v>
      </c>
      <c r="BW18" s="56">
        <v>0</v>
      </c>
      <c r="BX18" s="56">
        <v>0</v>
      </c>
      <c r="BY18" s="57">
        <f>IF('Cumulative Curves'!$B$17=6,#REF!,IF('Cumulative Curves'!$B$17=5,#REF!, IF( 'Cumulative Curves'!$B$17=4, BX18,IF('Cumulative Curves'!$B$17=3, BS18, 0))))</f>
        <v>0</v>
      </c>
      <c r="BZ18" s="57">
        <f>IF('Cumulative Curves'!$B$17=6,#REF!,IF('Cumulative Curves'!$B$17=5,#REF!, IF( 'Cumulative Curves'!$B$17=4, BW18,IF('Cumulative Curves'!$B$17=3, BR18, 0))))</f>
        <v>0</v>
      </c>
      <c r="CA18" s="57">
        <f>IF('Cumulative Curves'!$B$17=6,#REF!,IF('Cumulative Curves'!$B$17=5,#REF!, IF( 'Cumulative Curves'!$B$17=4, BV18,IF('Cumulative Curves'!$B$17=3, BQ18, 0))))</f>
        <v>0</v>
      </c>
      <c r="CB18" s="57">
        <f>IF('Cumulative Curves'!$B$17=6,#REF!,IF('Cumulative Curves'!$B$17=5,#REF!, IF( 'Cumulative Curves'!$B$17=4, BU18,IF('Cumulative Curves'!$B$17=3, BP18, 0))))</f>
        <v>0</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2">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IF(ISBLANK('Measured Data'!H23),"",'Measured Data'!H23)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108</v>
      </c>
      <c r="BP19" s="56">
        <f t="array" ref="BP19:BS19">LINEST($Q3:INDEX($Q:$Q,COUNT($Q:$Q)+2),$A$3:INDEX($A:$A,COUNT($A:$A)+2)^{1,2,3},TRUE,TRUE)</f>
        <v>-7.1164351866762088E-7</v>
      </c>
      <c r="BQ19" s="56">
        <v>-2.5764408844732077E-4</v>
      </c>
      <c r="BR19" s="56">
        <v>0.17064351480657819</v>
      </c>
      <c r="BS19" s="56">
        <v>-2.5176324438344846</v>
      </c>
      <c r="BT19" s="56">
        <f t="array" ref="BT19:BX19">LINEST($Q3:INDEX($Q:$Q,COUNT($Q:$Q)+2),$A$3:INDEX($A:$A,COUNT($A:$A)+2)^{1,2,3,4},TRUE,TRUE)</f>
        <v>3.5695868413937148E-8</v>
      </c>
      <c r="BU19" s="56">
        <v>-2.451868159258563E-5</v>
      </c>
      <c r="BV19" s="56">
        <v>4.7404679805967556E-3</v>
      </c>
      <c r="BW19" s="56">
        <v>-0.17193404796089373</v>
      </c>
      <c r="BX19" s="56">
        <v>1.3972681040275319</v>
      </c>
      <c r="BY19" s="57">
        <f>IF('Cumulative Curves'!$B$18=6,CB36,IF('Cumulative Curves'!$B$18=5,BU36,IF('Cumulative Curves'!$B$18=4,BX19,IF('Cumulative Curves'!$B$18=3,BS19,0))))</f>
        <v>0.33308400852332909</v>
      </c>
      <c r="BZ19" s="57">
        <f>IF('Cumulative Curves'!$B$18=6,CA36,IF('Cumulative Curves'!$B$18=5,BT36,IF('Cumulative Curves'!$B$18=4,BW19,IF('Cumulative Curves'!$B$18=3,BR19,0))))</f>
        <v>-2.549143632403324E-3</v>
      </c>
      <c r="CA19" s="57">
        <f>IF('Cumulative Curves'!$B$18=6,BZ36,IF('Cumulative Curves'!$B$18=5,BS36,IF('Cumulative Curves'!$B$18=4,BV19,IF('Cumulative Curves'!$B$18=3,BQ19,0))))</f>
        <v>7.7006535076019238E-4</v>
      </c>
      <c r="CB19" s="57">
        <f>IF('Cumulative Curves'!$B$18=6,BY36,IF('Cumulative Curves'!$B$18=5,BR36, IF( 'Cumulative Curves'!$B$18=4, BU19,IF('Cumulative Curves'!$B$18=3, BP19, 0))))</f>
        <v>8.4113538945972136E-6</v>
      </c>
      <c r="CC19" s="57">
        <f>IF('Cumulative Curves'!$B$18=6,BX36,IF('Cumulative Curves'!$B$18=5,BQ36, IF( 'Cumulative Curves'!$B$18=4,BT19, 0)))</f>
        <v>-7.6551815920710494E-8</v>
      </c>
      <c r="CD19" s="57">
        <f>IF('Cumulative Curves'!$B$18=6,BW36,IF('Cumulative Curves'!$B$18=5,BP36, 0))</f>
        <v>1.3435582508646299E-10</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2">
      <c r="A20" s="111" t="str">
        <f>IF(ISBLANK('In Process Calc.'!C20),"",'In Process Calc.'!C20)</f>
        <v/>
      </c>
      <c r="B20" s="111" t="str">
        <f>IF(ISBLANK('Measured Data'!H22),"",'Measured Data'!H22)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IF(ISBLANK('Measured Data'!H24),"",'Measured Data'!H24)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60</v>
      </c>
      <c r="BP20" s="56">
        <f t="array" ref="BP20:BS20">LINEST($AY3:INDEX($AY:$AY,COUNT($AY:$AY)+2),$AH$3:INDEX($AH:$AH,COUNT($AH:$AH)+2)^{1,2,3},TRUE,TRUE)</f>
        <v>0</v>
      </c>
      <c r="BQ20" s="56">
        <v>0</v>
      </c>
      <c r="BR20" s="56">
        <v>0</v>
      </c>
      <c r="BS20" s="56">
        <v>0</v>
      </c>
      <c r="BT20" s="56">
        <f t="array" ref="BT20:BX20">LINEST($AY3:INDEX($AY:$AY,COUNT($AY:$AY)+2),$AH$3:INDEX($AH:$AH,COUNT($AH:$AH)+2)^{1,2,3,4},TRUE,TRUE)</f>
        <v>0</v>
      </c>
      <c r="BU20" s="56">
        <v>0</v>
      </c>
      <c r="BV20" s="56">
        <v>0</v>
      </c>
      <c r="BW20" s="56">
        <v>0</v>
      </c>
      <c r="BX20" s="56">
        <v>0</v>
      </c>
      <c r="BY20" s="57">
        <f>IF('Cumulative Curves'!$B$19=6,#REF!,IF('Cumulative Curves'!$B$19=5,#REF!, IF( 'Cumulative Curves'!$B$19=4, BX20,IF('Cumulative Curves'!$B$19=3, BS20, 0))))</f>
        <v>0</v>
      </c>
      <c r="BZ20" s="57">
        <f>IF('Cumulative Curves'!$B$19=6,#REF!,IF('Cumulative Curves'!$B$19=5,#REF!, IF( 'Cumulative Curves'!$B$19=4, BW20,IF('Cumulative Curves'!$B$19=3, BR20, 0))))</f>
        <v>0</v>
      </c>
      <c r="CA20" s="57">
        <f>IF('Cumulative Curves'!$B$19=6,#REF!,IF('Cumulative Curves'!$B$19=5,#REF!, IF( 'Cumulative Curves'!$B$19=4, BV20,IF('Cumulative Curves'!$B$19=3, BQ20, 0))))</f>
        <v>0</v>
      </c>
      <c r="CB20" s="57">
        <f>IF('Cumulative Curves'!$B$19=6,#REF!,IF('Cumulative Curves'!$B$19=5,#REF!, IF( 'Cumulative Curves'!$B$19=4, BU20,IF('Cumulative Curves'!$B$19=3, BP20, 0))))</f>
        <v>0</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2">
      <c r="A21" s="111" t="str">
        <f>IF(ISBLANK('In Process Calc.'!C21),"",'In Process Calc.'!C21)</f>
        <v/>
      </c>
      <c r="B21" s="111" t="str">
        <f>IF(ISBLANK('Measured Data'!H23),"",'Measured Data'!H23)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IF(ISBLANK('Measured Data'!H25),"",'Measured Data'!H25)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61</v>
      </c>
      <c r="BP21" s="56">
        <f t="array" ref="BP21:BS21">LINEST($AZ3:INDEX($AZ:$AZ,COUNT($AZ:$AZ)+2),$AH$3:INDEX($AH:$AH,COUNT($AH:$AH)+2)^{1,2,3},TRUE,TRUE)</f>
        <v>0</v>
      </c>
      <c r="BQ21" s="56">
        <v>0</v>
      </c>
      <c r="BR21" s="56">
        <v>0</v>
      </c>
      <c r="BS21" s="56">
        <v>0</v>
      </c>
      <c r="BT21" s="56">
        <f t="array" ref="BT21:BX21">LINEST($AZ3:INDEX($AZ:$AZ,COUNT($AZ:$AZ)+2),$AH$3:INDEX($AH:$AH,COUNT($AH:$AH)+2)^{1,2,3,4},TRUE,TRUE)</f>
        <v>0</v>
      </c>
      <c r="BU21" s="56">
        <v>0</v>
      </c>
      <c r="BV21" s="56">
        <v>0</v>
      </c>
      <c r="BW21" s="56">
        <v>0</v>
      </c>
      <c r="BX21" s="56">
        <v>0</v>
      </c>
      <c r="BY21" s="57">
        <f>IF('Cumulative Curves'!$B$20=6,#REF!,IF('Cumulative Curves'!$B$20=5,#REF!, IF( 'Cumulative Curves'!$B$20=4, BX21,IF('Cumulative Curves'!$B$20=3, BS21, 0))))</f>
        <v>0</v>
      </c>
      <c r="BZ21" s="57">
        <f>IF('Cumulative Curves'!$B$20=6,#REF!,IF('Cumulative Curves'!$B$20=5,#REF!, IF( 'Cumulative Curves'!$B$20=4, BW21,IF('Cumulative Curves'!$B$20=3, BR21, 0))))</f>
        <v>0</v>
      </c>
      <c r="CA21" s="57">
        <f>IF('Cumulative Curves'!$B$20=6,#REF!,IF('Cumulative Curves'!$B$20=5,#REF!, IF( 'Cumulative Curves'!$B$20=4, BV21,IF('Cumulative Curves'!$B$20=3, BQ21, 0))))</f>
        <v>0</v>
      </c>
      <c r="CB21" s="57">
        <f>IF('Cumulative Curves'!$B$20=6,#REF!,IF('Cumulative Curves'!$B$20=5,#REF!, IF( 'Cumulative Curves'!$B$20=4, BU21,IF('Cumulative Curves'!$B$20=3, BP21, 0))))</f>
        <v>0</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2">
      <c r="A22" s="111" t="str">
        <f>IF(ISBLANK('In Process Calc.'!C22),"",'In Process Calc.'!C22)</f>
        <v/>
      </c>
      <c r="B22" s="111" t="str">
        <f>IF(ISBLANK('Measured Data'!H24),"",'Measured Data'!H24)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IF(ISBLANK('Measured Data'!H26),"",'Measured Data'!H26)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57</v>
      </c>
      <c r="BP22" s="56">
        <f t="array" ref="BP22:BS22">LINEST($BA3:INDEX($BA:$BA,COUNT($BA:$BA)+2),$AH$3:INDEX($AH:$AH,COUNT($AH:$AH)+2)^{1,2,3},TRUE,TRUE)</f>
        <v>0</v>
      </c>
      <c r="BQ22" s="56">
        <v>0</v>
      </c>
      <c r="BR22" s="56">
        <v>0</v>
      </c>
      <c r="BS22" s="56">
        <v>0</v>
      </c>
      <c r="BT22" s="56">
        <f t="array" ref="BT22:BX22">LINEST($BA3:INDEX($BA:$BA,COUNT($BA:$BA)+2),$AH$3:INDEX($AH:$AH,COUNT($AH:$AH)+2)^{1,2,3,4},TRUE,TRUE)</f>
        <v>0</v>
      </c>
      <c r="BU22" s="56">
        <v>0</v>
      </c>
      <c r="BV22" s="56">
        <v>0</v>
      </c>
      <c r="BW22" s="56">
        <v>0</v>
      </c>
      <c r="BX22" s="56">
        <v>0</v>
      </c>
      <c r="BY22" s="57">
        <f>IF('Cumulative Curves'!$B$21=6,#REF!,IF('Cumulative Curves'!$B$21=5,#REF!, IF( 'Cumulative Curves'!$B$21=4, BX22,IF('Cumulative Curves'!$B$21=3, BS22, 0))))</f>
        <v>0</v>
      </c>
      <c r="BZ22" s="57">
        <f>IF('Cumulative Curves'!$B$21=6,#REF!,IF('Cumulative Curves'!$B$21=5,#REF!, IF( 'Cumulative Curves'!$B$21=4, BW22,IF('Cumulative Curves'!$B$21=3, BR22, 0))))</f>
        <v>0</v>
      </c>
      <c r="CA22" s="57">
        <f>IF('Cumulative Curves'!$B$21=6,#REF!,IF('Cumulative Curves'!$B$21=5,#REF!, IF( 'Cumulative Curves'!$B$21=4, BV22,IF('Cumulative Curves'!$B$21=3, BQ22, 0))))</f>
        <v>0</v>
      </c>
      <c r="CB22" s="57">
        <f>IF('Cumulative Curves'!$B$21=6,#REF!,IF('Cumulative Curves'!$B$21=5,#REF!, IF( 'Cumulative Curves'!$B$21=4, BU22,IF('Cumulative Curves'!$B$21=3, BP22, 0))))</f>
        <v>0</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2">
      <c r="A23" s="111" t="str">
        <f>IF(ISBLANK('In Process Calc.'!C23),"",'In Process Calc.'!C23)</f>
        <v/>
      </c>
      <c r="B23" s="111" t="str">
        <f>IF(ISBLANK('Measured Data'!H25),"",'Measured Data'!H25)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IF(ISBLANK('Measured Data'!H27),"",'Measured Data'!H27)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107</v>
      </c>
      <c r="BP23" s="56">
        <f t="array" ref="BP23:BS23">LINEST($U3:INDEX($U:$U,COUNT($U:$U)+2),$A$3:INDEX($A:$A,COUNT($A:$A)+2)^{1,2,3},TRUE,TRUE)</f>
        <v>0</v>
      </c>
      <c r="BQ23" s="56">
        <v>0</v>
      </c>
      <c r="BR23" s="56">
        <v>0</v>
      </c>
      <c r="BS23" s="56">
        <v>0</v>
      </c>
      <c r="BT23" s="56">
        <f t="array" ref="BT23:BX23">LINEST($U3:INDEX($U:$U,COUNT($U:$U)+2),$A$3:INDEX($A:$A,COUNT($A:$A)+2)^{1,2,3,4},TRUE,TRUE)</f>
        <v>0</v>
      </c>
      <c r="BU23" s="56">
        <v>0</v>
      </c>
      <c r="BV23" s="56">
        <v>0</v>
      </c>
      <c r="BW23" s="56">
        <v>0</v>
      </c>
      <c r="BX23" s="56">
        <v>0</v>
      </c>
      <c r="BY23" s="57">
        <f>IF('Cumulative Curves'!$B$22=6,#REF!,IF('Cumulative Curves'!$B$22=5,#REF!, IF( 'Cumulative Curves'!$B$22=4, BX23,IF('Cumulative Curves'!$B$22=3, BS23, 0))))</f>
        <v>0</v>
      </c>
      <c r="BZ23" s="57">
        <f>IF('Cumulative Curves'!$B$22=6,#REF!,IF('Cumulative Curves'!$B$22=5,#REF!, IF( 'Cumulative Curves'!$B$22=4, BW23,IF('Cumulative Curves'!$B$22=3, BR23, 0))))</f>
        <v>0</v>
      </c>
      <c r="CA23" s="57">
        <f>IF('Cumulative Curves'!$B$22=6,#REF!,IF('Cumulative Curves'!$B$22=5,#REF!, IF( 'Cumulative Curves'!$B$22=4, BV23,IF('Cumulative Curves'!$B$22=3, BQ23, 0))))</f>
        <v>0</v>
      </c>
      <c r="CB23" s="57">
        <f>IF('Cumulative Curves'!$B$22=6,#REF!,IF('Cumulative Curves'!$B$22=5,#REF!, IF( 'Cumulative Curves'!$B$22=4, BU23,IF('Cumulative Curves'!$B$22=3, BP23, 0))))</f>
        <v>0</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2">
      <c r="A24" s="111" t="str">
        <f>IF(ISBLANK('In Process Calc.'!C24),"",'In Process Calc.'!C24)</f>
        <v/>
      </c>
      <c r="B24" s="111" t="str">
        <f>IF(ISBLANK('Measured Data'!H26),"",'Measured Data'!H26)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IF(ISBLANK('Measured Data'!H28),"",'Measured Data'!H28)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64</v>
      </c>
      <c r="BP24" s="56">
        <f t="array" ref="BP24:BS24">LINEST($BC3:INDEX($BC:$BC,COUNT($BC:$BC)+2),$AH$3:INDEX($AH:$AH,COUNT($AH:$AH)+2)^{1,2,3},TRUE,TRUE)</f>
        <v>0</v>
      </c>
      <c r="BQ24" s="56">
        <v>0</v>
      </c>
      <c r="BR24" s="56">
        <v>0</v>
      </c>
      <c r="BS24" s="56">
        <v>0</v>
      </c>
      <c r="BT24" s="56">
        <f t="array" ref="BT24:BX24">LINEST($BC3:INDEX($BC:$BC,COUNT($BC:$BC)+2),$AH$3:INDEX($AH:$AH,COUNT($AH:$AH)+2)^{1,2,3,4},TRUE,TRUE)</f>
        <v>0</v>
      </c>
      <c r="BU24" s="56">
        <v>0</v>
      </c>
      <c r="BV24" s="56">
        <v>0</v>
      </c>
      <c r="BW24" s="56">
        <v>0</v>
      </c>
      <c r="BX24" s="56">
        <v>0</v>
      </c>
      <c r="BY24" s="57">
        <f>IF('Cumulative Curves'!$B$26=6,#REF!,IF('Cumulative Curves'!$B$26=5,#REF!, IF( 'Cumulative Curves'!$B$26=4, BX24,IF('Cumulative Curves'!$B$26=3, BS24, 0))))</f>
        <v>0</v>
      </c>
      <c r="BZ24" s="57">
        <f>IF('Cumulative Curves'!$B$26=6,#REF!,IF('Cumulative Curves'!$B$26=5,#REF!, IF( 'Cumulative Curves'!$B$26=4, BW24,IF('Cumulative Curves'!$B$26=3, BR24, 0))))</f>
        <v>0</v>
      </c>
      <c r="CA24" s="57">
        <f>IF('Cumulative Curves'!$B$26=6,#REF!,IF('Cumulative Curves'!$B$26=5,#REF!, IF( 'Cumulative Curves'!$B$26=4, BV24,IF('Cumulative Curves'!$B$26=3, BQ24, 0))))</f>
        <v>0</v>
      </c>
      <c r="CB24" s="57">
        <f>IF('Cumulative Curves'!$B$26=6,#REF!,IF('Cumulative Curves'!$B$26=5,#REF!, IF( 'Cumulative Curves'!$B$26=4, BU24,IF('Cumulative Curves'!$B$26=3, BP24, 0))))</f>
        <v>0</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2">
      <c r="A25" s="111" t="str">
        <f>IF(ISBLANK('In Process Calc.'!C25),"",'In Process Calc.'!C25)</f>
        <v/>
      </c>
      <c r="B25" s="111" t="str">
        <f>IF(ISBLANK('Measured Data'!H27),"",'Measured Data'!H27)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IF(ISBLANK('Measured Data'!H29),"",'Measured Data'!H29)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359</v>
      </c>
      <c r="BP25" s="56">
        <f t="array" ref="BP25:BS25">LINEST($BD3:INDEX($BD:$BD,COUNT($BD:$BD)+2),$AH$3:INDEX($AH:$AH,COUNT($AH:$AH)+2)^{1,2,3},TRUE,TRUE)</f>
        <v>0</v>
      </c>
      <c r="BQ25" s="56">
        <v>0</v>
      </c>
      <c r="BR25" s="56">
        <v>0</v>
      </c>
      <c r="BS25" s="56">
        <v>0</v>
      </c>
      <c r="BT25" s="56">
        <f t="array" ref="BT25:BX25">LINEST($BD3:INDEX($BD:$BD,COUNT($BD:$BD)+2),$AH$3:INDEX($AH:$AH,COUNT($AH:$AH)+2)^{1,2,3,4},TRUE,TRUE)</f>
        <v>0</v>
      </c>
      <c r="BU25" s="56">
        <v>0</v>
      </c>
      <c r="BV25" s="56">
        <v>0</v>
      </c>
      <c r="BW25" s="56">
        <v>0</v>
      </c>
      <c r="BX25" s="56">
        <v>0</v>
      </c>
      <c r="BY25" s="57">
        <f>IF('Cumulative Curves'!$B$27=6,#REF!,IF('Cumulative Curves'!$B$27=5,#REF!, IF( 'Cumulative Curves'!$B$27=4, BX25,IF('Cumulative Curves'!$B$27=3, BS25, 0))))</f>
        <v>0</v>
      </c>
      <c r="BZ25" s="57">
        <f>IF('Cumulative Curves'!$B$27=6,#REF!,IF('Cumulative Curves'!$B$27=5,#REF!, IF( 'Cumulative Curves'!$B$27=4, BW25,IF('Cumulative Curves'!$B$27=3, BR25, 0))))</f>
        <v>0</v>
      </c>
      <c r="CA25" s="57">
        <f>IF('Cumulative Curves'!$B$27=6,#REF!,IF('Cumulative Curves'!$B$27=5,#REF!, IF( 'Cumulative Curves'!$B$27=4, BV25,IF('Cumulative Curves'!$B$27=3, BQ25, 0))))</f>
        <v>0</v>
      </c>
      <c r="CB25" s="57">
        <f>IF('Cumulative Curves'!$B$27=6,#REF!,IF('Cumulative Curves'!$B$27=5,#REF!, IF( 'Cumulative Curves'!$B$27=4, BU25,IF('Cumulative Curves'!$B$27=3, BP25, 0))))</f>
        <v>0</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2">
      <c r="A26" s="111" t="str">
        <f>IF(ISBLANK('In Process Calc.'!C26),"",'In Process Calc.'!C26)</f>
        <v/>
      </c>
      <c r="B26" s="111" t="str">
        <f>IF(ISBLANK('Measured Data'!H28),"",'Measured Data'!H28)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IF(ISBLANK('Measured Data'!H30),"",'Measured Data'!H30)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50</v>
      </c>
      <c r="BP26" s="56">
        <f t="array" ref="BP26:BS26">LINEST($BE3:INDEX($BE:$BE,COUNT($BE:$BE)+2),$AH$3:INDEX($AH:$AH,COUNT($AH:$AH)+2)^{1,2,3},TRUE,TRUE)</f>
        <v>0</v>
      </c>
      <c r="BQ26" s="56">
        <v>0</v>
      </c>
      <c r="BR26" s="56">
        <v>0</v>
      </c>
      <c r="BS26" s="56">
        <v>0</v>
      </c>
      <c r="BT26" s="56">
        <f t="array" ref="BT26:BX26">LINEST($BE3:INDEX($BE:$BE,COUNT($BE:$BE)+2),$AH$3:INDEX($AH:$AH,COUNT($AH:$AH)+2)^{1,2,3,4},TRUE,TRUE)</f>
        <v>0</v>
      </c>
      <c r="BU26" s="56">
        <v>0</v>
      </c>
      <c r="BV26" s="56">
        <v>0</v>
      </c>
      <c r="BW26" s="56">
        <v>0</v>
      </c>
      <c r="BX26" s="56">
        <v>0</v>
      </c>
      <c r="BY26" s="57">
        <f>IF('Cumulative Curves'!$B$28=6,#REF!,IF('Cumulative Curves'!$B$28=5,#REF!, IF( 'Cumulative Curves'!$B$28=4, BX26,IF('Cumulative Curves'!$B$28=3, BS26, 0))))</f>
        <v>0</v>
      </c>
      <c r="BZ26" s="57">
        <f>IF('Cumulative Curves'!$B$28=6,#REF!,IF('Cumulative Curves'!$B$28=5,#REF!, IF( 'Cumulative Curves'!$B$28=4, BW26,IF('Cumulative Curves'!$B$28=3, BR26, 0))))</f>
        <v>0</v>
      </c>
      <c r="CA26" s="57">
        <f>IF('Cumulative Curves'!$B$28=6,#REF!,IF('Cumulative Curves'!$B$28=5,#REF!, IF( 'Cumulative Curves'!$B$28=4, BV26,IF('Cumulative Curves'!$B$28=3, BQ26, 0))))</f>
        <v>0</v>
      </c>
      <c r="CB26" s="57">
        <f>IF('Cumulative Curves'!$B$28=6,#REF!,IF('Cumulative Curves'!$B$28=5,#REF!, IF( 'Cumulative Curves'!$B$28=4, BU26,IF('Cumulative Curves'!$B$28=3, BP26, 0))))</f>
        <v>0</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2">
      <c r="A27" s="111" t="str">
        <f>IF(ISBLANK('In Process Calc.'!C27),"",'In Process Calc.'!C27)</f>
        <v/>
      </c>
      <c r="B27" s="111" t="str">
        <f>IF(ISBLANK('Measured Data'!H29),"",'Measured Data'!H29)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IF(ISBLANK('Measured Data'!H31),"",'Measured Data'!H31)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53</v>
      </c>
      <c r="BP27" s="56">
        <f t="array" ref="BP27:BS27">LINEST($BF3:INDEX($BF:$BF,COUNT($BF:$BF)+2),$AH$3:INDEX($AH:$AH,COUNT($AH:$AH)+2)^{1,2,3},TRUE,TRUE)</f>
        <v>0</v>
      </c>
      <c r="BQ27" s="56">
        <v>0</v>
      </c>
      <c r="BR27" s="56">
        <v>0</v>
      </c>
      <c r="BS27" s="56">
        <v>0</v>
      </c>
      <c r="BT27" s="56">
        <f t="array" ref="BT27:BX27">LINEST($BF3:INDEX($BF:$BF,COUNT($BF:$BF)+2),$AH$3:INDEX($AH:$AH,COUNT($AH:$AH)+2)^{1,2,3,4},TRUE,TRUE)</f>
        <v>0</v>
      </c>
      <c r="BU27" s="56">
        <v>0</v>
      </c>
      <c r="BV27" s="56">
        <v>0</v>
      </c>
      <c r="BW27" s="56">
        <v>0</v>
      </c>
      <c r="BX27" s="56">
        <v>0</v>
      </c>
      <c r="BY27" s="57">
        <f>IF('Cumulative Curves'!$B$29=6,#REF!,IF('Cumulative Curves'!$B$29=5,#REF!, IF( 'Cumulative Curves'!$B$29=4, BX27,IF('Cumulative Curves'!$B$29=3, BS27, 0))))</f>
        <v>0</v>
      </c>
      <c r="BZ27" s="57">
        <f>IF('Cumulative Curves'!$B$29=6,#REF!,IF('Cumulative Curves'!$B$29=5,#REF!, IF( 'Cumulative Curves'!$B$29=4, BW27,IF('Cumulative Curves'!$B$29=3, BR27, 0))))</f>
        <v>0</v>
      </c>
      <c r="CA27" s="57">
        <f>IF('Cumulative Curves'!$B$29=6,#REF!,IF('Cumulative Curves'!$B$29=5,#REF!, IF( 'Cumulative Curves'!$B$29=4, BV27,IF('Cumulative Curves'!$B$29=3, BQ27, 0))))</f>
        <v>0</v>
      </c>
      <c r="CB27" s="57">
        <f>IF('Cumulative Curves'!$B$29=6,#REF!,IF('Cumulative Curves'!$B$29=5,#REF!, IF( 'Cumulative Curves'!$B$29=4, BU27,IF('Cumulative Curves'!$B$29=3, BP27, 0))))</f>
        <v>0</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c r="A28" s="111" t="str">
        <f>IF(ISBLANK('In Process Calc.'!C28),"",'In Process Calc.'!C28)</f>
        <v/>
      </c>
      <c r="B28" s="111" t="str">
        <f>IF(ISBLANK('Measured Data'!H30),"",'Measured Data'!H30)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IF(ISBLANK('Measured Data'!H32),"",'Measured Data'!H32)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348</v>
      </c>
      <c r="BP28" s="56">
        <f t="array" ref="BP28:BS28">LINEST($BG3:INDEX($BG:$BG,COUNT($BG:$BG)+2),$AH$3:INDEX($AH:$AH,COUNT($AH:$AH)+2)^{1,2,3},TRUE,TRUE)</f>
        <v>0</v>
      </c>
      <c r="BQ28" s="56">
        <v>0</v>
      </c>
      <c r="BR28" s="56">
        <v>0</v>
      </c>
      <c r="BS28" s="56">
        <v>0</v>
      </c>
      <c r="BT28" s="56">
        <f t="array" ref="BT28:BX28">LINEST($BG3:INDEX($BG:$BG,COUNT($BG:$BG)+2),$AH$3:INDEX($AH:$AH,COUNT($AH:$AH)+2)^{1,2,3,4},TRUE,TRUE)</f>
        <v>0</v>
      </c>
      <c r="BU28" s="56">
        <v>0</v>
      </c>
      <c r="BV28" s="56">
        <v>0</v>
      </c>
      <c r="BW28" s="56">
        <v>0</v>
      </c>
      <c r="BX28" s="56">
        <v>0</v>
      </c>
      <c r="BY28" s="57">
        <f>IF('Cumulative Curves'!$B$30=6,#REF!,IF('Cumulative Curves'!$B$30=5,#REF!, IF( 'Cumulative Curves'!$B$30=4, BX28,IF('Cumulative Curves'!$B$30=3, BS28, 0))))</f>
        <v>0</v>
      </c>
      <c r="BZ28" s="57">
        <f>IF('Cumulative Curves'!$B$30=6,#REF!,IF('Cumulative Curves'!$B$30=5,#REF!, IF( 'Cumulative Curves'!$B$30=4, BW28,IF('Cumulative Curves'!$B$30=3, BR28, 0))))</f>
        <v>0</v>
      </c>
      <c r="CA28" s="57">
        <f>IF('Cumulative Curves'!$B$30=6,#REF!,IF('Cumulative Curves'!$B$30=5,#REF!, IF( 'Cumulative Curves'!$B$30=4, BV28,IF('Cumulative Curves'!$B$30=3, BQ28, 0))))</f>
        <v>0</v>
      </c>
      <c r="CB28" s="57">
        <f>IF('Cumulative Curves'!$B$30=6,#REF!,IF('Cumulative Curves'!$B$30=5,#REF!, IF( 'Cumulative Curves'!$B$30=4, BU28,IF('Cumulative Curves'!$B$30=3, BP28, 0))))</f>
        <v>0</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c r="A29" s="111" t="str">
        <f>IF(ISBLANK('In Process Calc.'!C29),"",'In Process Calc.'!C29)</f>
        <v/>
      </c>
      <c r="B29" s="111" t="str">
        <f>IF(ISBLANK('Measured Data'!H31),"",'Measured Data'!H31)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IF(ISBLANK('Measured Data'!H33),"",'Measured Data'!H33)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55</v>
      </c>
      <c r="BP29" s="56">
        <f t="array" ref="BP29:BS29">LINEST($BH3:INDEX($BH:$BH,COUNT($BH:$BH)+2),$AH$3:INDEX($AH:$AH,COUNT($AH:$AH)+2)^{1,2,3},TRUE,TRUE)</f>
        <v>0</v>
      </c>
      <c r="BQ29" s="56">
        <v>0</v>
      </c>
      <c r="BR29" s="56">
        <v>0</v>
      </c>
      <c r="BS29" s="56">
        <v>0</v>
      </c>
      <c r="BT29" s="56">
        <f t="array" ref="BT29:BX29">LINEST($BH3:INDEX($BH:$BH,COUNT($BH:$BH)+2),$AH$3:INDEX($AH:$AH,COUNT($AH:$AH)+2)^{1,2,3,4},TRUE,TRUE)</f>
        <v>0</v>
      </c>
      <c r="BU29" s="56">
        <v>0</v>
      </c>
      <c r="BV29" s="56">
        <v>0</v>
      </c>
      <c r="BW29" s="56">
        <v>0</v>
      </c>
      <c r="BX29" s="56">
        <v>0</v>
      </c>
      <c r="BY29" s="57">
        <f>IF('Cumulative Curves'!$B$31=6,#REF!,IF('Cumulative Curves'!$B$31=5,#REF!, IF( 'Cumulative Curves'!$B$31=4, BX29,IF('Cumulative Curves'!$B$31=3, BS29, 0))))</f>
        <v>0</v>
      </c>
      <c r="BZ29" s="57">
        <f>IF('Cumulative Curves'!$B$31=6,#REF!,IF('Cumulative Curves'!$B$31=5,#REF!, IF( 'Cumulative Curves'!$B$31=4, BW29,IF('Cumulative Curves'!$B$31=3, BR29, 0))))</f>
        <v>0</v>
      </c>
      <c r="CA29" s="57">
        <f>IF('Cumulative Curves'!$B$31=6,#REF!,IF('Cumulative Curves'!$B$31=5,#REF!, IF( 'Cumulative Curves'!$B$31=4, BV29,IF('Cumulative Curves'!$B$31=3, BQ29, 0))))</f>
        <v>0</v>
      </c>
      <c r="CB29" s="57">
        <f>IF('Cumulative Curves'!$B$31=6,#REF!,IF('Cumulative Curves'!$B$31=5,#REF!, IF( 'Cumulative Curves'!$B$31=4, BU29,IF('Cumulative Curves'!$B$31=3, BP29, 0))))</f>
        <v>0</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c r="A30" s="111" t="str">
        <f>IF(ISBLANK('In Process Calc.'!C30),"",'In Process Calc.'!C30)</f>
        <v/>
      </c>
      <c r="B30" s="111" t="str">
        <f>IF(ISBLANK('Measured Data'!H32),"",'Measured Data'!H32)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IF(ISBLANK('Measured Data'!H34),"",'Measured Data'!H34)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58</v>
      </c>
      <c r="BP30" s="56">
        <f t="array" ref="BP30:BS30">LINEST($BI3:INDEX($BI:$BI,COUNT($BI:$BI)+2),$AH$3:INDEX($AH:$AH,COUNT($AH:$AH)+2)^{1,2,3},TRUE,TRUE)</f>
        <v>0</v>
      </c>
      <c r="BQ30" s="56">
        <v>0</v>
      </c>
      <c r="BR30" s="56">
        <v>0</v>
      </c>
      <c r="BS30" s="56">
        <v>0</v>
      </c>
      <c r="BT30" s="56">
        <f t="array" ref="BT30:BX30">LINEST($BI3:INDEX($BI:$BI,COUNT($BI:$BI)+2),$AH$3:INDEX($AH:$AH,COUNT($AH:$AH)+2)^{1,2,3,4},TRUE,TRUE)</f>
        <v>0</v>
      </c>
      <c r="BU30" s="56">
        <v>0</v>
      </c>
      <c r="BV30" s="56">
        <v>0</v>
      </c>
      <c r="BW30" s="56">
        <v>0</v>
      </c>
      <c r="BX30" s="56">
        <v>0</v>
      </c>
      <c r="BY30" s="57">
        <f>IF('Cumulative Curves'!$B$32=6,#REF!,IF('Cumulative Curves'!$B$32=5,#REF!, IF( 'Cumulative Curves'!$B$32=4, BX30,IF('Cumulative Curves'!$B$32=3, BS30, 0))))</f>
        <v>0</v>
      </c>
      <c r="BZ30" s="57">
        <f>IF('Cumulative Curves'!$B$32=6,#REF!,IF('Cumulative Curves'!$B$32=5,#REF!, IF( 'Cumulative Curves'!$B$32=4, BW30,IF('Cumulative Curves'!$B$32=3, BR30, 0))))</f>
        <v>0</v>
      </c>
      <c r="CA30" s="57">
        <f>IF('Cumulative Curves'!$B$32=6,#REF!,IF('Cumulative Curves'!$B$32=5,#REF!, IF( 'Cumulative Curves'!$B$32=4, BV30,IF('Cumulative Curves'!$B$32=3, BQ30, 0))))</f>
        <v>0</v>
      </c>
      <c r="CB30" s="57">
        <f>IF('Cumulative Curves'!$B$32=6,#REF!,IF('Cumulative Curves'!$B$32=5,#REF!, IF( 'Cumulative Curves'!$B$32=4, BU30,IF('Cumulative Curves'!$B$32=3, BP30, 0))))</f>
        <v>0</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c r="A31" s="111" t="str">
        <f>IF(ISBLANK('In Process Calc.'!C31),"",'In Process Calc.'!C31)</f>
        <v/>
      </c>
      <c r="B31" s="111" t="str">
        <f>IF(ISBLANK('Measured Data'!H33),"",'Measured Data'!H33)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IF(ISBLANK('Measured Data'!H35),"",'Measured Data'!H35)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56</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c r="A32" s="111" t="str">
        <f>IF(ISBLANK('In Process Calc.'!C32),"",'In Process Calc.'!C32)</f>
        <v/>
      </c>
      <c r="B32" s="111" t="str">
        <f>IF(ISBLANK('Measured Data'!H34),"",'Measured Data'!H34)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IF(ISBLANK('Measured Data'!H36),"",'Measured Data'!H36)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112</v>
      </c>
      <c r="BP32" s="56">
        <f t="array" ref="BP32:BS32">LINEST($BK3:INDEX($BK:$BK,COUNT($BK:$BK)+2),$AH$3:INDEX($AH:$AH,COUNT($AH:$AH)+2)^{1,2,3},TRUE,TRUE)</f>
        <v>4.4654065914973874E-6</v>
      </c>
      <c r="BQ32" s="56">
        <v>-4.6964625932864997E-4</v>
      </c>
      <c r="BR32" s="56">
        <v>-0.27035079269692203</v>
      </c>
      <c r="BS32" s="56">
        <v>8.4896818232190299</v>
      </c>
      <c r="BT32" s="56">
        <f t="array" ref="BT32:BX32">LINEST($BK3:INDEX($BK:$BK,COUNT($BK:$BK)+2),$AH$3:INDEX($AH:$AH,COUNT($AH:$AH)+2)^{1,2,3,4},TRUE,TRUE)</f>
        <v>-1.3668289815742675E-7</v>
      </c>
      <c r="BU32" s="56">
        <v>9.5624834981165418E-5</v>
      </c>
      <c r="BV32" s="56">
        <v>-1.960789595787988E-2</v>
      </c>
      <c r="BW32" s="56">
        <v>1.0414114981031974</v>
      </c>
      <c r="BX32" s="56">
        <v>-6.5008472395491594</v>
      </c>
      <c r="BY32" s="57">
        <f>IF('Cumulative Curves'!$B$23=6,#REF!,IF('Cumulative Curves'!$B$23=5,#REF!, IF( 'Cumulative Curves'!$B$23=4, BX32,IF('Cumulative Curves'!$B$23=3, BS32, 0))))</f>
        <v>8.4896818232190299</v>
      </c>
      <c r="BZ32" s="57">
        <f>IF('Cumulative Curves'!$B$23=6,#REF!,IF('Cumulative Curves'!$B$23=5,#REF!, IF( 'Cumulative Curves'!$B$23=4, BW32,IF('Cumulative Curves'!$B$23=3, BR32, 0))))</f>
        <v>-0.27035079269692203</v>
      </c>
      <c r="CA32" s="57">
        <f>IF('Cumulative Curves'!$B$23=6,#REF!,IF('Cumulative Curves'!$B$23=5,#REF!, IF( 'Cumulative Curves'!$B$23=4, BV32,IF('Cumulative Curves'!$B$23=3, BQ32, 0))))</f>
        <v>-4.6964625932864997E-4</v>
      </c>
      <c r="CB32" s="57">
        <f>IF('Cumulative Curves'!$B$23=6,#REF!,IF('Cumulative Curves'!$B$23=5,#REF!, IF( 'Cumulative Curves'!$B$23=4, BU32,IF('Cumulative Curves'!$B$23=3, BP32, 0))))</f>
        <v>4.4654065914973874E-6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c r="A33" s="111" t="str">
        <f>IF(ISBLANK('In Process Calc.'!C33),"",'In Process Calc.'!C33)</f>
        <v/>
      </c>
      <c r="B33" s="111" t="str">
        <f>IF(ISBLANK('Measured Data'!H35),"",'Measured Data'!H35)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IF(ISBLANK('Measured Data'!H37),"",'Measured Data'!H37)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111</v>
      </c>
      <c r="BP33" s="56">
        <f t="array" ref="BP33:BS33">LINEST($BL3:INDEX($BL:$BL,COUNT($BL:$BL)+2),$AH$3:INDEX($AH:$AH,COUNT($AH:$AH)+2)^{1,2,3},TRUE,TRUE)</f>
        <v>7.6212537078813438E-6</v>
      </c>
      <c r="BQ33" s="56">
        <v>-1.8723486026144015E-3</v>
      </c>
      <c r="BR33" s="56">
        <v>-0.15830644206359812</v>
      </c>
      <c r="BS33" s="56">
        <v>7.3232069204849779</v>
      </c>
      <c r="BT33" s="56">
        <f t="array" ref="BT33:BX33">LINEST($BL3:INDEX($BL:$BL,COUNT($BL:$BL)+2),$AH$3:INDEX($AH:$AH,COUNT($AH:$AH)+2)^{1,2,3,4},TRUE,TRUE)</f>
        <v>-1.3478600850853431E-7</v>
      </c>
      <c r="BU33" s="56">
        <v>9.751556862364462E-5</v>
      </c>
      <c r="BV33" s="56">
        <v>-2.074499705740734E-2</v>
      </c>
      <c r="BW33" s="56">
        <v>1.1352511695501011</v>
      </c>
      <c r="BX33" s="56">
        <v>-7.4592830986728131</v>
      </c>
      <c r="BY33" s="57">
        <f>IF('Cumulative Curves'!$B$24=6,#REF!,IF('Cumulative Curves'!$B$24=5,#REF!, IF( 'Cumulative Curves'!$B$24=4, BX33,IF('Cumulative Curves'!$B$24=3, BS33, 0))))</f>
        <v>7.3232069204849779</v>
      </c>
      <c r="BZ33" s="57">
        <f>IF('Cumulative Curves'!$B$24=6,#REF!,IF('Cumulative Curves'!$B$24=5,#REF!, IF( 'Cumulative Curves'!$B$24=4, BW33,IF('Cumulative Curves'!$B$24=3, BR33, 0))))</f>
        <v>-0.15830644206359812</v>
      </c>
      <c r="CA33" s="57">
        <f>IF('Cumulative Curves'!$B$24=6,#REF!,IF('Cumulative Curves'!$B$24=5,#REF!, IF( 'Cumulative Curves'!$B$24=4, BV33,IF('Cumulative Curves'!$B$24=3, BQ33, 0))))</f>
        <v>-1.8723486026144015E-3</v>
      </c>
      <c r="CB33" s="57">
        <f>IF('Cumulative Curves'!$B$24=6,#REF!,IF('Cumulative Curves'!$B$24=5,#REF!, IF( 'Cumulative Curves'!$B$24=4, BU33,IF('Cumulative Curves'!$B$24=3, BP33, 0))))</f>
        <v>7.6212537078813438E-6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c r="A34" s="111" t="str">
        <f>IF(ISBLANK('In Process Calc.'!C34),"",'In Process Calc.'!C34)</f>
        <v/>
      </c>
      <c r="B34" s="111" t="str">
        <f>IF(ISBLANK('Measured Data'!H36),"",'Measured Data'!H36)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IF(ISBLANK('Measured Data'!H38),"",'Measured Data'!H38)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243</v>
      </c>
      <c r="BP34" s="56">
        <f t="array" ref="BP34:BS34">LINEST($BM3:INDEX($BM:$BM,COUNT($BM:$BM)+2),$AH$3:INDEX($AH:$AH,COUNT($AH:$AH)+2)^{1,2,3},TRUE,TRUE)</f>
        <v>-1.1447837576108658E-6</v>
      </c>
      <c r="BQ34" s="56">
        <v>5.6677967458119765E-3</v>
      </c>
      <c r="BR34" s="56">
        <v>-1.5970757469571848</v>
      </c>
      <c r="BS34" s="56">
        <v>35.551165597403326</v>
      </c>
      <c r="BT34" s="56">
        <f t="array" ref="BT34:BX34">LINEST($BM3:INDEX($BM:$BM,COUNT($BM:$BM)+2),$AH$3:INDEX($AH:$AH,COUNT($AH:$AH)+2)^{1,2,3,4},TRUE,TRUE)</f>
        <v>-4.7309166950619364E-7</v>
      </c>
      <c r="BU34" s="56">
        <v>3.1437944604344588E-4</v>
      </c>
      <c r="BV34" s="56">
        <v>-6.0574188340615932E-2</v>
      </c>
      <c r="BW34" s="56">
        <v>2.9432421751513296</v>
      </c>
      <c r="BX34" s="56">
        <v>-16.334582485857254</v>
      </c>
      <c r="BY34" s="57">
        <f>IF('Cumulative Curves'!$B$3=6,#REF!,IF('Cumulative Curves'!$B$3=5,#REF!, IF( 'Cumulative Curves'!$B$3=4, BX34,IF('Cumulative Curves'!$B$3=3, BS34, 0))))</f>
        <v>35.551165597403326</v>
      </c>
      <c r="BZ34" s="57">
        <f>IF('Cumulative Curves'!$B$3=6,#REF!,IF('Cumulative Curves'!$B$3=5,#REF!, IF( 'Cumulative Curves'!$B$3=4, BW34,IF('Cumulative Curves'!$B$3=3, BR34, 0))))</f>
        <v>-1.5970757469571848</v>
      </c>
      <c r="CA34" s="57">
        <f>IF('Cumulative Curves'!$B$3=6,#REF!,IF('Cumulative Curves'!$B$3=5,#REF!, IF( 'Cumulative Curves'!$B$3=4, BV34,IF('Cumulative Curves'!$B$3=3, BQ34, 0))))</f>
        <v>5.6677967458119765E-3</v>
      </c>
      <c r="CB34" s="57">
        <f>IF('Cumulative Curves'!$B$3=6,#REF!,IF('Cumulative Curves'!$B$3=5,#REF!, IF( 'Cumulative Curves'!$B$3=4, BU34,IF('Cumulative Curves'!$B$3=3, BP34, 0))))</f>
        <v>-1.1447837576108658E-6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IF(ISBLANK('Measured Data'!H37),"",'Measured Data'!H37)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IF(ISBLANK('Measured Data'!H39),"",'Measured Data'!H39)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7" t="s">
        <v>600</v>
      </c>
      <c r="BQ35" s="538"/>
      <c r="BR35" s="538"/>
      <c r="BS35" s="538"/>
      <c r="BT35" s="538"/>
      <c r="BU35" s="538"/>
      <c r="BV35" s="537" t="s">
        <v>601</v>
      </c>
      <c r="BW35" s="538"/>
      <c r="BX35" s="538"/>
      <c r="BY35" s="538"/>
      <c r="BZ35" s="538"/>
      <c r="CA35" s="538"/>
      <c r="CB35" s="538"/>
      <c r="CC35" s="49"/>
      <c r="CD35" s="49"/>
      <c r="CE35" s="49"/>
      <c r="CF35" s="49"/>
      <c r="CG35" s="535" t="s">
        <v>476</v>
      </c>
      <c r="CH35" s="535"/>
      <c r="CI35" s="535"/>
      <c r="CJ35" s="535"/>
      <c r="CK35" s="535"/>
      <c r="CL35" s="535"/>
      <c r="CM35" s="535"/>
      <c r="CN35" s="535"/>
      <c r="CO35" s="535"/>
      <c r="CP35" s="535"/>
      <c r="CQ35" s="535"/>
      <c r="CR35" s="535"/>
      <c r="CS35" s="535"/>
      <c r="CT35" s="535"/>
      <c r="CU35" s="535"/>
      <c r="CV35" s="535"/>
      <c r="CW35" s="535"/>
      <c r="CX35" s="535"/>
      <c r="CY35" s="535"/>
      <c r="CZ35" s="535"/>
      <c r="DA35" s="535"/>
      <c r="DB35" s="535"/>
      <c r="DC35" s="535"/>
      <c r="DD35" s="535"/>
      <c r="DE35" s="535"/>
      <c r="DF35" s="535"/>
      <c r="DG35" s="535"/>
      <c r="DH35" s="535"/>
      <c r="DI35" s="535"/>
      <c r="DJ35" s="535"/>
      <c r="DK35" s="535"/>
      <c r="DL35" s="535"/>
    </row>
    <row r="36" spans="1:116" s="48" customFormat="1" ht="99">
      <c r="A36" s="111" t="str">
        <f>IF(ISBLANK('In Process Calc.'!C36),"",'In Process Calc.'!C36)</f>
        <v/>
      </c>
      <c r="B36" s="111" t="str">
        <f>IF(ISBLANK('Measured Data'!H38),"",'Measured Data'!H38)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IF(ISBLANK('Measured Data'!H40),"",'Measured Data'!H40)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108</v>
      </c>
      <c r="BP36" s="48">
        <f t="array" ref="BP36:BU36">LINEST($Q3:INDEX($Q:$Q,COUNT($Q:$Q)+2),$A$3:INDEX($A:$A,COUNT($A:$A)+2)^{1,2,3,4,5},TRUE,TRUE)</f>
        <v>1.3435582508646299E-10</v>
      </c>
      <c r="BQ36" s="48">
        <v>-7.6551815920710494E-8</v>
      </c>
      <c r="BR36" s="48">
        <v>8.4113538945972136E-6</v>
      </c>
      <c r="BS36" s="48">
        <v>7.7006535076019238E-4</v>
      </c>
      <c r="BT36" s="48">
        <v>-2.549143632403324E-3</v>
      </c>
      <c r="BU36" s="48">
        <v>0.33308400852332909</v>
      </c>
      <c r="BV36" s="48">
        <f t="array" ref="BV36:CB36">LINEST($Q3:INDEX($Q:$Q,COUNT($Q:$Q)+2),$A$3:INDEX($A:$A,COUNT($A:$A)+2)^{1,2,3,4,5,6},TRUE,TRUE)</f>
        <v>-1.1850210694540783E-12</v>
      </c>
      <c r="BW36" s="48">
        <v>1.3198861562762289E-9</v>
      </c>
      <c r="BX36" s="48">
        <v>-5.2200615952045033E-7</v>
      </c>
      <c r="BY36" s="48">
        <v>8.5796641580361324E-5</v>
      </c>
      <c r="BZ36" s="48">
        <v>-5.3359629243690618E-3</v>
      </c>
      <c r="CA36" s="48">
        <v>0.17343705321456318</v>
      </c>
      <c r="CB36" s="48">
        <v>-0.30263663762491433</v>
      </c>
      <c r="CG36" s="74" t="s">
        <v>367</v>
      </c>
      <c r="CH36" s="75" t="s">
        <v>368</v>
      </c>
      <c r="CI36" s="59" t="s">
        <v>110</v>
      </c>
      <c r="CJ36" s="59" t="s">
        <v>109</v>
      </c>
      <c r="CK36" s="59" t="s">
        <v>105</v>
      </c>
      <c r="CL36" s="59" t="s">
        <v>290</v>
      </c>
      <c r="CM36" s="59" t="s">
        <v>54</v>
      </c>
      <c r="CN36" s="59" t="s">
        <v>49</v>
      </c>
      <c r="CO36" s="59" t="s">
        <v>47</v>
      </c>
      <c r="CP36" s="59" t="s">
        <v>347</v>
      </c>
      <c r="CQ36" s="59" t="s">
        <v>106</v>
      </c>
      <c r="CR36" s="59" t="s">
        <v>51</v>
      </c>
      <c r="CS36" s="59" t="s">
        <v>48</v>
      </c>
      <c r="CT36" s="59" t="s">
        <v>52</v>
      </c>
      <c r="CU36" s="59" t="s">
        <v>330</v>
      </c>
      <c r="CV36" s="59" t="s">
        <v>59</v>
      </c>
      <c r="CW36" s="59" t="s">
        <v>108</v>
      </c>
      <c r="CX36" s="59" t="s">
        <v>60</v>
      </c>
      <c r="CY36" s="59" t="s">
        <v>61</v>
      </c>
      <c r="CZ36" s="59" t="s">
        <v>57</v>
      </c>
      <c r="DA36" s="59" t="s">
        <v>107</v>
      </c>
      <c r="DB36" s="59" t="s">
        <v>64</v>
      </c>
      <c r="DC36" s="59" t="s">
        <v>359</v>
      </c>
      <c r="DD36" s="59" t="s">
        <v>50</v>
      </c>
      <c r="DE36" s="59" t="s">
        <v>53</v>
      </c>
      <c r="DF36" s="59" t="s">
        <v>348</v>
      </c>
      <c r="DG36" s="59" t="s">
        <v>55</v>
      </c>
      <c r="DH36" s="59" t="s">
        <v>58</v>
      </c>
      <c r="DI36" s="59" t="s">
        <v>56</v>
      </c>
      <c r="DJ36" s="59" t="s">
        <v>112</v>
      </c>
      <c r="DK36" s="59" t="s">
        <v>111</v>
      </c>
      <c r="DL36" s="59" t="s">
        <v>243</v>
      </c>
    </row>
    <row r="37" spans="1:116" s="48" customFormat="1" ht="12">
      <c r="A37" s="111" t="str">
        <f>IF(ISBLANK('In Process Calc.'!C37),"",'In Process Calc.'!C37)</f>
        <v/>
      </c>
      <c r="B37" s="111" t="str">
        <f>IF(ISBLANK('Measured Data'!H39),"",'Measured Data'!H39)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IF(ISBLANK('Measured Data'!H41),"",'Measured Data'!H41)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51</v>
      </c>
      <c r="BP37" s="48">
        <f t="array" ref="BP37:BU37">LINEST($L3:INDEX($L:$L,COUNT($L:$L)+2),$A$3:INDEX($A:$A,COUNT($A:$A)+2)^{1,2,3,4,5},TRUE,TRUE)</f>
        <v>-7.8247356653311914E-11</v>
      </c>
      <c r="BQ37" s="48">
        <v>5.950320393604653E-8</v>
      </c>
      <c r="BR37" s="48">
        <v>-1.4233338348221737E-5</v>
      </c>
      <c r="BS37" s="48">
        <v>1.0988918508075742E-3</v>
      </c>
      <c r="BT37" s="48">
        <v>-3.4049841990002057E-2</v>
      </c>
      <c r="BU37" s="48">
        <v>8.7764489881898555E-2</v>
      </c>
      <c r="BV37" s="48">
        <f t="array" ref="BV37:CB37">LINEST($L3:INDEX($L:$L,COUNT($L:$L)+2),$A$3:INDEX($A:$A,COUNT($A:$A)+2)^{1,2,3,4,5,6},TRUE,TRUE)</f>
        <v>2.5128671539414321E-13</v>
      </c>
      <c r="BW37" s="48">
        <v>-3.2964206228672864E-10</v>
      </c>
      <c r="BX37" s="48">
        <v>1.5396292431283129E-7</v>
      </c>
      <c r="BY37" s="48">
        <v>-3.0643084354969385E-5</v>
      </c>
      <c r="BZ37" s="48">
        <v>2.3936905922913704E-3</v>
      </c>
      <c r="CA37" s="48">
        <v>-7.1368160204168002E-2</v>
      </c>
      <c r="CB37" s="48">
        <v>0.22257066100971201</v>
      </c>
      <c r="CG37" s="76">
        <f>'In Process Calc.'!C3</f>
        <v>0.45000000006984919</v>
      </c>
      <c r="CH37" s="76">
        <f>$BY$4+$BZ$4*$CG37+$CA$4*$CG37^2+$CB$4*$CG37^3+$CC$4*$CG37^4+$CD$4*$CG37^5+$CE$4*$CG37^6</f>
        <v>0.77195298061299733</v>
      </c>
      <c r="CI37" s="76">
        <f>$BY$5+$BZ$5*$CG37+$CA$5*$CG37^2+$CB$5*$CG37^3+$CC$5*$CG37^4+$CD$5*$CG37^5+$CE$5*$CG37^6</f>
        <v>887.15993046496351</v>
      </c>
      <c r="CJ37" s="76">
        <f>$BY$6+$BZ$6*$CG37+$CA$6*$CG37^2+$CB$6*$CG37^3+$CC$6*$CG37^4+$CD$6*$CG37^5+$CE$6*$CG37^6</f>
        <v>0</v>
      </c>
      <c r="CK37" s="76">
        <f>$BY$7+$BZ$7*$CG37+$CA$7*$CG37^2+$CB$7*$CG37^3+$CC$7*$CG37^4+$CD$7*$CG37^5+$CE$7*$CG37^6</f>
        <v>229.5230596319727</v>
      </c>
      <c r="CL37" s="76">
        <f>$BY$8+$BZ$8*$CG37+$CA$8*$CG37^2+$CB$8*$CG37^3+$CC$8*$CG37^4+$CD$8*$CG37^5+$CE$8*$CG37^6</f>
        <v>-1.1163387045892685</v>
      </c>
      <c r="CM37" s="76">
        <f>$BY$9+$BZ$9*$CG37+$CA$9*$CG37^2+$CB$9*$CG37^3+$CC$9*$CG37^4+$CD$9*$CG37^5+$CE$9*$CG37^6</f>
        <v>0.39944108830973751</v>
      </c>
      <c r="CN37" s="76">
        <f>$BY$10+$BZ$10*$CG37+$CA$10*$CG37^2+$CB$10*$CG37^3+$CC$10*$CG37^4+$CD$10*$CG37^5+$CE$10*$CG37^6</f>
        <v>0.31449594517216584</v>
      </c>
      <c r="CO37" s="76">
        <f>$BY$11+$BZ$11*$CG37+$CA$11*$CG37^2+$CB$11*$CG37^3+$CC$11*$CG37^4+$CD$11*$CG37^5+$CE$11*$CG37^6</f>
        <v>-0.69643954541362907</v>
      </c>
      <c r="CP37" s="76">
        <f>$BY$12+$BZ$12*$CG37+$CA$12*$CG37^2+$CB$12*$CG37^3+$CC$12*$CG37^4+$CD$12*$CG37^5+$CE$12*$CG37^6</f>
        <v>2.2826212468095618E-3</v>
      </c>
      <c r="CQ37" s="76">
        <f>$BY$13+$BZ$13*$CG37+$CA$13*$CG37^2+$CB$13*$CG37^3+$CC$13*$CG37^4+$CD$13*$CG37^5+$CE$13*$CG37^6</f>
        <v>-0.42745446146290605</v>
      </c>
      <c r="CR37" s="76">
        <f>$BY$14+$BZ$14*$CG37+$CA$14*$CG37^2+$CB$14*$CG37^3+$CC$14*$CG37^4+$CD$14*$CG37^5+$CE$14*$CG37^6</f>
        <v>0.19093692521423913</v>
      </c>
      <c r="CS37" s="76">
        <f>$BY$15+$BZ$15*$CG37+$CA$15*$CG37^2+$CB$15*$CG37^3+$CC$15*$CG37^4+$CD$15*$CG37^5+$CE$15*$CG37^6</f>
        <v>4.3482593564835677</v>
      </c>
      <c r="CT37" s="76">
        <f>$BY$16+$BZ$16*$CG37+$CA$16*$CG37^2+$CB$16*$CG37^3+$CC$16*$CG37^4+$CD$16*$CG37^5+$CE$16*$CG37^6</f>
        <v>0</v>
      </c>
      <c r="CU37" s="76">
        <f>$BY$17+$BZ$17*$CG37+$CA$17*$CG37^2+$CB$17*$CG37^3+$CC$17*$CG37^4+$CD$17*$CG37^5+$CE$17*$CG37^6</f>
        <v>0</v>
      </c>
      <c r="CV37" s="76">
        <f>$BY$18+$BZ$18*$CG37+$CA$18*$CG37^2+$CB$18*$CG37^3+$CC$18*$CG37^4+$CD$18*$CG37^5+$CE$18*$CG37^6</f>
        <v>0</v>
      </c>
      <c r="CW37" s="76">
        <f>$BY$19+$BZ$19*$CG37+$CA$19*$CG37^2+$CB$19*$CG37^3+$CC$19*$CG37^4+$CD$19*$CG37^5+$CE$19*$CG37^6</f>
        <v>0.33209359547014722</v>
      </c>
      <c r="CX37" s="76">
        <f>$BY$20+$BZ$20*$CG37+$CA$20*$CG37^2+$CB$20*$CG37^3+$CC$20*$CG37^4+$CD$20*$CG37^5+$CE$20*$CG37^6</f>
        <v>0</v>
      </c>
      <c r="CY37" s="76">
        <f>$BY$21+$BZ$21*$CG37+$CA$21*$CG37^2+$CB$21*$CG37^3+$CC$21*$CG37^4+$CD$21*$CG37^5+$CE$21*$CG37^6</f>
        <v>0</v>
      </c>
      <c r="CZ37" s="76">
        <f>$BY$22+$BZ$22*$CG37+$CA$22*$CG37^2+$CB$22*$CG37^3+$CC$22*$CG37^4+$CD$22*$CG37^5+$CE$22*$CG37^6</f>
        <v>0</v>
      </c>
      <c r="DA37" s="76">
        <f>$BY$23+$BZ$23*$CG37+$CA$23*$CG37^2+$CB$23*$CG37^3+$CC$23*$CG37^4+$CD$23*$CG37^5+$CE$23*$CG37^6</f>
        <v>0</v>
      </c>
      <c r="DB37" s="76">
        <f>$BY$24+$BZ$24*$CG37+$CA$24*$CG37^2+$CB$24*$CG37^3+$CC$24*$CG37^4+$CD$24*$CG37^5+$CE$24*$CG37^6</f>
        <v>0</v>
      </c>
      <c r="DC37" s="76">
        <f>$BY$25+$BZ$25*$CG37+$CA$25*$CG37^2+$CB$25*$CG37^3+$CC$25*$CG37^4+$CD$25*$CG37^5+$CE$25*$CG37^6</f>
        <v>0</v>
      </c>
      <c r="DD37" s="76">
        <f>$BY$26+$BZ$26*$CG37+$CA$26*$CG37^2+$CB$26*$CG37^3+$CC$26*$CG37^4+$CD$26*$CG37^5+$CE$26*$CG37^6</f>
        <v>0</v>
      </c>
      <c r="DE37" s="76">
        <f>$BY$27+$BZ$27*$CG37+$CA$27*$CG37^2+$CB$27*$CG37^3+$CC$27*$CG37^4+$CD$27*$CG37^5+$CE$27*$CG37^6</f>
        <v>0</v>
      </c>
      <c r="DF37" s="76">
        <f>$BY$28+$BZ$28*$CG37+$CA$28*$CG37^2+$CB$28*$CG37^3+$CC$28*$CG37^4+$CD$28*$CG37^5+$CE$28*$CG37^6</f>
        <v>0</v>
      </c>
      <c r="DG37" s="76">
        <f>$BY$29+$BZ$29*$CG37+$CA$29*$CG37^2+$CB$29*$CG37^3+$CC$29*$CG37^4+$CD$29*$CG37^5+$CE$29*$CG37^6</f>
        <v>0</v>
      </c>
      <c r="DH37" s="76">
        <f>$BY$30+$BZ$30*$CG37+$CA$30*$CG37^2+$CB$30*$CG37^3+$CC$30*$CG37^4+$CD$30*$CG37^5+$CE$30*$CG37^6</f>
        <v>0</v>
      </c>
      <c r="DI37" s="76">
        <f>$BY$31+$BZ$31*$CG37+$CA$31*$CG37^2+$CB$31*$CG37^3+$CC$31*$CG37^4+$CD$31*$CG37^5+$CE$31*$CG37^6</f>
        <v>0</v>
      </c>
      <c r="DJ37" s="76">
        <f>$BY$32+$BZ$32*$CG37+$CA$32*$CG37^2+$CB$32*$CG37^3+$CC$32*$CG37^4+$CD$32*$CG37^5+$CE$32*$CG37^6</f>
        <v>8.3679292700291636</v>
      </c>
      <c r="DK37" s="76">
        <f>$BY$33+$BZ$33*$CG37+$CA$33*$CG37^2+$CB$33*$CG37^3+$CC$33*$CG37^4+$CD$33*$CG37^5+$CE$33*$CG37^6</f>
        <v>7.2515905654398987</v>
      </c>
      <c r="DL37" s="76">
        <f>$BY$34+$BZ$34*$CG37+$CA$34*$CG37^2+$CB$34*$CG37^3+$CC$34*$CG37^4+$CD$34*$CG37^5+$CE$34*$CG37^6</f>
        <v>34.833629135683999</v>
      </c>
    </row>
    <row r="38" spans="1:116" s="48" customFormat="1" ht="11">
      <c r="A38" s="111" t="str">
        <f>IF(ISBLANK('In Process Calc.'!C38),"",'In Process Calc.'!C38)</f>
        <v/>
      </c>
      <c r="B38" s="111" t="str">
        <f>IF(ISBLANK('Measured Data'!H40),"",'Measured Data'!H40)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IF(ISBLANK('Measured Data'!H42),"",'Measured Data'!H42)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21.116666666697711</v>
      </c>
      <c r="CH38" s="76">
        <f t="shared" ref="CH38:CH60" si="31">IF(CG38&gt;0,$BY$4+$BZ$4*$CG38+$CA$4*$CG38^2+$CB$4*$CG38^3+$CC$4*$CG38^4+$CD$4*$CG38^5+$CE$4*$CG38^6,"")</f>
        <v>1.4102850339589154E-2</v>
      </c>
      <c r="CI38" s="76">
        <f t="shared" ref="CI38:CI60" si="32">IF(CG38&gt;0,$BY$5+$BZ$5*$CG38+$CA$5*$CG38^2+$CB$5*$CG38^3+$CC$5*$CG38^4+$CD$5*$CG38^5+$CE$5*$CG38^6,"")</f>
        <v>-497.94518683128467</v>
      </c>
      <c r="CJ38" s="76">
        <f t="shared" ref="CJ38:CJ60" si="33">IF(CG38&gt;0,$BY$6+$BZ$6*$CG38+$CA$6*$CG38^2+$CB$6*$CG38^3+$CC$6*$CG38^4+$CD$6*$CG38^5+$CE$6*$CG38^6,"")</f>
        <v>0</v>
      </c>
      <c r="CK38" s="76">
        <f t="shared" ref="CK38:CK60" si="34">IF(CG38&gt;0,$BY$7+$BZ$7*$CG38+$CA$7*$CG38^2+$CB$7*$CG38^3+$CC$7*$CG38^4+$CD$7*$CG38^5+$CE$7*$CG38^6,"")</f>
        <v>-48.963478091507909</v>
      </c>
      <c r="CL38" s="76">
        <f t="shared" ref="CL38:CL60" si="35">IF(CG38&gt;0,$BY$8+$BZ$8*$CG38+$CA$8*$CG38^2+$CB$8*$CG38^3+$CC$8*$CG38^4+$CD$8*$CG38^5+$CE$8*$CG38^6,"")</f>
        <v>0.60376035056368538</v>
      </c>
      <c r="CM38" s="76">
        <f t="shared" ref="CM38:CM60" si="36">IF(CG38&gt;0,$BY$9+$BZ$9*$CG38+$CA$9*$CG38^2+$CB$9*$CG38^3+$CC$9*$CG38^4+$CD$9*$CG38^5+$CE$9*$CG38^6,"")</f>
        <v>0.19847758727512943</v>
      </c>
      <c r="CN38" s="76">
        <f t="shared" ref="CN38:CN60" si="37">IF(CG38&gt;0,$BY$10+$BZ$10*$CG38+$CA$10*$CG38^2+$CB$10*$CG38^3+$CC$10*$CG38^4+$CD$10*$CG38^5+$CE$10*$CG38^6,"")</f>
        <v>0.55576788220391127</v>
      </c>
      <c r="CO38" s="76">
        <f t="shared" ref="CO38:CO60" si="38">IF(CG38&gt;0,$BY$11+$BZ$11*$CG38+$CA$11*$CG38^2+$CB$11*$CG38^3+$CC$11*$CG38^4+$CD$11*$CG38^5+$CE$11*$CG38^6,"")</f>
        <v>0.43392391196958741</v>
      </c>
      <c r="CP38" s="76">
        <f t="shared" ref="CP38:CP60" si="39">IF(CG38&gt;0,$BY$12+$BZ$12*$CG38+$CA$12*$CG38^2+$CB$12*$CG38^3+$CC$12*$CG38^4+$CD$12*$CG38^5+$CE$12*$CG38^6,"")</f>
        <v>-7.0490567092186707E-2</v>
      </c>
      <c r="CQ38" s="76">
        <f t="shared" ref="CQ38:CQ60" si="40">IF(CG38&gt;0,$BY$13+$BZ$13*$CG38+$CA$13*$CG38^2+$CB$13*$CG38^3+$CC$13*$CG38^4+$CD$13*$CG38^5+$CE$13*$CG38^6,"")</f>
        <v>0.65234599372360258</v>
      </c>
      <c r="CR38" s="76">
        <f t="shared" ref="CR38:CR60" si="41">IF(CG38&gt;0,$BY$14+$BZ$14*$CG38+$CA$14*$CG38^2+$CB$14*$CG38^3+$CC$14*$CG38^4+$CD$14*$CG38^5+$CE$14*$CG38^6,"")</f>
        <v>-0.47639746210412753</v>
      </c>
      <c r="CS38" s="76">
        <f t="shared" ref="CS38:CS60" si="42">IF(CG38&gt;0,$BY$15+$BZ$15*$CG38+$CA$15*$CG38^2+$CB$15*$CG38^3+$CC$15*$CG38^4+$CD$15*$CG38^5+$CE$15*$CG38^6,"")</f>
        <v>0.7399606267343033</v>
      </c>
      <c r="CT38" s="76">
        <f t="shared" ref="CT38:CT60" si="43">IF(CG38&gt;0,$BY$16+$BZ$16*$CG38+$CA$16*$CG38^2+$CB$16*$CG38^3+$CC$16*$CG38^4+$CD$16*$CG38^5+$CE$16*$CG38^6,"")</f>
        <v>0</v>
      </c>
      <c r="CU38" s="76">
        <f t="shared" ref="CU38:CU60" si="44">IF(CG38&gt;0,$BY$17+$BZ$17*$CG38+$CA$17*$CG38^2+$CB$17*$CG38^3+$CC$17*$CG38^4+$CD$17*$CG38^5+$CE$17*$CG38^6,"")</f>
        <v>0</v>
      </c>
      <c r="CV38" s="76">
        <f t="shared" ref="CV38:CV60" si="45">IF(CG38&gt;0,$BY$18+$BZ$18*$CG38+$CA$18*$CG38^2+$CB$18*$CG38^3+$CC$18*$CG38^4+$CD$18*$CG38^5+$CE$18*$CG38^6,"")</f>
        <v>0</v>
      </c>
      <c r="CW38" s="76">
        <f t="shared" ref="CW38:CW60" si="46">IF(CG38&gt;0,$BY$19+$BZ$19*$CG38+$CA$19*$CG38^2+$CB$19*$CG38^3+$CC$19*$CG38^4+$CD$19*$CG38^5+$CE$19*$CG38^6,"")</f>
        <v>0.68718293325873592</v>
      </c>
      <c r="CX38" s="76">
        <f t="shared" ref="CX38:CX60" si="47">IF(CG38&gt;0,$BY$20+$BZ$20*$CG38+$CA$20*$CG38^2+$CB$20*$CG38^3+$CC$20*$CG38^4+$CD$20*$CG38^5+$CE$20*$CG38^6,"")</f>
        <v>0</v>
      </c>
      <c r="CY38" s="76">
        <f t="shared" ref="CY38:CY60" si="48">IF(CG38&gt;0,$BY$21+$BZ$21*$CG38+$CA$21*$CG38^2+$CB$21*$CG38^3+$CC$21*$CG38^4+$CD$21*$CG38^5+$CE$21*$CG38^6,"")</f>
        <v>0</v>
      </c>
      <c r="CZ38" s="76">
        <f t="shared" ref="CZ38:CZ60" si="49">IF(CG38&gt;0,$BY$22+$BZ$22*$CG38+$CA$22*$CG38^2+$CB$22*$CG38^3+$CC$22*$CG38^4+$CD$22*$CG38^5+$CE$22*$CG38^6,"")</f>
        <v>0</v>
      </c>
      <c r="DA38" s="76">
        <f t="shared" ref="DA38:DA60" si="50">IF(CG38&gt;0,$BY$23+$BZ$23*$CG38+$CA$23*$CG38^2+$CB$23*$CG38^3+$CC$23*$CG38^4+$CD$23*$CG38^5+$CE$23*$CG38^6,"")</f>
        <v>0</v>
      </c>
      <c r="DB38" s="76">
        <f t="shared" ref="DB38:DB60" si="51">IF(CG38&gt;0,$BY$24+$BZ$24*$CG38+$CA$24*$CG38^2+$CB$24*$CG38^3+$CC$24*$CG38^4+$CD$24*$CG38^5+$CE$24*$CG38^6,"")</f>
        <v>0</v>
      </c>
      <c r="DC38" s="76">
        <f t="shared" ref="DC38:DC60" si="52">IF(CG38&gt;0,$BY$25+$BZ$25*$CG38+$CA$25*$CG38^2+$CB$25*$CG38^3+$CC$25*$CG38^4+$CD$25*$CG38^5+$CE$25*$CG38^6,"")</f>
        <v>0</v>
      </c>
      <c r="DD38" s="76">
        <f t="shared" ref="DD38:DD60" si="53">IF(CG38&gt;0,$BY$26+$BZ$26*$CG38+$CA$26*$CG38^2+$CB$26*$CG38^3+$CC$26*$CG38^4+$CD$26*$CG38^5+$CE$26*$CG38^6,"")</f>
        <v>0</v>
      </c>
      <c r="DE38" s="76">
        <f t="shared" ref="DE38:DE60" si="54">IF(CG38&gt;0,$BY$27+$BZ$27*$CG38+$CA$27*$CG38^2+$CB$27*$CG38^3+$CC$27*$CG38^4+$CD$27*$CG38^5+$CE$27*$CG38^6,"")</f>
        <v>0</v>
      </c>
      <c r="DF38" s="76">
        <f t="shared" ref="DF38:DF60" si="55">IF(CG38&gt;0,$BY$28+$BZ$28*$CG38+$CA$28*$CG38^2+$CB$28*$CG38^3+$CC$28*$CG38^4+$CD$28*$CG38^5+$CE$28*$CG38^6,"")</f>
        <v>0</v>
      </c>
      <c r="DG38" s="76">
        <f t="shared" ref="DG38:DG60" si="56">IF(CG38&gt;0,$BY$29+$BZ$29*$CG38+$CA$29*$CG38^2+$CB$29*$CG38^3+$CC$29*$CG38^4+$CD$29*$CG38^5+$CE$29*$CG38^6,"")</f>
        <v>0</v>
      </c>
      <c r="DH38" s="76">
        <f t="shared" ref="DH38:DH60" si="57">IF(CG38&gt;0,$BY$30+$BZ$30*$CG38+$CA$30*$CG38^2+$CB$30*$CG38^3+$CC$30*$CG38^4+$CD$30*$CG38^5+$CE$30*$CG38^6,"")</f>
        <v>0</v>
      </c>
      <c r="DI38" s="76">
        <f t="shared" ref="DI38:DI60" si="58">IF(CG38&gt;0,$BY$31+$BZ$31*$CG38+$CA$31*$CG38^2+$CB$31*$CG38^3+$CC$31*$CG38^4+$CD$31*$CG38^5+$CE$31*$CG38^6,"")</f>
        <v>0</v>
      </c>
      <c r="DJ38" s="76">
        <f t="shared" ref="DJ38:DJ60" si="59">IF(CG38&gt;0,$BY$32+$BZ$32*$CG38+$CA$32*$CG38^2+$CB$32*$CG38^3+$CC$32*$CG38^4+$CD$32*$CG38^5+$CE$32*$CG38^6,"")</f>
        <v>2.613399793446447</v>
      </c>
      <c r="DK38" s="76">
        <f t="shared" ref="DK38:DK60" si="60">IF(CG38&gt;0,$BY$33+$BZ$33*$CG38+$CA$33*$CG38^2+$CB$33*$CG38^3+$CC$33*$CG38^4+$CD$33*$CG38^5+$CE$33*$CG38^6,"")</f>
        <v>3.2171601440101383</v>
      </c>
      <c r="DL38" s="76">
        <f t="shared" ref="DL38:DL60" si="61">IF(CG38&gt;0,$BY$34+$BZ$34*$CG38+$CA$34*$CG38^2+$CB$34*$CG38^3+$CC$34*$CG38^4+$CD$34*$CG38^5+$CE$34*$CG38^6,"")</f>
        <v>4.3428175981952348</v>
      </c>
    </row>
    <row r="39" spans="1:116" s="48" customFormat="1" ht="11">
      <c r="A39" s="111" t="str">
        <f>IF(ISBLANK('In Process Calc.'!C39),"",'In Process Calc.'!C39)</f>
        <v/>
      </c>
      <c r="B39" s="111" t="str">
        <f>IF(ISBLANK('Measured Data'!H41),"",'Measured Data'!H41)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IF(ISBLANK('Measured Data'!H43),"",'Measured Data'!H43)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48.383333333360497</v>
      </c>
      <c r="CH39" s="76">
        <f t="shared" si="31"/>
        <v>0.22101946317714158</v>
      </c>
      <c r="CI39" s="76">
        <f t="shared" si="32"/>
        <v>-58.822776650242531</v>
      </c>
      <c r="CJ39" s="76">
        <f t="shared" si="33"/>
        <v>0</v>
      </c>
      <c r="CK39" s="76">
        <f t="shared" si="34"/>
        <v>-219.69541498467464</v>
      </c>
      <c r="CL39" s="76">
        <f t="shared" si="35"/>
        <v>1.3283926298995117</v>
      </c>
      <c r="CM39" s="76">
        <f t="shared" si="36"/>
        <v>-0.12476451606233363</v>
      </c>
      <c r="CN39" s="76">
        <f t="shared" si="37"/>
        <v>0.4116516696954079</v>
      </c>
      <c r="CO39" s="76">
        <f t="shared" si="38"/>
        <v>0.79023249855156952</v>
      </c>
      <c r="CP39" s="76">
        <f t="shared" si="39"/>
        <v>-3.9237699529391219E-2</v>
      </c>
      <c r="CQ39" s="76">
        <f t="shared" si="40"/>
        <v>2.3802406813074923</v>
      </c>
      <c r="CR39" s="76">
        <f t="shared" si="41"/>
        <v>-0.33813474976097008</v>
      </c>
      <c r="CS39" s="76">
        <f t="shared" si="42"/>
        <v>-3.8717120392974165</v>
      </c>
      <c r="CT39" s="76">
        <f t="shared" si="43"/>
        <v>0</v>
      </c>
      <c r="CU39" s="76">
        <f t="shared" si="44"/>
        <v>0</v>
      </c>
      <c r="CV39" s="76">
        <f t="shared" si="45"/>
        <v>0</v>
      </c>
      <c r="CW39" s="76">
        <f t="shared" si="46"/>
        <v>2.5812406619182164</v>
      </c>
      <c r="CX39" s="76">
        <f t="shared" si="47"/>
        <v>0</v>
      </c>
      <c r="CY39" s="76">
        <f t="shared" si="48"/>
        <v>0</v>
      </c>
      <c r="CZ39" s="76">
        <f t="shared" si="49"/>
        <v>0</v>
      </c>
      <c r="DA39" s="76">
        <f t="shared" si="50"/>
        <v>0</v>
      </c>
      <c r="DB39" s="76">
        <f t="shared" si="51"/>
        <v>0</v>
      </c>
      <c r="DC39" s="76">
        <f t="shared" si="52"/>
        <v>0</v>
      </c>
      <c r="DD39" s="76">
        <f t="shared" si="53"/>
        <v>0</v>
      </c>
      <c r="DE39" s="76">
        <f t="shared" si="54"/>
        <v>0</v>
      </c>
      <c r="DF39" s="76">
        <f t="shared" si="55"/>
        <v>0</v>
      </c>
      <c r="DG39" s="76">
        <f t="shared" si="56"/>
        <v>0</v>
      </c>
      <c r="DH39" s="76">
        <f t="shared" si="57"/>
        <v>0</v>
      </c>
      <c r="DI39" s="76">
        <f t="shared" si="58"/>
        <v>0</v>
      </c>
      <c r="DJ39" s="76">
        <f t="shared" si="59"/>
        <v>-5.1844431459141891</v>
      </c>
      <c r="DK39" s="76">
        <f t="shared" si="60"/>
        <v>-3.8560505160146699</v>
      </c>
      <c r="DL39" s="76">
        <f t="shared" si="61"/>
        <v>-28.582332584870816</v>
      </c>
    </row>
    <row r="40" spans="1:116" s="48" customFormat="1" ht="11">
      <c r="A40" s="111" t="str">
        <f>IF(ISBLANK('In Process Calc.'!C40),"",'In Process Calc.'!C40)</f>
        <v/>
      </c>
      <c r="B40" s="111" t="str">
        <f>IF(ISBLANK('Measured Data'!H42),"",'Measured Data'!H42)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IF(ISBLANK('Measured Data'!H44),"",'Measured Data'!H44)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70.883333333360497</v>
      </c>
      <c r="CH40" s="76">
        <f t="shared" si="31"/>
        <v>1.2330854748451967</v>
      </c>
      <c r="CI40" s="76">
        <f t="shared" si="32"/>
        <v>1882.7051250567854</v>
      </c>
      <c r="CJ40" s="76">
        <f t="shared" si="33"/>
        <v>0</v>
      </c>
      <c r="CK40" s="76">
        <f t="shared" si="34"/>
        <v>-207.06699490588858</v>
      </c>
      <c r="CL40" s="76">
        <f t="shared" si="35"/>
        <v>0.85175217136419779</v>
      </c>
      <c r="CM40" s="76">
        <f t="shared" si="36"/>
        <v>-0.4154735163115042</v>
      </c>
      <c r="CN40" s="76">
        <f t="shared" si="37"/>
        <v>0.26377275749905216</v>
      </c>
      <c r="CO40" s="76">
        <f t="shared" si="38"/>
        <v>0.4557741768949708</v>
      </c>
      <c r="CP40" s="76">
        <f t="shared" si="39"/>
        <v>7.5251490278354108E-2</v>
      </c>
      <c r="CQ40" s="76">
        <f t="shared" si="40"/>
        <v>4.6803512478579448</v>
      </c>
      <c r="CR40" s="76">
        <f t="shared" si="41"/>
        <v>-0.39399295887388974</v>
      </c>
      <c r="CS40" s="76">
        <f t="shared" si="42"/>
        <v>-7.4227367113818215</v>
      </c>
      <c r="CT40" s="76">
        <f t="shared" si="43"/>
        <v>0</v>
      </c>
      <c r="CU40" s="76">
        <f t="shared" si="44"/>
        <v>0</v>
      </c>
      <c r="CV40" s="76">
        <f t="shared" si="45"/>
        <v>0</v>
      </c>
      <c r="CW40" s="76">
        <f t="shared" si="46"/>
        <v>5.3251125007164486</v>
      </c>
      <c r="CX40" s="76">
        <f t="shared" si="47"/>
        <v>0</v>
      </c>
      <c r="CY40" s="76">
        <f t="shared" si="48"/>
        <v>0</v>
      </c>
      <c r="CZ40" s="76">
        <f t="shared" si="49"/>
        <v>0</v>
      </c>
      <c r="DA40" s="76">
        <f t="shared" si="50"/>
        <v>0</v>
      </c>
      <c r="DB40" s="76">
        <f t="shared" si="51"/>
        <v>0</v>
      </c>
      <c r="DC40" s="76">
        <f t="shared" si="52"/>
        <v>0</v>
      </c>
      <c r="DD40" s="76">
        <f t="shared" si="53"/>
        <v>0</v>
      </c>
      <c r="DE40" s="76">
        <f t="shared" si="54"/>
        <v>0</v>
      </c>
      <c r="DF40" s="76">
        <f t="shared" si="55"/>
        <v>0</v>
      </c>
      <c r="DG40" s="76">
        <f t="shared" si="56"/>
        <v>0</v>
      </c>
      <c r="DH40" s="76">
        <f t="shared" si="57"/>
        <v>0</v>
      </c>
      <c r="DI40" s="76">
        <f t="shared" si="58"/>
        <v>0</v>
      </c>
      <c r="DJ40" s="76">
        <f t="shared" si="59"/>
        <v>-11.44304370779196</v>
      </c>
      <c r="DK40" s="76">
        <f t="shared" si="60"/>
        <v>-10.591291536427756</v>
      </c>
      <c r="DL40" s="76">
        <f t="shared" si="61"/>
        <v>-49.585057108888549</v>
      </c>
    </row>
    <row r="41" spans="1:116" s="48" customFormat="1" ht="11">
      <c r="A41" s="111" t="str">
        <f>IF(ISBLANK('In Process Calc.'!C41),"",'In Process Calc.'!C41)</f>
        <v/>
      </c>
      <c r="B41" s="111" t="str">
        <f>IF(ISBLANK('Measured Data'!H43),"",'Measured Data'!H43)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IF(ISBLANK('Measured Data'!H45),"",'Measured Data'!H45)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95.366666666697711</v>
      </c>
      <c r="CH41" s="76">
        <f t="shared" si="31"/>
        <v>2.9910100702788553</v>
      </c>
      <c r="CI41" s="76">
        <f t="shared" si="32"/>
        <v>5224.8561735857929</v>
      </c>
      <c r="CJ41" s="76">
        <f t="shared" si="33"/>
        <v>0</v>
      </c>
      <c r="CK41" s="76">
        <f t="shared" si="34"/>
        <v>-51.866786253212922</v>
      </c>
      <c r="CL41" s="76">
        <f t="shared" si="35"/>
        <v>-0.50128232350712087</v>
      </c>
      <c r="CM41" s="76">
        <f t="shared" si="36"/>
        <v>-0.72849498034753846</v>
      </c>
      <c r="CN41" s="76">
        <f t="shared" si="37"/>
        <v>0.37084676250392712</v>
      </c>
      <c r="CO41" s="76">
        <f t="shared" si="38"/>
        <v>-0.24065663253221359</v>
      </c>
      <c r="CP41" s="76">
        <f t="shared" si="39"/>
        <v>0.26893118111539349</v>
      </c>
      <c r="CQ41" s="76">
        <f t="shared" si="40"/>
        <v>8.6034405511582381</v>
      </c>
      <c r="CR41" s="76">
        <f t="shared" si="41"/>
        <v>-1.0676014087611601</v>
      </c>
      <c r="CS41" s="76">
        <f t="shared" si="42"/>
        <v>-10.888024947234198</v>
      </c>
      <c r="CT41" s="76">
        <f t="shared" si="43"/>
        <v>0</v>
      </c>
      <c r="CU41" s="76">
        <f t="shared" si="44"/>
        <v>0</v>
      </c>
      <c r="CV41" s="76">
        <f t="shared" si="45"/>
        <v>0</v>
      </c>
      <c r="CW41" s="76">
        <f t="shared" si="46"/>
        <v>9.1169062967737968</v>
      </c>
      <c r="CX41" s="76">
        <f t="shared" si="47"/>
        <v>0</v>
      </c>
      <c r="CY41" s="76">
        <f t="shared" si="48"/>
        <v>0</v>
      </c>
      <c r="CZ41" s="76">
        <f t="shared" si="49"/>
        <v>0</v>
      </c>
      <c r="DA41" s="76">
        <f t="shared" si="50"/>
        <v>0</v>
      </c>
      <c r="DB41" s="76">
        <f t="shared" si="51"/>
        <v>0</v>
      </c>
      <c r="DC41" s="76">
        <f t="shared" si="52"/>
        <v>0</v>
      </c>
      <c r="DD41" s="76">
        <f t="shared" si="53"/>
        <v>0</v>
      </c>
      <c r="DE41" s="76">
        <f t="shared" si="54"/>
        <v>0</v>
      </c>
      <c r="DF41" s="76">
        <f t="shared" si="55"/>
        <v>0</v>
      </c>
      <c r="DG41" s="76">
        <f t="shared" si="56"/>
        <v>0</v>
      </c>
      <c r="DH41" s="76">
        <f t="shared" si="57"/>
        <v>0</v>
      </c>
      <c r="DI41" s="76">
        <f t="shared" si="58"/>
        <v>0</v>
      </c>
      <c r="DJ41" s="76">
        <f t="shared" si="59"/>
        <v>-17.691081808210139</v>
      </c>
      <c r="DK41" s="76">
        <f t="shared" si="60"/>
        <v>-18.192364131717259</v>
      </c>
      <c r="DL41" s="76">
        <f t="shared" si="61"/>
        <v>-66.202058398401036</v>
      </c>
    </row>
    <row r="42" spans="1:116" s="48" customFormat="1" ht="11">
      <c r="A42" s="111" t="str">
        <f>IF(ISBLANK('In Process Calc.'!C42),"",'In Process Calc.'!C42)</f>
        <v/>
      </c>
      <c r="B42" s="111" t="str">
        <f>IF(ISBLANK('Measured Data'!H44),"",'Measured Data'!H44)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IF(ISBLANK('Measured Data'!H46),"",'Measured Data'!H46)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115.80000000010477</v>
      </c>
      <c r="CH42" s="76">
        <f t="shared" si="31"/>
        <v>4.8323131339656378</v>
      </c>
      <c r="CI42" s="76">
        <f t="shared" si="32"/>
        <v>8710.568697374958</v>
      </c>
      <c r="CJ42" s="76">
        <f t="shared" si="33"/>
        <v>0</v>
      </c>
      <c r="CK42" s="76">
        <f t="shared" si="34"/>
        <v>178.75792333043012</v>
      </c>
      <c r="CL42" s="76">
        <f t="shared" si="35"/>
        <v>-2.100958552580992</v>
      </c>
      <c r="CM42" s="76">
        <f t="shared" si="36"/>
        <v>-0.96685097446921586</v>
      </c>
      <c r="CN42" s="76">
        <f t="shared" si="37"/>
        <v>0.81747863103543583</v>
      </c>
      <c r="CO42" s="76">
        <f t="shared" si="38"/>
        <v>-0.90321398440518386</v>
      </c>
      <c r="CP42" s="76">
        <f t="shared" si="39"/>
        <v>0.46975062002572587</v>
      </c>
      <c r="CQ42" s="76">
        <f t="shared" si="40"/>
        <v>13.285360510333309</v>
      </c>
      <c r="CR42" s="76">
        <f t="shared" si="41"/>
        <v>-2.0998545635243149</v>
      </c>
      <c r="CS42" s="76">
        <f t="shared" si="42"/>
        <v>-13.362429357793637</v>
      </c>
      <c r="CT42" s="76">
        <f t="shared" si="43"/>
        <v>0</v>
      </c>
      <c r="CU42" s="76">
        <f t="shared" si="44"/>
        <v>0</v>
      </c>
      <c r="CV42" s="76">
        <f t="shared" si="45"/>
        <v>0</v>
      </c>
      <c r="CW42" s="76">
        <f t="shared" si="46"/>
        <v>12.457907682159412</v>
      </c>
      <c r="CX42" s="76">
        <f t="shared" si="47"/>
        <v>0</v>
      </c>
      <c r="CY42" s="76">
        <f t="shared" si="48"/>
        <v>0</v>
      </c>
      <c r="CZ42" s="76">
        <f t="shared" si="49"/>
        <v>0</v>
      </c>
      <c r="DA42" s="76">
        <f t="shared" si="50"/>
        <v>0</v>
      </c>
      <c r="DB42" s="76">
        <f t="shared" si="51"/>
        <v>0</v>
      </c>
      <c r="DC42" s="76">
        <f t="shared" si="52"/>
        <v>0</v>
      </c>
      <c r="DD42" s="76">
        <f t="shared" si="53"/>
        <v>0</v>
      </c>
      <c r="DE42" s="76">
        <f t="shared" si="54"/>
        <v>0</v>
      </c>
      <c r="DF42" s="76">
        <f t="shared" si="55"/>
        <v>0</v>
      </c>
      <c r="DG42" s="76">
        <f t="shared" si="56"/>
        <v>0</v>
      </c>
      <c r="DH42" s="76">
        <f t="shared" si="57"/>
        <v>0</v>
      </c>
      <c r="DI42" s="76">
        <f t="shared" si="58"/>
        <v>0</v>
      </c>
      <c r="DJ42" s="76">
        <f t="shared" si="59"/>
        <v>-22.180681732927983</v>
      </c>
      <c r="DK42" s="76">
        <f t="shared" si="60"/>
        <v>-24.281640285508978</v>
      </c>
      <c r="DL42" s="76">
        <f t="shared" si="61"/>
        <v>-75.16475373396915</v>
      </c>
    </row>
    <row r="43" spans="1:116" s="48" customFormat="1" ht="11">
      <c r="A43" s="111" t="str">
        <f>IF(ISBLANK('In Process Calc.'!C43),"",'In Process Calc.'!C43)</f>
        <v/>
      </c>
      <c r="B43" s="111" t="str">
        <f>IF(ISBLANK('Measured Data'!H45),"",'Measured Data'!H45)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IF(ISBLANK('Measured Data'!H47),"",'Measured Data'!H47)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v>
      </c>
      <c r="CH43" s="76">
        <f t="shared" si="31"/>
        <v>7.3776908022620935</v>
      </c>
      <c r="CI43" s="76">
        <f t="shared" si="32"/>
        <v>13511.194223555231</v>
      </c>
      <c r="CJ43" s="76">
        <f t="shared" si="33"/>
        <v>0</v>
      </c>
      <c r="CK43" s="76">
        <f t="shared" si="34"/>
        <v>574.51781661109226</v>
      </c>
      <c r="CL43" s="76">
        <f t="shared" si="35"/>
        <v>-4.4088098408624603</v>
      </c>
      <c r="CM43" s="76">
        <f t="shared" si="36"/>
        <v>-1.2057565957824896</v>
      </c>
      <c r="CN43" s="76">
        <f t="shared" si="37"/>
        <v>1.9107933138810997</v>
      </c>
      <c r="CO43" s="76">
        <f t="shared" si="38"/>
        <v>-1.6371939891733538</v>
      </c>
      <c r="CP43" s="76">
        <f t="shared" si="39"/>
        <v>0.74571551334656949</v>
      </c>
      <c r="CQ43" s="76">
        <f t="shared" si="40"/>
        <v>21.049183060634345</v>
      </c>
      <c r="CR43" s="76">
        <f t="shared" si="41"/>
        <v>-3.6928332347553896</v>
      </c>
      <c r="CS43" s="76">
        <f t="shared" si="42"/>
        <v>-15.761077855001879</v>
      </c>
      <c r="CT43" s="76">
        <f t="shared" si="43"/>
        <v>0</v>
      </c>
      <c r="CU43" s="76">
        <f t="shared" si="44"/>
        <v>0</v>
      </c>
      <c r="CV43" s="76">
        <f t="shared" si="45"/>
        <v>0</v>
      </c>
      <c r="CW43" s="76">
        <f t="shared" si="46"/>
        <v>16.092546643539457</v>
      </c>
      <c r="CX43" s="76">
        <f t="shared" si="47"/>
        <v>0</v>
      </c>
      <c r="CY43" s="76">
        <f t="shared" si="48"/>
        <v>0</v>
      </c>
      <c r="CZ43" s="76">
        <f t="shared" si="49"/>
        <v>0</v>
      </c>
      <c r="DA43" s="76">
        <f t="shared" si="50"/>
        <v>0</v>
      </c>
      <c r="DB43" s="76">
        <f t="shared" si="51"/>
        <v>0</v>
      </c>
      <c r="DC43" s="76">
        <f t="shared" si="52"/>
        <v>0</v>
      </c>
      <c r="DD43" s="76">
        <f t="shared" si="53"/>
        <v>0</v>
      </c>
      <c r="DE43" s="76">
        <f t="shared" si="54"/>
        <v>0</v>
      </c>
      <c r="DF43" s="76">
        <f t="shared" si="55"/>
        <v>0</v>
      </c>
      <c r="DG43" s="76">
        <f t="shared" si="56"/>
        <v>0</v>
      </c>
      <c r="DH43" s="76">
        <f t="shared" si="57"/>
        <v>0</v>
      </c>
      <c r="DI43" s="76">
        <f t="shared" si="58"/>
        <v>0</v>
      </c>
      <c r="DJ43" s="76">
        <f t="shared" si="59"/>
        <v>-26.449295697935966</v>
      </c>
      <c r="DK43" s="76">
        <f t="shared" si="60"/>
        <v>-30.858105538798426</v>
      </c>
      <c r="DL43" s="76">
        <f t="shared" si="61"/>
        <v>-80.16412948986553</v>
      </c>
    </row>
    <row r="44" spans="1:116" s="48" customFormat="1" ht="11">
      <c r="A44" s="111" t="str">
        <f>IF(ISBLANK('In Process Calc.'!C44),"",'In Process Calc.'!C44)</f>
        <v/>
      </c>
      <c r="B44" s="111" t="str">
        <f>IF(ISBLANK('Measured Data'!H46),"",'Measured Data'!H46)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IF(ISBLANK('Measured Data'!H48),"",'Measured Data'!H48)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164.65000000008149</v>
      </c>
      <c r="CH44" s="76">
        <f t="shared" si="31"/>
        <v>9.850315033750384</v>
      </c>
      <c r="CI44" s="76">
        <f t="shared" si="32"/>
        <v>18152.539914965884</v>
      </c>
      <c r="CJ44" s="76">
        <f t="shared" si="33"/>
        <v>0</v>
      </c>
      <c r="CK44" s="76">
        <f t="shared" si="34"/>
        <v>1042.5642423859854</v>
      </c>
      <c r="CL44" s="76">
        <f t="shared" si="35"/>
        <v>-6.6586664568788763</v>
      </c>
      <c r="CM44" s="76">
        <f t="shared" si="36"/>
        <v>-1.3484716651281414</v>
      </c>
      <c r="CN44" s="76">
        <f t="shared" si="37"/>
        <v>3.4834822159707013</v>
      </c>
      <c r="CO44" s="76">
        <f t="shared" si="38"/>
        <v>-2.1137678819848569</v>
      </c>
      <c r="CP44" s="76">
        <f t="shared" si="39"/>
        <v>1.0124981972974512</v>
      </c>
      <c r="CQ44" s="76">
        <f t="shared" si="40"/>
        <v>30.425873876786994</v>
      </c>
      <c r="CR44" s="76">
        <f t="shared" si="41"/>
        <v>-5.1446406179903388</v>
      </c>
      <c r="CS44" s="76">
        <f t="shared" si="42"/>
        <v>-17.227448350130622</v>
      </c>
      <c r="CT44" s="76">
        <f t="shared" si="43"/>
        <v>0</v>
      </c>
      <c r="CU44" s="76">
        <f t="shared" si="44"/>
        <v>0</v>
      </c>
      <c r="CV44" s="76">
        <f t="shared" si="45"/>
        <v>0</v>
      </c>
      <c r="CW44" s="76">
        <f t="shared" si="46"/>
        <v>18.332038423906472</v>
      </c>
      <c r="CX44" s="76">
        <f t="shared" si="47"/>
        <v>0</v>
      </c>
      <c r="CY44" s="76">
        <f t="shared" si="48"/>
        <v>0</v>
      </c>
      <c r="CZ44" s="76">
        <f t="shared" si="49"/>
        <v>0</v>
      </c>
      <c r="DA44" s="76">
        <f t="shared" si="50"/>
        <v>0</v>
      </c>
      <c r="DB44" s="76">
        <f t="shared" si="51"/>
        <v>0</v>
      </c>
      <c r="DC44" s="76">
        <f t="shared" si="52"/>
        <v>0</v>
      </c>
      <c r="DD44" s="76">
        <f t="shared" si="53"/>
        <v>0</v>
      </c>
      <c r="DE44" s="76">
        <f t="shared" si="54"/>
        <v>0</v>
      </c>
      <c r="DF44" s="76">
        <f t="shared" si="55"/>
        <v>0</v>
      </c>
      <c r="DG44" s="76">
        <f t="shared" si="56"/>
        <v>0</v>
      </c>
      <c r="DH44" s="76">
        <f t="shared" si="57"/>
        <v>0</v>
      </c>
      <c r="DI44" s="76">
        <f t="shared" si="58"/>
        <v>0</v>
      </c>
      <c r="DJ44" s="76">
        <f t="shared" si="59"/>
        <v>-28.823723057979137</v>
      </c>
      <c r="DK44" s="76">
        <f t="shared" si="60"/>
        <v>-35.482389514858006</v>
      </c>
      <c r="DL44" s="76">
        <f t="shared" si="61"/>
        <v>-78.865381983600869</v>
      </c>
    </row>
    <row r="45" spans="1:116" s="48" customFormat="1" ht="11">
      <c r="A45" s="111" t="str">
        <f>IF(ISBLANK('In Process Calc.'!C45),"",'In Process Calc.'!C45)</f>
        <v/>
      </c>
      <c r="B45" s="111" t="str">
        <f>IF(ISBLANK('Measured Data'!H47),"",'Measured Data'!H47)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IF(ISBLANK('Measured Data'!H49),"",'Measured Data'!H49)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189.03333333326736</v>
      </c>
      <c r="CH45" s="76">
        <f t="shared" si="31"/>
        <v>12.27974656666883</v>
      </c>
      <c r="CI45" s="76">
        <f t="shared" si="32"/>
        <v>22681.224088615687</v>
      </c>
      <c r="CJ45" s="76">
        <f t="shared" si="33"/>
        <v>0</v>
      </c>
      <c r="CK45" s="76">
        <f t="shared" si="34"/>
        <v>1606.7702026225409</v>
      </c>
      <c r="CL45" s="76">
        <f t="shared" si="35"/>
        <v>-8.7927160385692744</v>
      </c>
      <c r="CM45" s="76">
        <f t="shared" si="36"/>
        <v>-1.3849332124316911</v>
      </c>
      <c r="CN45" s="76">
        <f t="shared" si="37"/>
        <v>5.5617428434822145</v>
      </c>
      <c r="CO45" s="76">
        <f t="shared" si="38"/>
        <v>-2.3108100192311216</v>
      </c>
      <c r="CP45" s="76">
        <f t="shared" si="39"/>
        <v>1.2733371356350103</v>
      </c>
      <c r="CQ45" s="76">
        <f t="shared" si="40"/>
        <v>42.168438584598164</v>
      </c>
      <c r="CR45" s="76">
        <f t="shared" si="41"/>
        <v>-6.230245649150266</v>
      </c>
      <c r="CS45" s="76">
        <f t="shared" si="42"/>
        <v>-17.805799674982985</v>
      </c>
      <c r="CT45" s="76">
        <f t="shared" si="43"/>
        <v>0</v>
      </c>
      <c r="CU45" s="76">
        <f t="shared" si="44"/>
        <v>0</v>
      </c>
      <c r="CV45" s="76">
        <f t="shared" si="45"/>
        <v>0</v>
      </c>
      <c r="CW45" s="76">
        <f t="shared" si="46"/>
        <v>18.867629102871895</v>
      </c>
      <c r="CX45" s="76">
        <f t="shared" si="47"/>
        <v>0</v>
      </c>
      <c r="CY45" s="76">
        <f t="shared" si="48"/>
        <v>0</v>
      </c>
      <c r="CZ45" s="76">
        <f t="shared" si="49"/>
        <v>0</v>
      </c>
      <c r="DA45" s="76">
        <f t="shared" si="50"/>
        <v>0</v>
      </c>
      <c r="DB45" s="76">
        <f t="shared" si="51"/>
        <v>0</v>
      </c>
      <c r="DC45" s="76">
        <f t="shared" si="52"/>
        <v>0</v>
      </c>
      <c r="DD45" s="76">
        <f t="shared" si="53"/>
        <v>0</v>
      </c>
      <c r="DE45" s="76">
        <f t="shared" si="54"/>
        <v>0</v>
      </c>
      <c r="DF45" s="76">
        <f t="shared" si="55"/>
        <v>0</v>
      </c>
      <c r="DG45" s="76">
        <f t="shared" si="56"/>
        <v>0</v>
      </c>
      <c r="DH45" s="76">
        <f t="shared" si="57"/>
        <v>0</v>
      </c>
      <c r="DI45" s="76">
        <f t="shared" si="58"/>
        <v>0</v>
      </c>
      <c r="DJ45" s="76">
        <f t="shared" si="59"/>
        <v>-29.234666997937573</v>
      </c>
      <c r="DK45" s="76">
        <f t="shared" si="60"/>
        <v>-38.027383036506855</v>
      </c>
      <c r="DL45" s="76">
        <f t="shared" si="61"/>
        <v>-71.551431439844109</v>
      </c>
    </row>
    <row r="46" spans="1:116" s="48" customFormat="1" ht="11">
      <c r="A46" s="111" t="str">
        <f>IF(ISBLANK('In Process Calc.'!C46),"",'In Process Calc.'!C46)</f>
        <v/>
      </c>
      <c r="B46" s="111" t="str">
        <f>IF(ISBLANK('Measured Data'!H48),"",'Measured Data'!H48)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IF(ISBLANK('Measured Data'!H50),"",'Measured Data'!H50)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212.98333333327901</v>
      </c>
      <c r="CH46" s="76">
        <f t="shared" si="31"/>
        <v>14.349478109640236</v>
      </c>
      <c r="CI46" s="76">
        <f t="shared" si="32"/>
        <v>26492.628219718434</v>
      </c>
      <c r="CJ46" s="76">
        <f t="shared" si="33"/>
        <v>0</v>
      </c>
      <c r="CK46" s="76">
        <f t="shared" si="34"/>
        <v>2225.7974812133589</v>
      </c>
      <c r="CL46" s="76">
        <f t="shared" si="35"/>
        <v>-10.44246303410663</v>
      </c>
      <c r="CM46" s="76">
        <f t="shared" si="36"/>
        <v>-1.2840953667071622</v>
      </c>
      <c r="CN46" s="76">
        <f t="shared" si="37"/>
        <v>7.8601349434188386</v>
      </c>
      <c r="CO46" s="76">
        <f t="shared" si="38"/>
        <v>-2.1958889362671083</v>
      </c>
      <c r="CP46" s="76">
        <f t="shared" si="39"/>
        <v>1.494005115382405</v>
      </c>
      <c r="CQ46" s="76">
        <f t="shared" si="40"/>
        <v>55.567282295158634</v>
      </c>
      <c r="CR46" s="76">
        <f t="shared" si="41"/>
        <v>-6.6506641483054487</v>
      </c>
      <c r="CS46" s="76">
        <f t="shared" si="42"/>
        <v>-17.3172411194553</v>
      </c>
      <c r="CT46" s="76">
        <f t="shared" si="43"/>
        <v>0</v>
      </c>
      <c r="CU46" s="76">
        <f t="shared" si="44"/>
        <v>0</v>
      </c>
      <c r="CV46" s="76">
        <f t="shared" si="45"/>
        <v>0</v>
      </c>
      <c r="CW46" s="76">
        <f t="shared" si="46"/>
        <v>17.348094508110563</v>
      </c>
      <c r="CX46" s="76">
        <f t="shared" si="47"/>
        <v>0</v>
      </c>
      <c r="CY46" s="76">
        <f t="shared" si="48"/>
        <v>0</v>
      </c>
      <c r="CZ46" s="76">
        <f t="shared" si="49"/>
        <v>0</v>
      </c>
      <c r="DA46" s="76">
        <f t="shared" si="50"/>
        <v>0</v>
      </c>
      <c r="DB46" s="76">
        <f t="shared" si="51"/>
        <v>0</v>
      </c>
      <c r="DC46" s="76">
        <f t="shared" si="52"/>
        <v>0</v>
      </c>
      <c r="DD46" s="76">
        <f t="shared" si="53"/>
        <v>0</v>
      </c>
      <c r="DE46" s="76">
        <f t="shared" si="54"/>
        <v>0</v>
      </c>
      <c r="DF46" s="76">
        <f t="shared" si="55"/>
        <v>0</v>
      </c>
      <c r="DG46" s="76">
        <f t="shared" si="56"/>
        <v>0</v>
      </c>
      <c r="DH46" s="76">
        <f t="shared" si="57"/>
        <v>0</v>
      </c>
      <c r="DI46" s="76">
        <f t="shared" si="58"/>
        <v>0</v>
      </c>
      <c r="DJ46" s="76">
        <f t="shared" si="59"/>
        <v>-27.252816973804549</v>
      </c>
      <c r="DK46" s="76">
        <f t="shared" si="60"/>
        <v>-37.69528000791118</v>
      </c>
      <c r="DL46" s="76">
        <f t="shared" si="61"/>
        <v>-58.557452001336699</v>
      </c>
    </row>
    <row r="47" spans="1:116" s="48" customFormat="1" ht="11">
      <c r="A47" s="111" t="str">
        <f>IF(ISBLANK('In Process Calc.'!C47),"",'In Process Calc.'!C47)</f>
        <v/>
      </c>
      <c r="B47" s="111" t="str">
        <f>IF(ISBLANK('Measured Data'!H49),"",'Measured Data'!H49)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IF(ISBLANK('Measured Data'!H51),"",'Measured Data'!H51)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238.10000000009313</v>
      </c>
      <c r="CH47" s="76">
        <f t="shared" si="31"/>
        <v>15.968908501096609</v>
      </c>
      <c r="CI47" s="76">
        <f t="shared" si="32"/>
        <v>29395.46480658582</v>
      </c>
      <c r="CJ47" s="76">
        <f t="shared" si="33"/>
        <v>0</v>
      </c>
      <c r="CK47" s="76">
        <f t="shared" si="34"/>
        <v>2926.8020904887612</v>
      </c>
      <c r="CL47" s="76">
        <f t="shared" si="35"/>
        <v>-11.41168536507319</v>
      </c>
      <c r="CM47" s="76">
        <f t="shared" si="36"/>
        <v>-1.0032494554943074</v>
      </c>
      <c r="CN47" s="76">
        <f t="shared" si="37"/>
        <v>10.224577120074301</v>
      </c>
      <c r="CO47" s="76">
        <f t="shared" si="38"/>
        <v>-1.7922355061306519</v>
      </c>
      <c r="CP47" s="76">
        <f t="shared" si="39"/>
        <v>1.6642513153545506</v>
      </c>
      <c r="CQ47" s="76">
        <f t="shared" si="40"/>
        <v>71.246812537099999</v>
      </c>
      <c r="CR47" s="76">
        <f t="shared" si="41"/>
        <v>-6.3389308752906857</v>
      </c>
      <c r="CS47" s="76">
        <f t="shared" si="42"/>
        <v>-15.534394648268382</v>
      </c>
      <c r="CT47" s="76">
        <f t="shared" si="43"/>
        <v>0</v>
      </c>
      <c r="CU47" s="76">
        <f t="shared" si="44"/>
        <v>0</v>
      </c>
      <c r="CV47" s="76">
        <f t="shared" si="45"/>
        <v>0</v>
      </c>
      <c r="CW47" s="76">
        <f t="shared" si="46"/>
        <v>13.702572773125638</v>
      </c>
      <c r="CX47" s="76">
        <f t="shared" si="47"/>
        <v>0</v>
      </c>
      <c r="CY47" s="76">
        <f t="shared" si="48"/>
        <v>0</v>
      </c>
      <c r="CZ47" s="76">
        <f t="shared" si="49"/>
        <v>0</v>
      </c>
      <c r="DA47" s="76">
        <f t="shared" si="50"/>
        <v>0</v>
      </c>
      <c r="DB47" s="76">
        <f t="shared" si="51"/>
        <v>0</v>
      </c>
      <c r="DC47" s="76">
        <f t="shared" si="52"/>
        <v>0</v>
      </c>
      <c r="DD47" s="76">
        <f t="shared" si="53"/>
        <v>0</v>
      </c>
      <c r="DE47" s="76">
        <f t="shared" si="54"/>
        <v>0</v>
      </c>
      <c r="DF47" s="76">
        <f t="shared" si="55"/>
        <v>0</v>
      </c>
      <c r="DG47" s="76">
        <f t="shared" si="56"/>
        <v>0</v>
      </c>
      <c r="DH47" s="76">
        <f t="shared" si="57"/>
        <v>0</v>
      </c>
      <c r="DI47" s="76">
        <f t="shared" si="58"/>
        <v>0</v>
      </c>
      <c r="DJ47" s="76">
        <f t="shared" si="59"/>
        <v>-22.23057020438381</v>
      </c>
      <c r="DK47" s="76">
        <f t="shared" si="60"/>
        <v>-33.642255569457006</v>
      </c>
      <c r="DL47" s="76">
        <f t="shared" si="61"/>
        <v>-38.84865001196097</v>
      </c>
    </row>
    <row r="48" spans="1:116" s="48" customFormat="1" ht="11">
      <c r="A48" s="111" t="str">
        <f>IF(ISBLANK('In Process Calc.'!C48),"",'In Process Calc.'!C48)</f>
        <v/>
      </c>
      <c r="B48" s="111" t="str">
        <f>IF(ISBLANK('Measured Data'!H50),"",'Measured Data'!H50)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IF(ISBLANK('Measured Data'!H52),"",'Measured Data'!H52)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261.75</v>
      </c>
      <c r="CH48" s="76">
        <f t="shared" si="31"/>
        <v>16.780535602227602</v>
      </c>
      <c r="CI48" s="76">
        <f t="shared" si="32"/>
        <v>30719.071717507773</v>
      </c>
      <c r="CJ48" s="76">
        <f t="shared" si="33"/>
        <v>0</v>
      </c>
      <c r="CK48" s="76">
        <f t="shared" si="34"/>
        <v>3619.4197466074547</v>
      </c>
      <c r="CL48" s="76">
        <f t="shared" si="35"/>
        <v>-11.347564936558186</v>
      </c>
      <c r="CM48" s="76">
        <f t="shared" si="36"/>
        <v>-0.54750278174350342</v>
      </c>
      <c r="CN48" s="76">
        <f t="shared" si="37"/>
        <v>12.011466759430817</v>
      </c>
      <c r="CO48" s="76">
        <f t="shared" si="38"/>
        <v>-1.248742749976401</v>
      </c>
      <c r="CP48" s="76">
        <f t="shared" si="39"/>
        <v>1.7456853192538873</v>
      </c>
      <c r="CQ48" s="76">
        <f t="shared" si="40"/>
        <v>87.059085752506149</v>
      </c>
      <c r="CR48" s="76">
        <f t="shared" si="41"/>
        <v>-5.487392680986261</v>
      </c>
      <c r="CS48" s="76">
        <f t="shared" si="42"/>
        <v>-12.531795912783107</v>
      </c>
      <c r="CT48" s="76">
        <f t="shared" si="43"/>
        <v>0</v>
      </c>
      <c r="CU48" s="76">
        <f t="shared" si="44"/>
        <v>0</v>
      </c>
      <c r="CV48" s="76">
        <f t="shared" si="45"/>
        <v>0</v>
      </c>
      <c r="CW48" s="76">
        <f t="shared" si="46"/>
        <v>9.0096852572813475</v>
      </c>
      <c r="CX48" s="76">
        <f t="shared" si="47"/>
        <v>0</v>
      </c>
      <c r="CY48" s="76">
        <f t="shared" si="48"/>
        <v>0</v>
      </c>
      <c r="CZ48" s="76">
        <f t="shared" si="49"/>
        <v>0</v>
      </c>
      <c r="DA48" s="76">
        <f t="shared" si="50"/>
        <v>0</v>
      </c>
      <c r="DB48" s="76">
        <f t="shared" si="51"/>
        <v>0</v>
      </c>
      <c r="DC48" s="76">
        <f t="shared" si="52"/>
        <v>0</v>
      </c>
      <c r="DD48" s="76">
        <f t="shared" si="53"/>
        <v>0</v>
      </c>
      <c r="DE48" s="76">
        <f t="shared" si="54"/>
        <v>0</v>
      </c>
      <c r="DF48" s="76">
        <f t="shared" si="55"/>
        <v>0</v>
      </c>
      <c r="DG48" s="76">
        <f t="shared" si="56"/>
        <v>0</v>
      </c>
      <c r="DH48" s="76">
        <f t="shared" si="57"/>
        <v>0</v>
      </c>
      <c r="DI48" s="76">
        <f t="shared" si="58"/>
        <v>0</v>
      </c>
      <c r="DJ48" s="76">
        <f t="shared" si="59"/>
        <v>-14.372091960210923</v>
      </c>
      <c r="DK48" s="76">
        <f t="shared" si="60"/>
        <v>-25.719656896769095</v>
      </c>
      <c r="DL48" s="76">
        <f t="shared" si="61"/>
        <v>-14.695042302398335</v>
      </c>
    </row>
    <row r="49" spans="1:116" s="48" customFormat="1" ht="11">
      <c r="A49" s="111" t="str">
        <f>IF(ISBLANK('In Process Calc.'!C49),"",'In Process Calc.'!C49)</f>
        <v/>
      </c>
      <c r="B49" s="111" t="str">
        <f>IF(ISBLANK('Measured Data'!H51),"",'Measured Data'!H51)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IF(ISBLANK('Measured Data'!H53),"",'Measured Data'!H53)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284.75000000005821</v>
      </c>
      <c r="CH49" s="76">
        <f t="shared" si="31"/>
        <v>16.7258656048189</v>
      </c>
      <c r="CI49" s="76">
        <f t="shared" si="32"/>
        <v>30340.71195700203</v>
      </c>
      <c r="CJ49" s="76">
        <f t="shared" si="33"/>
        <v>0</v>
      </c>
      <c r="CK49" s="76">
        <f t="shared" si="34"/>
        <v>4308.6353878632572</v>
      </c>
      <c r="CL49" s="76">
        <f t="shared" si="35"/>
        <v>-10.13352877044305</v>
      </c>
      <c r="CM49" s="76">
        <f t="shared" si="36"/>
        <v>9.8877337165403034E-2</v>
      </c>
      <c r="CN49" s="76">
        <f t="shared" si="37"/>
        <v>12.885444911607564</v>
      </c>
      <c r="CO49" s="76">
        <f t="shared" si="38"/>
        <v>-0.71537935457099167</v>
      </c>
      <c r="CP49" s="76">
        <f t="shared" si="39"/>
        <v>1.7316532563893707</v>
      </c>
      <c r="CQ49" s="76">
        <f t="shared" si="40"/>
        <v>102.84538822142818</v>
      </c>
      <c r="CR49" s="76">
        <f t="shared" si="41"/>
        <v>-4.4526811503815509</v>
      </c>
      <c r="CS49" s="76">
        <f t="shared" si="42"/>
        <v>-8.2562923851583676</v>
      </c>
      <c r="CT49" s="76">
        <f t="shared" si="43"/>
        <v>0</v>
      </c>
      <c r="CU49" s="76">
        <f t="shared" si="44"/>
        <v>0</v>
      </c>
      <c r="CV49" s="76">
        <f t="shared" si="45"/>
        <v>0</v>
      </c>
      <c r="CW49" s="76">
        <f t="shared" si="46"/>
        <v>4.4902627959175163</v>
      </c>
      <c r="CX49" s="76">
        <f t="shared" si="47"/>
        <v>0</v>
      </c>
      <c r="CY49" s="76">
        <f t="shared" si="48"/>
        <v>0</v>
      </c>
      <c r="CZ49" s="76">
        <f t="shared" si="49"/>
        <v>0</v>
      </c>
      <c r="DA49" s="76">
        <f t="shared" si="50"/>
        <v>0</v>
      </c>
      <c r="DB49" s="76">
        <f t="shared" si="51"/>
        <v>0</v>
      </c>
      <c r="DC49" s="76">
        <f t="shared" si="52"/>
        <v>0</v>
      </c>
      <c r="DD49" s="76">
        <f t="shared" si="53"/>
        <v>0</v>
      </c>
      <c r="DE49" s="76">
        <f t="shared" si="54"/>
        <v>0</v>
      </c>
      <c r="DF49" s="76">
        <f t="shared" si="55"/>
        <v>0</v>
      </c>
      <c r="DG49" s="76">
        <f t="shared" si="56"/>
        <v>0</v>
      </c>
      <c r="DH49" s="76">
        <f t="shared" si="57"/>
        <v>0</v>
      </c>
      <c r="DI49" s="76">
        <f t="shared" si="58"/>
        <v>0</v>
      </c>
      <c r="DJ49" s="76">
        <f t="shared" si="59"/>
        <v>-3.4743616471101291</v>
      </c>
      <c r="DK49" s="76">
        <f t="shared" si="60"/>
        <v>-13.607890417553193</v>
      </c>
      <c r="DL49" s="76">
        <f t="shared" si="61"/>
        <v>13.912265867155398</v>
      </c>
    </row>
    <row r="50" spans="1:116" s="48" customFormat="1" ht="11">
      <c r="A50" s="111" t="str">
        <f>IF(ISBLANK('In Process Calc.'!C50),"",'In Process Calc.'!C50)</f>
        <v/>
      </c>
      <c r="B50" s="111" t="str">
        <f>IF(ISBLANK('Measured Data'!H52),"",'Measured Data'!H52)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IF(ISBLANK('Measured Data'!H54),"",'Measured Data'!H54)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
      <c r="A51" s="111" t="str">
        <f>IF(ISBLANK('In Process Calc.'!C51),"",'In Process Calc.'!C51)</f>
        <v/>
      </c>
      <c r="B51" s="111" t="str">
        <f>IF(ISBLANK('Measured Data'!H53),"",'Measured Data'!H53)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IF(ISBLANK('Measured Data'!H55),"",'Measured Data'!H55)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
      <c r="A52" s="111" t="str">
        <f>IF(ISBLANK('In Process Calc.'!C52),"",'In Process Calc.'!C52)</f>
        <v/>
      </c>
      <c r="B52" s="111" t="str">
        <f>IF(ISBLANK('Measured Data'!H54),"",'Measured Data'!H54)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IF(ISBLANK('Measured Data'!H56),"",'Measured Data'!H56)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c r="A53" s="111" t="str">
        <f>IF(ISBLANK('In Process Calc.'!C53),"",'In Process Calc.'!C53)</f>
        <v/>
      </c>
      <c r="B53" s="111" t="str">
        <f>IF(ISBLANK('Measured Data'!H55),"",'Measured Data'!H55)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IF(ISBLANK('Measured Data'!H57),"",'Measured Data'!H57)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c r="A54" s="111" t="str">
        <f>IF(ISBLANK('In Process Calc.'!C54),"",'In Process Calc.'!C54)</f>
        <v/>
      </c>
      <c r="B54" s="111" t="str">
        <f>IF(ISBLANK('Measured Data'!H56),"",'Measured Data'!H56)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IF(ISBLANK('Measured Data'!H58),"",'Measured Data'!H58)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c r="A55" s="111" t="str">
        <f>IF(ISBLANK('In Process Calc.'!C55),"",'In Process Calc.'!C55)</f>
        <v/>
      </c>
      <c r="B55" s="111" t="str">
        <f>IF(ISBLANK('Measured Data'!H57),"",'Measured Data'!H57)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IF(ISBLANK('Measured Data'!H59),"",'Measured Data'!H59)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c r="A56" s="111" t="str">
        <f>IF(ISBLANK('In Process Calc.'!C56),"",'In Process Calc.'!C56)</f>
        <v/>
      </c>
      <c r="B56" s="111" t="str">
        <f>IF(ISBLANK('Measured Data'!H58),"",'Measured Data'!H58)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IF(ISBLANK('Measured Data'!H60),"",'Measured Data'!H60)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c r="A57" s="111" t="str">
        <f>IF(ISBLANK('In Process Calc.'!C57),"",'In Process Calc.'!C57)</f>
        <v/>
      </c>
      <c r="B57" s="111" t="str">
        <f>IF(ISBLANK('Measured Data'!H59),"",'Measured Data'!H59)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IF(ISBLANK('Measured Data'!H61),"",'Measured Data'!H61)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c r="A58" s="111" t="str">
        <f>IF(ISBLANK('In Process Calc.'!C58),"",'In Process Calc.'!C58)</f>
        <v/>
      </c>
      <c r="B58" s="111" t="str">
        <f>IF(ISBLANK('Measured Data'!H60),"",'Measured Data'!H60)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IF(ISBLANK('Measured Data'!H62),"",'Measured Data'!H62)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c r="A59" s="111" t="str">
        <f>IF(ISBLANK('In Process Calc.'!C59),"",'In Process Calc.'!C59)</f>
        <v/>
      </c>
      <c r="B59" s="111" t="str">
        <f>IF(ISBLANK('Measured Data'!H61),"",'Measured Data'!H61)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IF(ISBLANK('Measured Data'!H63),"",'Measured Data'!H63)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c r="A60" s="111" t="str">
        <f>IF(ISBLANK('In Process Calc.'!C60),"",'In Process Calc.'!C60)</f>
        <v/>
      </c>
      <c r="B60" s="111" t="str">
        <f>IF(ISBLANK('Measured Data'!H62),"",'Measured Data'!H62)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IF(ISBLANK('Measured Data'!H64),"",'Measured Data'!H64)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c r="A61" s="111" t="str">
        <f>IF(ISBLANK('In Process Calc.'!C61),"",'In Process Calc.'!C61)</f>
        <v/>
      </c>
      <c r="B61" s="111" t="str">
        <f>IF(ISBLANK('Measured Data'!H63),"",'Measured Data'!H63)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IF(ISBLANK('Measured Data'!H65),"",'Measured Data'!H65)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IF(ISBLANK('Measured Data'!H64),"",'Measured Data'!H64)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IF(ISBLANK('Measured Data'!H66),"",'Measured Data'!H66)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IF(ISBLANK('Measured Data'!H65),"",'Measured Data'!H65)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IF(ISBLANK('Measured Data'!H67),"",'Measured Data'!H67)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5" t="s">
        <v>477</v>
      </c>
      <c r="CH63" s="535"/>
      <c r="CI63" s="535"/>
      <c r="CJ63" s="535"/>
      <c r="CK63" s="535"/>
      <c r="CL63" s="535"/>
      <c r="CM63" s="535"/>
      <c r="CN63" s="535"/>
      <c r="CO63" s="535"/>
      <c r="CP63" s="535"/>
      <c r="CQ63" s="535"/>
      <c r="CR63" s="535"/>
      <c r="CS63" s="535"/>
      <c r="CT63" s="535"/>
      <c r="CU63" s="535"/>
      <c r="CV63" s="535"/>
      <c r="CW63" s="535"/>
      <c r="CX63" s="535"/>
      <c r="CY63" s="535"/>
      <c r="CZ63" s="535"/>
      <c r="DA63" s="535"/>
      <c r="DB63" s="535"/>
      <c r="DC63" s="535"/>
      <c r="DD63" s="535"/>
      <c r="DE63" s="535"/>
      <c r="DF63" s="535"/>
      <c r="DG63" s="535"/>
      <c r="DH63" s="535"/>
      <c r="DI63" s="535"/>
      <c r="DJ63" s="535"/>
      <c r="DK63" s="535"/>
      <c r="DL63" s="535"/>
    </row>
    <row r="64" spans="1:116" ht="94">
      <c r="A64" s="111" t="str">
        <f>IF(ISBLANK('In Process Calc.'!C64),"",'In Process Calc.'!C64)</f>
        <v/>
      </c>
      <c r="B64" s="111" t="str">
        <f>IF(ISBLANK('Measured Data'!H66),"",'Measured Data'!H66)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IF(ISBLANK('Measured Data'!H68),"",'Measured Data'!H68)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367</v>
      </c>
      <c r="CH64" s="75" t="s">
        <v>368</v>
      </c>
      <c r="CI64" s="59" t="s">
        <v>110</v>
      </c>
      <c r="CJ64" s="59" t="s">
        <v>109</v>
      </c>
      <c r="CK64" s="59" t="s">
        <v>105</v>
      </c>
      <c r="CL64" s="59" t="s">
        <v>290</v>
      </c>
      <c r="CM64" s="59" t="s">
        <v>54</v>
      </c>
      <c r="CN64" s="59" t="s">
        <v>49</v>
      </c>
      <c r="CO64" s="59" t="s">
        <v>47</v>
      </c>
      <c r="CP64" s="59" t="s">
        <v>347</v>
      </c>
      <c r="CQ64" s="59" t="s">
        <v>106</v>
      </c>
      <c r="CR64" s="59" t="s">
        <v>51</v>
      </c>
      <c r="CS64" s="59" t="s">
        <v>48</v>
      </c>
      <c r="CT64" s="59" t="s">
        <v>52</v>
      </c>
      <c r="CU64" s="59" t="s">
        <v>330</v>
      </c>
      <c r="CV64" s="59" t="s">
        <v>59</v>
      </c>
      <c r="CW64" s="59" t="s">
        <v>108</v>
      </c>
      <c r="CX64" s="59" t="s">
        <v>60</v>
      </c>
      <c r="CY64" s="59" t="s">
        <v>61</v>
      </c>
      <c r="CZ64" s="59" t="s">
        <v>57</v>
      </c>
      <c r="DA64" s="59" t="s">
        <v>107</v>
      </c>
      <c r="DB64" s="59" t="s">
        <v>64</v>
      </c>
      <c r="DC64" s="59" t="s">
        <v>359</v>
      </c>
      <c r="DD64" s="59" t="s">
        <v>50</v>
      </c>
      <c r="DE64" s="59" t="s">
        <v>53</v>
      </c>
      <c r="DF64" s="59" t="s">
        <v>348</v>
      </c>
      <c r="DG64" s="59" t="s">
        <v>55</v>
      </c>
      <c r="DH64" s="59" t="s">
        <v>58</v>
      </c>
      <c r="DI64" s="59" t="s">
        <v>56</v>
      </c>
      <c r="DJ64" s="59" t="s">
        <v>112</v>
      </c>
      <c r="DK64" s="59" t="s">
        <v>111</v>
      </c>
      <c r="DL64" s="59" t="s">
        <v>243</v>
      </c>
    </row>
    <row r="65" spans="1:116">
      <c r="A65" s="111" t="str">
        <f>IF(ISBLANK('In Process Calc.'!C65),"",'In Process Calc.'!C65)</f>
        <v/>
      </c>
      <c r="B65" s="111" t="str">
        <f>IF(ISBLANK('Measured Data'!H67),"",'Measured Data'!H67)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IF(ISBLANK('Measured Data'!H69),"",'Measured Data'!H69)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1.2462121033640461</v>
      </c>
      <c r="CM65" s="292">
        <f>(CM37-'In Process Calc.'!P3)^2</f>
        <v>0.15955318303006752</v>
      </c>
      <c r="CN65" s="292">
        <f>(CN37-'In Process Calc.'!Q3)^2</f>
        <v>9.8907699529733939E-2</v>
      </c>
      <c r="CO65" s="292">
        <f>(CO37-'In Process Calc.'!R3)^2</f>
        <v>0.48502804041594233</v>
      </c>
      <c r="CP65" s="292">
        <f>(CP37-'In Process Calc.'!S3)^2</f>
        <v>5.2103597563864387E-6</v>
      </c>
      <c r="CQ65" s="292">
        <f>(CQ37-'In Process Calc.'!T3)^2</f>
        <v>0.18271731662454305</v>
      </c>
      <c r="CR65" s="292">
        <f>(CR37-'In Process Calc.'!U3)^2</f>
        <v>3.6456909410267947E-2</v>
      </c>
      <c r="CS65" s="292">
        <f>(CS37-'In Process Calc.'!V3)^2</f>
        <v>18.907359431246888</v>
      </c>
      <c r="CT65" s="292">
        <f>(CT37-'In Process Calc.'!W3)^2</f>
        <v>0</v>
      </c>
      <c r="CU65" s="292">
        <f>(CU37-'In Process Calc.'!X3)^2</f>
        <v>0</v>
      </c>
      <c r="CV65" s="292">
        <f>(CV37-'In Process Calc.'!Y3)^2</f>
        <v>0</v>
      </c>
      <c r="CW65" s="292">
        <f>(CW37-'In Process Calc.'!Z3)^2</f>
        <v>0.11028615615228979</v>
      </c>
      <c r="CX65" s="292">
        <f>(CX37-'In Process Calc.'!AA3)^2</f>
        <v>0</v>
      </c>
      <c r="CY65" s="292">
        <f>(CY37-'In Process Calc.'!AB3)^2</f>
        <v>0</v>
      </c>
      <c r="CZ65" s="292">
        <f>(CZ37-'In Process Calc.'!AC3)^2</f>
        <v>0</v>
      </c>
      <c r="DA65" s="292">
        <f>(DA37-'In Process Calc.'!AD3)^2</f>
        <v>0</v>
      </c>
      <c r="DB65" s="292">
        <f>(DB37-'In Process Calc.'!AE3)^2</f>
        <v>0</v>
      </c>
      <c r="DC65" s="292">
        <f>(DC37-'In Process Calc.'!AF3)^2</f>
        <v>0</v>
      </c>
      <c r="DD65" s="292">
        <f>(DD37-'In Process Calc.'!AG3)^2</f>
        <v>0</v>
      </c>
      <c r="DE65" s="292">
        <f>(DE37-'In Process Calc.'!AH3)^2</f>
        <v>0</v>
      </c>
      <c r="DF65" s="292">
        <f>(DF37-'In Process Calc.'!AI3)^2</f>
        <v>0</v>
      </c>
      <c r="DG65" s="292">
        <f>(DG37-'In Process Calc.'!AJ3)^2</f>
        <v>0</v>
      </c>
      <c r="DH65" s="292">
        <f>(DH37-'In Process Calc.'!AK3)^2</f>
        <v>0</v>
      </c>
      <c r="DI65" s="292">
        <f>(DI37-'In Process Calc.'!AL3)^2</f>
        <v>0</v>
      </c>
      <c r="DJ65" s="292">
        <f>(DJ37-'In Process Calc.'!AM3)^2</f>
        <v>70.022240268210808</v>
      </c>
      <c r="DK65" s="292">
        <f>(DK37-'In Process Calc.'!AN3)^2</f>
        <v>52.585565728776949</v>
      </c>
      <c r="DL65" s="292">
        <f>(DL37-'In Process Calc.'!AO3)^2</f>
        <v>1213.3817187623731</v>
      </c>
    </row>
    <row r="66" spans="1:116">
      <c r="A66" s="111" t="str">
        <f>IF(ISBLANK('In Process Calc.'!C66),"",'In Process Calc.'!C66)</f>
        <v/>
      </c>
      <c r="B66" s="111" t="str">
        <f>IF(ISBLANK('Measured Data'!H68),"",'Measured Data'!H68)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IF(ISBLANK('Measured Data'!H70),"",'Measured Data'!H70)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0.382214948686603</v>
      </c>
      <c r="CM66" s="292">
        <f>(CM38-'In Process Calc.'!P4)^2</f>
        <v>0.14233837786014303</v>
      </c>
      <c r="CN66" s="292">
        <f>(CN38-'In Process Calc.'!Q4)^2</f>
        <v>0.49217644652861475</v>
      </c>
      <c r="CO66" s="292">
        <f>(CO38-'In Process Calc.'!R4)^2</f>
        <v>0.42296671437826555</v>
      </c>
      <c r="CP66" s="292">
        <f>(CP38-'In Process Calc.'!S4)^2</f>
        <v>1.0888804148182257E-2</v>
      </c>
      <c r="CQ66" s="292">
        <f>(CQ38-'In Process Calc.'!T4)^2</f>
        <v>0.55651196202707576</v>
      </c>
      <c r="CR66" s="292">
        <f>(CR38-'In Process Calc.'!U4)^2</f>
        <v>0.22695454189925363</v>
      </c>
      <c r="CS66" s="292">
        <f>(CS38-'In Process Calc.'!V4)^2</f>
        <v>0.93555443000536731</v>
      </c>
      <c r="CT66" s="292">
        <f>(CT38-'In Process Calc.'!W4)^2</f>
        <v>0</v>
      </c>
      <c r="CU66" s="292">
        <f>(CU38-'In Process Calc.'!X4)^2</f>
        <v>0</v>
      </c>
      <c r="CV66" s="292">
        <f>(CV38-'In Process Calc.'!Y4)^2</f>
        <v>0</v>
      </c>
      <c r="CW66" s="292">
        <f>(CW38-'In Process Calc.'!Z4)^2</f>
        <v>0.13216841985374672</v>
      </c>
      <c r="CX66" s="292">
        <f>(CX38-'In Process Calc.'!AA4)^2</f>
        <v>0</v>
      </c>
      <c r="CY66" s="292">
        <f>(CY38-'In Process Calc.'!AB4)^2</f>
        <v>0</v>
      </c>
      <c r="CZ66" s="292">
        <f>(CZ38-'In Process Calc.'!AC4)^2</f>
        <v>0</v>
      </c>
      <c r="DA66" s="292">
        <f>(DA38-'In Process Calc.'!AD4)^2</f>
        <v>0</v>
      </c>
      <c r="DB66" s="292">
        <f>(DB38-'In Process Calc.'!AE4)^2</f>
        <v>0</v>
      </c>
      <c r="DC66" s="292">
        <f>(DC38-'In Process Calc.'!AF4)^2</f>
        <v>0</v>
      </c>
      <c r="DD66" s="292">
        <f>(DD38-'In Process Calc.'!AG4)^2</f>
        <v>0</v>
      </c>
      <c r="DE66" s="292">
        <f>(DE38-'In Process Calc.'!AH4)^2</f>
        <v>0</v>
      </c>
      <c r="DF66" s="292">
        <f>(DF38-'In Process Calc.'!AI4)^2</f>
        <v>0</v>
      </c>
      <c r="DG66" s="292">
        <f>(DG38-'In Process Calc.'!AJ4)^2</f>
        <v>0</v>
      </c>
      <c r="DH66" s="292">
        <f>(DH38-'In Process Calc.'!AK4)^2</f>
        <v>0</v>
      </c>
      <c r="DI66" s="292">
        <f>(DI38-'In Process Calc.'!AL4)^2</f>
        <v>0</v>
      </c>
      <c r="DJ66" s="292">
        <f>(DJ38-'In Process Calc.'!AM4)^2</f>
        <v>19.607536412345254</v>
      </c>
      <c r="DK66" s="292">
        <f>(DK38-'In Process Calc.'!AN4)^2</f>
        <v>25.464892829054545</v>
      </c>
      <c r="DL66" s="292">
        <f>(DL38-'In Process Calc.'!AO4)^2</f>
        <v>81.117269181449501</v>
      </c>
    </row>
    <row r="67" spans="1:116">
      <c r="A67" s="111" t="str">
        <f>IF(ISBLANK('In Process Calc.'!C67),"",'In Process Calc.'!C67)</f>
        <v/>
      </c>
      <c r="B67" s="111" t="str">
        <f>IF(ISBLANK('Measured Data'!H69),"",'Measured Data'!H69)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IF(ISBLANK('Measured Data'!H71),"",'Measured Data'!H71)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1.7954864499259169</v>
      </c>
      <c r="CM67" s="292">
        <f>(CM39-'In Process Calc.'!P5)^2</f>
        <v>0.18778746960129805</v>
      </c>
      <c r="CN67" s="292">
        <f>(CN39-'In Process Calc.'!Q5)^2</f>
        <v>0.49885733139105565</v>
      </c>
      <c r="CO67" s="292">
        <f>(CO39-'In Process Calc.'!R5)^2</f>
        <v>0.57215230386504212</v>
      </c>
      <c r="CP67" s="292">
        <f>(CP39-'In Process Calc.'!S5)^2</f>
        <v>1.8531044347727449E-3</v>
      </c>
      <c r="CQ67" s="292">
        <f>(CQ39-'In Process Calc.'!T5)^2</f>
        <v>7.9265263419353069E-2</v>
      </c>
      <c r="CR67" s="292">
        <f>(CR39-'In Process Calc.'!U5)^2</f>
        <v>3.4499440558857446E-2</v>
      </c>
      <c r="CS67" s="292">
        <f>(CS39-'In Process Calc.'!V5)^2</f>
        <v>15.563869551514024</v>
      </c>
      <c r="CT67" s="292">
        <f>(CT39-'In Process Calc.'!W5)^2</f>
        <v>0</v>
      </c>
      <c r="CU67" s="292">
        <f>(CU39-'In Process Calc.'!X5)^2</f>
        <v>0</v>
      </c>
      <c r="CV67" s="292">
        <f>(CV39-'In Process Calc.'!Y5)^2</f>
        <v>0</v>
      </c>
      <c r="CW67" s="292">
        <f>(CW39-'In Process Calc.'!Z5)^2</f>
        <v>0.31468315075709041</v>
      </c>
      <c r="CX67" s="292">
        <f>(CX39-'In Process Calc.'!AA5)^2</f>
        <v>0</v>
      </c>
      <c r="CY67" s="292">
        <f>(CY39-'In Process Calc.'!AB5)^2</f>
        <v>0</v>
      </c>
      <c r="CZ67" s="292">
        <f>(CZ39-'In Process Calc.'!AC5)^2</f>
        <v>0</v>
      </c>
      <c r="DA67" s="292">
        <f>(DA39-'In Process Calc.'!AD5)^2</f>
        <v>0</v>
      </c>
      <c r="DB67" s="292">
        <f>(DB39-'In Process Calc.'!AE5)^2</f>
        <v>0</v>
      </c>
      <c r="DC67" s="292">
        <f>(DC39-'In Process Calc.'!AF5)^2</f>
        <v>0</v>
      </c>
      <c r="DD67" s="292">
        <f>(DD39-'In Process Calc.'!AG5)^2</f>
        <v>0</v>
      </c>
      <c r="DE67" s="292">
        <f>(DE39-'In Process Calc.'!AH5)^2</f>
        <v>0</v>
      </c>
      <c r="DF67" s="292">
        <f>(DF39-'In Process Calc.'!AI5)^2</f>
        <v>0</v>
      </c>
      <c r="DG67" s="292">
        <f>(DG39-'In Process Calc.'!AJ5)^2</f>
        <v>0</v>
      </c>
      <c r="DH67" s="292">
        <f>(DH39-'In Process Calc.'!AK5)^2</f>
        <v>0</v>
      </c>
      <c r="DI67" s="292">
        <f>(DI39-'In Process Calc.'!AL5)^2</f>
        <v>0</v>
      </c>
      <c r="DJ67" s="292">
        <f>(DJ39-'In Process Calc.'!AM5)^2</f>
        <v>59.44700124539569</v>
      </c>
      <c r="DK67" s="292">
        <f>(DK39-'In Process Calc.'!AN5)^2</f>
        <v>40.579836827164534</v>
      </c>
      <c r="DL67" s="292">
        <f>(DL39-'In Process Calc.'!AO5)^2</f>
        <v>1078.8641557899014</v>
      </c>
    </row>
    <row r="68" spans="1:116">
      <c r="A68" s="111" t="str">
        <f>IF(ISBLANK('In Process Calc.'!C68),"",'In Process Calc.'!C68)</f>
        <v/>
      </c>
      <c r="B68" s="111" t="str">
        <f>IF(ISBLANK('Measured Data'!H70),"",'Measured Data'!H70)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IF(ISBLANK('Measured Data'!H72),"",'Measured Data'!H72)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0.86641688324176092</v>
      </c>
      <c r="CM68" s="292">
        <f>(CM40-'In Process Calc.'!P6)^2</f>
        <v>1.0543706409483871</v>
      </c>
      <c r="CN68" s="292">
        <f>(CN40-'In Process Calc.'!Q6)^2</f>
        <v>7.5207261813023445</v>
      </c>
      <c r="CO68" s="292">
        <f>(CO40-'In Process Calc.'!R6)^2</f>
        <v>9.181213722515269E-2</v>
      </c>
      <c r="CP68" s="292">
        <f>(CP40-'In Process Calc.'!S6)^2</f>
        <v>1.4796413605341846E-2</v>
      </c>
      <c r="CQ68" s="292">
        <f>(CQ40-'In Process Calc.'!T6)^2</f>
        <v>1.1986086404975225</v>
      </c>
      <c r="CR68" s="292">
        <f>(CR40-'In Process Calc.'!U6)^2</f>
        <v>8.5628244197893222E-2</v>
      </c>
      <c r="CS68" s="292">
        <f>(CS40-'In Process Calc.'!V6)^2</f>
        <v>57.887274448333876</v>
      </c>
      <c r="CT68" s="292">
        <f>(CT40-'In Process Calc.'!W6)^2</f>
        <v>0</v>
      </c>
      <c r="CU68" s="292">
        <f>(CU40-'In Process Calc.'!X6)^2</f>
        <v>0</v>
      </c>
      <c r="CV68" s="292">
        <f>(CV40-'In Process Calc.'!Y6)^2</f>
        <v>0</v>
      </c>
      <c r="CW68" s="292">
        <f>(CW40-'In Process Calc.'!Z6)^2</f>
        <v>9.4140649761014243E-4</v>
      </c>
      <c r="CX68" s="292">
        <f>(CX40-'In Process Calc.'!AA6)^2</f>
        <v>0</v>
      </c>
      <c r="CY68" s="292">
        <f>(CY40-'In Process Calc.'!AB6)^2</f>
        <v>0</v>
      </c>
      <c r="CZ68" s="292">
        <f>(CZ40-'In Process Calc.'!AC6)^2</f>
        <v>0</v>
      </c>
      <c r="DA68" s="292">
        <f>(DA40-'In Process Calc.'!AD6)^2</f>
        <v>0</v>
      </c>
      <c r="DB68" s="292">
        <f>(DB40-'In Process Calc.'!AE6)^2</f>
        <v>0</v>
      </c>
      <c r="DC68" s="292">
        <f>(DC40-'In Process Calc.'!AF6)^2</f>
        <v>0</v>
      </c>
      <c r="DD68" s="292">
        <f>(DD40-'In Process Calc.'!AG6)^2</f>
        <v>0</v>
      </c>
      <c r="DE68" s="292">
        <f>(DE40-'In Process Calc.'!AH6)^2</f>
        <v>0</v>
      </c>
      <c r="DF68" s="292">
        <f>(DF40-'In Process Calc.'!AI6)^2</f>
        <v>0</v>
      </c>
      <c r="DG68" s="292">
        <f>(DG40-'In Process Calc.'!AJ6)^2</f>
        <v>0</v>
      </c>
      <c r="DH68" s="292">
        <f>(DH40-'In Process Calc.'!AK6)^2</f>
        <v>0</v>
      </c>
      <c r="DI68" s="292">
        <f>(DI40-'In Process Calc.'!AL6)^2</f>
        <v>0</v>
      </c>
      <c r="DJ68" s="292">
        <f>(DJ40-'In Process Calc.'!AM6)^2</f>
        <v>367.89832060748046</v>
      </c>
      <c r="DK68" s="292">
        <f>(DK40-'In Process Calc.'!AN6)^2</f>
        <v>333.05740959906308</v>
      </c>
      <c r="DL68" s="292">
        <f>(DL40-'In Process Calc.'!AO6)^2</f>
        <v>4199.3684269336645</v>
      </c>
    </row>
    <row r="69" spans="1:116">
      <c r="A69" s="111" t="str">
        <f>IF(ISBLANK('In Process Calc.'!C69),"",'In Process Calc.'!C69)</f>
        <v/>
      </c>
      <c r="B69" s="111" t="str">
        <f>IF(ISBLANK('Measured Data'!H71),"",'Measured Data'!H71)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IF(ISBLANK('Measured Data'!H73),"",'Measured Data'!H73)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1.0747950661365123E-2</v>
      </c>
      <c r="CM69" s="292">
        <f>(CM41-'In Process Calc.'!P7)^2</f>
        <v>0.42708182953864293</v>
      </c>
      <c r="CN69" s="292">
        <f>(CN41-'In Process Calc.'!Q7)^2</f>
        <v>0.14714530622966793</v>
      </c>
      <c r="CO69" s="292">
        <f>(CO41-'In Process Calc.'!R7)^2</f>
        <v>0.22321810437247458</v>
      </c>
      <c r="CP69" s="292">
        <f>(CP41-'In Process Calc.'!S7)^2</f>
        <v>7.2936414734369086E-3</v>
      </c>
      <c r="CQ69" s="292">
        <f>(CQ41-'In Process Calc.'!T7)^2</f>
        <v>4.1553210698446148E-2</v>
      </c>
      <c r="CR69" s="292">
        <f>(CR41-'In Process Calc.'!U7)^2</f>
        <v>3.0816605695576409E-2</v>
      </c>
      <c r="CS69" s="292">
        <f>(CS41-'In Process Calc.'!V7)^2</f>
        <v>10.965025227652138</v>
      </c>
      <c r="CT69" s="292">
        <f>(CT41-'In Process Calc.'!W7)^2</f>
        <v>0</v>
      </c>
      <c r="CU69" s="292">
        <f>(CU41-'In Process Calc.'!X7)^2</f>
        <v>0</v>
      </c>
      <c r="CV69" s="292">
        <f>(CV41-'In Process Calc.'!Y7)^2</f>
        <v>0</v>
      </c>
      <c r="CW69" s="292">
        <f>(CW41-'In Process Calc.'!Z7)^2</f>
        <v>0.51909272312785826</v>
      </c>
      <c r="CX69" s="292">
        <f>(CX41-'In Process Calc.'!AA7)^2</f>
        <v>0</v>
      </c>
      <c r="CY69" s="292">
        <f>(CY41-'In Process Calc.'!AB7)^2</f>
        <v>0</v>
      </c>
      <c r="CZ69" s="292">
        <f>(CZ41-'In Process Calc.'!AC7)^2</f>
        <v>0</v>
      </c>
      <c r="DA69" s="292">
        <f>(DA41-'In Process Calc.'!AD7)^2</f>
        <v>0</v>
      </c>
      <c r="DB69" s="292">
        <f>(DB41-'In Process Calc.'!AE7)^2</f>
        <v>0</v>
      </c>
      <c r="DC69" s="292">
        <f>(DC41-'In Process Calc.'!AF7)^2</f>
        <v>0</v>
      </c>
      <c r="DD69" s="292">
        <f>(DD41-'In Process Calc.'!AG7)^2</f>
        <v>0</v>
      </c>
      <c r="DE69" s="292">
        <f>(DE41-'In Process Calc.'!AH7)^2</f>
        <v>0</v>
      </c>
      <c r="DF69" s="292">
        <f>(DF41-'In Process Calc.'!AI7)^2</f>
        <v>0</v>
      </c>
      <c r="DG69" s="292">
        <f>(DG41-'In Process Calc.'!AJ7)^2</f>
        <v>0</v>
      </c>
      <c r="DH69" s="292">
        <f>(DH41-'In Process Calc.'!AK7)^2</f>
        <v>0</v>
      </c>
      <c r="DI69" s="292">
        <f>(DI41-'In Process Calc.'!AL7)^2</f>
        <v>0</v>
      </c>
      <c r="DJ69" s="292">
        <f>(DJ41-'In Process Calc.'!AM7)^2</f>
        <v>87.983158246403519</v>
      </c>
      <c r="DK69" s="292">
        <f>(DK41-'In Process Calc.'!AN7)^2</f>
        <v>89.938785261545135</v>
      </c>
      <c r="DL69" s="292">
        <f>(DL41-'In Process Calc.'!AO7)^2</f>
        <v>836.18522013670804</v>
      </c>
    </row>
    <row r="70" spans="1:116">
      <c r="A70" s="111" t="str">
        <f>IF(ISBLANK('In Process Calc.'!C70),"",'In Process Calc.'!C70)</f>
        <v/>
      </c>
      <c r="B70" s="111" t="str">
        <f>IF(ISBLANK('Measured Data'!H72),"",'Measured Data'!H72)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IF(ISBLANK('Measured Data'!H74),"",'Measured Data'!H74)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1.1957578765456829</v>
      </c>
      <c r="CM70" s="292">
        <f>(CM42-'In Process Calc.'!P8)^2</f>
        <v>1.3011587294442718E-2</v>
      </c>
      <c r="CN70" s="292">
        <f>(CN42-'In Process Calc.'!Q8)^2</f>
        <v>3.1840786066188191</v>
      </c>
      <c r="CO70" s="292">
        <f>(CO42-'In Process Calc.'!R8)^2</f>
        <v>0.85248067264109129</v>
      </c>
      <c r="CP70" s="292">
        <f>(CP42-'In Process Calc.'!S8)^2</f>
        <v>1.704968884330017E-3</v>
      </c>
      <c r="CQ70" s="292">
        <f>(CQ42-'In Process Calc.'!T8)^2</f>
        <v>3.2425596437244811E-2</v>
      </c>
      <c r="CR70" s="292">
        <f>(CR42-'In Process Calc.'!U8)^2</f>
        <v>4.671571853985175E-2</v>
      </c>
      <c r="CS70" s="292">
        <f>(CS42-'In Process Calc.'!V8)^2</f>
        <v>1.3384125252217537E-3</v>
      </c>
      <c r="CT70" s="292">
        <f>(CT42-'In Process Calc.'!W8)^2</f>
        <v>0</v>
      </c>
      <c r="CU70" s="292">
        <f>(CU42-'In Process Calc.'!X8)^2</f>
        <v>0</v>
      </c>
      <c r="CV70" s="292">
        <f>(CV42-'In Process Calc.'!Y8)^2</f>
        <v>0</v>
      </c>
      <c r="CW70" s="292">
        <f>(CW42-'In Process Calc.'!Z8)^2</f>
        <v>0.77391086146535948</v>
      </c>
      <c r="CX70" s="292">
        <f>(CX42-'In Process Calc.'!AA8)^2</f>
        <v>0</v>
      </c>
      <c r="CY70" s="292">
        <f>(CY42-'In Process Calc.'!AB8)^2</f>
        <v>0</v>
      </c>
      <c r="CZ70" s="292">
        <f>(CZ42-'In Process Calc.'!AC8)^2</f>
        <v>0</v>
      </c>
      <c r="DA70" s="292">
        <f>(DA42-'In Process Calc.'!AD8)^2</f>
        <v>0</v>
      </c>
      <c r="DB70" s="292">
        <f>(DB42-'In Process Calc.'!AE8)^2</f>
        <v>0</v>
      </c>
      <c r="DC70" s="292">
        <f>(DC42-'In Process Calc.'!AF8)^2</f>
        <v>0</v>
      </c>
      <c r="DD70" s="292">
        <f>(DD42-'In Process Calc.'!AG8)^2</f>
        <v>0</v>
      </c>
      <c r="DE70" s="292">
        <f>(DE42-'In Process Calc.'!AH8)^2</f>
        <v>0</v>
      </c>
      <c r="DF70" s="292">
        <f>(DF42-'In Process Calc.'!AI8)^2</f>
        <v>0</v>
      </c>
      <c r="DG70" s="292">
        <f>(DG42-'In Process Calc.'!AJ8)^2</f>
        <v>0</v>
      </c>
      <c r="DH70" s="292">
        <f>(DH42-'In Process Calc.'!AK8)^2</f>
        <v>0</v>
      </c>
      <c r="DI70" s="292">
        <f>(DI42-'In Process Calc.'!AL8)^2</f>
        <v>0</v>
      </c>
      <c r="DJ70" s="292">
        <f>(DJ42-'In Process Calc.'!AM8)^2</f>
        <v>4.9661878371335934E-2</v>
      </c>
      <c r="DK70" s="292">
        <f>(DK42-'In Process Calc.'!AN8)^2</f>
        <v>0.75804481823447623</v>
      </c>
      <c r="DL70" s="292">
        <f>(DL42-'In Process Calc.'!AO8)^2</f>
        <v>13.678786961925027</v>
      </c>
    </row>
    <row r="71" spans="1:116">
      <c r="A71" s="111" t="str">
        <f>IF(ISBLANK('In Process Calc.'!C71),"",'In Process Calc.'!C71)</f>
        <v/>
      </c>
      <c r="B71" s="111" t="str">
        <f>IF(ISBLANK('Measured Data'!H73),"",'Measured Data'!H73)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IF(ISBLANK('Measured Data'!H75),"",'Measured Data'!H75)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3.2500868655915385</v>
      </c>
      <c r="CM71" s="292">
        <f>(CM43-'In Process Calc.'!P9)^2</f>
        <v>0.35919866482055757</v>
      </c>
      <c r="CN71" s="292">
        <f>(CN43-'In Process Calc.'!Q9)^2</f>
        <v>9.4685682233020358</v>
      </c>
      <c r="CO71" s="292">
        <f>(CO43-'In Process Calc.'!R9)^2</f>
        <v>0.66011091374064967</v>
      </c>
      <c r="CP71" s="292">
        <f>(CP43-'In Process Calc.'!S9)^2</f>
        <v>6.3301404884585884E-3</v>
      </c>
      <c r="CQ71" s="292">
        <f>(CQ43-'In Process Calc.'!T9)^2</f>
        <v>0.40401326817212313</v>
      </c>
      <c r="CR71" s="292">
        <f>(CR43-'In Process Calc.'!U9)^2</f>
        <v>0.26512213732889262</v>
      </c>
      <c r="CS71" s="292">
        <f>(CS43-'In Process Calc.'!V9)^2</f>
        <v>19.115189724354298</v>
      </c>
      <c r="CT71" s="292">
        <f>(CT43-'In Process Calc.'!W9)^2</f>
        <v>0</v>
      </c>
      <c r="CU71" s="292">
        <f>(CU43-'In Process Calc.'!X9)^2</f>
        <v>0</v>
      </c>
      <c r="CV71" s="292">
        <f>(CV43-'In Process Calc.'!Y9)^2</f>
        <v>0</v>
      </c>
      <c r="CW71" s="292">
        <f>(CW43-'In Process Calc.'!Z9)^2</f>
        <v>6.26971497818299E-2</v>
      </c>
      <c r="CX71" s="292">
        <f>(CX43-'In Process Calc.'!AA9)^2</f>
        <v>0</v>
      </c>
      <c r="CY71" s="292">
        <f>(CY43-'In Process Calc.'!AB9)^2</f>
        <v>0</v>
      </c>
      <c r="CZ71" s="292">
        <f>(CZ43-'In Process Calc.'!AC9)^2</f>
        <v>0</v>
      </c>
      <c r="DA71" s="292">
        <f>(DA43-'In Process Calc.'!AD9)^2</f>
        <v>0</v>
      </c>
      <c r="DB71" s="292">
        <f>(DB43-'In Process Calc.'!AE9)^2</f>
        <v>0</v>
      </c>
      <c r="DC71" s="292">
        <f>(DC43-'In Process Calc.'!AF9)^2</f>
        <v>0</v>
      </c>
      <c r="DD71" s="292">
        <f>(DD43-'In Process Calc.'!AG9)^2</f>
        <v>0</v>
      </c>
      <c r="DE71" s="292">
        <f>(DE43-'In Process Calc.'!AH9)^2</f>
        <v>0</v>
      </c>
      <c r="DF71" s="292">
        <f>(DF43-'In Process Calc.'!AI9)^2</f>
        <v>0</v>
      </c>
      <c r="DG71" s="292">
        <f>(DG43-'In Process Calc.'!AJ9)^2</f>
        <v>0</v>
      </c>
      <c r="DH71" s="292">
        <f>(DH43-'In Process Calc.'!AK9)^2</f>
        <v>0</v>
      </c>
      <c r="DI71" s="292">
        <f>(DI43-'In Process Calc.'!AL9)^2</f>
        <v>0</v>
      </c>
      <c r="DJ71" s="292">
        <f>(DJ43-'In Process Calc.'!AM9)^2</f>
        <v>136.68277195467087</v>
      </c>
      <c r="DK71" s="292">
        <f>(DK43-'In Process Calc.'!AN9)^2</f>
        <v>97.779288063681463</v>
      </c>
      <c r="DL71" s="292">
        <f>(DL43-'In Process Calc.'!AO9)^2</f>
        <v>1881.0519835773362</v>
      </c>
    </row>
    <row r="72" spans="1:116">
      <c r="A72" s="111" t="str">
        <f>IF(ISBLANK('In Process Calc.'!C72),"",'In Process Calc.'!C72)</f>
        <v/>
      </c>
      <c r="B72" s="111" t="str">
        <f>IF(ISBLANK('Measured Data'!H74),"",'Measured Data'!H74)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IF(ISBLANK('Measured Data'!H76),"",'Measured Data'!H76)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1.8762403609271834</v>
      </c>
      <c r="CM72" s="292">
        <f>(CM44-'In Process Calc.'!P10)^2</f>
        <v>1.9860336904056897</v>
      </c>
      <c r="CN72" s="292">
        <f>(CN44-'In Process Calc.'!Q10)^2</f>
        <v>8.4930302565613172</v>
      </c>
      <c r="CO72" s="292">
        <f>(CO44-'In Process Calc.'!R10)^2</f>
        <v>2.3479411741908187E-4</v>
      </c>
      <c r="CP72" s="292">
        <f>(CP44-'In Process Calc.'!S10)^2</f>
        <v>2.5402460500173717E-2</v>
      </c>
      <c r="CQ72" s="292">
        <f>(CQ44-'In Process Calc.'!T10)^2</f>
        <v>3.2435271356297375E-2</v>
      </c>
      <c r="CR72" s="292">
        <f>(CR44-'In Process Calc.'!U10)^2</f>
        <v>3.6078384209270804E-3</v>
      </c>
      <c r="CS72" s="292">
        <f>(CS44-'In Process Calc.'!V10)^2</f>
        <v>68.112079637428963</v>
      </c>
      <c r="CT72" s="292">
        <f>(CT44-'In Process Calc.'!W10)^2</f>
        <v>0</v>
      </c>
      <c r="CU72" s="292">
        <f>(CU44-'In Process Calc.'!X10)^2</f>
        <v>0</v>
      </c>
      <c r="CV72" s="292">
        <f>(CV44-'In Process Calc.'!Y10)^2</f>
        <v>0</v>
      </c>
      <c r="CW72" s="292">
        <f>(CW44-'In Process Calc.'!Z10)^2</f>
        <v>0.3250397997036773</v>
      </c>
      <c r="CX72" s="292">
        <f>(CX44-'In Process Calc.'!AA10)^2</f>
        <v>0</v>
      </c>
      <c r="CY72" s="292">
        <f>(CY44-'In Process Calc.'!AB10)^2</f>
        <v>0</v>
      </c>
      <c r="CZ72" s="292">
        <f>(CZ44-'In Process Calc.'!AC10)^2</f>
        <v>0</v>
      </c>
      <c r="DA72" s="292">
        <f>(DA44-'In Process Calc.'!AD10)^2</f>
        <v>0</v>
      </c>
      <c r="DB72" s="292">
        <f>(DB44-'In Process Calc.'!AE10)^2</f>
        <v>0</v>
      </c>
      <c r="DC72" s="292">
        <f>(DC44-'In Process Calc.'!AF10)^2</f>
        <v>0</v>
      </c>
      <c r="DD72" s="292">
        <f>(DD44-'In Process Calc.'!AG10)^2</f>
        <v>0</v>
      </c>
      <c r="DE72" s="292">
        <f>(DE44-'In Process Calc.'!AH10)^2</f>
        <v>0</v>
      </c>
      <c r="DF72" s="292">
        <f>(DF44-'In Process Calc.'!AI10)^2</f>
        <v>0</v>
      </c>
      <c r="DG72" s="292">
        <f>(DG44-'In Process Calc.'!AJ10)^2</f>
        <v>0</v>
      </c>
      <c r="DH72" s="292">
        <f>(DH44-'In Process Calc.'!AK10)^2</f>
        <v>0</v>
      </c>
      <c r="DI72" s="292">
        <f>(DI44-'In Process Calc.'!AL10)^2</f>
        <v>0</v>
      </c>
      <c r="DJ72" s="292">
        <f>(DJ44-'In Process Calc.'!AM10)^2</f>
        <v>501.73985253812049</v>
      </c>
      <c r="DK72" s="292">
        <f>(DK44-'In Process Calc.'!AN10)^2</f>
        <v>442.25211121540309</v>
      </c>
      <c r="DL72" s="292">
        <f>(DL44-'In Process Calc.'!AO10)^2</f>
        <v>5721.0678156387094</v>
      </c>
    </row>
    <row r="73" spans="1:116">
      <c r="A73" s="111" t="str">
        <f>IF(ISBLANK('In Process Calc.'!C73),"",'In Process Calc.'!C73)</f>
        <v/>
      </c>
      <c r="B73" s="111" t="str">
        <f>IF(ISBLANK('Measured Data'!H75),"",'Measured Data'!H75)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IF(ISBLANK('Measured Data'!H77),"",'Measured Data'!H77)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0.24244864005829575</v>
      </c>
      <c r="CM73" s="292">
        <f>(CM45-'In Process Calc.'!P11)^2</f>
        <v>0.50552717594099916</v>
      </c>
      <c r="CN73" s="292">
        <f>(CN45-'In Process Calc.'!Q11)^2</f>
        <v>11.376826238031388</v>
      </c>
      <c r="CO73" s="292">
        <f>(CO45-'In Process Calc.'!R11)^2</f>
        <v>1.5717633631799048</v>
      </c>
      <c r="CP73" s="292">
        <f>(CP45-'In Process Calc.'!S11)^2</f>
        <v>9.0196713722440116E-3</v>
      </c>
      <c r="CQ73" s="292">
        <f>(CQ45-'In Process Calc.'!T11)^2</f>
        <v>1.5684833097717612</v>
      </c>
      <c r="CR73" s="292">
        <f>(CR45-'In Process Calc.'!U11)^2</f>
        <v>0.20850769193869817</v>
      </c>
      <c r="CS73" s="292">
        <f>(CS45-'In Process Calc.'!V11)^2</f>
        <v>34.514445125329544</v>
      </c>
      <c r="CT73" s="292">
        <f>(CT45-'In Process Calc.'!W11)^2</f>
        <v>0</v>
      </c>
      <c r="CU73" s="292">
        <f>(CU45-'In Process Calc.'!X11)^2</f>
        <v>0</v>
      </c>
      <c r="CV73" s="292">
        <f>(CV45-'In Process Calc.'!Y11)^2</f>
        <v>0</v>
      </c>
      <c r="CW73" s="292">
        <f>(CW45-'In Process Calc.'!Z11)^2</f>
        <v>12.317836075387389</v>
      </c>
      <c r="CX73" s="292">
        <f>(CX45-'In Process Calc.'!AA11)^2</f>
        <v>0</v>
      </c>
      <c r="CY73" s="292">
        <f>(CY45-'In Process Calc.'!AB11)^2</f>
        <v>0</v>
      </c>
      <c r="CZ73" s="292">
        <f>(CZ45-'In Process Calc.'!AC11)^2</f>
        <v>0</v>
      </c>
      <c r="DA73" s="292">
        <f>(DA45-'In Process Calc.'!AD11)^2</f>
        <v>0</v>
      </c>
      <c r="DB73" s="292">
        <f>(DB45-'In Process Calc.'!AE11)^2</f>
        <v>0</v>
      </c>
      <c r="DC73" s="292">
        <f>(DC45-'In Process Calc.'!AF11)^2</f>
        <v>0</v>
      </c>
      <c r="DD73" s="292">
        <f>(DD45-'In Process Calc.'!AG11)^2</f>
        <v>0</v>
      </c>
      <c r="DE73" s="292">
        <f>(DE45-'In Process Calc.'!AH11)^2</f>
        <v>0</v>
      </c>
      <c r="DF73" s="292">
        <f>(DF45-'In Process Calc.'!AI11)^2</f>
        <v>0</v>
      </c>
      <c r="DG73" s="292">
        <f>(DG45-'In Process Calc.'!AJ11)^2</f>
        <v>0</v>
      </c>
      <c r="DH73" s="292">
        <f>(DH45-'In Process Calc.'!AK11)^2</f>
        <v>0</v>
      </c>
      <c r="DI73" s="292">
        <f>(DI45-'In Process Calc.'!AL11)^2</f>
        <v>0</v>
      </c>
      <c r="DJ73" s="292">
        <f>(DJ45-'In Process Calc.'!AM11)^2</f>
        <v>77.916229154699266</v>
      </c>
      <c r="DK73" s="292">
        <f>(DK45-'In Process Calc.'!AN11)^2</f>
        <v>86.85136064806052</v>
      </c>
      <c r="DL73" s="292">
        <f>(DL45-'In Process Calc.'!AO11)^2</f>
        <v>1329.0243926226435</v>
      </c>
    </row>
    <row r="74" spans="1:116">
      <c r="A74" s="111" t="str">
        <f>IF(ISBLANK('In Process Calc.'!C74),"",'In Process Calc.'!C74)</f>
        <v/>
      </c>
      <c r="B74" s="111" t="str">
        <f>IF(ISBLANK('Measured Data'!H76),"",'Measured Data'!H76)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IF(ISBLANK('Measured Data'!H78),"",'Measured Data'!H78)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3.8556394099309932</v>
      </c>
      <c r="CM74" s="292">
        <f>(CM46-'In Process Calc.'!P12)^2</f>
        <v>1.1664193209546949E-2</v>
      </c>
      <c r="CN74" s="292">
        <f>(CN46-'In Process Calc.'!Q12)^2</f>
        <v>10.909016668161573</v>
      </c>
      <c r="CO74" s="292">
        <f>(CO46-'In Process Calc.'!R12)^2</f>
        <v>0.33193039537848351</v>
      </c>
      <c r="CP74" s="292">
        <f>(CP46-'In Process Calc.'!S12)^2</f>
        <v>2.9577010164116136E-4</v>
      </c>
      <c r="CQ74" s="292">
        <f>(CQ46-'In Process Calc.'!T12)^2</f>
        <v>0.74012445032689445</v>
      </c>
      <c r="CR74" s="292">
        <f>(CR46-'In Process Calc.'!U12)^2</f>
        <v>5.7488023288154104E-2</v>
      </c>
      <c r="CS74" s="292">
        <f>(CS46-'In Process Calc.'!V12)^2</f>
        <v>0.24879256419944643</v>
      </c>
      <c r="CT74" s="292">
        <f>(CT46-'In Process Calc.'!W12)^2</f>
        <v>0</v>
      </c>
      <c r="CU74" s="292">
        <f>(CU46-'In Process Calc.'!X12)^2</f>
        <v>0</v>
      </c>
      <c r="CV74" s="292">
        <f>(CV46-'In Process Calc.'!Y12)^2</f>
        <v>0</v>
      </c>
      <c r="CW74" s="292">
        <f>(CW46-'In Process Calc.'!Z12)^2</f>
        <v>4.1106055974436044</v>
      </c>
      <c r="CX74" s="292">
        <f>(CX46-'In Process Calc.'!AA12)^2</f>
        <v>0</v>
      </c>
      <c r="CY74" s="292">
        <f>(CY46-'In Process Calc.'!AB12)^2</f>
        <v>0</v>
      </c>
      <c r="CZ74" s="292">
        <f>(CZ46-'In Process Calc.'!AC12)^2</f>
        <v>0</v>
      </c>
      <c r="DA74" s="292">
        <f>(DA46-'In Process Calc.'!AD12)^2</f>
        <v>0</v>
      </c>
      <c r="DB74" s="292">
        <f>(DB46-'In Process Calc.'!AE12)^2</f>
        <v>0</v>
      </c>
      <c r="DC74" s="292">
        <f>(DC46-'In Process Calc.'!AF12)^2</f>
        <v>0</v>
      </c>
      <c r="DD74" s="292">
        <f>(DD46-'In Process Calc.'!AG12)^2</f>
        <v>0</v>
      </c>
      <c r="DE74" s="292">
        <f>(DE46-'In Process Calc.'!AH12)^2</f>
        <v>0</v>
      </c>
      <c r="DF74" s="292">
        <f>(DF46-'In Process Calc.'!AI12)^2</f>
        <v>0</v>
      </c>
      <c r="DG74" s="292">
        <f>(DG46-'In Process Calc.'!AJ12)^2</f>
        <v>0</v>
      </c>
      <c r="DH74" s="292">
        <f>(DH46-'In Process Calc.'!AK12)^2</f>
        <v>0</v>
      </c>
      <c r="DI74" s="292">
        <f>(DI46-'In Process Calc.'!AL12)^2</f>
        <v>0</v>
      </c>
      <c r="DJ74" s="292">
        <f>(DJ46-'In Process Calc.'!AM12)^2</f>
        <v>1.2586985063842362</v>
      </c>
      <c r="DK74" s="292">
        <f>(DK46-'In Process Calc.'!AN12)^2</f>
        <v>0.70839303856819202</v>
      </c>
      <c r="DL74" s="292">
        <f>(DL46-'In Process Calc.'!AO12)^2</f>
        <v>61.119259876447103</v>
      </c>
    </row>
    <row r="75" spans="1:116">
      <c r="A75" s="111" t="str">
        <f>IF(ISBLANK('In Process Calc.'!C75),"",'In Process Calc.'!C75)</f>
        <v/>
      </c>
      <c r="B75" s="111" t="str">
        <f>IF(ISBLANK('Measured Data'!H77),"",'Measured Data'!H77)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IF(ISBLANK('Measured Data'!H79),"",'Measured Data'!H79)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4.6744379643245884</v>
      </c>
    </row>
    <row r="76" spans="1:116">
      <c r="A76" s="111" t="str">
        <f>IF(ISBLANK('In Process Calc.'!C76),"",'In Process Calc.'!C76)</f>
        <v/>
      </c>
      <c r="B76" s="111" t="str">
        <f>IF(ISBLANK('Measured Data'!H78),"",'Measured Data'!H78)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IF(ISBLANK('Measured Data'!H80),"",'Measured Data'!H80)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IF(ISBLANK('Measured Data'!H79),"",'Measured Data'!H79)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IF(ISBLANK('Measured Data'!H81),"",'Measured Data'!H81)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IF(ISBLANK('Measured Data'!H80),"",'Measured Data'!H80)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IF(ISBLANK('Measured Data'!H82),"",'Measured Data'!H82)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IF(ISBLANK('Measured Data'!H81),"",'Measured Data'!H81)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IF(ISBLANK('Measured Data'!H83),"",'Measured Data'!H83)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IF(ISBLANK('Measured Data'!H82),"",'Measured Data'!H82)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IF(ISBLANK('Measured Data'!H84),"",'Measured Data'!H84)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IF(ISBLANK('Measured Data'!H83),"",'Measured Data'!H83)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IF(ISBLANK('Measured Data'!H85),"",'Measured Data'!H85)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IF(ISBLANK('Measured Data'!H84),"",'Measured Data'!H84)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IF(ISBLANK('Measured Data'!H86),"",'Measured Data'!H86)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IF(ISBLANK('Measured Data'!H85),"",'Measured Data'!H85)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IF(ISBLANK('Measured Data'!H87),"",'Measured Data'!H87)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IF(ISBLANK('Measured Data'!H86),"",'Measured Data'!H86)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IF(ISBLANK('Measured Data'!H88),"",'Measured Data'!H88)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IF(ISBLANK('Measured Data'!H87),"",'Measured Data'!H87)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IF(ISBLANK('Measured Data'!H89),"",'Measured Data'!H89)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IF(ISBLANK('Measured Data'!H88),"",'Measured Data'!H88)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IF(ISBLANK('Measured Data'!H90),"",'Measured Data'!H90)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IF(ISBLANK('Measured Data'!H89),"",'Measured Data'!H89)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IF(ISBLANK('Measured Data'!H91),"",'Measured Data'!H91)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IF(ISBLANK('Measured Data'!H90),"",'Measured Data'!H90)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IF(ISBLANK('Measured Data'!H92),"",'Measured Data'!H92)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IF(ISBLANK('Measured Data'!H91),"",'Measured Data'!H91)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IF(ISBLANK('Measured Data'!H93),"",'Measured Data'!H93)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IF(ISBLANK('Measured Data'!H92),"",'Measured Data'!H92)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IF(ISBLANK('Measured Data'!H94),"",'Measured Data'!H94)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IF(ISBLANK('Measured Data'!H93),"",'Measured Data'!H93)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IF(ISBLANK('Measured Data'!H95),"",'Measured Data'!H95)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IF(ISBLANK('Measured Data'!H94),"",'Measured Data'!H94)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IF(ISBLANK('Measured Data'!H96),"",'Measured Data'!H96)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IF(ISBLANK('Measured Data'!H95),"",'Measured Data'!H95)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IF(ISBLANK('Measured Data'!H97),"",'Measured Data'!H97)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IF(ISBLANK('Measured Data'!H96),"",'Measured Data'!H96)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IF(ISBLANK('Measured Data'!H98),"",'Measured Data'!H98)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IF(ISBLANK('Measured Data'!H97),"",'Measured Data'!H97)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IF(ISBLANK('Measured Data'!H98),"",'Measured Data'!H98)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IF(ISBLANK('Measured Data'!H99),"",'Measured Data'!H99)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IF(ISBLANK('Measured Data'!H100),"",'Measured Data'!H100)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IF(ISBLANK('Measured Data'!H101),"",'Measured Data'!H101)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IF(ISBLANK('Measured Data'!H102),"",'Measured Data'!H102)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IF(ISBLANK('Measured Data'!H103),"",'Measured Data'!H103)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IF(ISBLANK('Measured Data'!H104),"",'Measured Data'!H104)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topLeftCell="A13" zoomScale="145" zoomScaleNormal="145" workbookViewId="0">
      <selection activeCell="I32" sqref="I32"/>
    </sheetView>
  </sheetViews>
  <sheetFormatPr baseColWidth="10" defaultColWidth="8.6640625" defaultRowHeight="13"/>
  <cols>
    <col min="1" max="1" width="9.6640625" style="120" customWidth="1"/>
    <col min="2" max="2" width="9.6640625" style="121" customWidth="1"/>
    <col min="3" max="3" width="16.33203125" style="120" customWidth="1"/>
    <col min="4" max="5" width="5.5" style="120" bestFit="1" customWidth="1"/>
    <col min="6" max="6" width="6" style="120" bestFit="1" customWidth="1"/>
    <col min="7" max="7" width="6.33203125" style="120" bestFit="1" customWidth="1"/>
    <col min="8" max="9" width="5.6640625" style="120" bestFit="1" customWidth="1"/>
    <col min="10" max="10" width="5.5" style="121" bestFit="1" customWidth="1"/>
    <col min="11" max="11" width="9.83203125" style="120" customWidth="1"/>
    <col min="12" max="12" width="15" style="120" customWidth="1"/>
    <col min="13" max="13" width="5.5" style="120" bestFit="1" customWidth="1"/>
    <col min="14" max="14" width="6" style="120" bestFit="1" customWidth="1"/>
    <col min="15" max="15" width="5.5" style="120" bestFit="1" customWidth="1"/>
    <col min="16" max="16" width="6" style="120" bestFit="1" customWidth="1"/>
    <col min="17" max="17" width="13.83203125" style="120" customWidth="1"/>
    <col min="18" max="18" width="6" style="120" bestFit="1" customWidth="1"/>
    <col min="19" max="22" width="5.5" style="120" bestFit="1" customWidth="1"/>
    <col min="23" max="23" width="5.5" style="121" bestFit="1" customWidth="1"/>
    <col min="24" max="25" width="5.5" style="120" bestFit="1" customWidth="1"/>
    <col min="26" max="26" width="5.5" style="121" bestFit="1" customWidth="1"/>
    <col min="27" max="27" width="5.5" style="120" bestFit="1" customWidth="1"/>
    <col min="28" max="28" width="6" style="120" bestFit="1" customWidth="1"/>
    <col min="29" max="32" width="5.5" style="120" bestFit="1" customWidth="1"/>
    <col min="33" max="33" width="6" style="120" bestFit="1" customWidth="1"/>
    <col min="34" max="36" width="5.5" style="120" bestFit="1" customWidth="1"/>
    <col min="37" max="16384" width="8.6640625" style="122"/>
  </cols>
  <sheetData>
    <row r="1" spans="1:71" ht="18">
      <c r="A1" s="539" t="s">
        <v>332</v>
      </c>
      <c r="B1" s="540"/>
      <c r="C1" s="540"/>
      <c r="D1" s="540"/>
      <c r="E1" s="540"/>
      <c r="F1" s="540"/>
      <c r="G1" s="540"/>
      <c r="H1" s="540"/>
      <c r="I1" s="540"/>
      <c r="J1" s="540"/>
      <c r="K1" s="540"/>
      <c r="L1" s="540"/>
      <c r="M1" s="540"/>
      <c r="N1" s="540"/>
      <c r="O1" s="540"/>
      <c r="P1" s="540"/>
      <c r="Q1" s="540"/>
      <c r="R1" s="540"/>
      <c r="S1" s="540"/>
      <c r="T1" s="540"/>
      <c r="U1" s="540"/>
      <c r="V1" s="540"/>
      <c r="W1" s="540"/>
      <c r="X1" s="540"/>
      <c r="Y1" s="540"/>
      <c r="Z1" s="540"/>
      <c r="AA1" s="540"/>
      <c r="AB1" s="540"/>
      <c r="AC1" s="540"/>
      <c r="AD1" s="540"/>
      <c r="AE1" s="540"/>
      <c r="AF1" s="540"/>
      <c r="AG1" s="540"/>
      <c r="AH1" s="540"/>
      <c r="AI1" s="540"/>
      <c r="AJ1" s="541"/>
      <c r="AL1" s="542" t="s">
        <v>478</v>
      </c>
      <c r="AM1" s="543"/>
      <c r="AN1" s="543"/>
      <c r="AO1" s="543"/>
      <c r="AP1" s="543"/>
      <c r="AQ1" s="543"/>
      <c r="AR1" s="543"/>
      <c r="AS1" s="543"/>
      <c r="AT1" s="543"/>
      <c r="AU1" s="543"/>
      <c r="AV1" s="543"/>
      <c r="AW1" s="543"/>
      <c r="AX1" s="543"/>
      <c r="AY1" s="543"/>
      <c r="AZ1" s="543"/>
      <c r="BA1" s="543"/>
      <c r="BB1" s="543"/>
      <c r="BC1" s="543"/>
      <c r="BD1" s="543"/>
      <c r="BE1" s="543"/>
      <c r="BF1" s="543"/>
      <c r="BG1" s="543"/>
      <c r="BH1" s="544"/>
    </row>
    <row r="2" spans="1:71" ht="100">
      <c r="A2" s="504" t="s">
        <v>705</v>
      </c>
      <c r="B2" s="511" t="s">
        <v>708</v>
      </c>
      <c r="C2" s="113" t="s">
        <v>338</v>
      </c>
      <c r="D2" s="113" t="s">
        <v>101</v>
      </c>
      <c r="E2" s="113" t="s">
        <v>104</v>
      </c>
      <c r="F2" s="113" t="s">
        <v>244</v>
      </c>
      <c r="G2" s="113" t="s">
        <v>245</v>
      </c>
      <c r="H2" s="113" t="s">
        <v>246</v>
      </c>
      <c r="I2" s="113" t="s">
        <v>247</v>
      </c>
      <c r="J2" s="113" t="s">
        <v>349</v>
      </c>
      <c r="K2" s="113" t="s">
        <v>100</v>
      </c>
      <c r="L2" s="113" t="s">
        <v>248</v>
      </c>
      <c r="M2" s="113" t="s">
        <v>249</v>
      </c>
      <c r="N2" s="113" t="s">
        <v>250</v>
      </c>
      <c r="O2" s="113" t="s">
        <v>251</v>
      </c>
      <c r="P2" s="113" t="s">
        <v>252</v>
      </c>
      <c r="Q2" s="113" t="s">
        <v>253</v>
      </c>
      <c r="R2" s="113" t="s">
        <v>254</v>
      </c>
      <c r="S2" s="113" t="s">
        <v>255</v>
      </c>
      <c r="T2" s="113" t="s">
        <v>256</v>
      </c>
      <c r="U2" s="113" t="s">
        <v>103</v>
      </c>
      <c r="V2" s="113" t="s">
        <v>257</v>
      </c>
      <c r="W2" s="113" t="s">
        <v>350</v>
      </c>
      <c r="X2" s="113" t="s">
        <v>258</v>
      </c>
      <c r="Y2" s="113" t="s">
        <v>259</v>
      </c>
      <c r="Z2" s="113" t="s">
        <v>351</v>
      </c>
      <c r="AA2" s="113" t="s">
        <v>260</v>
      </c>
      <c r="AB2" s="113" t="s">
        <v>261</v>
      </c>
      <c r="AC2" s="113" t="s">
        <v>262</v>
      </c>
      <c r="AD2" s="113" t="s">
        <v>99</v>
      </c>
      <c r="AE2" s="113" t="s">
        <v>263</v>
      </c>
      <c r="AF2" s="113" t="s">
        <v>227</v>
      </c>
      <c r="AG2" s="114" t="s">
        <v>96</v>
      </c>
      <c r="AH2" s="113" t="s">
        <v>9</v>
      </c>
      <c r="AI2" s="113" t="s">
        <v>42</v>
      </c>
      <c r="AJ2" s="113" t="s">
        <v>98</v>
      </c>
      <c r="AK2" s="74" t="s">
        <v>367</v>
      </c>
      <c r="AL2" s="257" t="s">
        <v>17</v>
      </c>
      <c r="AM2" s="257" t="s">
        <v>37</v>
      </c>
      <c r="AN2" s="257" t="s">
        <v>13</v>
      </c>
      <c r="AO2" s="257" t="s">
        <v>11</v>
      </c>
      <c r="AP2" s="258" t="s">
        <v>341</v>
      </c>
      <c r="AQ2" s="257" t="s">
        <v>7</v>
      </c>
      <c r="AR2" s="257" t="s">
        <v>35</v>
      </c>
      <c r="AS2" s="257" t="s">
        <v>12</v>
      </c>
      <c r="AT2" s="257" t="s">
        <v>16</v>
      </c>
      <c r="AU2" s="257" t="s">
        <v>15</v>
      </c>
      <c r="AV2" s="257" t="s">
        <v>39</v>
      </c>
      <c r="AW2" s="257" t="s">
        <v>8</v>
      </c>
      <c r="AX2" s="257" t="s">
        <v>40</v>
      </c>
      <c r="AY2" s="257" t="s">
        <v>41</v>
      </c>
      <c r="AZ2" s="257" t="s">
        <v>19</v>
      </c>
      <c r="BA2" s="257" t="s">
        <v>409</v>
      </c>
      <c r="BB2" s="257" t="s">
        <v>413</v>
      </c>
      <c r="BC2" s="258" t="s">
        <v>342</v>
      </c>
      <c r="BD2" s="257" t="s">
        <v>14</v>
      </c>
      <c r="BE2" s="257" t="s">
        <v>36</v>
      </c>
      <c r="BF2" s="258" t="s">
        <v>343</v>
      </c>
      <c r="BG2" s="257" t="s">
        <v>18</v>
      </c>
      <c r="BH2" s="257" t="s">
        <v>38</v>
      </c>
    </row>
    <row r="3" spans="1:71">
      <c r="A3" s="115">
        <f>'Growth Regression'!M2</f>
        <v>0.26312174644284919</v>
      </c>
      <c r="B3" s="115">
        <f>'Measured Data'!H7*'In Process Calc.'!E3/1000</f>
        <v>0.50309999999999999</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0.45000000006984919</v>
      </c>
      <c r="AL3" s="290">
        <f>'Measured Data'!U7</f>
        <v>5.8999999999999997E-2</v>
      </c>
      <c r="AM3" s="290">
        <f>'Measured Data'!V7</f>
        <v>1.9039999999999999</v>
      </c>
      <c r="AN3" s="290">
        <f>'Measured Data'!W7</f>
        <v>5.7690000000000001</v>
      </c>
      <c r="AO3" s="290">
        <f>'Measured Data'!X7</f>
        <v>1.6990000000000001</v>
      </c>
      <c r="AP3" s="290">
        <f>'Measured Data'!Y7</f>
        <v>1.016</v>
      </c>
      <c r="AQ3" s="290">
        <f>'Measured Data'!Z7</f>
        <v>33.470991807100511</v>
      </c>
      <c r="AR3" s="290">
        <f>'Measured Data'!AA7</f>
        <v>0</v>
      </c>
      <c r="AS3" s="290">
        <f>'Measured Data'!AB7</f>
        <v>2.2559999999999998</v>
      </c>
      <c r="AT3" s="290">
        <f>'Measured Data'!AC7</f>
        <v>0</v>
      </c>
      <c r="AU3" s="290">
        <f>'Measured Data'!AD7</f>
        <v>0</v>
      </c>
      <c r="AV3" s="290">
        <f>'Measured Data'!AE7</f>
        <v>0</v>
      </c>
      <c r="AW3" s="290">
        <f>'Measured Data'!AF7</f>
        <v>0.9991119005328597</v>
      </c>
      <c r="AX3" s="290">
        <f>'Measured Data'!AG7</f>
        <v>0</v>
      </c>
      <c r="AY3" s="290">
        <f>'Measured Data'!AH7</f>
        <v>0</v>
      </c>
      <c r="AZ3" s="290">
        <f>'Measured Data'!AI7</f>
        <v>0</v>
      </c>
      <c r="BA3" s="290">
        <f>'Measured Data'!AJ7</f>
        <v>0</v>
      </c>
      <c r="BB3" s="290">
        <f>'Measured Data'!AK7</f>
        <v>0</v>
      </c>
      <c r="BC3" s="290">
        <f>'Measured Data'!AL7</f>
        <v>0</v>
      </c>
      <c r="BD3" s="290">
        <f>'Measured Data'!AM7</f>
        <v>0</v>
      </c>
      <c r="BE3" s="290">
        <f>'Measured Data'!AN7</f>
        <v>0</v>
      </c>
      <c r="BF3" s="290">
        <f>'Measured Data'!AO7</f>
        <v>0</v>
      </c>
      <c r="BG3" s="290">
        <f>'Measured Data'!AP7</f>
        <v>0</v>
      </c>
      <c r="BH3" s="290">
        <f>'Measured Data'!AQ7</f>
        <v>0</v>
      </c>
    </row>
    <row r="4" spans="1:71">
      <c r="A4" s="115">
        <f>'Measured Data'!H8</f>
        <v>0.46319998631477349</v>
      </c>
      <c r="B4" s="115">
        <f>'Measured Data'!H8*'In Process Calc.'!E4/1000</f>
        <v>0.88934397372436513</v>
      </c>
      <c r="C4" s="295">
        <f>'Growth Regression'!$P3</f>
        <v>2.62375468366388E-2</v>
      </c>
      <c r="D4" s="115">
        <f>IF('Measured Data'!O8&gt;0,'Measured Data'!O8,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-22.145526018710882</v>
      </c>
      <c r="F4" s="115">
        <f xml:space="preserve"> (Regression!$CE$8*6*'In Process Calc.'!$C4^6+Regression!$CD$8*5*'In Process Calc.'!$C4^5+Regression!$CC$8*4*'In Process Calc.'!$C4^3+Regression!$CB$8*3*'In Process Calc.'!$C4^2  + Regression!$CA$8*2*'In Process Calc.'!$C4 + Regression!$BZ$8)/$A4</f>
        <v>0.12311153332894548</v>
      </c>
      <c r="G4" s="115">
        <f xml:space="preserve"> (Regression!$CE$9*6*'In Process Calc.'!$C4^6+Regression!$CD$9*5*'In Process Calc.'!$C4^5+Regression!$CC$9*4*'In Process Calc.'!$C4^3+Regression!$CB$9*3*'In Process Calc.'!$C4^2  + Regression!$CA$9*2*'In Process Calc.'!$C4 + Regression!$BZ$9)/$B4</f>
        <v>-1.2174255144236338E-2</v>
      </c>
      <c r="H4" s="115">
        <f xml:space="preserve"> (Regression!$CE$10*6*'In Process Calc.'!$C4^6+Regression!$CD$10*5*'In Process Calc.'!$C4^5+Regression!$CC$10*4*'In Process Calc.'!$C4^3+Regression!$CB$10*3*'In Process Calc.'!$C4^2  + Regression!$CA$10*2*'In Process Calc.'!$C4 + Regression!$BZ$10)/$B4</f>
        <v>1.5656502239925847E-3</v>
      </c>
      <c r="I4" s="115">
        <f xml:space="preserve"> (Regression!$CE$11*6*'In Process Calc.'!$C4^6+Regression!$CD$11*5*'In Process Calc.'!$C4^5+Regression!$CC$11*4*'In Process Calc.'!$C4^3+Regression!$CB$11*3*'In Process Calc.'!$C4^2  + Regression!$CA$11*2*'In Process Calc.'!$C4 + Regression!$BZ$11)/$A4</f>
        <v>7.3584177928993827E-2</v>
      </c>
      <c r="J4" s="115">
        <f>(Regression!$CE$12*6*'In Process Calc.'!$C4^6+Regression!$CD$12*5*'In Process Calc.'!$C4^5+Regression!$CC$12*4*'In Process Calc.'!$C4^3+Regression!$CB$12*3*'In Process Calc.'!$C4^2  + Regression!$CA$12*2*'In Process Calc.'!$C4 + Regression!$BZ$12)/$A4</f>
        <v>-2.9438385667534053E-3</v>
      </c>
      <c r="K4" s="115">
        <f xml:space="preserve"> (Regression!$CE$13*6*'In Process Calc.'!$C4^5+Regression!$CD$13*5*'In Process Calc.'!$C4^4+Regression!$CC$13*4*'In Process Calc.'!$C4^3+Regression!$CB$13*3*'In Process Calc.'!$C4^2  + Regression!$CA$13*2*'In Process Calc.'!$C4 + Regression!$BZ$13)/$A4</f>
        <v>0.11260218115305266</v>
      </c>
      <c r="L4" s="115">
        <f xml:space="preserve"> (Regression!$CE$14*6*'In Process Calc.'!$C4^5+Regression!$CD$14*5*'In Process Calc.'!$C4^4+Regression!$CC$14*4*'In Process Calc.'!$C4^3+Regression!$CB$14*3*'In Process Calc.'!$C4^2  + Regression!$CA$14*2*'In Process Calc.'!$C4 + Regression!$BZ$14)/$B4</f>
        <v>-6.5099020312279739E-3</v>
      </c>
      <c r="M4" s="115">
        <f xml:space="preserve"> (Regression!$CE$15*6*'In Process Calc.'!$C4^6+Regression!$CD$15*5*'In Process Calc.'!$C4^5+Regression!$CC$15*4*'In Process Calc.'!$C4^3+Regression!$CB$15*3*'In Process Calc.'!$C4^2  + Regression!$CA$15*2*'In Process Calc.'!$C4 + Regression!$BZ$15)/$A4</f>
        <v>-0.37380400607284509</v>
      </c>
      <c r="N4" s="115">
        <f xml:space="preserve"> (Regression!$CE$16*6*'In Process Calc.'!$C4^6+Regression!$CD$16*5*'In Process Calc.'!$C4^5+Regression!$CC$16*4*'In Process Calc.'!$C4^3+Regression!$CB$16*3*'In Process Calc.'!$C4^2  + Regression!$CA$16*2*'In Process Calc.'!$C4 + Regression!$BZ$16)/$A4</f>
        <v>0</v>
      </c>
      <c r="O4" s="115">
        <f xml:space="preserve"> (Regression!$CE$17*6*'In Process Calc.'!$C4^6+Regression!$CD$17*5*'In Process Calc.'!$C4^5+Regression!$CC$17*4*'In Process Calc.'!$C4^3+Regression!$CB$17*3*'In Process Calc.'!$C4^2  + Regression!$CA$17*2*'In Process Calc.'!$C4 + Regression!$BZ$17)/$A4</f>
        <v>0</v>
      </c>
      <c r="P4" s="115">
        <f xml:space="preserve"> (Regression!$CE$18*6*'In Process Calc.'!$C4^6+Regression!$CD$18*5*'In Process Calc.'!$C4^5+Regression!$CC$18*4*'In Process Calc.'!$C4^3+Regression!$CB$18*3*'In Process Calc.'!$C4^2  + Regression!$CA$18*2*'In Process Calc.'!$C4 + Regression!$BZ$18)/$A4</f>
        <v>0</v>
      </c>
      <c r="Q4" s="115">
        <f xml:space="preserve"> (Regression!$CE$19*6*'In Process Calc.'!$C4^5+Regression!$CD$19*5*'In Process Calc.'!$C4^4+Regression!$CC$19*4*'In Process Calc.'!$C4^3 +Regression!$CB$19*3*'In Process Calc.'!$C4^2 + Regression!$CA$19*2*'In Process Calc.'!$C4 + Regression!$BZ$19)/$B4</f>
        <v>4.3263079253742544E-2</v>
      </c>
      <c r="R4" s="115">
        <f xml:space="preserve"> (Regression!$CE$20*6*'In Process Calc.'!$C4^5+Regression!$CD$20*5*'In Process Calc.'!$C4^4+Regression!$CC$20*4*'In Process Calc.'!$C4^3 +Regression!$CB$20*3*'In Process Calc.'!$C4^2 + Regression!$CA$20*2*'In Process Calc.'!$C4 + Regression!$BZ$20)/$A4</f>
        <v>0</v>
      </c>
      <c r="S4" s="115">
        <f xml:space="preserve"> (Regression!$CE$21*6*'In Process Calc.'!$C4^5+Regression!$CD$21*5*'In Process Calc.'!$C4^4+Regression!$CC$21*4*'In Process Calc.'!$C4^3 +Regression!$CB$21*3*'In Process Calc.'!$C4^2 + Regression!$CA$21*2*'In Process Calc.'!$C4 + Regression!$BZ$21)/$A4</f>
        <v>0</v>
      </c>
      <c r="T4" s="115">
        <f xml:space="preserve"> (Regression!$CE$22*6*'In Process Calc.'!$C4^5+Regression!$CD$22*5*'In Process Calc.'!$C4^4+Regression!$CC$22*4*'In Process Calc.'!$C4^3 +Regression!$CB$22*3*'In Process Calc.'!$C4^2 + Regression!$CA$22*2*'In Process Calc.'!$C4 + Regression!$BZ$22)/$A4</f>
        <v>0</v>
      </c>
      <c r="U4" s="115">
        <f xml:space="preserve"> (Regression!$CE$23*6*'In Process Calc.'!$C4^5+Regression!$CD$23*5*'In Process Calc.'!$C4^4+Regression!$CC$23*4*'In Process Calc.'!$C4^3 +Regression!$CB$23*3*'In Process Calc.'!$C4^2 + Regression!$CA$23*2*'In Process Calc.'!$C4 + Regression!$BZ$23)/$A4</f>
        <v>0</v>
      </c>
      <c r="V4" s="115">
        <f xml:space="preserve"> (Regression!$CE$24*6*'In Process Calc.'!$C4^5+Regression!$CD$24*5*'In Process Calc.'!$C4^4+Regression!$CC$24*4*'In Process Calc.'!$C4^3 +Regression!$CB$24*3*'In Process Calc.'!$C4^2 + Regression!$CA$24*2*'In Process Calc.'!$C4 + Regression!$BZ$24)/$A4</f>
        <v>0</v>
      </c>
      <c r="W4" s="115">
        <f xml:space="preserve"> (Regression!$CE$25*6*'In Process Calc.'!$C4^5+Regression!$CD$25*5*'In Process Calc.'!$C4^4+Regression!$CC$25*4*'In Process Calc.'!$C4^3 +Regression!$CB$25*3*'In Process Calc.'!$C4^2 + Regression!$CA$25*2*'In Process Calc.'!$C4 + Regression!$BZ$25)/$A4</f>
        <v>0</v>
      </c>
      <c r="X4" s="115">
        <f xml:space="preserve"> (Regression!$CE$26*6*'In Process Calc.'!$C4^5+Regression!$CD$26*5*'In Process Calc.'!$C4^4+Regression!$CC$26*4*'In Process Calc.'!$C4^3 +Regression!$CB$26*3*'In Process Calc.'!$C4^2 + Regression!$CA$26*2*'In Process Calc.'!$C4 + Regression!$BZ$26)/$A4</f>
        <v>0</v>
      </c>
      <c r="Y4" s="115">
        <f xml:space="preserve"> (Regression!$CE$27*6*'In Process Calc.'!$C4^5+Regression!$CD$27*5*'In Process Calc.'!$C4^4+Regression!$CC$27*4*'In Process Calc.'!$C4^3 +Regression!$CB$27*3*'In Process Calc.'!$C4^2 + Regression!$CA$27*2*'In Process Calc.'!$C4 + Regression!$BZ$27)/$A4</f>
        <v>0</v>
      </c>
      <c r="Z4" s="115">
        <f xml:space="preserve"> (Regression!$CE$28*6*'In Process Calc.'!$C4^5+Regression!$CD$28*5*'In Process Calc.'!$C4^4+Regression!$CC$28*4*'In Process Calc.'!$C4^3 +Regression!$CB$28*3*'In Process Calc.'!$C4^2 + Regression!$CA$28*2*'In Process Calc.'!$C4 + Regression!$BZ$28)/$A4</f>
        <v>0</v>
      </c>
      <c r="AA4" s="115">
        <f xml:space="preserve"> (Regression!$CE$29*6*'In Process Calc.'!$C4^5+Regression!$CD$29*5*'In Process Calc.'!$C4^4+Regression!$CC$29*4*'In Process Calc.'!$C4^3 +Regression!$CB$29*3*'In Process Calc.'!$C4^2 + Regression!$CA$29*2*'In Process Calc.'!$C4 + Regression!$BZ$29)/$A4</f>
        <v>0</v>
      </c>
      <c r="AB4" s="115">
        <f xml:space="preserve"> (Regression!$CE$30*6*'In Process Calc.'!$C4^5+Regression!$CD$30*5*'In Process Calc.'!$C4^4+Regression!$CC$30*4*'In Process Calc.'!$C4^3 +Regression!$CB$30*3*'In Process Calc.'!$C4^2 + Regression!$CA$30*2*'In Process Calc.'!$C4 + Regression!$BZ$30)/$A4</f>
        <v>0</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-0.61358370332051748</v>
      </c>
      <c r="AE4" s="115">
        <f xml:space="preserve"> (Regression!$CE$33*6*'In Process Calc.'!$C4^5+Regression!$CD$33*5*'In Process Calc.'!$C4^4+Regression!$CC$33*4*'In Process Calc.'!$C4^3 +Regression!$CB$33*3*'In Process Calc.'!$C4^2 + Regression!$CA$33*2*'In Process Calc.'!$C4 + Regression!$BZ$33)/$A4</f>
        <v>-0.49047216999157184</v>
      </c>
      <c r="AF4" s="115">
        <f xml:space="preserve"> (Regression!$CE$34*6*'In Process Calc.'!$C4^5+Regression!$CD$34*5*'In Process Calc.'!$C4^4+Regression!$CC$34*4*'In Process Calc.'!$C4^3 +Regression!$CB$34*3*'In Process Calc.'!$C4^2 + Regression!$CA$34*2*'In Process Calc.'!$C4 + Regression!$BZ$34)/$A4</f>
        <v>-2.9344500471975059</v>
      </c>
      <c r="AG4" s="116">
        <f t="shared" ref="AG4:AG17" si="0">$Q4/$K4</f>
        <v>0.38421173382900919</v>
      </c>
      <c r="AH4" s="116">
        <f>$D4/$K4</f>
        <v>0</v>
      </c>
      <c r="AI4" s="116">
        <f t="shared" ref="AI4:AI17" si="1">$L4/$K4</f>
        <v>-5.7813285360605017E-2</v>
      </c>
      <c r="AJ4" s="116">
        <f t="shared" ref="AJ4:AJ17" si="2">$U4/$L4</f>
        <v>0</v>
      </c>
      <c r="AK4" s="76">
        <f>'In Process Calc.'!C4</f>
        <v>21.116666666697711</v>
      </c>
      <c r="AL4" s="122">
        <f>((Regression!CL37-Regression!CL38)*1000+'Post Process Calc.'!AL3*'In Process Calc.'!$E4+'In Process Calc.'!$G3*'Measured Data'!AS7+'In Process Calc.'!$F3*'Measured Data'!AS7)/'In Process Calc.'!$J3</f>
        <v>-0.8303974445234904</v>
      </c>
      <c r="AM4" s="122">
        <f>((Regression!CM37-Regression!CM38)*1000+'Post Process Calc.'!AM3*'In Process Calc.'!$E4+'In Process Calc.'!$G3*'Measured Data'!AT7+'In Process Calc.'!$F3*'Measured Data'!AT7)/'In Process Calc.'!$J3</f>
        <v>1.993097416555353</v>
      </c>
      <c r="AN4" s="122">
        <f>((Regression!CN37-Regression!CN38)*1000+'Post Process Calc.'!AN3*'In Process Calc.'!$E4+'In Process Calc.'!$G3*'Measured Data'!AU7+'In Process Calc.'!$F3*'Measured Data'!AU7)/'In Process Calc.'!$J3</f>
        <v>5.5995907302161516</v>
      </c>
      <c r="AO4" s="122">
        <f>((Regression!CO37-Regression!CO38)*1000+'Post Process Calc.'!AO3*'In Process Calc.'!$E4+'In Process Calc.'!$G3*'Measured Data'!AV7+'In Process Calc.'!$F3*'Measured Data'!AV7)/'In Process Calc.'!$J3</f>
        <v>1.1016622959259863</v>
      </c>
      <c r="AP4" s="122">
        <f>((Regression!CP37-Regression!CP38)*1000+'Post Process Calc.'!AP3*'In Process Calc.'!$E4+'In Process Calc.'!$G3*'Measured Data'!AW7+'In Process Calc.'!$F3*'Measured Data'!AW7)/'In Process Calc.'!$J3</f>
        <v>1.0457329138702824</v>
      </c>
      <c r="AQ4" s="122">
        <f>((Regression!CQ37-Regression!CQ38)*1000+'Post Process Calc.'!AQ3*'In Process Calc.'!$E4+'In Process Calc.'!$G3*'Measured Data'!AX7+'In Process Calc.'!$F3*'Measured Data'!AX7)/'In Process Calc.'!$J3</f>
        <v>32.65349034338319</v>
      </c>
      <c r="AR4" s="122">
        <f>((Regression!CR37-Regression!CR38)*1000+'Post Process Calc.'!AR3*'In Process Calc.'!$E4+'In Process Calc.'!$G3*'Measured Data'!AY7+'In Process Calc.'!$F3*'Measured Data'!AY7)/'In Process Calc.'!$J3</f>
        <v>0.344875652360913</v>
      </c>
      <c r="AS4" s="122">
        <f>((Regression!CS37-Regression!CS38)*1000+'Post Process Calc.'!AS3*'In Process Calc.'!$E4+'In Process Calc.'!$G3*'Measured Data'!AZ7+'In Process Calc.'!$F3*'Measured Data'!AZ7)/'In Process Calc.'!$J3</f>
        <v>4.103265493410472</v>
      </c>
      <c r="AT4" s="122">
        <f>((Regression!CT37-Regression!CT38)*1000+'Post Process Calc.'!AT3*'In Process Calc.'!$E4+'In Process Calc.'!$G3*'Measured Data'!BA7+'In Process Calc.'!$F3*'Measured Data'!BA7)/'In Process Calc.'!$J3</f>
        <v>0</v>
      </c>
      <c r="AU4" s="122">
        <f>((Regression!CU37-Regression!CU38)*1000+'Post Process Calc.'!AU3*'In Process Calc.'!$E4+'In Process Calc.'!$G3*'Measured Data'!BB7+'In Process Calc.'!$F3*'Measured Data'!BB7)/'In Process Calc.'!$J3</f>
        <v>0</v>
      </c>
      <c r="AV4" s="122">
        <f>((Regression!CV37-Regression!CV38)*1000+'Post Process Calc.'!AV3*'In Process Calc.'!$E4+'In Process Calc.'!$G3*'Measured Data'!BC7+'In Process Calc.'!$F3*'Measured Data'!BC7)/'In Process Calc.'!$J3</f>
        <v>0</v>
      </c>
      <c r="AW4" s="122">
        <f>((Regression!CW37-Regression!CW38)*1000+'Post Process Calc.'!AW3*'In Process Calc.'!$E4+'In Process Calc.'!$G3*'Measured Data'!BE7+'In Process Calc.'!$F3*'Measured Data'!BE7)/'In Process Calc.'!$J3</f>
        <v>0.80785814534082789</v>
      </c>
      <c r="AX4" s="122">
        <f>((Regression!CX37-Regression!CX38)*1000+'Post Process Calc.'!AX3*'In Process Calc.'!$E4+'In Process Calc.'!$G3*'Measured Data'!BF7+'In Process Calc.'!$F3*'Measured Data'!BF7)/'In Process Calc.'!$J3</f>
        <v>0</v>
      </c>
      <c r="AY4" s="122">
        <f>((Regression!CY37-Regression!CY38)*1000+'Post Process Calc.'!AY3*'In Process Calc.'!$E4+'In Process Calc.'!$G3*'Measured Data'!BG7+'In Process Calc.'!$F3*'Measured Data'!BG7)/'In Process Calc.'!$J3</f>
        <v>0</v>
      </c>
      <c r="AZ4" s="122">
        <f>((Regression!CZ37-Regression!CZ38)*1000+'Post Process Calc.'!AZ3*'In Process Calc.'!$E4+'In Process Calc.'!$G3*'Measured Data'!BI7+'In Process Calc.'!$F3*'Measured Data'!BI7)/'In Process Calc.'!$J3</f>
        <v>0</v>
      </c>
      <c r="BA4" s="122">
        <f>((Regression!DA37-Regression!DA38)*1000+'Post Process Calc.'!BA3*'In Process Calc.'!$E4+'In Process Calc.'!$G3*'Measured Data'!BJ7+'In Process Calc.'!$F3*'Measured Data'!BJ7)/'In Process Calc.'!$J3</f>
        <v>0</v>
      </c>
      <c r="BB4" s="122">
        <f>((Regression!DB37-Regression!DB38)*1000+'Post Process Calc.'!BB3*'In Process Calc.'!$E4+'In Process Calc.'!$G3*'Measured Data'!BK7+'In Process Calc.'!$F3*'Measured Data'!BK7)/'In Process Calc.'!$J3</f>
        <v>0</v>
      </c>
      <c r="BC4" s="122">
        <f>((Regression!DC37-Regression!DC38)*1000+'Post Process Calc.'!BC3*'In Process Calc.'!$E4+'In Process Calc.'!$G3*'Measured Data'!BL7+'In Process Calc.'!$F3*'Measured Data'!BL7)/'In Process Calc.'!$J3</f>
        <v>0</v>
      </c>
      <c r="BD4" s="122">
        <f>((Regression!DD37-Regression!DD38)*1000+'Post Process Calc.'!BD3*'In Process Calc.'!$E4+'In Process Calc.'!$G3*'Measured Data'!BM7+'In Process Calc.'!$F3*'Measured Data'!BM7)/'In Process Calc.'!$J3</f>
        <v>0</v>
      </c>
      <c r="BE4" s="122">
        <f>((Regression!DE37-Regression!DE38)*1000+'Post Process Calc.'!BE3*'In Process Calc.'!$E4+'In Process Calc.'!$G3*'Measured Data'!BN7+'In Process Calc.'!$F3*'Measured Data'!BN7)/'In Process Calc.'!$J3</f>
        <v>0</v>
      </c>
      <c r="BF4" s="122">
        <f>((Regression!DF37-Regression!DF38)*1000+'Post Process Calc.'!BF3*'In Process Calc.'!$E4+'In Process Calc.'!$G3*'Measured Data'!BO7+'In Process Calc.'!$F3*'Measured Data'!BO7)/'In Process Calc.'!$J3</f>
        <v>0</v>
      </c>
      <c r="BG4" s="122">
        <f>((Regression!DG37-Regression!DG38)*1000+'Post Process Calc.'!BG3*'In Process Calc.'!$E4+'In Process Calc.'!$G3*'Measured Data'!BP7+'In Process Calc.'!$F3*'Measured Data'!BP7)/'In Process Calc.'!$J3</f>
        <v>0</v>
      </c>
      <c r="BH4" s="122">
        <f>((Regression!DH37-Regression!DH38)*1000+'Post Process Calc.'!BH3*'In Process Calc.'!$E4+'In Process Calc.'!$G3*'Measured Data'!BQ7+'In Process Calc.'!$F3*'Measured Data'!BQ7)/'In Process Calc.'!$J3</f>
        <v>0</v>
      </c>
      <c r="BS4" s="294"/>
    </row>
    <row r="5" spans="1:71">
      <c r="A5" s="115">
        <f>'Measured Data'!H9</f>
        <v>0.81999999999999984</v>
      </c>
      <c r="B5" s="115">
        <f>'Measured Data'!H9*'In Process Calc.'!E5/1000</f>
        <v>1.5620999999999996</v>
      </c>
      <c r="C5" s="295">
        <f>'Growth Regression'!$P4</f>
        <v>2.5545985573235321E-2</v>
      </c>
      <c r="D5" s="115">
        <f>IF('Measured Data'!O9&gt;0,'Measured Data'!O9,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-2.9350247970605818</v>
      </c>
      <c r="F5" s="115">
        <f xml:space="preserve"> (Regression!$CE$8*6*'In Process Calc.'!$C5^6+Regression!$CD$8*5*'In Process Calc.'!$C5^5+Regression!$CC$8*4*'In Process Calc.'!$C5^3+Regression!$CB$8*3*'In Process Calc.'!$C5^2  + Regression!$CA$8*2*'In Process Calc.'!$C5 + Regression!$BZ$8)/$A5</f>
        <v>-1.8627651942847499E-3</v>
      </c>
      <c r="G5" s="115">
        <f xml:space="preserve"> (Regression!$CE$9*6*'In Process Calc.'!$C5^6+Regression!$CD$9*5*'In Process Calc.'!$C5^5+Regression!$CC$9*4*'In Process Calc.'!$C5^3+Regression!$CB$9*3*'In Process Calc.'!$C5^2  + Regression!$CA$9*2*'In Process Calc.'!$C5 + Regression!$BZ$9)/$B5</f>
        <v>-8.0912620435651898E-3</v>
      </c>
      <c r="H5" s="115">
        <f xml:space="preserve"> (Regression!$CE$10*6*'In Process Calc.'!$C5^6+Regression!$CD$10*5*'In Process Calc.'!$C5^5+Regression!$CC$10*4*'In Process Calc.'!$C5^3+Regression!$CB$10*3*'In Process Calc.'!$C5^2  + Regression!$CA$10*2*'In Process Calc.'!$C5 + Regression!$BZ$10)/$B5</f>
        <v>-5.4315354534614398E-3</v>
      </c>
      <c r="I5" s="115">
        <f xml:space="preserve"> (Regression!$CE$11*6*'In Process Calc.'!$C5^6+Regression!$CD$11*5*'In Process Calc.'!$C5^5+Regression!$CC$11*4*'In Process Calc.'!$C5^3+Regression!$CB$11*3*'In Process Calc.'!$C5^2  + Regression!$CA$11*2*'In Process Calc.'!$C5 + Regression!$BZ$11)/$A5</f>
        <v>-5.727602038660763E-3</v>
      </c>
      <c r="J5" s="115">
        <f>(Regression!$CE$12*6*'In Process Calc.'!$C5^6+Regression!$CD$12*5*'In Process Calc.'!$C5^5+Regression!$CC$12*4*'In Process Calc.'!$C5^3+Regression!$CB$12*3*'In Process Calc.'!$C5^2  + Regression!$CA$12*2*'In Process Calc.'!$C5 + Regression!$BZ$12)/$A5</f>
        <v>4.2247286694923961E-3</v>
      </c>
      <c r="K5" s="115">
        <f xml:space="preserve"> (Regression!$CE$13*6*'In Process Calc.'!$C5^5+Regression!$CD$13*5*'In Process Calc.'!$C5^4+Regression!$CC$13*4*'In Process Calc.'!$C5^3+Regression!$CB$13*3*'In Process Calc.'!$C5^2  + Regression!$CA$13*2*'In Process Calc.'!$C5 + Regression!$BZ$13)/$A5</f>
        <v>9.8048409829188124E-2</v>
      </c>
      <c r="L5" s="115">
        <f xml:space="preserve"> (Regression!$CE$14*6*'In Process Calc.'!$C5^5+Regression!$CD$14*5*'In Process Calc.'!$C5^4+Regression!$CC$14*4*'In Process Calc.'!$C5^3+Regression!$CB$14*3*'In Process Calc.'!$C5^2  + Regression!$CA$14*2*'In Process Calc.'!$C5 + Regression!$BZ$14)/$B5</f>
        <v>3.9564734369251127E-3</v>
      </c>
      <c r="M5" s="115">
        <f xml:space="preserve"> (Regression!$CE$15*6*'In Process Calc.'!$C5^6+Regression!$CD$15*5*'In Process Calc.'!$C5^5+Regression!$CC$15*4*'In Process Calc.'!$C5^3+Regression!$CB$15*3*'In Process Calc.'!$C5^2  + Regression!$CA$15*2*'In Process Calc.'!$C5 + Regression!$BZ$15)/$A5</f>
        <v>-0.1999058935372445</v>
      </c>
      <c r="N5" s="115">
        <f xml:space="preserve"> (Regression!$CE$16*6*'In Process Calc.'!$C5^6+Regression!$CD$16*5*'In Process Calc.'!$C5^5+Regression!$CC$16*4*'In Process Calc.'!$C5^3+Regression!$CB$16*3*'In Process Calc.'!$C5^2  + Regression!$CA$16*2*'In Process Calc.'!$C5 + Regression!$BZ$16)/$A5</f>
        <v>0</v>
      </c>
      <c r="O5" s="115">
        <f xml:space="preserve"> (Regression!$CE$17*6*'In Process Calc.'!$C5^6+Regression!$CD$17*5*'In Process Calc.'!$C5^5+Regression!$CC$17*4*'In Process Calc.'!$C5^3+Regression!$CB$17*3*'In Process Calc.'!$C5^2  + Regression!$CA$17*2*'In Process Calc.'!$C5 + Regression!$BZ$17)/$A5</f>
        <v>0</v>
      </c>
      <c r="P5" s="115">
        <f xml:space="preserve"> (Regression!$CE$18*6*'In Process Calc.'!$C5^6+Regression!$CD$18*5*'In Process Calc.'!$C5^5+Regression!$CC$18*4*'In Process Calc.'!$C5^3+Regression!$CB$18*3*'In Process Calc.'!$C5^2  + Regression!$CA$18*2*'In Process Calc.'!$C5 + Regression!$BZ$18)/$A5</f>
        <v>0</v>
      </c>
      <c r="Q5" s="115">
        <f xml:space="preserve"> (Regression!$CE$19*6*'In Process Calc.'!$C5^5+Regression!$CD$19*5*'In Process Calc.'!$C5^4+Regression!$CC$19*4*'In Process Calc.'!$C5^3 +Regression!$CB$19*3*'In Process Calc.'!$C5^2 + Regression!$CA$19*2*'In Process Calc.'!$C5 + Regression!$BZ$19)/$B5</f>
        <v>6.4041090526176458E-2</v>
      </c>
      <c r="R5" s="115">
        <f xml:space="preserve"> (Regression!$CE$20*6*'In Process Calc.'!$C5^5+Regression!$CD$20*5*'In Process Calc.'!$C5^4+Regression!$CC$20*4*'In Process Calc.'!$C5^3 +Regression!$CB$20*3*'In Process Calc.'!$C5^2 + Regression!$CA$20*2*'In Process Calc.'!$C5 + Regression!$BZ$20)/$A5</f>
        <v>0</v>
      </c>
      <c r="S5" s="115">
        <f xml:space="preserve"> (Regression!$CE$21*6*'In Process Calc.'!$C5^5+Regression!$CD$21*5*'In Process Calc.'!$C5^4+Regression!$CC$21*4*'In Process Calc.'!$C5^3 +Regression!$CB$21*3*'In Process Calc.'!$C5^2 + Regression!$CA$21*2*'In Process Calc.'!$C5 + Regression!$BZ$21)/$A5</f>
        <v>0</v>
      </c>
      <c r="T5" s="115">
        <f xml:space="preserve"> (Regression!$CE$22*6*'In Process Calc.'!$C5^5+Regression!$CD$22*5*'In Process Calc.'!$C5^4+Regression!$CC$22*4*'In Process Calc.'!$C5^3 +Regression!$CB$22*3*'In Process Calc.'!$C5^2 + Regression!$CA$22*2*'In Process Calc.'!$C5 + Regression!$BZ$22)/$A5</f>
        <v>0</v>
      </c>
      <c r="U5" s="115">
        <f xml:space="preserve"> (Regression!$CE$23*6*'In Process Calc.'!$C5^5+Regression!$CD$23*5*'In Process Calc.'!$C5^4+Regression!$CC$23*4*'In Process Calc.'!$C5^3 +Regression!$CB$23*3*'In Process Calc.'!$C5^2 + Regression!$CA$23*2*'In Process Calc.'!$C5 + Regression!$BZ$23)/$A5</f>
        <v>0</v>
      </c>
      <c r="V5" s="115">
        <f xml:space="preserve"> (Regression!$CE$24*6*'In Process Calc.'!$C5^5+Regression!$CD$24*5*'In Process Calc.'!$C5^4+Regression!$CC$24*4*'In Process Calc.'!$C5^3 +Regression!$CB$24*3*'In Process Calc.'!$C5^2 + Regression!$CA$24*2*'In Process Calc.'!$C5 + Regression!$BZ$24)/$A5</f>
        <v>0</v>
      </c>
      <c r="W5" s="115">
        <f xml:space="preserve"> (Regression!$CE$25*6*'In Process Calc.'!$C5^5+Regression!$CD$25*5*'In Process Calc.'!$C5^4+Regression!$CC$25*4*'In Process Calc.'!$C5^3 +Regression!$CB$25*3*'In Process Calc.'!$C5^2 + Regression!$CA$25*2*'In Process Calc.'!$C5 + Regression!$BZ$25)/$A5</f>
        <v>0</v>
      </c>
      <c r="X5" s="115">
        <f xml:space="preserve"> (Regression!$CE$26*6*'In Process Calc.'!$C5^5+Regression!$CD$26*5*'In Process Calc.'!$C5^4+Regression!$CC$26*4*'In Process Calc.'!$C5^3 +Regression!$CB$26*3*'In Process Calc.'!$C5^2 + Regression!$CA$26*2*'In Process Calc.'!$C5 + Regression!$BZ$26)/$A5</f>
        <v>0</v>
      </c>
      <c r="Y5" s="115">
        <f xml:space="preserve"> (Regression!$CE$27*6*'In Process Calc.'!$C5^5+Regression!$CD$27*5*'In Process Calc.'!$C5^4+Regression!$CC$27*4*'In Process Calc.'!$C5^3 +Regression!$CB$27*3*'In Process Calc.'!$C5^2 + Regression!$CA$27*2*'In Process Calc.'!$C5 + Regression!$BZ$27)/$A5</f>
        <v>0</v>
      </c>
      <c r="Z5" s="115">
        <f xml:space="preserve"> (Regression!$CE$28*6*'In Process Calc.'!$C5^5+Regression!$CD$28*5*'In Process Calc.'!$C5^4+Regression!$CC$28*4*'In Process Calc.'!$C5^3 +Regression!$CB$28*3*'In Process Calc.'!$C5^2 + Regression!$CA$28*2*'In Process Calc.'!$C5 + Regression!$BZ$28)/$A5</f>
        <v>0</v>
      </c>
      <c r="AA5" s="115">
        <f xml:space="preserve"> (Regression!$CE$29*6*'In Process Calc.'!$C5^5+Regression!$CD$29*5*'In Process Calc.'!$C5^4+Regression!$CC$29*4*'In Process Calc.'!$C5^3 +Regression!$CB$29*3*'In Process Calc.'!$C5^2 + Regression!$CA$29*2*'In Process Calc.'!$C5 + Regression!$BZ$29)/$A5</f>
        <v>0</v>
      </c>
      <c r="AB5" s="115">
        <f xml:space="preserve"> (Regression!$CE$30*6*'In Process Calc.'!$C5^5+Regression!$CD$30*5*'In Process Calc.'!$C5^4+Regression!$CC$30*4*'In Process Calc.'!$C5^3 +Regression!$CB$30*3*'In Process Calc.'!$C5^2 + Regression!$CA$30*2*'In Process Calc.'!$C5 + Regression!$BZ$30)/$A5</f>
        <v>0</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-0.34687445850781834</v>
      </c>
      <c r="AE5" s="115">
        <f xml:space="preserve"> (Regression!$CE$33*6*'In Process Calc.'!$C5^5+Regression!$CD$33*5*'In Process Calc.'!$C5^4+Regression!$CC$33*4*'In Process Calc.'!$C5^3 +Regression!$CB$33*3*'In Process Calc.'!$C5^2 + Regression!$CA$33*2*'In Process Calc.'!$C5 + Regression!$BZ$33)/$A5</f>
        <v>-0.34873722370210308</v>
      </c>
      <c r="AF5" s="115">
        <f xml:space="preserve"> (Regression!$CE$34*6*'In Process Calc.'!$C5^5+Regression!$CD$34*5*'In Process Calc.'!$C5^4+Regression!$CC$34*4*'In Process Calc.'!$C5^3 +Regression!$CB$34*3*'In Process Calc.'!$C5^2 + Regression!$CA$34*2*'In Process Calc.'!$C5 + Regression!$BZ$34)/$A5</f>
        <v>-1.2886116861448376</v>
      </c>
      <c r="AG5" s="116">
        <f t="shared" si="0"/>
        <v>0.65315787005361514</v>
      </c>
      <c r="AH5" s="116">
        <f t="shared" ref="AH5:AH17" si="3">$D5/$K5</f>
        <v>0</v>
      </c>
      <c r="AI5" s="116">
        <f t="shared" si="1"/>
        <v>4.0352244812718076E-2</v>
      </c>
      <c r="AJ5" s="116">
        <f t="shared" si="2"/>
        <v>0</v>
      </c>
      <c r="AK5" s="76">
        <f>'In Process Calc.'!C5</f>
        <v>48.383333333360497</v>
      </c>
      <c r="AL5" s="122">
        <f>((Regression!CL38-Regression!CL39)*1000+'Post Process Calc.'!AL4*'In Process Calc.'!$E5+'In Process Calc.'!$G4*'Measured Data'!AS8+'In Process Calc.'!$F4*'Measured Data'!AS8)/'In Process Calc.'!$J4</f>
        <v>-1.2013226099755601</v>
      </c>
      <c r="AM5" s="122">
        <f>((Regression!CM38-Regression!CM39)*1000+'Post Process Calc.'!AM4*'In Process Calc.'!$E5+'In Process Calc.'!$G4*'Measured Data'!AT8+'In Process Calc.'!$F4*'Measured Data'!AT8)/'In Process Calc.'!$J4</f>
        <v>2.1458816051434431</v>
      </c>
      <c r="AN5" s="122">
        <f>((Regression!CN38-Regression!CN39)*1000+'Post Process Calc.'!AN4*'In Process Calc.'!$E5+'In Process Calc.'!$G4*'Measured Data'!AU8+'In Process Calc.'!$F4*'Measured Data'!AU8)/'In Process Calc.'!$J4</f>
        <v>5.6309044549845169</v>
      </c>
      <c r="AO5" s="122">
        <f>((Regression!CO38-Regression!CO39)*1000+'Post Process Calc.'!AO4*'In Process Calc.'!$E5+'In Process Calc.'!$G4*'Measured Data'!AV8+'In Process Calc.'!$F4*'Measured Data'!AV8)/'In Process Calc.'!$J4</f>
        <v>0.90747817039428214</v>
      </c>
      <c r="AP5" s="122">
        <f>((Regression!CP38-Regression!CP39)*1000+'Post Process Calc.'!AP4*'In Process Calc.'!$E5+'In Process Calc.'!$G4*'Measured Data'!AW8+'In Process Calc.'!$F4*'Measured Data'!AW8)/'In Process Calc.'!$J4</f>
        <v>1.0212855902917148</v>
      </c>
      <c r="AQ5" s="122">
        <f>((Regression!CQ38-Regression!CQ39)*1000+'Post Process Calc.'!AQ4*'In Process Calc.'!$E5+'In Process Calc.'!$G4*'Measured Data'!AX8+'In Process Calc.'!$F4*'Measured Data'!AX8)/'In Process Calc.'!$J4</f>
        <v>31.498439800292235</v>
      </c>
      <c r="AR5" s="122">
        <f>((Regression!CR38-Regression!CR39)*1000+'Post Process Calc.'!AR4*'In Process Calc.'!$E5+'In Process Calc.'!$G4*'Measured Data'!AY8+'In Process Calc.'!$F4*'Measured Data'!AY8)/'In Process Calc.'!$J4</f>
        <v>0.27016948198144886</v>
      </c>
      <c r="AS5" s="122">
        <f>((Regression!CS38-Regression!CS39)*1000+'Post Process Calc.'!AS4*'In Process Calc.'!$E5+'In Process Calc.'!$G4*'Measured Data'!AZ8+'In Process Calc.'!$F4*'Measured Data'!AZ8)/'In Process Calc.'!$J4</f>
        <v>6.4731215786347232</v>
      </c>
      <c r="AT5" s="122">
        <f>((Regression!CT38-Regression!CT39)*1000+'Post Process Calc.'!AT4*'In Process Calc.'!$E5+'In Process Calc.'!$G4*'Measured Data'!BA8+'In Process Calc.'!$F4*'Measured Data'!BA8)/'In Process Calc.'!$J4</f>
        <v>0</v>
      </c>
      <c r="AU5" s="122">
        <f>((Regression!CU38-Regression!CU39)*1000+'Post Process Calc.'!AU4*'In Process Calc.'!$E5+'In Process Calc.'!$G4*'Measured Data'!BB8+'In Process Calc.'!$F4*'Measured Data'!BB8)/'In Process Calc.'!$J4</f>
        <v>0</v>
      </c>
      <c r="AV5" s="122">
        <f>((Regression!CV38-Regression!CV39)*1000+'Post Process Calc.'!AV4*'In Process Calc.'!$E5+'In Process Calc.'!$G4*'Measured Data'!BC8+'In Process Calc.'!$F4*'Measured Data'!BC8)/'In Process Calc.'!$J4</f>
        <v>0</v>
      </c>
      <c r="AW5" s="122">
        <f>((Regression!CW38-Regression!CW39)*1000+'Post Process Calc.'!AW4*'In Process Calc.'!$E5+'In Process Calc.'!$G4*'Measured Data'!BE8+'In Process Calc.'!$F4*'Measured Data'!BE8)/'In Process Calc.'!$J4</f>
        <v>-0.18494164676312674</v>
      </c>
      <c r="AX5" s="122">
        <f>((Regression!CX38-Regression!CX39)*1000+'Post Process Calc.'!AX4*'In Process Calc.'!$E5+'In Process Calc.'!$G4*'Measured Data'!BF8+'In Process Calc.'!$F4*'Measured Data'!BF8)/'In Process Calc.'!$J4</f>
        <v>0</v>
      </c>
      <c r="AY5" s="122">
        <f>((Regression!CY38-Regression!CY39)*1000+'Post Process Calc.'!AY4*'In Process Calc.'!$E5+'In Process Calc.'!$G4*'Measured Data'!BG8+'In Process Calc.'!$F4*'Measured Data'!BG8)/'In Process Calc.'!$J4</f>
        <v>0</v>
      </c>
      <c r="AZ5" s="122">
        <f>((Regression!CZ38-Regression!CZ39)*1000+'Post Process Calc.'!AZ4*'In Process Calc.'!$E5+'In Process Calc.'!$G4*'Measured Data'!BI8+'In Process Calc.'!$F4*'Measured Data'!BI8)/'In Process Calc.'!$J4</f>
        <v>0</v>
      </c>
      <c r="BA5" s="122">
        <f>((Regression!DA38-Regression!DA39)*1000+'Post Process Calc.'!BA4*'In Process Calc.'!$E5+'In Process Calc.'!$G4*'Measured Data'!BJ8+'In Process Calc.'!$F4*'Measured Data'!BJ8)/'In Process Calc.'!$J4</f>
        <v>0</v>
      </c>
      <c r="BB5" s="122">
        <f>((Regression!DB38-Regression!DB39)*1000+'Post Process Calc.'!BB4*'In Process Calc.'!$E5+'In Process Calc.'!$G4*'Measured Data'!BK8+'In Process Calc.'!$F4*'Measured Data'!BK8)/'In Process Calc.'!$J4</f>
        <v>0</v>
      </c>
      <c r="BC5" s="122">
        <f>((Regression!DC38-Regression!DC39)*1000+'Post Process Calc.'!BC4*'In Process Calc.'!$E5+'In Process Calc.'!$G4*'Measured Data'!BL8+'In Process Calc.'!$F4*'Measured Data'!BL8)/'In Process Calc.'!$J4</f>
        <v>0</v>
      </c>
      <c r="BD5" s="122">
        <f>((Regression!DD38-Regression!DD39)*1000+'Post Process Calc.'!BD4*'In Process Calc.'!$E5+'In Process Calc.'!$G4*'Measured Data'!BM8+'In Process Calc.'!$F4*'Measured Data'!BM8)/'In Process Calc.'!$J4</f>
        <v>0</v>
      </c>
      <c r="BE5" s="122">
        <f>((Regression!DE38-Regression!DE39)*1000+'Post Process Calc.'!BE4*'In Process Calc.'!$E5+'In Process Calc.'!$G4*'Measured Data'!BN8+'In Process Calc.'!$F4*'Measured Data'!BN8)/'In Process Calc.'!$J4</f>
        <v>0</v>
      </c>
      <c r="BF5" s="122">
        <f>((Regression!DF38-Regression!DF39)*1000+'Post Process Calc.'!BF4*'In Process Calc.'!$E5+'In Process Calc.'!$G4*'Measured Data'!BO8+'In Process Calc.'!$F4*'Measured Data'!BO8)/'In Process Calc.'!$J4</f>
        <v>0</v>
      </c>
      <c r="BG5" s="122">
        <f>((Regression!DG38-Regression!DG39)*1000+'Post Process Calc.'!BG4*'In Process Calc.'!$E5+'In Process Calc.'!$G4*'Measured Data'!BP8+'In Process Calc.'!$F4*'Measured Data'!BP8)/'In Process Calc.'!$J4</f>
        <v>0</v>
      </c>
      <c r="BH5" s="122">
        <f>((Regression!DH38-Regression!DH39)*1000+'Post Process Calc.'!BH4*'In Process Calc.'!$E5+'In Process Calc.'!$G4*'Measured Data'!BQ8+'In Process Calc.'!$F4*'Measured Data'!BQ8)/'In Process Calc.'!$J4</f>
        <v>0</v>
      </c>
    </row>
    <row r="6" spans="1:71">
      <c r="A6" s="115">
        <f>'Measured Data'!H10</f>
        <v>1.4616999460220337</v>
      </c>
      <c r="B6" s="115">
        <f>'Measured Data'!H10*'In Process Calc.'!E6/1000</f>
        <v>2.7421490987373356</v>
      </c>
      <c r="C6" s="295">
        <f>'Growth Regression'!$P5</f>
        <v>2.4511890413168775E-2</v>
      </c>
      <c r="D6" s="115">
        <f>IF('Measured Data'!O10&gt;0,'Measured Data'!O10,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2.3486089279641473</v>
      </c>
      <c r="F6" s="115">
        <f xml:space="preserve"> (Regression!$CE$8*6*'In Process Calc.'!$C6^6+Regression!$CD$8*5*'In Process Calc.'!$C6^5+Regression!$CC$8*4*'In Process Calc.'!$C6^3+Regression!$CB$8*3*'In Process Calc.'!$C6^2  + Regression!$CA$8*2*'In Process Calc.'!$C6 + Regression!$BZ$8)/$A6</f>
        <v>-2.6847456486202868E-2</v>
      </c>
      <c r="G6" s="115">
        <f xml:space="preserve"> (Regression!$CE$9*6*'In Process Calc.'!$C6^6+Regression!$CD$9*5*'In Process Calc.'!$C6^5+Regression!$CC$9*4*'In Process Calc.'!$C6^3+Regression!$CB$9*3*'In Process Calc.'!$C6^2  + Regression!$CA$9*2*'In Process Calc.'!$C6 + Regression!$BZ$9)/$B6</f>
        <v>-4.7538692755013543E-3</v>
      </c>
      <c r="H6" s="115">
        <f xml:space="preserve"> (Regression!$CE$10*6*'In Process Calc.'!$C6^6+Regression!$CD$10*5*'In Process Calc.'!$C6^5+Regression!$CC$10*4*'In Process Calc.'!$C6^3+Regression!$CB$10*3*'In Process Calc.'!$C6^2  + Regression!$CA$10*2*'In Process Calc.'!$C6 + Regression!$BZ$10)/$B6</f>
        <v>-1.062236925422217E-3</v>
      </c>
      <c r="I6" s="115">
        <f xml:space="preserve"> (Regression!$CE$11*6*'In Process Calc.'!$C6^6+Regression!$CD$11*5*'In Process Calc.'!$C6^5+Regression!$CC$11*4*'In Process Calc.'!$C6^3+Regression!$CB$11*3*'In Process Calc.'!$C6^2  + Regression!$CA$11*2*'In Process Calc.'!$C6 + Regression!$BZ$11)/$A6</f>
        <v>-1.5863210389686681E-2</v>
      </c>
      <c r="J6" s="115">
        <f>(Regression!$CE$12*6*'In Process Calc.'!$C6^6+Regression!$CD$12*5*'In Process Calc.'!$C6^5+Regression!$CC$12*4*'In Process Calc.'!$C6^3+Regression!$CB$12*3*'In Process Calc.'!$C6^2  + Regression!$CA$12*2*'In Process Calc.'!$C6 + Regression!$BZ$12)/$A6</f>
        <v>4.502982344180971E-3</v>
      </c>
      <c r="K6" s="115">
        <f xml:space="preserve"> (Regression!$CE$13*6*'In Process Calc.'!$C6^5+Regression!$CD$13*5*'In Process Calc.'!$C6^4+Regression!$CC$13*4*'In Process Calc.'!$C6^3+Regression!$CB$13*3*'In Process Calc.'!$C6^2  + Regression!$CA$13*2*'In Process Calc.'!$C6 + Regression!$BZ$13)/$A6</f>
        <v>8.6970115367674058E-2</v>
      </c>
      <c r="L6" s="115">
        <f xml:space="preserve"> (Regression!$CE$14*6*'In Process Calc.'!$C6^5+Regression!$CD$14*5*'In Process Calc.'!$C6^4+Regression!$CC$14*4*'In Process Calc.'!$C6^3+Regression!$CB$14*3*'In Process Calc.'!$C6^2  + Regression!$CA$14*2*'In Process Calc.'!$C6 + Regression!$BZ$14)/$B6</f>
        <v>-4.9202861570126263E-3</v>
      </c>
      <c r="M6" s="115">
        <f xml:space="preserve"> (Regression!$CE$15*6*'In Process Calc.'!$C6^6+Regression!$CD$15*5*'In Process Calc.'!$C6^5+Regression!$CC$15*4*'In Process Calc.'!$C6^3+Regression!$CB$15*3*'In Process Calc.'!$C6^2  + Regression!$CA$15*2*'In Process Calc.'!$C6 + Regression!$BZ$15)/$A6</f>
        <v>-0.10324256382109183</v>
      </c>
      <c r="N6" s="115">
        <f xml:space="preserve"> (Regression!$CE$16*6*'In Process Calc.'!$C6^6+Regression!$CD$16*5*'In Process Calc.'!$C6^5+Regression!$CC$16*4*'In Process Calc.'!$C6^3+Regression!$CB$16*3*'In Process Calc.'!$C6^2  + Regression!$CA$16*2*'In Process Calc.'!$C6 + Regression!$BZ$16)/$A6</f>
        <v>0</v>
      </c>
      <c r="O6" s="115">
        <f xml:space="preserve"> (Regression!$CE$17*6*'In Process Calc.'!$C6^6+Regression!$CD$17*5*'In Process Calc.'!$C6^5+Regression!$CC$17*4*'In Process Calc.'!$C6^3+Regression!$CB$17*3*'In Process Calc.'!$C6^2  + Regression!$CA$17*2*'In Process Calc.'!$C6 + Regression!$BZ$17)/$A6</f>
        <v>0</v>
      </c>
      <c r="P6" s="115">
        <f xml:space="preserve"> (Regression!$CE$18*6*'In Process Calc.'!$C6^6+Regression!$CD$18*5*'In Process Calc.'!$C6^5+Regression!$CC$18*4*'In Process Calc.'!$C6^3+Regression!$CB$18*3*'In Process Calc.'!$C6^2  + Regression!$CA$18*2*'In Process Calc.'!$C6 + Regression!$BZ$18)/$A6</f>
        <v>0</v>
      </c>
      <c r="Q6" s="115">
        <f xml:space="preserve"> (Regression!$CE$19*6*'In Process Calc.'!$C6^5+Regression!$CD$19*5*'In Process Calc.'!$C6^4+Regression!$CC$19*4*'In Process Calc.'!$C6^3 +Regression!$CB$19*3*'In Process Calc.'!$C6^2 + Regression!$CA$19*2*'In Process Calc.'!$C6 + Regression!$BZ$19)/$B6</f>
        <v>5.1533007128908959E-2</v>
      </c>
      <c r="R6" s="115">
        <f xml:space="preserve"> (Regression!$CE$20*6*'In Process Calc.'!$C6^5+Regression!$CD$20*5*'In Process Calc.'!$C6^4+Regression!$CC$20*4*'In Process Calc.'!$C6^3 +Regression!$CB$20*3*'In Process Calc.'!$C6^2 + Regression!$CA$20*2*'In Process Calc.'!$C6 + Regression!$BZ$20)/$A6</f>
        <v>0</v>
      </c>
      <c r="S6" s="115">
        <f xml:space="preserve"> (Regression!$CE$21*6*'In Process Calc.'!$C6^5+Regression!$CD$21*5*'In Process Calc.'!$C6^4+Regression!$CC$21*4*'In Process Calc.'!$C6^3 +Regression!$CB$21*3*'In Process Calc.'!$C6^2 + Regression!$CA$21*2*'In Process Calc.'!$C6 + Regression!$BZ$21)/$A6</f>
        <v>0</v>
      </c>
      <c r="T6" s="115">
        <f xml:space="preserve"> (Regression!$CE$22*6*'In Process Calc.'!$C6^5+Regression!$CD$22*5*'In Process Calc.'!$C6^4+Regression!$CC$22*4*'In Process Calc.'!$C6^3 +Regression!$CB$22*3*'In Process Calc.'!$C6^2 + Regression!$CA$22*2*'In Process Calc.'!$C6 + Regression!$BZ$22)/$A6</f>
        <v>0</v>
      </c>
      <c r="U6" s="115">
        <f xml:space="preserve"> (Regression!$CE$23*6*'In Process Calc.'!$C6^5+Regression!$CD$23*5*'In Process Calc.'!$C6^4+Regression!$CC$23*4*'In Process Calc.'!$C6^3 +Regression!$CB$23*3*'In Process Calc.'!$C6^2 + Regression!$CA$23*2*'In Process Calc.'!$C6 + Regression!$BZ$23)/$A6</f>
        <v>0</v>
      </c>
      <c r="V6" s="115">
        <f xml:space="preserve"> (Regression!$CE$24*6*'In Process Calc.'!$C6^5+Regression!$CD$24*5*'In Process Calc.'!$C6^4+Regression!$CC$24*4*'In Process Calc.'!$C6^3 +Regression!$CB$24*3*'In Process Calc.'!$C6^2 + Regression!$CA$24*2*'In Process Calc.'!$C6 + Regression!$BZ$24)/$A6</f>
        <v>0</v>
      </c>
      <c r="W6" s="115">
        <f xml:space="preserve"> (Regression!$CE$25*6*'In Process Calc.'!$C6^5+Regression!$CD$25*5*'In Process Calc.'!$C6^4+Regression!$CC$25*4*'In Process Calc.'!$C6^3 +Regression!$CB$25*3*'In Process Calc.'!$C6^2 + Regression!$CA$25*2*'In Process Calc.'!$C6 + Regression!$BZ$25)/$A6</f>
        <v>0</v>
      </c>
      <c r="X6" s="115">
        <f xml:space="preserve"> (Regression!$CE$26*6*'In Process Calc.'!$C6^5+Regression!$CD$26*5*'In Process Calc.'!$C6^4+Regression!$CC$26*4*'In Process Calc.'!$C6^3 +Regression!$CB$26*3*'In Process Calc.'!$C6^2 + Regression!$CA$26*2*'In Process Calc.'!$C6 + Regression!$BZ$26)/$A6</f>
        <v>0</v>
      </c>
      <c r="Y6" s="115">
        <f xml:space="preserve"> (Regression!$CE$27*6*'In Process Calc.'!$C6^5+Regression!$CD$27*5*'In Process Calc.'!$C6^4+Regression!$CC$27*4*'In Process Calc.'!$C6^3 +Regression!$CB$27*3*'In Process Calc.'!$C6^2 + Regression!$CA$27*2*'In Process Calc.'!$C6 + Regression!$BZ$27)/$A6</f>
        <v>0</v>
      </c>
      <c r="Z6" s="115">
        <f xml:space="preserve"> (Regression!$CE$28*6*'In Process Calc.'!$C6^5+Regression!$CD$28*5*'In Process Calc.'!$C6^4+Regression!$CC$28*4*'In Process Calc.'!$C6^3 +Regression!$CB$28*3*'In Process Calc.'!$C6^2 + Regression!$CA$28*2*'In Process Calc.'!$C6 + Regression!$BZ$28)/$A6</f>
        <v>0</v>
      </c>
      <c r="AA6" s="115">
        <f xml:space="preserve"> (Regression!$CE$29*6*'In Process Calc.'!$C6^5+Regression!$CD$29*5*'In Process Calc.'!$C6^4+Regression!$CC$29*4*'In Process Calc.'!$C6^3 +Regression!$CB$29*3*'In Process Calc.'!$C6^2 + Regression!$CA$29*2*'In Process Calc.'!$C6 + Regression!$BZ$29)/$A6</f>
        <v>0</v>
      </c>
      <c r="AB6" s="115">
        <f xml:space="preserve"> (Regression!$CE$30*6*'In Process Calc.'!$C6^5+Regression!$CD$30*5*'In Process Calc.'!$C6^4+Regression!$CC$30*4*'In Process Calc.'!$C6^3 +Regression!$CB$30*3*'In Process Calc.'!$C6^2 + Regression!$CA$30*2*'In Process Calc.'!$C6 + Regression!$BZ$30)/$A6</f>
        <v>0</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-0.18445809115277201</v>
      </c>
      <c r="AE6" s="115">
        <f xml:space="preserve"> (Regression!$CE$33*6*'In Process Calc.'!$C6^5+Regression!$CD$33*5*'In Process Calc.'!$C6^4+Regression!$CC$33*4*'In Process Calc.'!$C6^3 +Regression!$CB$33*3*'In Process Calc.'!$C6^2 + Regression!$CA$33*2*'In Process Calc.'!$C6 + Regression!$BZ$33)/$A6</f>
        <v>-0.21130554763897488</v>
      </c>
      <c r="AF6" s="115">
        <f xml:space="preserve"> (Regression!$CE$34*6*'In Process Calc.'!$C6^5+Regression!$CD$34*5*'In Process Calc.'!$C6^4+Regression!$CC$34*4*'In Process Calc.'!$C6^3 +Regression!$CB$34*3*'In Process Calc.'!$C6^2 + Regression!$CA$34*2*'In Process Calc.'!$C6 + Regression!$BZ$34)/$A6</f>
        <v>-0.55471494879952321</v>
      </c>
      <c r="AG6" s="116">
        <f t="shared" si="0"/>
        <v>0.59253695261928185</v>
      </c>
      <c r="AH6" s="116">
        <f t="shared" si="3"/>
        <v>0</v>
      </c>
      <c r="AI6" s="116">
        <f t="shared" si="1"/>
        <v>-5.6574446707488769E-2</v>
      </c>
      <c r="AJ6" s="116">
        <f t="shared" si="2"/>
        <v>0</v>
      </c>
      <c r="AK6" s="76">
        <f>'In Process Calc.'!C6</f>
        <v>70.883333333360497</v>
      </c>
      <c r="AL6" s="122">
        <f>((Regression!CL39-Regression!CL40)*1000+'Post Process Calc.'!AL5*'In Process Calc.'!$E6+'In Process Calc.'!$G5*'Measured Data'!AS9+'In Process Calc.'!$F5*'Measured Data'!AS9)/'In Process Calc.'!$J5</f>
        <v>-0.93282979410962563</v>
      </c>
      <c r="AM6" s="122">
        <f>((Regression!CM39-Regression!CM40)*1000+'Post Process Calc.'!AM5*'In Process Calc.'!$E6+'In Process Calc.'!$G5*'Measured Data'!AT9+'In Process Calc.'!$F5*'Measured Data'!AT9)/'In Process Calc.'!$J5</f>
        <v>2.2658177908127399</v>
      </c>
      <c r="AN6" s="122">
        <f>((Regression!CN39-Regression!CN40)*1000+'Post Process Calc.'!AN5*'In Process Calc.'!$E6+'In Process Calc.'!$G5*'Measured Data'!AU9+'In Process Calc.'!$F5*'Measured Data'!AU9)/'In Process Calc.'!$J5</f>
        <v>5.6228113751954387</v>
      </c>
      <c r="AO6" s="122">
        <f>((Regression!CO39-Regression!CO40)*1000+'Post Process Calc.'!AO5*'In Process Calc.'!$E6+'In Process Calc.'!$G5*'Measured Data'!AV9+'In Process Calc.'!$F5*'Measured Data'!AV9)/'In Process Calc.'!$J5</f>
        <v>1.0692322148641846</v>
      </c>
      <c r="AP6" s="122">
        <f>((Regression!CP39-Regression!CP40)*1000+'Post Process Calc.'!AP5*'In Process Calc.'!$E6+'In Process Calc.'!$G5*'Measured Data'!AW9+'In Process Calc.'!$F5*'Measured Data'!AW9)/'In Process Calc.'!$J5</f>
        <v>0.94563914833570162</v>
      </c>
      <c r="AQ6" s="122">
        <f>((Regression!CQ39-Regression!CQ40)*1000+'Post Process Calc.'!AQ5*'In Process Calc.'!$E6+'In Process Calc.'!$G5*'Measured Data'!AX9+'In Process Calc.'!$F5*'Measured Data'!AX9)/'In Process Calc.'!$J5</f>
        <v>29.811528870759989</v>
      </c>
      <c r="AR6" s="122">
        <f>((Regression!CR39-Regression!CR40)*1000+'Post Process Calc.'!AR5*'In Process Calc.'!$E6+'In Process Calc.'!$G5*'Measured Data'!AY9+'In Process Calc.'!$F5*'Measured Data'!AY9)/'In Process Calc.'!$J5</f>
        <v>0.29537856026777837</v>
      </c>
      <c r="AS6" s="122">
        <f>((Regression!CS39-Regression!CS40)*1000+'Post Process Calc.'!AS5*'In Process Calc.'!$E6+'In Process Calc.'!$G5*'Measured Data'!AZ9+'In Process Calc.'!$F5*'Measured Data'!AZ9)/'In Process Calc.'!$J5</f>
        <v>8.2386355661958763</v>
      </c>
      <c r="AT6" s="122">
        <f>((Regression!CT39-Regression!CT40)*1000+'Post Process Calc.'!AT5*'In Process Calc.'!$E6+'In Process Calc.'!$G5*'Measured Data'!BA9+'In Process Calc.'!$F5*'Measured Data'!BA9)/'In Process Calc.'!$J5</f>
        <v>0</v>
      </c>
      <c r="AU6" s="122">
        <f>((Regression!CU39-Regression!CU40)*1000+'Post Process Calc.'!AU5*'In Process Calc.'!$E6+'In Process Calc.'!$G5*'Measured Data'!BB9+'In Process Calc.'!$F5*'Measured Data'!BB9)/'In Process Calc.'!$J5</f>
        <v>0</v>
      </c>
      <c r="AV6" s="122">
        <f>((Regression!CV39-Regression!CV40)*1000+'Post Process Calc.'!AV5*'In Process Calc.'!$E6+'In Process Calc.'!$G5*'Measured Data'!BC9+'In Process Calc.'!$F5*'Measured Data'!BC9)/'In Process Calc.'!$J5</f>
        <v>0</v>
      </c>
      <c r="AW6" s="122">
        <f>((Regression!CW39-Regression!CW40)*1000+'Post Process Calc.'!AW5*'In Process Calc.'!$E6+'In Process Calc.'!$G5*'Measured Data'!BE9+'In Process Calc.'!$F5*'Measured Data'!BE9)/'In Process Calc.'!$J5</f>
        <v>-1.6224789333994005</v>
      </c>
      <c r="AX6" s="122">
        <f>((Regression!CX39-Regression!CX40)*1000+'Post Process Calc.'!AX5*'In Process Calc.'!$E6+'In Process Calc.'!$G5*'Measured Data'!BF9+'In Process Calc.'!$F5*'Measured Data'!BF9)/'In Process Calc.'!$J5</f>
        <v>0</v>
      </c>
      <c r="AY6" s="122">
        <f>((Regression!CY39-Regression!CY40)*1000+'Post Process Calc.'!AY5*'In Process Calc.'!$E6+'In Process Calc.'!$G5*'Measured Data'!BG9+'In Process Calc.'!$F5*'Measured Data'!BG9)/'In Process Calc.'!$J5</f>
        <v>0</v>
      </c>
      <c r="AZ6" s="122">
        <f>((Regression!CZ39-Regression!CZ40)*1000+'Post Process Calc.'!AZ5*'In Process Calc.'!$E6+'In Process Calc.'!$G5*'Measured Data'!BI9+'In Process Calc.'!$F5*'Measured Data'!BI9)/'In Process Calc.'!$J5</f>
        <v>0</v>
      </c>
      <c r="BA6" s="122">
        <f>((Regression!DA39-Regression!DA40)*1000+'Post Process Calc.'!BA5*'In Process Calc.'!$E6+'In Process Calc.'!$G5*'Measured Data'!BJ9+'In Process Calc.'!$F5*'Measured Data'!BJ9)/'In Process Calc.'!$J5</f>
        <v>0</v>
      </c>
      <c r="BB6" s="122">
        <f>((Regression!DB39-Regression!DB40)*1000+'Post Process Calc.'!BB5*'In Process Calc.'!$E6+'In Process Calc.'!$G5*'Measured Data'!BK9+'In Process Calc.'!$F5*'Measured Data'!BK9)/'In Process Calc.'!$J5</f>
        <v>0</v>
      </c>
      <c r="BC6" s="122">
        <f>((Regression!DC39-Regression!DC40)*1000+'Post Process Calc.'!BC5*'In Process Calc.'!$E6+'In Process Calc.'!$G5*'Measured Data'!BL9+'In Process Calc.'!$F5*'Measured Data'!BL9)/'In Process Calc.'!$J5</f>
        <v>0</v>
      </c>
      <c r="BD6" s="122">
        <f>((Regression!DD39-Regression!DD40)*1000+'Post Process Calc.'!BD5*'In Process Calc.'!$E6+'In Process Calc.'!$G5*'Measured Data'!BM9+'In Process Calc.'!$F5*'Measured Data'!BM9)/'In Process Calc.'!$J5</f>
        <v>0</v>
      </c>
      <c r="BE6" s="122">
        <f>((Regression!DE39-Regression!DE40)*1000+'Post Process Calc.'!BE5*'In Process Calc.'!$E6+'In Process Calc.'!$G5*'Measured Data'!BN9+'In Process Calc.'!$F5*'Measured Data'!BN9)/'In Process Calc.'!$J5</f>
        <v>0</v>
      </c>
      <c r="BF6" s="122">
        <f>((Regression!DF39-Regression!DF40)*1000+'Post Process Calc.'!BF5*'In Process Calc.'!$E6+'In Process Calc.'!$G5*'Measured Data'!BO9+'In Process Calc.'!$F5*'Measured Data'!BO9)/'In Process Calc.'!$J5</f>
        <v>0</v>
      </c>
      <c r="BG6" s="122">
        <f>((Regression!DG39-Regression!DG40)*1000+'Post Process Calc.'!BG5*'In Process Calc.'!$E6+'In Process Calc.'!$G5*'Measured Data'!BP9+'In Process Calc.'!$F5*'Measured Data'!BP9)/'In Process Calc.'!$J5</f>
        <v>0</v>
      </c>
      <c r="BH6" s="122">
        <f>((Regression!DH39-Regression!DH40)*1000+'Post Process Calc.'!BH5*'In Process Calc.'!$E6+'In Process Calc.'!$G5*'Measured Data'!BQ9+'In Process Calc.'!$F5*'Measured Data'!BQ9)/'In Process Calc.'!$J5</f>
        <v>0</v>
      </c>
    </row>
    <row r="7" spans="1:71">
      <c r="A7" s="115">
        <f>'Measured Data'!H11</f>
        <v>2.7349999977111819</v>
      </c>
      <c r="B7" s="115">
        <f>'Measured Data'!H11*'In Process Calc.'!E7/1000</f>
        <v>5.0898349957405102</v>
      </c>
      <c r="C7" s="295">
        <f>'Growth Regression'!$P6</f>
        <v>2.2630896243082663E-2</v>
      </c>
      <c r="D7" s="115">
        <f>IF('Measured Data'!O11&gt;0,'Measured Data'!O11,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3.3385959438154305</v>
      </c>
      <c r="F7" s="115">
        <f xml:space="preserve"> (Regression!$CE$8*6*'In Process Calc.'!$C7^6+Regression!$CD$8*5*'In Process Calc.'!$C7^5+Regression!$CC$8*4*'In Process Calc.'!$C7^3+Regression!$CB$8*3*'In Process Calc.'!$C7^2  + Regression!$CA$8*2*'In Process Calc.'!$C7 + Regression!$BZ$8)/$A7</f>
        <v>-2.5371969818058906E-2</v>
      </c>
      <c r="G7" s="115">
        <f xml:space="preserve"> (Regression!$CE$9*6*'In Process Calc.'!$C7^6+Regression!$CD$9*5*'In Process Calc.'!$C7^5+Regression!$CC$9*4*'In Process Calc.'!$C7^3+Regression!$CB$9*3*'In Process Calc.'!$C7^2  + Regression!$CA$9*2*'In Process Calc.'!$C7 + Regression!$BZ$9)/$B7</f>
        <v>-2.424094763239769E-3</v>
      </c>
      <c r="H7" s="115">
        <f xml:space="preserve"> (Regression!$CE$10*6*'In Process Calc.'!$C7^6+Regression!$CD$10*5*'In Process Calc.'!$C7^5+Regression!$CC$10*4*'In Process Calc.'!$C7^3+Regression!$CB$10*3*'In Process Calc.'!$C7^2  + Regression!$CA$10*2*'In Process Calc.'!$C7 + Regression!$BZ$10)/$B7</f>
        <v>2.5607790631026299E-3</v>
      </c>
      <c r="I7" s="115">
        <f xml:space="preserve"> (Regression!$CE$11*6*'In Process Calc.'!$C7^6+Regression!$CD$11*5*'In Process Calc.'!$C7^5+Regression!$CC$11*4*'In Process Calc.'!$C7^3+Regression!$CB$11*3*'In Process Calc.'!$C7^2  + Regression!$CA$11*2*'In Process Calc.'!$C7 + Regression!$BZ$11)/$A7</f>
        <v>-1.1674545885499031E-2</v>
      </c>
      <c r="J7" s="115">
        <f>(Regression!$CE$12*6*'In Process Calc.'!$C7^6+Regression!$CD$12*5*'In Process Calc.'!$C7^5+Regression!$CC$12*4*'In Process Calc.'!$C7^3+Regression!$CB$12*3*'In Process Calc.'!$C7^2  + Regression!$CA$12*2*'In Process Calc.'!$C7 + Regression!$BZ$12)/$A7</f>
        <v>3.321676135659864E-3</v>
      </c>
      <c r="K7" s="115">
        <f xml:space="preserve"> (Regression!$CE$13*6*'In Process Calc.'!$C7^5+Regression!$CD$13*5*'In Process Calc.'!$C7^4+Regression!$CC$13*4*'In Process Calc.'!$C7^3+Regression!$CB$13*3*'In Process Calc.'!$C7^2  + Regression!$CA$13*2*'In Process Calc.'!$C7 + Regression!$BZ$13)/$A7</f>
        <v>7.1657987708768633E-2</v>
      </c>
      <c r="L7" s="115">
        <f xml:space="preserve"> (Regression!$CE$14*6*'In Process Calc.'!$C7^5+Regression!$CD$14*5*'In Process Calc.'!$C7^4+Regression!$CC$14*4*'In Process Calc.'!$C7^3+Regression!$CB$14*3*'In Process Calc.'!$C7^2  + Regression!$CA$14*2*'In Process Calc.'!$C7 + Regression!$BZ$14)/$B7</f>
        <v>-8.0897615215411237E-3</v>
      </c>
      <c r="M7" s="115">
        <f xml:space="preserve"> (Regression!$CE$15*6*'In Process Calc.'!$C7^6+Regression!$CD$15*5*'In Process Calc.'!$C7^5+Regression!$CC$15*4*'In Process Calc.'!$C7^3+Regression!$CB$15*3*'In Process Calc.'!$C7^2  + Regression!$CA$15*2*'In Process Calc.'!$C7 + Regression!$BZ$15)/$A7</f>
        <v>-4.7970594474886691E-2</v>
      </c>
      <c r="N7" s="115">
        <f xml:space="preserve"> (Regression!$CE$16*6*'In Process Calc.'!$C7^6+Regression!$CD$16*5*'In Process Calc.'!$C7^5+Regression!$CC$16*4*'In Process Calc.'!$C7^3+Regression!$CB$16*3*'In Process Calc.'!$C7^2  + Regression!$CA$16*2*'In Process Calc.'!$C7 + Regression!$BZ$16)/$A7</f>
        <v>0</v>
      </c>
      <c r="O7" s="115">
        <f xml:space="preserve"> (Regression!$CE$17*6*'In Process Calc.'!$C7^6+Regression!$CD$17*5*'In Process Calc.'!$C7^5+Regression!$CC$17*4*'In Process Calc.'!$C7^3+Regression!$CB$17*3*'In Process Calc.'!$C7^2  + Regression!$CA$17*2*'In Process Calc.'!$C7 + Regression!$BZ$17)/$A7</f>
        <v>0</v>
      </c>
      <c r="P7" s="115">
        <f xml:space="preserve"> (Regression!$CE$18*6*'In Process Calc.'!$C7^6+Regression!$CD$18*5*'In Process Calc.'!$C7^5+Regression!$CC$18*4*'In Process Calc.'!$C7^3+Regression!$CB$18*3*'In Process Calc.'!$C7^2  + Regression!$CA$18*2*'In Process Calc.'!$C7 + Regression!$BZ$18)/$A7</f>
        <v>0</v>
      </c>
      <c r="Q7" s="115">
        <f xml:space="preserve"> (Regression!$CE$19*6*'In Process Calc.'!$C7^5+Regression!$CD$19*5*'In Process Calc.'!$C7^4+Regression!$CC$19*4*'In Process Calc.'!$C7^3 +Regression!$CB$19*3*'In Process Calc.'!$C7^2 + Regression!$CA$19*2*'In Process Calc.'!$C7 + Regression!$BZ$19)/$B7</f>
        <v>3.2183198605669025E-2</v>
      </c>
      <c r="R7" s="115">
        <f xml:space="preserve"> (Regression!$CE$20*6*'In Process Calc.'!$C7^5+Regression!$CD$20*5*'In Process Calc.'!$C7^4+Regression!$CC$20*4*'In Process Calc.'!$C7^3 +Regression!$CB$20*3*'In Process Calc.'!$C7^2 + Regression!$CA$20*2*'In Process Calc.'!$C7 + Regression!$BZ$20)/$A7</f>
        <v>0</v>
      </c>
      <c r="S7" s="115">
        <f xml:space="preserve"> (Regression!$CE$21*6*'In Process Calc.'!$C7^5+Regression!$CD$21*5*'In Process Calc.'!$C7^4+Regression!$CC$21*4*'In Process Calc.'!$C7^3 +Regression!$CB$21*3*'In Process Calc.'!$C7^2 + Regression!$CA$21*2*'In Process Calc.'!$C7 + Regression!$BZ$21)/$A7</f>
        <v>0</v>
      </c>
      <c r="T7" s="115">
        <f xml:space="preserve"> (Regression!$CE$22*6*'In Process Calc.'!$C7^5+Regression!$CD$22*5*'In Process Calc.'!$C7^4+Regression!$CC$22*4*'In Process Calc.'!$C7^3 +Regression!$CB$22*3*'In Process Calc.'!$C7^2 + Regression!$CA$22*2*'In Process Calc.'!$C7 + Regression!$BZ$22)/$A7</f>
        <v>0</v>
      </c>
      <c r="U7" s="115">
        <f xml:space="preserve"> (Regression!$CE$23*6*'In Process Calc.'!$C7^5+Regression!$CD$23*5*'In Process Calc.'!$C7^4+Regression!$CC$23*4*'In Process Calc.'!$C7^3 +Regression!$CB$23*3*'In Process Calc.'!$C7^2 + Regression!$CA$23*2*'In Process Calc.'!$C7 + Regression!$BZ$23)/$A7</f>
        <v>0</v>
      </c>
      <c r="V7" s="115">
        <f xml:space="preserve"> (Regression!$CE$24*6*'In Process Calc.'!$C7^5+Regression!$CD$24*5*'In Process Calc.'!$C7^4+Regression!$CC$24*4*'In Process Calc.'!$C7^3 +Regression!$CB$24*3*'In Process Calc.'!$C7^2 + Regression!$CA$24*2*'In Process Calc.'!$C7 + Regression!$BZ$24)/$A7</f>
        <v>0</v>
      </c>
      <c r="W7" s="115">
        <f xml:space="preserve"> (Regression!$CE$25*6*'In Process Calc.'!$C7^5+Regression!$CD$25*5*'In Process Calc.'!$C7^4+Regression!$CC$25*4*'In Process Calc.'!$C7^3 +Regression!$CB$25*3*'In Process Calc.'!$C7^2 + Regression!$CA$25*2*'In Process Calc.'!$C7 + Regression!$BZ$25)/$A7</f>
        <v>0</v>
      </c>
      <c r="X7" s="115">
        <f xml:space="preserve"> (Regression!$CE$26*6*'In Process Calc.'!$C7^5+Regression!$CD$26*5*'In Process Calc.'!$C7^4+Regression!$CC$26*4*'In Process Calc.'!$C7^3 +Regression!$CB$26*3*'In Process Calc.'!$C7^2 + Regression!$CA$26*2*'In Process Calc.'!$C7 + Regression!$BZ$26)/$A7</f>
        <v>0</v>
      </c>
      <c r="Y7" s="115">
        <f xml:space="preserve"> (Regression!$CE$27*6*'In Process Calc.'!$C7^5+Regression!$CD$27*5*'In Process Calc.'!$C7^4+Regression!$CC$27*4*'In Process Calc.'!$C7^3 +Regression!$CB$27*3*'In Process Calc.'!$C7^2 + Regression!$CA$27*2*'In Process Calc.'!$C7 + Regression!$BZ$27)/$A7</f>
        <v>0</v>
      </c>
      <c r="Z7" s="115">
        <f xml:space="preserve"> (Regression!$CE$28*6*'In Process Calc.'!$C7^5+Regression!$CD$28*5*'In Process Calc.'!$C7^4+Regression!$CC$28*4*'In Process Calc.'!$C7^3 +Regression!$CB$28*3*'In Process Calc.'!$C7^2 + Regression!$CA$28*2*'In Process Calc.'!$C7 + Regression!$BZ$28)/$A7</f>
        <v>0</v>
      </c>
      <c r="AA7" s="115">
        <f xml:space="preserve"> (Regression!$CE$29*6*'In Process Calc.'!$C7^5+Regression!$CD$29*5*'In Process Calc.'!$C7^4+Regression!$CC$29*4*'In Process Calc.'!$C7^3 +Regression!$CB$29*3*'In Process Calc.'!$C7^2 + Regression!$CA$29*2*'In Process Calc.'!$C7 + Regression!$BZ$29)/$A7</f>
        <v>0</v>
      </c>
      <c r="AB7" s="115">
        <f xml:space="preserve"> (Regression!$CE$30*6*'In Process Calc.'!$C7^5+Regression!$CD$30*5*'In Process Calc.'!$C7^4+Regression!$CC$30*4*'In Process Calc.'!$C7^3 +Regression!$CB$30*3*'In Process Calc.'!$C7^2 + Regression!$CA$30*2*'In Process Calc.'!$C7 + Regression!$BZ$30)/$A7</f>
        <v>0</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-8.7053760488360749E-2</v>
      </c>
      <c r="AE7" s="115">
        <f xml:space="preserve"> (Regression!$CE$33*6*'In Process Calc.'!$C7^5+Regression!$CD$33*5*'In Process Calc.'!$C7^4+Regression!$CC$33*4*'In Process Calc.'!$C7^3 +Regression!$CB$33*3*'In Process Calc.'!$C7^2 + Regression!$CA$33*2*'In Process Calc.'!$C7 + Regression!$BZ$33)/$A7</f>
        <v>-0.11242573030641966</v>
      </c>
      <c r="AF7" s="115">
        <f xml:space="preserve"> (Regression!$CE$34*6*'In Process Calc.'!$C7^5+Regression!$CD$34*5*'In Process Calc.'!$C7^4+Regression!$CC$34*4*'In Process Calc.'!$C7^3 +Regression!$CB$34*3*'In Process Calc.'!$C7^2 + Regression!$CA$34*2*'In Process Calc.'!$C7 + Regression!$BZ$34)/$A7</f>
        <v>-0.2000997159789438</v>
      </c>
      <c r="AG7" s="116">
        <f t="shared" si="0"/>
        <v>0.44912227700933383</v>
      </c>
      <c r="AH7" s="116">
        <f t="shared" si="3"/>
        <v>0</v>
      </c>
      <c r="AI7" s="116">
        <f t="shared" si="1"/>
        <v>-0.11289406499132262</v>
      </c>
      <c r="AJ7" s="116">
        <f t="shared" si="2"/>
        <v>0</v>
      </c>
      <c r="AK7" s="76">
        <f>'In Process Calc.'!C7</f>
        <v>95.366666666697711</v>
      </c>
      <c r="AL7" s="122">
        <f>((Regression!CL40-Regression!CL41)*1000+'Post Process Calc.'!AL6*'In Process Calc.'!$E7+'In Process Calc.'!$G6*'Measured Data'!AS10+'In Process Calc.'!$F6*'Measured Data'!AS10)/'In Process Calc.'!$J6</f>
        <v>-0.20413739443853662</v>
      </c>
      <c r="AM7" s="122">
        <f>((Regression!CM40-Regression!CM41)*1000+'Post Process Calc.'!AM6*'In Process Calc.'!$E7+'In Process Calc.'!$G6*'Measured Data'!AT10+'In Process Calc.'!$F6*'Measured Data'!AT10)/'In Process Calc.'!$J6</f>
        <v>2.4145567018862173</v>
      </c>
      <c r="AN7" s="122">
        <f>((Regression!CN40-Regression!CN41)*1000+'Post Process Calc.'!AN6*'In Process Calc.'!$E7+'In Process Calc.'!$G6*'Measured Data'!AU10+'In Process Calc.'!$F6*'Measured Data'!AU10)/'In Process Calc.'!$J6</f>
        <v>5.5207771664359466</v>
      </c>
      <c r="AO7" s="122">
        <f>((Regression!CO40-Regression!CO41)*1000+'Post Process Calc.'!AO6*'In Process Calc.'!$E7+'In Process Calc.'!$G6*'Measured Data'!AV10+'In Process Calc.'!$F6*'Measured Data'!AV10)/'In Process Calc.'!$J6</f>
        <v>1.431914691518887</v>
      </c>
      <c r="AP7" s="122">
        <f>((Regression!CP40-Regression!CP41)*1000+'Post Process Calc.'!AP6*'In Process Calc.'!$E7+'In Process Calc.'!$G6*'Measured Data'!AW10+'In Process Calc.'!$F6*'Measured Data'!AW10)/'In Process Calc.'!$J6</f>
        <v>0.83483729435804965</v>
      </c>
      <c r="AQ7" s="122">
        <f>((Regression!CQ40-Regression!CQ41)*1000+'Post Process Calc.'!AQ6*'In Process Calc.'!$E7+'In Process Calc.'!$G6*'Measured Data'!AX10+'In Process Calc.'!$F6*'Measured Data'!AX10)/'In Process Calc.'!$J6</f>
        <v>27.481964778882755</v>
      </c>
      <c r="AR7" s="122">
        <f>((Regression!CR40-Regression!CR41)*1000+'Post Process Calc.'!AR6*'In Process Calc.'!$E7+'In Process Calc.'!$G6*'Measured Data'!AY10+'In Process Calc.'!$F6*'Measured Data'!AY10)/'In Process Calc.'!$J6</f>
        <v>0.65208312928870238</v>
      </c>
      <c r="AS7" s="122">
        <f>((Regression!CS40-Regression!CS41)*1000+'Post Process Calc.'!AS6*'In Process Calc.'!$E7+'In Process Calc.'!$G6*'Measured Data'!AZ10+'In Process Calc.'!$F6*'Measured Data'!AZ10)/'In Process Calc.'!$J6</f>
        <v>10.019930183658264</v>
      </c>
      <c r="AT7" s="122">
        <f>((Regression!CT40-Regression!CT41)*1000+'Post Process Calc.'!AT6*'In Process Calc.'!$E7+'In Process Calc.'!$G6*'Measured Data'!BA10+'In Process Calc.'!$F6*'Measured Data'!BA10)/'In Process Calc.'!$J6</f>
        <v>0</v>
      </c>
      <c r="AU7" s="122">
        <f>((Regression!CU40-Regression!CU41)*1000+'Post Process Calc.'!AU6*'In Process Calc.'!$E7+'In Process Calc.'!$G6*'Measured Data'!BB10+'In Process Calc.'!$F6*'Measured Data'!BB10)/'In Process Calc.'!$J6</f>
        <v>0</v>
      </c>
      <c r="AV7" s="122">
        <f>((Regression!CV40-Regression!CV41)*1000+'Post Process Calc.'!AV6*'In Process Calc.'!$E7+'In Process Calc.'!$G6*'Measured Data'!BC10+'In Process Calc.'!$F6*'Measured Data'!BC10)/'In Process Calc.'!$J6</f>
        <v>0</v>
      </c>
      <c r="AW7" s="122">
        <f>((Regression!CW40-Regression!CW41)*1000+'Post Process Calc.'!AW6*'In Process Calc.'!$E7+'In Process Calc.'!$G6*'Measured Data'!BE10+'In Process Calc.'!$F6*'Measured Data'!BE10)/'In Process Calc.'!$J6</f>
        <v>-3.630718065625604</v>
      </c>
      <c r="AX7" s="122">
        <f>((Regression!CX40-Regression!CX41)*1000+'Post Process Calc.'!AX6*'In Process Calc.'!$E7+'In Process Calc.'!$G6*'Measured Data'!BF10+'In Process Calc.'!$F6*'Measured Data'!BF10)/'In Process Calc.'!$J6</f>
        <v>0</v>
      </c>
      <c r="AY7" s="122">
        <f>((Regression!CY40-Regression!CY41)*1000+'Post Process Calc.'!AY6*'In Process Calc.'!$E7+'In Process Calc.'!$G6*'Measured Data'!BG10+'In Process Calc.'!$F6*'Measured Data'!BG10)/'In Process Calc.'!$J6</f>
        <v>0</v>
      </c>
      <c r="AZ7" s="122">
        <f>((Regression!CZ40-Regression!CZ41)*1000+'Post Process Calc.'!AZ6*'In Process Calc.'!$E7+'In Process Calc.'!$G6*'Measured Data'!BI10+'In Process Calc.'!$F6*'Measured Data'!BI10)/'In Process Calc.'!$J6</f>
        <v>0</v>
      </c>
      <c r="BA7" s="122">
        <f>((Regression!DA40-Regression!DA41)*1000+'Post Process Calc.'!BA6*'In Process Calc.'!$E7+'In Process Calc.'!$G6*'Measured Data'!BJ10+'In Process Calc.'!$F6*'Measured Data'!BJ10)/'In Process Calc.'!$J6</f>
        <v>0</v>
      </c>
      <c r="BB7" s="122">
        <f>((Regression!DB40-Regression!DB41)*1000+'Post Process Calc.'!BB6*'In Process Calc.'!$E7+'In Process Calc.'!$G6*'Measured Data'!BK10+'In Process Calc.'!$F6*'Measured Data'!BK10)/'In Process Calc.'!$J6</f>
        <v>0</v>
      </c>
      <c r="BC7" s="122">
        <f>((Regression!DC40-Regression!DC41)*1000+'Post Process Calc.'!BC6*'In Process Calc.'!$E7+'In Process Calc.'!$G6*'Measured Data'!BL10+'In Process Calc.'!$F6*'Measured Data'!BL10)/'In Process Calc.'!$J6</f>
        <v>0</v>
      </c>
      <c r="BD7" s="122">
        <f>((Regression!DD40-Regression!DD41)*1000+'Post Process Calc.'!BD6*'In Process Calc.'!$E7+'In Process Calc.'!$G6*'Measured Data'!BM10+'In Process Calc.'!$F6*'Measured Data'!BM10)/'In Process Calc.'!$J6</f>
        <v>0</v>
      </c>
      <c r="BE7" s="122">
        <f>((Regression!DE40-Regression!DE41)*1000+'Post Process Calc.'!BE6*'In Process Calc.'!$E7+'In Process Calc.'!$G6*'Measured Data'!BN10+'In Process Calc.'!$F6*'Measured Data'!BN10)/'In Process Calc.'!$J6</f>
        <v>0</v>
      </c>
      <c r="BF7" s="122">
        <f>((Regression!DF40-Regression!DF41)*1000+'Post Process Calc.'!BF6*'In Process Calc.'!$E7+'In Process Calc.'!$G6*'Measured Data'!BO10+'In Process Calc.'!$F6*'Measured Data'!BO10)/'In Process Calc.'!$J6</f>
        <v>0</v>
      </c>
      <c r="BG7" s="122">
        <f>((Regression!DG40-Regression!DG41)*1000+'Post Process Calc.'!BG6*'In Process Calc.'!$E7+'In Process Calc.'!$G6*'Measured Data'!BP10+'In Process Calc.'!$F6*'Measured Data'!BP10)/'In Process Calc.'!$J6</f>
        <v>0</v>
      </c>
      <c r="BH7" s="122">
        <f>((Regression!DH40-Regression!DH41)*1000+'Post Process Calc.'!BH6*'In Process Calc.'!$E7+'In Process Calc.'!$G6*'Measured Data'!BQ10+'In Process Calc.'!$F6*'Measured Data'!BQ10)/'In Process Calc.'!$J6</f>
        <v>0</v>
      </c>
    </row>
    <row r="8" spans="1:71">
      <c r="A8" s="115">
        <f>'Measured Data'!H12</f>
        <v>4.0441001487731931</v>
      </c>
      <c r="B8" s="115">
        <f>'Measured Data'!H12*'In Process Calc.'!E8/1000</f>
        <v>7.5725026378343081</v>
      </c>
      <c r="C8" s="295">
        <f>'Growth Regression'!$P7</f>
        <v>2.0268260681068424E-2</v>
      </c>
      <c r="D8" s="115">
        <f>IF('Measured Data'!O12&gt;0,'Measured Data'!O12,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3.3042979171676086</v>
      </c>
      <c r="F8" s="115">
        <f xml:space="preserve"> (Regression!$CE$8*6*'In Process Calc.'!$C8^6+Regression!$CD$8*5*'In Process Calc.'!$C8^5+Regression!$CC$8*4*'In Process Calc.'!$C8^3+Regression!$CB$8*3*'In Process Calc.'!$C8^2  + Regression!$CA$8*2*'In Process Calc.'!$C8 + Regression!$BZ$8)/$A8</f>
        <v>-2.1232211798841643E-2</v>
      </c>
      <c r="G8" s="115">
        <f xml:space="preserve"> (Regression!$CE$9*6*'In Process Calc.'!$C8^6+Regression!$CD$9*5*'In Process Calc.'!$C8^5+Regression!$CC$9*4*'In Process Calc.'!$C8^3+Regression!$CB$9*3*'In Process Calc.'!$C8^2  + Regression!$CA$9*2*'In Process Calc.'!$C8 + Regression!$BZ$9)/$B8</f>
        <v>-1.4335126007701579E-3</v>
      </c>
      <c r="H8" s="115">
        <f xml:space="preserve"> (Regression!$CE$10*6*'In Process Calc.'!$C8^6+Regression!$CD$10*5*'In Process Calc.'!$C8^5+Regression!$CC$10*4*'In Process Calc.'!$C8^3+Regression!$CB$10*3*'In Process Calc.'!$C8^2  + Regression!$CA$10*2*'In Process Calc.'!$C8 + Regression!$BZ$10)/$B8</f>
        <v>4.1171193990807891E-3</v>
      </c>
      <c r="I8" s="115">
        <f xml:space="preserve"> (Regression!$CE$11*6*'In Process Calc.'!$C8^6+Regression!$CD$11*5*'In Process Calc.'!$C8^5+Regression!$CC$11*4*'In Process Calc.'!$C8^3+Regression!$CB$11*3*'In Process Calc.'!$C8^2  + Regression!$CA$11*2*'In Process Calc.'!$C8 + Regression!$BZ$11)/$A8</f>
        <v>-7.9029694298539364E-3</v>
      </c>
      <c r="J8" s="115">
        <f>(Regression!$CE$12*6*'In Process Calc.'!$C8^6+Regression!$CD$12*5*'In Process Calc.'!$C8^5+Regression!$CC$12*4*'In Process Calc.'!$C8^3+Regression!$CB$12*3*'In Process Calc.'!$C8^2  + Regression!$CA$12*2*'In Process Calc.'!$C8 + Regression!$BZ$12)/$A8</f>
        <v>2.5873804463297555E-3</v>
      </c>
      <c r="K8" s="115">
        <f xml:space="preserve"> (Regression!$CE$13*6*'In Process Calc.'!$C8^5+Regression!$CD$13*5*'In Process Calc.'!$C8^4+Regression!$CC$13*4*'In Process Calc.'!$C8^3+Regression!$CB$13*3*'In Process Calc.'!$C8^2  + Regression!$CA$13*2*'In Process Calc.'!$C8 + Regression!$BZ$13)/$A8</f>
        <v>6.5145019234047877E-2</v>
      </c>
      <c r="L8" s="115">
        <f xml:space="preserve"> (Regression!$CE$14*6*'In Process Calc.'!$C8^5+Regression!$CD$14*5*'In Process Calc.'!$C8^4+Regression!$CC$14*4*'In Process Calc.'!$C8^3+Regression!$CB$14*3*'In Process Calc.'!$C8^2  + Regression!$CA$14*2*'In Process Calc.'!$C8 + Regression!$BZ$14)/$B8</f>
        <v>-7.7113372375799466E-3</v>
      </c>
      <c r="M8" s="115">
        <f xml:space="preserve"> (Regression!$CE$15*6*'In Process Calc.'!$C8^6+Regression!$CD$15*5*'In Process Calc.'!$C8^5+Regression!$CC$15*4*'In Process Calc.'!$C8^3+Regression!$CB$15*3*'In Process Calc.'!$C8^2  + Regression!$CA$15*2*'In Process Calc.'!$C8 + Regression!$BZ$15)/$A8</f>
        <v>-2.7279713004821314E-2</v>
      </c>
      <c r="N8" s="115">
        <f xml:space="preserve"> (Regression!$CE$16*6*'In Process Calc.'!$C8^6+Regression!$CD$16*5*'In Process Calc.'!$C8^5+Regression!$CC$16*4*'In Process Calc.'!$C8^3+Regression!$CB$16*3*'In Process Calc.'!$C8^2  + Regression!$CA$16*2*'In Process Calc.'!$C8 + Regression!$BZ$16)/$A8</f>
        <v>0</v>
      </c>
      <c r="O8" s="115">
        <f xml:space="preserve"> (Regression!$CE$17*6*'In Process Calc.'!$C8^6+Regression!$CD$17*5*'In Process Calc.'!$C8^5+Regression!$CC$17*4*'In Process Calc.'!$C8^3+Regression!$CB$17*3*'In Process Calc.'!$C8^2  + Regression!$CA$17*2*'In Process Calc.'!$C8 + Regression!$BZ$17)/$A8</f>
        <v>0</v>
      </c>
      <c r="P8" s="115">
        <f xml:space="preserve"> (Regression!$CE$18*6*'In Process Calc.'!$C8^6+Regression!$CD$18*5*'In Process Calc.'!$C8^5+Regression!$CC$18*4*'In Process Calc.'!$C8^3+Regression!$CB$18*3*'In Process Calc.'!$C8^2  + Regression!$CA$18*2*'In Process Calc.'!$C8 + Regression!$BZ$18)/$A8</f>
        <v>0</v>
      </c>
      <c r="Q8" s="115">
        <f xml:space="preserve"> (Regression!$CE$19*6*'In Process Calc.'!$C8^5+Regression!$CD$19*5*'In Process Calc.'!$C8^4+Regression!$CC$19*4*'In Process Calc.'!$C8^3 +Regression!$CB$19*3*'In Process Calc.'!$C8^2 + Regression!$CA$19*2*'In Process Calc.'!$C8 + Regression!$BZ$19)/$B8</f>
        <v>2.1061226621527995E-2</v>
      </c>
      <c r="R8" s="115">
        <f xml:space="preserve"> (Regression!$CE$20*6*'In Process Calc.'!$C8^5+Regression!$CD$20*5*'In Process Calc.'!$C8^4+Regression!$CC$20*4*'In Process Calc.'!$C8^3 +Regression!$CB$20*3*'In Process Calc.'!$C8^2 + Regression!$CA$20*2*'In Process Calc.'!$C8 + Regression!$BZ$20)/$A8</f>
        <v>0</v>
      </c>
      <c r="S8" s="115">
        <f xml:space="preserve"> (Regression!$CE$21*6*'In Process Calc.'!$C8^5+Regression!$CD$21*5*'In Process Calc.'!$C8^4+Regression!$CC$21*4*'In Process Calc.'!$C8^3 +Regression!$CB$21*3*'In Process Calc.'!$C8^2 + Regression!$CA$21*2*'In Process Calc.'!$C8 + Regression!$BZ$21)/$A8</f>
        <v>0</v>
      </c>
      <c r="T8" s="115">
        <f xml:space="preserve"> (Regression!$CE$22*6*'In Process Calc.'!$C8^5+Regression!$CD$22*5*'In Process Calc.'!$C8^4+Regression!$CC$22*4*'In Process Calc.'!$C8^3 +Regression!$CB$22*3*'In Process Calc.'!$C8^2 + Regression!$CA$22*2*'In Process Calc.'!$C8 + Regression!$BZ$22)/$A8</f>
        <v>0</v>
      </c>
      <c r="U8" s="115">
        <f xml:space="preserve"> (Regression!$CE$23*6*'In Process Calc.'!$C8^5+Regression!$CD$23*5*'In Process Calc.'!$C8^4+Regression!$CC$23*4*'In Process Calc.'!$C8^3 +Regression!$CB$23*3*'In Process Calc.'!$C8^2 + Regression!$CA$23*2*'In Process Calc.'!$C8 + Regression!$BZ$23)/$A8</f>
        <v>0</v>
      </c>
      <c r="V8" s="115">
        <f xml:space="preserve"> (Regression!$CE$24*6*'In Process Calc.'!$C8^5+Regression!$CD$24*5*'In Process Calc.'!$C8^4+Regression!$CC$24*4*'In Process Calc.'!$C8^3 +Regression!$CB$24*3*'In Process Calc.'!$C8^2 + Regression!$CA$24*2*'In Process Calc.'!$C8 + Regression!$BZ$24)/$A8</f>
        <v>0</v>
      </c>
      <c r="W8" s="115">
        <f xml:space="preserve"> (Regression!$CE$25*6*'In Process Calc.'!$C8^5+Regression!$CD$25*5*'In Process Calc.'!$C8^4+Regression!$CC$25*4*'In Process Calc.'!$C8^3 +Regression!$CB$25*3*'In Process Calc.'!$C8^2 + Regression!$CA$25*2*'In Process Calc.'!$C8 + Regression!$BZ$25)/$A8</f>
        <v>0</v>
      </c>
      <c r="X8" s="115">
        <f xml:space="preserve"> (Regression!$CE$26*6*'In Process Calc.'!$C8^5+Regression!$CD$26*5*'In Process Calc.'!$C8^4+Regression!$CC$26*4*'In Process Calc.'!$C8^3 +Regression!$CB$26*3*'In Process Calc.'!$C8^2 + Regression!$CA$26*2*'In Process Calc.'!$C8 + Regression!$BZ$26)/$A8</f>
        <v>0</v>
      </c>
      <c r="Y8" s="115">
        <f xml:space="preserve"> (Regression!$CE$27*6*'In Process Calc.'!$C8^5+Regression!$CD$27*5*'In Process Calc.'!$C8^4+Regression!$CC$27*4*'In Process Calc.'!$C8^3 +Regression!$CB$27*3*'In Process Calc.'!$C8^2 + Regression!$CA$27*2*'In Process Calc.'!$C8 + Regression!$BZ$27)/$A8</f>
        <v>0</v>
      </c>
      <c r="Z8" s="115">
        <f xml:space="preserve"> (Regression!$CE$28*6*'In Process Calc.'!$C8^5+Regression!$CD$28*5*'In Process Calc.'!$C8^4+Regression!$CC$28*4*'In Process Calc.'!$C8^3 +Regression!$CB$28*3*'In Process Calc.'!$C8^2 + Regression!$CA$28*2*'In Process Calc.'!$C8 + Regression!$BZ$28)/$A8</f>
        <v>0</v>
      </c>
      <c r="AA8" s="115">
        <f xml:space="preserve"> (Regression!$CE$29*6*'In Process Calc.'!$C8^5+Regression!$CD$29*5*'In Process Calc.'!$C8^4+Regression!$CC$29*4*'In Process Calc.'!$C8^3 +Regression!$CB$29*3*'In Process Calc.'!$C8^2 + Regression!$CA$29*2*'In Process Calc.'!$C8 + Regression!$BZ$29)/$A8</f>
        <v>0</v>
      </c>
      <c r="AB8" s="115">
        <f xml:space="preserve"> (Regression!$CE$30*6*'In Process Calc.'!$C8^5+Regression!$CD$30*5*'In Process Calc.'!$C8^4+Regression!$CC$30*4*'In Process Calc.'!$C8^3 +Regression!$CB$30*3*'In Process Calc.'!$C8^2 + Regression!$CA$30*2*'In Process Calc.'!$C8 + Regression!$BZ$30)/$A8</f>
        <v>0</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-4.9326766025046154E-2</v>
      </c>
      <c r="AE8" s="115">
        <f xml:space="preserve"> (Regression!$CE$33*6*'In Process Calc.'!$C8^5+Regression!$CD$33*5*'In Process Calc.'!$C8^4+Regression!$CC$33*4*'In Process Calc.'!$C8^3 +Regression!$CB$33*3*'In Process Calc.'!$C8^2 + Regression!$CA$33*2*'In Process Calc.'!$C8 + Regression!$BZ$33)/$A8</f>
        <v>-7.0558977823887814E-2</v>
      </c>
      <c r="AF8" s="115">
        <f xml:space="preserve"> (Regression!$CE$34*6*'In Process Calc.'!$C8^5+Regression!$CD$34*5*'In Process Calc.'!$C8^4+Regression!$CC$34*4*'In Process Calc.'!$C8^3 +Regression!$CB$34*3*'In Process Calc.'!$C8^2 + Regression!$CA$34*2*'In Process Calc.'!$C8 + Regression!$BZ$34)/$A8</f>
        <v>-8.171593745731133E-2</v>
      </c>
      <c r="AG8" s="116">
        <f t="shared" si="0"/>
        <v>0.32329757315537638</v>
      </c>
      <c r="AH8" s="116">
        <f t="shared" si="3"/>
        <v>0</v>
      </c>
      <c r="AI8" s="116">
        <f t="shared" si="1"/>
        <v>-0.11837186216608922</v>
      </c>
      <c r="AJ8" s="116">
        <f t="shared" si="2"/>
        <v>0</v>
      </c>
      <c r="AK8" s="76">
        <f>'In Process Calc.'!C8</f>
        <v>115.80000000010477</v>
      </c>
      <c r="AL8" s="122">
        <f>((Regression!CL41-Regression!CL42)*1000+'Post Process Calc.'!AL7*'In Process Calc.'!$E8+'In Process Calc.'!$G7*'Measured Data'!AS11+'In Process Calc.'!$F7*'Measured Data'!AS11)/'In Process Calc.'!$J7</f>
        <v>0.65418201951092447</v>
      </c>
      <c r="AM8" s="122">
        <f>((Regression!CM41-Regression!CM42)*1000+'Post Process Calc.'!AM7*'In Process Calc.'!$E8+'In Process Calc.'!$G7*'Measured Data'!AT11+'In Process Calc.'!$F7*'Measured Data'!AT11)/'In Process Calc.'!$J7</f>
        <v>2.5575328879046864</v>
      </c>
      <c r="AN8" s="122">
        <f>((Regression!CN41-Regression!CN42)*1000+'Post Process Calc.'!AN7*'In Process Calc.'!$E8+'In Process Calc.'!$G7*'Measured Data'!AU11+'In Process Calc.'!$F7*'Measured Data'!AU11)/'In Process Calc.'!$J7</f>
        <v>5.3148420951131694</v>
      </c>
      <c r="AO8" s="122">
        <f>((Regression!CO41-Regression!CO42)*1000+'Post Process Calc.'!AO7*'In Process Calc.'!$E8+'In Process Calc.'!$G7*'Measured Data'!AV11+'In Process Calc.'!$F7*'Measured Data'!AV11)/'In Process Calc.'!$J7</f>
        <v>1.7967711417535486</v>
      </c>
      <c r="AP8" s="122">
        <f>((Regression!CP41-Regression!CP42)*1000+'Post Process Calc.'!AP7*'In Process Calc.'!$E8+'In Process Calc.'!$G7*'Measured Data'!AW11+'In Process Calc.'!$F7*'Measured Data'!AW11)/'In Process Calc.'!$J7</f>
        <v>0.73207841742354651</v>
      </c>
      <c r="AQ8" s="122">
        <f>((Regression!CQ41-Regression!CQ42)*1000+'Post Process Calc.'!AQ7*'In Process Calc.'!$E8+'In Process Calc.'!$G7*'Measured Data'!AX11+'In Process Calc.'!$F7*'Measured Data'!AX11)/'In Process Calc.'!$J7</f>
        <v>25.135706697479421</v>
      </c>
      <c r="AR8" s="122">
        <f>((Regression!CR41-Regression!CR42)*1000+'Post Process Calc.'!AR7*'In Process Calc.'!$E8+'In Process Calc.'!$G7*'Measured Data'!AY11+'In Process Calc.'!$F7*'Measured Data'!AY11)/'In Process Calc.'!$J7</f>
        <v>1.2107827720272675</v>
      </c>
      <c r="AS8" s="122">
        <f>((Regression!CS41-Regression!CS42)*1000+'Post Process Calc.'!AS7*'In Process Calc.'!$E8+'In Process Calc.'!$G7*'Measured Data'!AZ11+'In Process Calc.'!$F7*'Measured Data'!AZ11)/'In Process Calc.'!$J7</f>
        <v>11.411358476731262</v>
      </c>
      <c r="AT8" s="122">
        <f>((Regression!CT41-Regression!CT42)*1000+'Post Process Calc.'!AT7*'In Process Calc.'!$E8+'In Process Calc.'!$G7*'Measured Data'!BA11+'In Process Calc.'!$F7*'Measured Data'!BA11)/'In Process Calc.'!$J7</f>
        <v>0</v>
      </c>
      <c r="AU8" s="122">
        <f>((Regression!CU41-Regression!CU42)*1000+'Post Process Calc.'!AU7*'In Process Calc.'!$E8+'In Process Calc.'!$G7*'Measured Data'!BB11+'In Process Calc.'!$F7*'Measured Data'!BB11)/'In Process Calc.'!$J7</f>
        <v>0</v>
      </c>
      <c r="AV8" s="122">
        <f>((Regression!CV41-Regression!CV42)*1000+'Post Process Calc.'!AV7*'In Process Calc.'!$E8+'In Process Calc.'!$G7*'Measured Data'!BC11+'In Process Calc.'!$F7*'Measured Data'!BC11)/'In Process Calc.'!$J7</f>
        <v>0</v>
      </c>
      <c r="AW8" s="122">
        <f>((Regression!CW41-Regression!CW42)*1000+'Post Process Calc.'!AW7*'In Process Calc.'!$E8+'In Process Calc.'!$G7*'Measured Data'!BE11+'In Process Calc.'!$F7*'Measured Data'!BE11)/'In Process Calc.'!$J7</f>
        <v>-5.4483899665501472</v>
      </c>
      <c r="AX8" s="122">
        <f>((Regression!CX41-Regression!CX42)*1000+'Post Process Calc.'!AX7*'In Process Calc.'!$E8+'In Process Calc.'!$G7*'Measured Data'!BF11+'In Process Calc.'!$F7*'Measured Data'!BF11)/'In Process Calc.'!$J7</f>
        <v>0</v>
      </c>
      <c r="AY8" s="122">
        <f>((Regression!CY41-Regression!CY42)*1000+'Post Process Calc.'!AY7*'In Process Calc.'!$E8+'In Process Calc.'!$G7*'Measured Data'!BG11+'In Process Calc.'!$F7*'Measured Data'!BG11)/'In Process Calc.'!$J7</f>
        <v>0</v>
      </c>
      <c r="AZ8" s="122">
        <f>((Regression!CZ41-Regression!CZ42)*1000+'Post Process Calc.'!AZ7*'In Process Calc.'!$E8+'In Process Calc.'!$G7*'Measured Data'!BI11+'In Process Calc.'!$F7*'Measured Data'!BI11)/'In Process Calc.'!$J7</f>
        <v>0</v>
      </c>
      <c r="BA8" s="122">
        <f>((Regression!DA41-Regression!DA42)*1000+'Post Process Calc.'!BA7*'In Process Calc.'!$E8+'In Process Calc.'!$G7*'Measured Data'!BJ11+'In Process Calc.'!$F7*'Measured Data'!BJ11)/'In Process Calc.'!$J7</f>
        <v>0</v>
      </c>
      <c r="BB8" s="122">
        <f>((Regression!DB41-Regression!DB42)*1000+'Post Process Calc.'!BB7*'In Process Calc.'!$E8+'In Process Calc.'!$G7*'Measured Data'!BK11+'In Process Calc.'!$F7*'Measured Data'!BK11)/'In Process Calc.'!$J7</f>
        <v>0</v>
      </c>
      <c r="BC8" s="122">
        <f>((Regression!DC41-Regression!DC42)*1000+'Post Process Calc.'!BC7*'In Process Calc.'!$E8+'In Process Calc.'!$G7*'Measured Data'!BL11+'In Process Calc.'!$F7*'Measured Data'!BL11)/'In Process Calc.'!$J7</f>
        <v>0</v>
      </c>
      <c r="BD8" s="122">
        <f>((Regression!DD41-Regression!DD42)*1000+'Post Process Calc.'!BD7*'In Process Calc.'!$E8+'In Process Calc.'!$G7*'Measured Data'!BM11+'In Process Calc.'!$F7*'Measured Data'!BM11)/'In Process Calc.'!$J7</f>
        <v>0</v>
      </c>
      <c r="BE8" s="122">
        <f>((Regression!DE41-Regression!DE42)*1000+'Post Process Calc.'!BE7*'In Process Calc.'!$E8+'In Process Calc.'!$G7*'Measured Data'!BN11+'In Process Calc.'!$F7*'Measured Data'!BN11)/'In Process Calc.'!$J7</f>
        <v>0</v>
      </c>
      <c r="BF8" s="122">
        <f>((Regression!DF41-Regression!DF42)*1000+'Post Process Calc.'!BF7*'In Process Calc.'!$E8+'In Process Calc.'!$G7*'Measured Data'!BO11+'In Process Calc.'!$F7*'Measured Data'!BO11)/'In Process Calc.'!$J7</f>
        <v>0</v>
      </c>
      <c r="BG8" s="122">
        <f>((Regression!DG41-Regression!DG42)*1000+'Post Process Calc.'!BG7*'In Process Calc.'!$E8+'In Process Calc.'!$G7*'Measured Data'!BP11+'In Process Calc.'!$F7*'Measured Data'!BP11)/'In Process Calc.'!$J7</f>
        <v>0</v>
      </c>
      <c r="BH8" s="122">
        <f>((Regression!DH41-Regression!DH42)*1000+'Post Process Calc.'!BH7*'In Process Calc.'!$E8+'In Process Calc.'!$G7*'Measured Data'!BQ11+'In Process Calc.'!$F7*'Measured Data'!BQ11)/'In Process Calc.'!$J7</f>
        <v>0</v>
      </c>
    </row>
    <row r="9" spans="1:71">
      <c r="A9" s="115">
        <f>'Measured Data'!H13</f>
        <v>6.7267001701354987</v>
      </c>
      <c r="B9" s="115">
        <f>'Measured Data'!H13*'In Process Calc.'!E9/1000</f>
        <v>12.671608298275251</v>
      </c>
      <c r="C9" s="295">
        <f>'Growth Regression'!$P8</f>
        <v>1.6352391818789065E-2</v>
      </c>
      <c r="D9" s="115">
        <f>IF('Measured Data'!O13&gt;0,'Measured Data'!O13,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2.6648762780417101</v>
      </c>
      <c r="F9" s="115">
        <f xml:space="preserve"> (Regression!$CE$8*6*'In Process Calc.'!$C9^6+Regression!$CD$8*5*'In Process Calc.'!$C9^5+Regression!$CC$8*4*'In Process Calc.'!$C9^3+Regression!$CB$8*3*'In Process Calc.'!$C9^2  + Regression!$CA$8*2*'In Process Calc.'!$C9 + Regression!$BZ$8)/$A9</f>
        <v>-1.4166458768869149E-2</v>
      </c>
      <c r="G9" s="115">
        <f xml:space="preserve"> (Regression!$CE$9*6*'In Process Calc.'!$C9^6+Regression!$CD$9*5*'In Process Calc.'!$C9^5+Regression!$CC$9*4*'In Process Calc.'!$C9^3+Regression!$CB$9*3*'In Process Calc.'!$C9^2  + Regression!$CA$9*2*'In Process Calc.'!$C9 + Regression!$BZ$9)/$B9</f>
        <v>-6.2326187671923677E-4</v>
      </c>
      <c r="H9" s="115">
        <f xml:space="preserve"> (Regression!$CE$10*6*'In Process Calc.'!$C9^6+Regression!$CD$10*5*'In Process Calc.'!$C9^5+Regression!$CC$10*4*'In Process Calc.'!$C9^3+Regression!$CB$10*3*'In Process Calc.'!$C9^2  + Regression!$CA$10*2*'In Process Calc.'!$C9 + Regression!$BZ$10)/$B9</f>
        <v>4.3902918478960426E-3</v>
      </c>
      <c r="I9" s="115">
        <f xml:space="preserve"> (Regression!$CE$11*6*'In Process Calc.'!$C9^6+Regression!$CD$11*5*'In Process Calc.'!$C9^5+Regression!$CC$11*4*'In Process Calc.'!$C9^3+Regression!$CB$11*3*'In Process Calc.'!$C9^2  + Regression!$CA$11*2*'In Process Calc.'!$C9 + Regression!$BZ$11)/$A9</f>
        <v>-3.754540503836726E-3</v>
      </c>
      <c r="J9" s="115">
        <f>(Regression!$CE$12*6*'In Process Calc.'!$C9^6+Regression!$CD$12*5*'In Process Calc.'!$C9^5+Regression!$CC$12*4*'In Process Calc.'!$C9^3+Regression!$CB$12*3*'In Process Calc.'!$C9^2  + Regression!$CA$12*2*'In Process Calc.'!$C9 + Regression!$BZ$12)/$A9</f>
        <v>1.6760986073800876E-3</v>
      </c>
      <c r="K9" s="115">
        <f xml:space="preserve"> (Regression!$CE$13*6*'In Process Calc.'!$C9^5+Regression!$CD$13*5*'In Process Calc.'!$C9^4+Regression!$CC$13*4*'In Process Calc.'!$C9^3+Regression!$CB$13*3*'In Process Calc.'!$C9^2  + Regression!$CA$13*2*'In Process Calc.'!$C9 + Regression!$BZ$13)/$A9</f>
        <v>5.2549552900225019E-2</v>
      </c>
      <c r="L9" s="115">
        <f xml:space="preserve"> (Regression!$CE$14*6*'In Process Calc.'!$C9^5+Regression!$CD$14*5*'In Process Calc.'!$C9^4+Regression!$CC$14*4*'In Process Calc.'!$C9^3+Regression!$CB$14*3*'In Process Calc.'!$C9^2  + Regression!$CA$14*2*'In Process Calc.'!$C9 + Regression!$BZ$14)/$B9</f>
        <v>-5.1343090476070278E-3</v>
      </c>
      <c r="M9" s="115">
        <f xml:space="preserve"> (Regression!$CE$15*6*'In Process Calc.'!$C9^6+Regression!$CD$15*5*'In Process Calc.'!$C9^5+Regression!$CC$15*4*'In Process Calc.'!$C9^3+Regression!$CB$15*3*'In Process Calc.'!$C9^2  + Regression!$CA$15*2*'In Process Calc.'!$C9 + Regression!$BZ$15)/$A9</f>
        <v>-1.1748072469746521E-2</v>
      </c>
      <c r="N9" s="115">
        <f xml:space="preserve"> (Regression!$CE$16*6*'In Process Calc.'!$C9^6+Regression!$CD$16*5*'In Process Calc.'!$C9^5+Regression!$CC$16*4*'In Process Calc.'!$C9^3+Regression!$CB$16*3*'In Process Calc.'!$C9^2  + Regression!$CA$16*2*'In Process Calc.'!$C9 + Regression!$BZ$16)/$A9</f>
        <v>0</v>
      </c>
      <c r="O9" s="115">
        <f xml:space="preserve"> (Regression!$CE$17*6*'In Process Calc.'!$C9^6+Regression!$CD$17*5*'In Process Calc.'!$C9^5+Regression!$CC$17*4*'In Process Calc.'!$C9^3+Regression!$CB$17*3*'In Process Calc.'!$C9^2  + Regression!$CA$17*2*'In Process Calc.'!$C9 + Regression!$BZ$17)/$A9</f>
        <v>0</v>
      </c>
      <c r="P9" s="115">
        <f xml:space="preserve"> (Regression!$CE$18*6*'In Process Calc.'!$C9^6+Regression!$CD$18*5*'In Process Calc.'!$C9^5+Regression!$CC$18*4*'In Process Calc.'!$C9^3+Regression!$CB$18*3*'In Process Calc.'!$C9^2  + Regression!$CA$18*2*'In Process Calc.'!$C9 + Regression!$BZ$18)/$A9</f>
        <v>0</v>
      </c>
      <c r="Q9" s="115">
        <f xml:space="preserve"> (Regression!$CE$19*6*'In Process Calc.'!$C9^5+Regression!$CD$19*5*'In Process Calc.'!$C9^4+Regression!$CC$19*4*'In Process Calc.'!$C9^3 +Regression!$CB$19*3*'In Process Calc.'!$C9^2 + Regression!$CA$19*2*'In Process Calc.'!$C9 + Regression!$BZ$19)/$B9</f>
        <v>9.741820091299553E-3</v>
      </c>
      <c r="R9" s="115">
        <f xml:space="preserve"> (Regression!$CE$20*6*'In Process Calc.'!$C9^5+Regression!$CD$20*5*'In Process Calc.'!$C9^4+Regression!$CC$20*4*'In Process Calc.'!$C9^3 +Regression!$CB$20*3*'In Process Calc.'!$C9^2 + Regression!$CA$20*2*'In Process Calc.'!$C9 + Regression!$BZ$20)/$A9</f>
        <v>0</v>
      </c>
      <c r="S9" s="115">
        <f xml:space="preserve"> (Regression!$CE$21*6*'In Process Calc.'!$C9^5+Regression!$CD$21*5*'In Process Calc.'!$C9^4+Regression!$CC$21*4*'In Process Calc.'!$C9^3 +Regression!$CB$21*3*'In Process Calc.'!$C9^2 + Regression!$CA$21*2*'In Process Calc.'!$C9 + Regression!$BZ$21)/$A9</f>
        <v>0</v>
      </c>
      <c r="T9" s="115">
        <f xml:space="preserve"> (Regression!$CE$22*6*'In Process Calc.'!$C9^5+Regression!$CD$22*5*'In Process Calc.'!$C9^4+Regression!$CC$22*4*'In Process Calc.'!$C9^3 +Regression!$CB$22*3*'In Process Calc.'!$C9^2 + Regression!$CA$22*2*'In Process Calc.'!$C9 + Regression!$BZ$22)/$A9</f>
        <v>0</v>
      </c>
      <c r="U9" s="115">
        <f xml:space="preserve"> (Regression!$CE$23*6*'In Process Calc.'!$C9^5+Regression!$CD$23*5*'In Process Calc.'!$C9^4+Regression!$CC$23*4*'In Process Calc.'!$C9^3 +Regression!$CB$23*3*'In Process Calc.'!$C9^2 + Regression!$CA$23*2*'In Process Calc.'!$C9 + Regression!$BZ$23)/$A9</f>
        <v>0</v>
      </c>
      <c r="V9" s="115">
        <f xml:space="preserve"> (Regression!$CE$24*6*'In Process Calc.'!$C9^5+Regression!$CD$24*5*'In Process Calc.'!$C9^4+Regression!$CC$24*4*'In Process Calc.'!$C9^3 +Regression!$CB$24*3*'In Process Calc.'!$C9^2 + Regression!$CA$24*2*'In Process Calc.'!$C9 + Regression!$BZ$24)/$A9</f>
        <v>0</v>
      </c>
      <c r="W9" s="115">
        <f xml:space="preserve"> (Regression!$CE$25*6*'In Process Calc.'!$C9^5+Regression!$CD$25*5*'In Process Calc.'!$C9^4+Regression!$CC$25*4*'In Process Calc.'!$C9^3 +Regression!$CB$25*3*'In Process Calc.'!$C9^2 + Regression!$CA$25*2*'In Process Calc.'!$C9 + Regression!$BZ$25)/$A9</f>
        <v>0</v>
      </c>
      <c r="X9" s="115">
        <f xml:space="preserve"> (Regression!$CE$26*6*'In Process Calc.'!$C9^5+Regression!$CD$26*5*'In Process Calc.'!$C9^4+Regression!$CC$26*4*'In Process Calc.'!$C9^3 +Regression!$CB$26*3*'In Process Calc.'!$C9^2 + Regression!$CA$26*2*'In Process Calc.'!$C9 + Regression!$BZ$26)/$A9</f>
        <v>0</v>
      </c>
      <c r="Y9" s="115">
        <f xml:space="preserve"> (Regression!$CE$27*6*'In Process Calc.'!$C9^5+Regression!$CD$27*5*'In Process Calc.'!$C9^4+Regression!$CC$27*4*'In Process Calc.'!$C9^3 +Regression!$CB$27*3*'In Process Calc.'!$C9^2 + Regression!$CA$27*2*'In Process Calc.'!$C9 + Regression!$BZ$27)/$A9</f>
        <v>0</v>
      </c>
      <c r="Z9" s="115">
        <f xml:space="preserve"> (Regression!$CE$28*6*'In Process Calc.'!$C9^5+Regression!$CD$28*5*'In Process Calc.'!$C9^4+Regression!$CC$28*4*'In Process Calc.'!$C9^3 +Regression!$CB$28*3*'In Process Calc.'!$C9^2 + Regression!$CA$28*2*'In Process Calc.'!$C9 + Regression!$BZ$28)/$A9</f>
        <v>0</v>
      </c>
      <c r="AA9" s="115">
        <f xml:space="preserve"> (Regression!$CE$29*6*'In Process Calc.'!$C9^5+Regression!$CD$29*5*'In Process Calc.'!$C9^4+Regression!$CC$29*4*'In Process Calc.'!$C9^3 +Regression!$CB$29*3*'In Process Calc.'!$C9^2 + Regression!$CA$29*2*'In Process Calc.'!$C9 + Regression!$BZ$29)/$A9</f>
        <v>0</v>
      </c>
      <c r="AB9" s="115">
        <f xml:space="preserve"> (Regression!$CE$30*6*'In Process Calc.'!$C9^5+Regression!$CD$30*5*'In Process Calc.'!$C9^4+Regression!$CC$30*4*'In Process Calc.'!$C9^3 +Regression!$CB$30*3*'In Process Calc.'!$C9^2 + Regression!$CA$30*2*'In Process Calc.'!$C9 + Regression!$BZ$30)/$A9</f>
        <v>0</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-2.0286438972970292E-2</v>
      </c>
      <c r="AE9" s="115">
        <f xml:space="preserve"> (Regression!$CE$33*6*'In Process Calc.'!$C9^5+Regression!$CD$33*5*'In Process Calc.'!$C9^4+Regression!$CC$33*4*'In Process Calc.'!$C9^3 +Regression!$CB$33*3*'In Process Calc.'!$C9^2 + Regression!$CA$33*2*'In Process Calc.'!$C9 + Regression!$BZ$33)/$A9</f>
        <v>-3.4452897741839461E-2</v>
      </c>
      <c r="AF9" s="115">
        <f xml:space="preserve"> (Regression!$CE$34*6*'In Process Calc.'!$C9^5+Regression!$CD$34*5*'In Process Calc.'!$C9^4+Regression!$CC$34*4*'In Process Calc.'!$C9^3 +Regression!$CB$34*3*'In Process Calc.'!$C9^2 + Regression!$CA$34*2*'In Process Calc.'!$C9 + Regression!$BZ$34)/$A9</f>
        <v>-9.9655701306576583E-3</v>
      </c>
      <c r="AG9" s="116">
        <f t="shared" si="0"/>
        <v>0.18538350097471215</v>
      </c>
      <c r="AH9" s="116">
        <f t="shared" si="3"/>
        <v>0</v>
      </c>
      <c r="AI9" s="116">
        <f t="shared" si="1"/>
        <v>-9.7704143313178268E-2</v>
      </c>
      <c r="AJ9" s="116">
        <f t="shared" si="2"/>
        <v>0</v>
      </c>
      <c r="AK9" s="76">
        <f>'In Process Calc.'!C9</f>
        <v>141</v>
      </c>
      <c r="AL9" s="122">
        <f>((Regression!CL42-Regression!CL43)*1000+'Post Process Calc.'!AL8*'In Process Calc.'!$E9+'In Process Calc.'!$G8*'Measured Data'!AS12+'In Process Calc.'!$F8*'Measured Data'!AS12)/'In Process Calc.'!$J8</f>
        <v>1.8906381047127854</v>
      </c>
      <c r="AM9" s="122">
        <f>((Regression!CM42-Regression!CM43)*1000+'Post Process Calc.'!AM8*'In Process Calc.'!$E9+'In Process Calc.'!$G8*'Measured Data'!AT12+'In Process Calc.'!$F8*'Measured Data'!AT12)/'In Process Calc.'!$J8</f>
        <v>2.7005496671097284</v>
      </c>
      <c r="AN9" s="122">
        <f>((Regression!CN42-Regression!CN43)*1000+'Post Process Calc.'!AN8*'In Process Calc.'!$E9+'In Process Calc.'!$G8*'Measured Data'!AU12+'In Process Calc.'!$F8*'Measured Data'!AU12)/'In Process Calc.'!$J8</f>
        <v>4.7630200012819799</v>
      </c>
      <c r="AO9" s="122">
        <f>((Regression!CO42-Regression!CO43)*1000+'Post Process Calc.'!AO8*'In Process Calc.'!$E9+'In Process Calc.'!$G8*'Measured Data'!AV12+'In Process Calc.'!$F8*'Measured Data'!AV12)/'In Process Calc.'!$J8</f>
        <v>2.1995932104478033</v>
      </c>
      <c r="AP9" s="122">
        <f>((Regression!CP42-Regression!CP43)*1000+'Post Process Calc.'!AP8*'In Process Calc.'!$E9+'In Process Calc.'!$G8*'Measured Data'!AW12+'In Process Calc.'!$F8*'Measured Data'!AW12)/'In Process Calc.'!$J8</f>
        <v>0.58911565851086189</v>
      </c>
      <c r="AQ9" s="122">
        <f>((Regression!CQ42-Regression!CQ43)*1000+'Post Process Calc.'!AQ8*'In Process Calc.'!$E9+'In Process Calc.'!$G8*'Measured Data'!AX12+'In Process Calc.'!$F8*'Measured Data'!AX12)/'In Process Calc.'!$J8</f>
        <v>21.141070577547527</v>
      </c>
      <c r="AR9" s="122">
        <f>((Regression!CR42-Regression!CR43)*1000+'Post Process Calc.'!AR8*'In Process Calc.'!$E9+'In Process Calc.'!$G8*'Measured Data'!AY12+'In Process Calc.'!$F8*'Measured Data'!AY12)/'In Process Calc.'!$J8</f>
        <v>2.0688185112662913</v>
      </c>
      <c r="AS9" s="122">
        <f>((Regression!CS42-Regression!CS43)*1000+'Post Process Calc.'!AS8*'In Process Calc.'!$E9+'In Process Calc.'!$G8*'Measured Data'!AZ12+'In Process Calc.'!$F8*'Measured Data'!AZ12)/'In Process Calc.'!$J8</f>
        <v>12.761200709459185</v>
      </c>
      <c r="AT9" s="122">
        <f>((Regression!CT42-Regression!CT43)*1000+'Post Process Calc.'!AT8*'In Process Calc.'!$E9+'In Process Calc.'!$G8*'Measured Data'!BA12+'In Process Calc.'!$F8*'Measured Data'!BA12)/'In Process Calc.'!$J8</f>
        <v>0</v>
      </c>
      <c r="AU9" s="122">
        <f>((Regression!CU42-Regression!CU43)*1000+'Post Process Calc.'!AU8*'In Process Calc.'!$E9+'In Process Calc.'!$G8*'Measured Data'!BB12+'In Process Calc.'!$F8*'Measured Data'!BB12)/'In Process Calc.'!$J8</f>
        <v>0</v>
      </c>
      <c r="AV9" s="122">
        <f>((Regression!CV42-Regression!CV43)*1000+'Post Process Calc.'!AV8*'In Process Calc.'!$E9+'In Process Calc.'!$G8*'Measured Data'!BC12+'In Process Calc.'!$F8*'Measured Data'!BC12)/'In Process Calc.'!$J8</f>
        <v>0</v>
      </c>
      <c r="AW9" s="122">
        <f>((Regression!CW42-Regression!CW43)*1000+'Post Process Calc.'!AW8*'In Process Calc.'!$E9+'In Process Calc.'!$G8*'Measured Data'!BE12+'In Process Calc.'!$F8*'Measured Data'!BE12)/'In Process Calc.'!$J8</f>
        <v>-7.4223403769198093</v>
      </c>
      <c r="AX9" s="122">
        <f>((Regression!CX42-Regression!CX43)*1000+'Post Process Calc.'!AX8*'In Process Calc.'!$E9+'In Process Calc.'!$G8*'Measured Data'!BF12+'In Process Calc.'!$F8*'Measured Data'!BF12)/'In Process Calc.'!$J8</f>
        <v>0</v>
      </c>
      <c r="AY9" s="122">
        <f>((Regression!CY42-Regression!CY43)*1000+'Post Process Calc.'!AY8*'In Process Calc.'!$E9+'In Process Calc.'!$G8*'Measured Data'!BG12+'In Process Calc.'!$F8*'Measured Data'!BG12)/'In Process Calc.'!$J8</f>
        <v>0</v>
      </c>
      <c r="AZ9" s="122">
        <f>((Regression!CZ42-Regression!CZ43)*1000+'Post Process Calc.'!AZ8*'In Process Calc.'!$E9+'In Process Calc.'!$G8*'Measured Data'!BI12+'In Process Calc.'!$F8*'Measured Data'!BI12)/'In Process Calc.'!$J8</f>
        <v>0</v>
      </c>
      <c r="BA9" s="122">
        <f>((Regression!DA42-Regression!DA43)*1000+'Post Process Calc.'!BA8*'In Process Calc.'!$E9+'In Process Calc.'!$G8*'Measured Data'!BJ12+'In Process Calc.'!$F8*'Measured Data'!BJ12)/'In Process Calc.'!$J8</f>
        <v>0</v>
      </c>
      <c r="BB9" s="122">
        <f>((Regression!DB42-Regression!DB43)*1000+'Post Process Calc.'!BB8*'In Process Calc.'!$E9+'In Process Calc.'!$G8*'Measured Data'!BK12+'In Process Calc.'!$F8*'Measured Data'!BK12)/'In Process Calc.'!$J8</f>
        <v>0</v>
      </c>
      <c r="BC9" s="122">
        <f>((Regression!DC42-Regression!DC43)*1000+'Post Process Calc.'!BC8*'In Process Calc.'!$E9+'In Process Calc.'!$G8*'Measured Data'!BL12+'In Process Calc.'!$F8*'Measured Data'!BL12)/'In Process Calc.'!$J8</f>
        <v>0</v>
      </c>
      <c r="BD9" s="122">
        <f>((Regression!DD42-Regression!DD43)*1000+'Post Process Calc.'!BD8*'In Process Calc.'!$E9+'In Process Calc.'!$G8*'Measured Data'!BM12+'In Process Calc.'!$F8*'Measured Data'!BM12)/'In Process Calc.'!$J8</f>
        <v>0</v>
      </c>
      <c r="BE9" s="122">
        <f>((Regression!DE42-Regression!DE43)*1000+'Post Process Calc.'!BE8*'In Process Calc.'!$E9+'In Process Calc.'!$G8*'Measured Data'!BN12+'In Process Calc.'!$F8*'Measured Data'!BN12)/'In Process Calc.'!$J8</f>
        <v>0</v>
      </c>
      <c r="BF9" s="122">
        <f>((Regression!DF42-Regression!DF43)*1000+'Post Process Calc.'!BF8*'In Process Calc.'!$E9+'In Process Calc.'!$G8*'Measured Data'!BO12+'In Process Calc.'!$F8*'Measured Data'!BO12)/'In Process Calc.'!$J8</f>
        <v>0</v>
      </c>
      <c r="BG9" s="122">
        <f>((Regression!DG42-Regression!DG43)*1000+'Post Process Calc.'!BG8*'In Process Calc.'!$E9+'In Process Calc.'!$G8*'Measured Data'!BP12+'In Process Calc.'!$F8*'Measured Data'!BP12)/'In Process Calc.'!$J8</f>
        <v>0</v>
      </c>
      <c r="BH9" s="122">
        <f>((Regression!DH42-Regression!DH43)*1000+'Post Process Calc.'!BH8*'In Process Calc.'!$E9+'In Process Calc.'!$G8*'Measured Data'!BQ12+'In Process Calc.'!$F8*'Measured Data'!BQ12)/'In Process Calc.'!$J8</f>
        <v>0</v>
      </c>
    </row>
    <row r="10" spans="1:71">
      <c r="A10" s="115">
        <f>'Measured Data'!H14</f>
        <v>9.945699555969238</v>
      </c>
      <c r="B10" s="115">
        <f>'Measured Data'!H14*'In Process Calc.'!E10/1000</f>
        <v>18.855204561903609</v>
      </c>
      <c r="C10" s="295">
        <f>'Growth Regression'!$P9</f>
        <v>1.2121238379291103E-2</v>
      </c>
      <c r="D10" s="115">
        <f>IF('Measured Data'!O14&gt;0,'Measured Data'!O14,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2.1666540635460714</v>
      </c>
      <c r="F10" s="115">
        <f xml:space="preserve"> (Regression!$CE$8*6*'In Process Calc.'!$C10^6+Regression!$CD$8*5*'In Process Calc.'!$C10^5+Regression!$CC$8*4*'In Process Calc.'!$C10^3+Regression!$CB$8*3*'In Process Calc.'!$C10^2  + Regression!$CA$8*2*'In Process Calc.'!$C10 + Regression!$BZ$8)/$A10</f>
        <v>-9.371292437248541E-3</v>
      </c>
      <c r="G10" s="115">
        <f xml:space="preserve"> (Regression!$CE$9*6*'In Process Calc.'!$C10^6+Regression!$CD$9*5*'In Process Calc.'!$C10^5+Regression!$CC$9*4*'In Process Calc.'!$C10^3+Regression!$CB$9*3*'In Process Calc.'!$C10^2  + Regression!$CA$9*2*'In Process Calc.'!$C10 + Regression!$BZ$9)/$B10</f>
        <v>-2.1151789644756398E-4</v>
      </c>
      <c r="H10" s="115">
        <f xml:space="preserve"> (Regression!$CE$10*6*'In Process Calc.'!$C10^6+Regression!$CD$10*5*'In Process Calc.'!$C10^5+Regression!$CC$10*4*'In Process Calc.'!$C10^3+Regression!$CB$10*3*'In Process Calc.'!$C10^2  + Regression!$CA$10*2*'In Process Calc.'!$C10 + Regression!$BZ$10)/$B10</f>
        <v>4.0691404102983098E-3</v>
      </c>
      <c r="I10" s="115">
        <f xml:space="preserve"> (Regression!$CE$11*6*'In Process Calc.'!$C10^6+Regression!$CD$11*5*'In Process Calc.'!$C10^5+Regression!$CC$11*4*'In Process Calc.'!$C10^3+Regression!$CB$11*3*'In Process Calc.'!$C10^2  + Regression!$CA$11*2*'In Process Calc.'!$C10 + Regression!$BZ$11)/$A10</f>
        <v>-1.4613276959805123E-3</v>
      </c>
      <c r="J10" s="115">
        <f>(Regression!$CE$12*6*'In Process Calc.'!$C10^6+Regression!$CD$12*5*'In Process Calc.'!$C10^5+Regression!$CC$12*4*'In Process Calc.'!$C10^3+Regression!$CB$12*3*'In Process Calc.'!$C10^2  + Regression!$CA$12*2*'In Process Calc.'!$C10 + Regression!$BZ$12)/$A10</f>
        <v>1.1202908606640974E-3</v>
      </c>
      <c r="K10" s="115">
        <f xml:space="preserve"> (Regression!$CE$13*6*'In Process Calc.'!$C10^5+Regression!$CD$13*5*'In Process Calc.'!$C10^4+Regression!$CC$13*4*'In Process Calc.'!$C10^3+Regression!$CB$13*3*'In Process Calc.'!$C10^2  + Regression!$CA$13*2*'In Process Calc.'!$C10 + Regression!$BZ$13)/$A10</f>
        <v>4.4157204002955426E-2</v>
      </c>
      <c r="L10" s="115">
        <f xml:space="preserve"> (Regression!$CE$14*6*'In Process Calc.'!$C10^5+Regression!$CD$14*5*'In Process Calc.'!$C10^4+Regression!$CC$14*4*'In Process Calc.'!$C10^3+Regression!$CB$14*3*'In Process Calc.'!$C10^2  + Regression!$CA$14*2*'In Process Calc.'!$C10 + Regression!$BZ$14)/$B10</f>
        <v>-2.930538987917751E-3</v>
      </c>
      <c r="M10" s="115">
        <f xml:space="preserve"> (Regression!$CE$15*6*'In Process Calc.'!$C10^6+Regression!$CD$15*5*'In Process Calc.'!$C10^5+Regression!$CC$15*4*'In Process Calc.'!$C10^3+Regression!$CB$15*3*'In Process Calc.'!$C10^2  + Regression!$CA$15*2*'In Process Calc.'!$C10 + Regression!$BZ$15)/$A10</f>
        <v>-4.4321360983902479E-3</v>
      </c>
      <c r="N10" s="115">
        <f xml:space="preserve"> (Regression!$CE$16*6*'In Process Calc.'!$C10^6+Regression!$CD$16*5*'In Process Calc.'!$C10^5+Regression!$CC$16*4*'In Process Calc.'!$C10^3+Regression!$CB$16*3*'In Process Calc.'!$C10^2  + Regression!$CA$16*2*'In Process Calc.'!$C10 + Regression!$BZ$16)/$A10</f>
        <v>0</v>
      </c>
      <c r="O10" s="115">
        <f xml:space="preserve"> (Regression!$CE$17*6*'In Process Calc.'!$C10^6+Regression!$CD$17*5*'In Process Calc.'!$C10^5+Regression!$CC$17*4*'In Process Calc.'!$C10^3+Regression!$CB$17*3*'In Process Calc.'!$C10^2  + Regression!$CA$17*2*'In Process Calc.'!$C10 + Regression!$BZ$17)/$A10</f>
        <v>0</v>
      </c>
      <c r="P10" s="115">
        <f xml:space="preserve"> (Regression!$CE$18*6*'In Process Calc.'!$C10^6+Regression!$CD$18*5*'In Process Calc.'!$C10^5+Regression!$CC$18*4*'In Process Calc.'!$C10^3+Regression!$CB$18*3*'In Process Calc.'!$C10^2  + Regression!$CA$18*2*'In Process Calc.'!$C10 + Regression!$BZ$18)/$A10</f>
        <v>0</v>
      </c>
      <c r="Q10" s="115">
        <f xml:space="preserve"> (Regression!$CE$19*6*'In Process Calc.'!$C10^5+Regression!$CD$19*5*'In Process Calc.'!$C10^4+Regression!$CC$19*4*'In Process Calc.'!$C10^3 +Regression!$CB$19*3*'In Process Calc.'!$C10^2 + Regression!$CA$19*2*'In Process Calc.'!$C10 + Regression!$BZ$19)/$B10</f>
        <v>3.290574235022793E-3</v>
      </c>
      <c r="R10" s="115">
        <f xml:space="preserve"> (Regression!$CE$20*6*'In Process Calc.'!$C10^5+Regression!$CD$20*5*'In Process Calc.'!$C10^4+Regression!$CC$20*4*'In Process Calc.'!$C10^3 +Regression!$CB$20*3*'In Process Calc.'!$C10^2 + Regression!$CA$20*2*'In Process Calc.'!$C10 + Regression!$BZ$20)/$A10</f>
        <v>0</v>
      </c>
      <c r="S10" s="115">
        <f xml:space="preserve"> (Regression!$CE$21*6*'In Process Calc.'!$C10^5+Regression!$CD$21*5*'In Process Calc.'!$C10^4+Regression!$CC$21*4*'In Process Calc.'!$C10^3 +Regression!$CB$21*3*'In Process Calc.'!$C10^2 + Regression!$CA$21*2*'In Process Calc.'!$C10 + Regression!$BZ$21)/$A10</f>
        <v>0</v>
      </c>
      <c r="T10" s="115">
        <f xml:space="preserve"> (Regression!$CE$22*6*'In Process Calc.'!$C10^5+Regression!$CD$22*5*'In Process Calc.'!$C10^4+Regression!$CC$22*4*'In Process Calc.'!$C10^3 +Regression!$CB$22*3*'In Process Calc.'!$C10^2 + Regression!$CA$22*2*'In Process Calc.'!$C10 + Regression!$BZ$22)/$A10</f>
        <v>0</v>
      </c>
      <c r="U10" s="115">
        <f xml:space="preserve"> (Regression!$CE$23*6*'In Process Calc.'!$C10^5+Regression!$CD$23*5*'In Process Calc.'!$C10^4+Regression!$CC$23*4*'In Process Calc.'!$C10^3 +Regression!$CB$23*3*'In Process Calc.'!$C10^2 + Regression!$CA$23*2*'In Process Calc.'!$C10 + Regression!$BZ$23)/$A10</f>
        <v>0</v>
      </c>
      <c r="V10" s="115">
        <f xml:space="preserve"> (Regression!$CE$24*6*'In Process Calc.'!$C10^5+Regression!$CD$24*5*'In Process Calc.'!$C10^4+Regression!$CC$24*4*'In Process Calc.'!$C10^3 +Regression!$CB$24*3*'In Process Calc.'!$C10^2 + Regression!$CA$24*2*'In Process Calc.'!$C10 + Regression!$BZ$24)/$A10</f>
        <v>0</v>
      </c>
      <c r="W10" s="115">
        <f xml:space="preserve"> (Regression!$CE$25*6*'In Process Calc.'!$C10^5+Regression!$CD$25*5*'In Process Calc.'!$C10^4+Regression!$CC$25*4*'In Process Calc.'!$C10^3 +Regression!$CB$25*3*'In Process Calc.'!$C10^2 + Regression!$CA$25*2*'In Process Calc.'!$C10 + Regression!$BZ$25)/$A10</f>
        <v>0</v>
      </c>
      <c r="X10" s="115">
        <f xml:space="preserve"> (Regression!$CE$26*6*'In Process Calc.'!$C10^5+Regression!$CD$26*5*'In Process Calc.'!$C10^4+Regression!$CC$26*4*'In Process Calc.'!$C10^3 +Regression!$CB$26*3*'In Process Calc.'!$C10^2 + Regression!$CA$26*2*'In Process Calc.'!$C10 + Regression!$BZ$26)/$A10</f>
        <v>0</v>
      </c>
      <c r="Y10" s="115">
        <f xml:space="preserve"> (Regression!$CE$27*6*'In Process Calc.'!$C10^5+Regression!$CD$27*5*'In Process Calc.'!$C10^4+Regression!$CC$27*4*'In Process Calc.'!$C10^3 +Regression!$CB$27*3*'In Process Calc.'!$C10^2 + Regression!$CA$27*2*'In Process Calc.'!$C10 + Regression!$BZ$27)/$A10</f>
        <v>0</v>
      </c>
      <c r="Z10" s="115">
        <f xml:space="preserve"> (Regression!$CE$28*6*'In Process Calc.'!$C10^5+Regression!$CD$28*5*'In Process Calc.'!$C10^4+Regression!$CC$28*4*'In Process Calc.'!$C10^3 +Regression!$CB$28*3*'In Process Calc.'!$C10^2 + Regression!$CA$28*2*'In Process Calc.'!$C10 + Regression!$BZ$28)/$A10</f>
        <v>0</v>
      </c>
      <c r="AA10" s="115">
        <f xml:space="preserve"> (Regression!$CE$29*6*'In Process Calc.'!$C10^5+Regression!$CD$29*5*'In Process Calc.'!$C10^4+Regression!$CC$29*4*'In Process Calc.'!$C10^3 +Regression!$CB$29*3*'In Process Calc.'!$C10^2 + Regression!$CA$29*2*'In Process Calc.'!$C10 + Regression!$BZ$29)/$A10</f>
        <v>0</v>
      </c>
      <c r="AB10" s="115">
        <f xml:space="preserve"> (Regression!$CE$30*6*'In Process Calc.'!$C10^5+Regression!$CD$30*5*'In Process Calc.'!$C10^4+Regression!$CC$30*4*'In Process Calc.'!$C10^3 +Regression!$CB$30*3*'In Process Calc.'!$C10^2 + Regression!$CA$30*2*'In Process Calc.'!$C10 + Regression!$BZ$30)/$A10</f>
        <v>0</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-6.2176465850440118E-3</v>
      </c>
      <c r="AE10" s="115">
        <f xml:space="preserve"> (Regression!$CE$33*6*'In Process Calc.'!$C10^5+Regression!$CD$33*5*'In Process Calc.'!$C10^4+Regression!$CC$33*4*'In Process Calc.'!$C10^3 +Regression!$CB$33*3*'In Process Calc.'!$C10^2 + Regression!$CA$33*2*'In Process Calc.'!$C10 + Regression!$BZ$33)/$A10</f>
        <v>-1.5588939022292563E-2</v>
      </c>
      <c r="AF10" s="115">
        <f xml:space="preserve"> (Regression!$CE$34*6*'In Process Calc.'!$C10^5+Regression!$CD$34*5*'In Process Calc.'!$C10^4+Regression!$CC$34*4*'In Process Calc.'!$C10^3 +Regression!$CB$34*3*'In Process Calc.'!$C10^2 + Regression!$CA$34*2*'In Process Calc.'!$C10 + Regression!$BZ$34)/$A10</f>
        <v>1.7718789302747121E-2</v>
      </c>
      <c r="AG10" s="116">
        <f t="shared" si="0"/>
        <v>7.451953332014763E-2</v>
      </c>
      <c r="AH10" s="116">
        <f t="shared" si="3"/>
        <v>0</v>
      </c>
      <c r="AI10" s="116">
        <f t="shared" si="1"/>
        <v>-6.6366044999624771E-2</v>
      </c>
      <c r="AJ10" s="116">
        <f t="shared" si="2"/>
        <v>0</v>
      </c>
      <c r="AK10" s="76">
        <f>'In Process Calc.'!C10</f>
        <v>164.65000000008149</v>
      </c>
      <c r="AL10" s="122">
        <f>((Regression!CL43-Regression!CL44)*1000+'Post Process Calc.'!AL9*'In Process Calc.'!$E10+'In Process Calc.'!$G9*'Measured Data'!AS13+'In Process Calc.'!$F9*'Measured Data'!AS13)/'In Process Calc.'!$J9</f>
        <v>3.0970512622070809</v>
      </c>
      <c r="AM10" s="122">
        <f>((Regression!CM43-Regression!CM44)*1000+'Post Process Calc.'!AM9*'In Process Calc.'!$E10+'In Process Calc.'!$G9*'Measured Data'!AT13+'In Process Calc.'!$F9*'Measured Data'!AT13)/'In Process Calc.'!$J9</f>
        <v>2.7935657796130364</v>
      </c>
      <c r="AN10" s="122">
        <f>((Regression!CN43-Regression!CN44)*1000+'Post Process Calc.'!AN9*'In Process Calc.'!$E10+'In Process Calc.'!$G9*'Measured Data'!AU13+'In Process Calc.'!$F9*'Measured Data'!AU13)/'In Process Calc.'!$J9</f>
        <v>3.9585958957414462</v>
      </c>
      <c r="AO10" s="122">
        <f>((Regression!CO43-Regression!CO44)*1000+'Post Process Calc.'!AO9*'In Process Calc.'!$E10+'In Process Calc.'!$G9*'Measured Data'!AV13+'In Process Calc.'!$F9*'Measured Data'!AV13)/'In Process Calc.'!$J9</f>
        <v>2.466636639713387</v>
      </c>
      <c r="AP10" s="122">
        <f>((Regression!CP43-Regression!CP44)*1000+'Post Process Calc.'!AP9*'In Process Calc.'!$E10+'In Process Calc.'!$G9*'Measured Data'!AW13+'In Process Calc.'!$F9*'Measured Data'!AW13)/'In Process Calc.'!$J9</f>
        <v>0.45125891127996703</v>
      </c>
      <c r="AQ10" s="122">
        <f>((Regression!CQ43-Regression!CQ44)*1000+'Post Process Calc.'!AQ9*'In Process Calc.'!$E10+'In Process Calc.'!$G9*'Measured Data'!AX13+'In Process Calc.'!$F9*'Measured Data'!AX13)/'In Process Calc.'!$J9</f>
        <v>16.298559388478697</v>
      </c>
      <c r="AR10" s="122">
        <f>((Regression!CR43-Regression!CR44)*1000+'Post Process Calc.'!AR9*'In Process Calc.'!$E10+'In Process Calc.'!$G9*'Measured Data'!AY13+'In Process Calc.'!$F9*'Measured Data'!AY13)/'In Process Calc.'!$J9</f>
        <v>2.8527272321877097</v>
      </c>
      <c r="AS10" s="122">
        <f>((Regression!CS43-Regression!CS44)*1000+'Post Process Calc.'!AS9*'In Process Calc.'!$E10+'In Process Calc.'!$G9*'Measured Data'!AZ13+'In Process Calc.'!$F9*'Measured Data'!AZ13)/'In Process Calc.'!$J9</f>
        <v>13.621162834406105</v>
      </c>
      <c r="AT10" s="122">
        <f>((Regression!CT43-Regression!CT44)*1000+'Post Process Calc.'!AT9*'In Process Calc.'!$E10+'In Process Calc.'!$G9*'Measured Data'!BA13+'In Process Calc.'!$F9*'Measured Data'!BA13)/'In Process Calc.'!$J9</f>
        <v>0</v>
      </c>
      <c r="AU10" s="122">
        <f>((Regression!CU43-Regression!CU44)*1000+'Post Process Calc.'!AU9*'In Process Calc.'!$E10+'In Process Calc.'!$G9*'Measured Data'!BB13+'In Process Calc.'!$F9*'Measured Data'!BB13)/'In Process Calc.'!$J9</f>
        <v>0</v>
      </c>
      <c r="AV10" s="122">
        <f>((Regression!CV43-Regression!CV44)*1000+'Post Process Calc.'!AV9*'In Process Calc.'!$E10+'In Process Calc.'!$G9*'Measured Data'!BC13+'In Process Calc.'!$F9*'Measured Data'!BC13)/'In Process Calc.'!$J9</f>
        <v>0</v>
      </c>
      <c r="AW10" s="122">
        <f>((Regression!CW43-Regression!CW44)*1000+'Post Process Calc.'!AW9*'In Process Calc.'!$E10+'In Process Calc.'!$G9*'Measured Data'!BE13+'In Process Calc.'!$F9*'Measured Data'!BE13)/'In Process Calc.'!$J9</f>
        <v>-8.658598068170809</v>
      </c>
      <c r="AX10" s="122">
        <f>((Regression!CX43-Regression!CX44)*1000+'Post Process Calc.'!AX9*'In Process Calc.'!$E10+'In Process Calc.'!$G9*'Measured Data'!BF13+'In Process Calc.'!$F9*'Measured Data'!BF13)/'In Process Calc.'!$J9</f>
        <v>0</v>
      </c>
      <c r="AY10" s="122">
        <f>((Regression!CY43-Regression!CY44)*1000+'Post Process Calc.'!AY9*'In Process Calc.'!$E10+'In Process Calc.'!$G9*'Measured Data'!BG13+'In Process Calc.'!$F9*'Measured Data'!BG13)/'In Process Calc.'!$J9</f>
        <v>0</v>
      </c>
      <c r="AZ10" s="122">
        <f>((Regression!CZ43-Regression!CZ44)*1000+'Post Process Calc.'!AZ9*'In Process Calc.'!$E10+'In Process Calc.'!$G9*'Measured Data'!BI13+'In Process Calc.'!$F9*'Measured Data'!BI13)/'In Process Calc.'!$J9</f>
        <v>0</v>
      </c>
      <c r="BA10" s="122">
        <f>((Regression!DA43-Regression!DA44)*1000+'Post Process Calc.'!BA9*'In Process Calc.'!$E10+'In Process Calc.'!$G9*'Measured Data'!BJ13+'In Process Calc.'!$F9*'Measured Data'!BJ13)/'In Process Calc.'!$J9</f>
        <v>0</v>
      </c>
      <c r="BB10" s="122">
        <f>((Regression!DB43-Regression!DB44)*1000+'Post Process Calc.'!BB9*'In Process Calc.'!$E10+'In Process Calc.'!$G9*'Measured Data'!BK13+'In Process Calc.'!$F9*'Measured Data'!BK13)/'In Process Calc.'!$J9</f>
        <v>0</v>
      </c>
      <c r="BC10" s="122">
        <f>((Regression!DC43-Regression!DC44)*1000+'Post Process Calc.'!BC9*'In Process Calc.'!$E10+'In Process Calc.'!$G9*'Measured Data'!BL13+'In Process Calc.'!$F9*'Measured Data'!BL13)/'In Process Calc.'!$J9</f>
        <v>0</v>
      </c>
      <c r="BD10" s="122">
        <f>((Regression!DD43-Regression!DD44)*1000+'Post Process Calc.'!BD9*'In Process Calc.'!$E10+'In Process Calc.'!$G9*'Measured Data'!BM13+'In Process Calc.'!$F9*'Measured Data'!BM13)/'In Process Calc.'!$J9</f>
        <v>0</v>
      </c>
      <c r="BE10" s="122">
        <f>((Regression!DE43-Regression!DE44)*1000+'Post Process Calc.'!BE9*'In Process Calc.'!$E10+'In Process Calc.'!$G9*'Measured Data'!BN13+'In Process Calc.'!$F9*'Measured Data'!BN13)/'In Process Calc.'!$J9</f>
        <v>0</v>
      </c>
      <c r="BF10" s="122">
        <f>((Regression!DF43-Regression!DF44)*1000+'Post Process Calc.'!BF9*'In Process Calc.'!$E10+'In Process Calc.'!$G9*'Measured Data'!BO13+'In Process Calc.'!$F9*'Measured Data'!BO13)/'In Process Calc.'!$J9</f>
        <v>0</v>
      </c>
      <c r="BG10" s="122">
        <f>((Regression!DG43-Regression!DG44)*1000+'Post Process Calc.'!BG9*'In Process Calc.'!$E10+'In Process Calc.'!$G9*'Measured Data'!BP13+'In Process Calc.'!$F9*'Measured Data'!BP13)/'In Process Calc.'!$J9</f>
        <v>0</v>
      </c>
      <c r="BH10" s="122">
        <f>((Regression!DH43-Regression!DH44)*1000+'Post Process Calc.'!BH9*'In Process Calc.'!$E10+'In Process Calc.'!$G9*'Measured Data'!BQ13+'In Process Calc.'!$F9*'Measured Data'!BQ13)/'In Process Calc.'!$J9</f>
        <v>0</v>
      </c>
    </row>
    <row r="11" spans="1:71">
      <c r="A11" s="115">
        <f>'Measured Data'!H15</f>
        <v>12.503599984741211</v>
      </c>
      <c r="B11" s="115">
        <f>'Measured Data'!H15*'In Process Calc.'!E11/1000</f>
        <v>24.018952474392137</v>
      </c>
      <c r="C11" s="295">
        <f>'Growth Regression'!$P10</f>
        <v>8.029119649252462E-3</v>
      </c>
      <c r="D11" s="115">
        <f>IF('Measured Data'!O15&gt;0,'Measured Data'!O15,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1.9687155750685648</v>
      </c>
      <c r="F11" s="115">
        <f xml:space="preserve"> (Regression!$CE$8*6*'In Process Calc.'!$C11^6+Regression!$CD$8*5*'In Process Calc.'!$C11^5+Regression!$CC$8*4*'In Process Calc.'!$C11^3+Regression!$CB$8*3*'In Process Calc.'!$C11^2  + Regression!$CA$8*2*'In Process Calc.'!$C11 + Regression!$BZ$8)/$A11</f>
        <v>-6.3950624334056429E-3</v>
      </c>
      <c r="G11" s="115">
        <f xml:space="preserve"> (Regression!$CE$9*6*'In Process Calc.'!$C11^6+Regression!$CD$9*5*'In Process Calc.'!$C11^5+Regression!$CC$9*4*'In Process Calc.'!$C11^3+Regression!$CB$9*3*'In Process Calc.'!$C11^2  + Regression!$CA$9*2*'In Process Calc.'!$C11 + Regression!$BZ$9)/$B11</f>
        <v>4.9628592869793582E-5</v>
      </c>
      <c r="H11" s="115">
        <f xml:space="preserve"> (Regression!$CE$10*6*'In Process Calc.'!$C11^6+Regression!$CD$10*5*'In Process Calc.'!$C11^5+Regression!$CC$10*4*'In Process Calc.'!$C11^3+Regression!$CB$10*3*'In Process Calc.'!$C11^2  + Regression!$CA$10*2*'In Process Calc.'!$C11 + Regression!$BZ$10)/$B11</f>
        <v>3.8451364505081302E-3</v>
      </c>
      <c r="I11" s="115">
        <f xml:space="preserve"> (Regression!$CE$11*6*'In Process Calc.'!$C11^6+Regression!$CD$11*5*'In Process Calc.'!$C11^5+Regression!$CC$11*4*'In Process Calc.'!$C11^3+Regression!$CB$11*3*'In Process Calc.'!$C11^2  + Regression!$CA$11*2*'In Process Calc.'!$C11 + Regression!$BZ$11)/$A11</f>
        <v>-1.2007641469649164E-4</v>
      </c>
      <c r="J11" s="115">
        <f>(Regression!$CE$12*6*'In Process Calc.'!$C11^6+Regression!$CD$12*5*'In Process Calc.'!$C11^5+Regression!$CC$12*4*'In Process Calc.'!$C11^3+Regression!$CB$12*3*'In Process Calc.'!$C11^2  + Regression!$CA$12*2*'In Process Calc.'!$C11 + Regression!$BZ$12)/$A11</f>
        <v>8.0772592898223589E-4</v>
      </c>
      <c r="K11" s="115">
        <f xml:space="preserve"> (Regression!$CE$13*6*'In Process Calc.'!$C11^5+Regression!$CD$13*5*'In Process Calc.'!$C11^4+Regression!$CC$13*4*'In Process Calc.'!$C11^3+Regression!$CB$13*3*'In Process Calc.'!$C11^2  + Regression!$CA$13*2*'In Process Calc.'!$C11 + Regression!$BZ$13)/$A11</f>
        <v>4.1801149985527301E-2</v>
      </c>
      <c r="L11" s="115">
        <f xml:space="preserve"> (Regression!$CE$14*6*'In Process Calc.'!$C11^5+Regression!$CD$14*5*'In Process Calc.'!$C11^4+Regression!$CC$14*4*'In Process Calc.'!$C11^3+Regression!$CB$14*3*'In Process Calc.'!$C11^2  + Regression!$CA$14*2*'In Process Calc.'!$C11 + Regression!$BZ$14)/$B11</f>
        <v>-1.3336973026113314E-3</v>
      </c>
      <c r="M11" s="115">
        <f xml:space="preserve"> (Regression!$CE$15*6*'In Process Calc.'!$C11^6+Regression!$CD$15*5*'In Process Calc.'!$C11^5+Regression!$CC$15*4*'In Process Calc.'!$C11^3+Regression!$CB$15*3*'In Process Calc.'!$C11^2  + Regression!$CA$15*2*'In Process Calc.'!$C11 + Regression!$BZ$15)/$A11</f>
        <v>-1.9205675361797805E-4</v>
      </c>
      <c r="N11" s="115">
        <f xml:space="preserve"> (Regression!$CE$16*6*'In Process Calc.'!$C11^6+Regression!$CD$16*5*'In Process Calc.'!$C11^5+Regression!$CC$16*4*'In Process Calc.'!$C11^3+Regression!$CB$16*3*'In Process Calc.'!$C11^2  + Regression!$CA$16*2*'In Process Calc.'!$C11 + Regression!$BZ$16)/$A11</f>
        <v>0</v>
      </c>
      <c r="O11" s="115">
        <f xml:space="preserve"> (Regression!$CE$17*6*'In Process Calc.'!$C11^6+Regression!$CD$17*5*'In Process Calc.'!$C11^5+Regression!$CC$17*4*'In Process Calc.'!$C11^3+Regression!$CB$17*3*'In Process Calc.'!$C11^2  + Regression!$CA$17*2*'In Process Calc.'!$C11 + Regression!$BZ$17)/$A11</f>
        <v>0</v>
      </c>
      <c r="P11" s="115">
        <f xml:space="preserve"> (Regression!$CE$18*6*'In Process Calc.'!$C11^6+Regression!$CD$18*5*'In Process Calc.'!$C11^5+Regression!$CC$18*4*'In Process Calc.'!$C11^3+Regression!$CB$18*3*'In Process Calc.'!$C11^2  + Regression!$CA$18*2*'In Process Calc.'!$C11 + Regression!$BZ$18)/$A11</f>
        <v>0</v>
      </c>
      <c r="Q11" s="115">
        <f xml:space="preserve"> (Regression!$CE$19*6*'In Process Calc.'!$C11^5+Regression!$CD$19*5*'In Process Calc.'!$C11^4+Regression!$CC$19*4*'In Process Calc.'!$C11^3 +Regression!$CB$19*3*'In Process Calc.'!$C11^2 + Regression!$CA$19*2*'In Process Calc.'!$C11 + Regression!$BZ$19)/$B11</f>
        <v>-8.4527404757693807E-4</v>
      </c>
      <c r="R11" s="115">
        <f xml:space="preserve"> (Regression!$CE$20*6*'In Process Calc.'!$C11^5+Regression!$CD$20*5*'In Process Calc.'!$C11^4+Regression!$CC$20*4*'In Process Calc.'!$C11^3 +Regression!$CB$20*3*'In Process Calc.'!$C11^2 + Regression!$CA$20*2*'In Process Calc.'!$C11 + Regression!$BZ$20)/$A11</f>
        <v>0</v>
      </c>
      <c r="S11" s="115">
        <f xml:space="preserve"> (Regression!$CE$21*6*'In Process Calc.'!$C11^5+Regression!$CD$21*5*'In Process Calc.'!$C11^4+Regression!$CC$21*4*'In Process Calc.'!$C11^3 +Regression!$CB$21*3*'In Process Calc.'!$C11^2 + Regression!$CA$21*2*'In Process Calc.'!$C11 + Regression!$BZ$21)/$A11</f>
        <v>0</v>
      </c>
      <c r="T11" s="115">
        <f xml:space="preserve"> (Regression!$CE$22*6*'In Process Calc.'!$C11^5+Regression!$CD$22*5*'In Process Calc.'!$C11^4+Regression!$CC$22*4*'In Process Calc.'!$C11^3 +Regression!$CB$22*3*'In Process Calc.'!$C11^2 + Regression!$CA$22*2*'In Process Calc.'!$C11 + Regression!$BZ$22)/$A11</f>
        <v>0</v>
      </c>
      <c r="U11" s="115">
        <f xml:space="preserve"> (Regression!$CE$23*6*'In Process Calc.'!$C11^5+Regression!$CD$23*5*'In Process Calc.'!$C11^4+Regression!$CC$23*4*'In Process Calc.'!$C11^3 +Regression!$CB$23*3*'In Process Calc.'!$C11^2 + Regression!$CA$23*2*'In Process Calc.'!$C11 + Regression!$BZ$23)/$A11</f>
        <v>0</v>
      </c>
      <c r="V11" s="115">
        <f xml:space="preserve"> (Regression!$CE$24*6*'In Process Calc.'!$C11^5+Regression!$CD$24*5*'In Process Calc.'!$C11^4+Regression!$CC$24*4*'In Process Calc.'!$C11^3 +Regression!$CB$24*3*'In Process Calc.'!$C11^2 + Regression!$CA$24*2*'In Process Calc.'!$C11 + Regression!$BZ$24)/$A11</f>
        <v>0</v>
      </c>
      <c r="W11" s="115">
        <f xml:space="preserve"> (Regression!$CE$25*6*'In Process Calc.'!$C11^5+Regression!$CD$25*5*'In Process Calc.'!$C11^4+Regression!$CC$25*4*'In Process Calc.'!$C11^3 +Regression!$CB$25*3*'In Process Calc.'!$C11^2 + Regression!$CA$25*2*'In Process Calc.'!$C11 + Regression!$BZ$25)/$A11</f>
        <v>0</v>
      </c>
      <c r="X11" s="115">
        <f xml:space="preserve"> (Regression!$CE$26*6*'In Process Calc.'!$C11^5+Regression!$CD$26*5*'In Process Calc.'!$C11^4+Regression!$CC$26*4*'In Process Calc.'!$C11^3 +Regression!$CB$26*3*'In Process Calc.'!$C11^2 + Regression!$CA$26*2*'In Process Calc.'!$C11 + Regression!$BZ$26)/$A11</f>
        <v>0</v>
      </c>
      <c r="Y11" s="115">
        <f xml:space="preserve"> (Regression!$CE$27*6*'In Process Calc.'!$C11^5+Regression!$CD$27*5*'In Process Calc.'!$C11^4+Regression!$CC$27*4*'In Process Calc.'!$C11^3 +Regression!$CB$27*3*'In Process Calc.'!$C11^2 + Regression!$CA$27*2*'In Process Calc.'!$C11 + Regression!$BZ$27)/$A11</f>
        <v>0</v>
      </c>
      <c r="Z11" s="115">
        <f xml:space="preserve"> (Regression!$CE$28*6*'In Process Calc.'!$C11^5+Regression!$CD$28*5*'In Process Calc.'!$C11^4+Regression!$CC$28*4*'In Process Calc.'!$C11^3 +Regression!$CB$28*3*'In Process Calc.'!$C11^2 + Regression!$CA$28*2*'In Process Calc.'!$C11 + Regression!$BZ$28)/$A11</f>
        <v>0</v>
      </c>
      <c r="AA11" s="115">
        <f xml:space="preserve"> (Regression!$CE$29*6*'In Process Calc.'!$C11^5+Regression!$CD$29*5*'In Process Calc.'!$C11^4+Regression!$CC$29*4*'In Process Calc.'!$C11^3 +Regression!$CB$29*3*'In Process Calc.'!$C11^2 + Regression!$CA$29*2*'In Process Calc.'!$C11 + Regression!$BZ$29)/$A11</f>
        <v>0</v>
      </c>
      <c r="AB11" s="115">
        <f xml:space="preserve"> (Regression!$CE$30*6*'In Process Calc.'!$C11^5+Regression!$CD$30*5*'In Process Calc.'!$C11^4+Regression!$CC$30*4*'In Process Calc.'!$C11^3 +Regression!$CB$30*3*'In Process Calc.'!$C11^2 + Regression!$CA$30*2*'In Process Calc.'!$C11 + Regression!$BZ$30)/$A11</f>
        <v>0</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2.462233707252849E-3</v>
      </c>
      <c r="AE11" s="115">
        <f xml:space="preserve"> (Regression!$CE$33*6*'In Process Calc.'!$C11^5+Regression!$CD$33*5*'In Process Calc.'!$C11^4+Regression!$CC$33*4*'In Process Calc.'!$C11^3 +Regression!$CB$33*3*'In Process Calc.'!$C11^2 + Regression!$CA$33*2*'In Process Calc.'!$C11 + Regression!$BZ$33)/$A11</f>
        <v>-3.9328287261528013E-3</v>
      </c>
      <c r="AF11" s="115">
        <f xml:space="preserve"> (Regression!$CE$34*6*'In Process Calc.'!$C11^5+Regression!$CD$34*5*'In Process Calc.'!$C11^4+Regression!$CC$34*4*'In Process Calc.'!$C11^3 +Regression!$CB$34*3*'In Process Calc.'!$C11^2 + Regression!$CA$34*2*'In Process Calc.'!$C11 + Regression!$BZ$34)/$A11</f>
        <v>3.3830859763016127E-2</v>
      </c>
      <c r="AG11" s="116">
        <f t="shared" si="0"/>
        <v>-2.0221310845983782E-2</v>
      </c>
      <c r="AH11" s="116">
        <f t="shared" si="3"/>
        <v>0</v>
      </c>
      <c r="AI11" s="116">
        <f t="shared" si="1"/>
        <v>-3.1905756254866045E-2</v>
      </c>
      <c r="AJ11" s="116">
        <f t="shared" si="2"/>
        <v>0</v>
      </c>
      <c r="AK11" s="76">
        <f>'In Process Calc.'!C11</f>
        <v>189.03333333326736</v>
      </c>
      <c r="AL11" s="122">
        <f>((Regression!CL44-Regression!CL45)*1000+'Post Process Calc.'!AL10*'In Process Calc.'!$E11+'In Process Calc.'!$G10*'Measured Data'!AS14+'In Process Calc.'!$F10*'Measured Data'!AS14)/'In Process Calc.'!$J10</f>
        <v>4.2637974382416086</v>
      </c>
      <c r="AM11" s="122">
        <f>((Regression!CM44-Regression!CM45)*1000+'Post Process Calc.'!AM10*'In Process Calc.'!$E11+'In Process Calc.'!$G10*'Measured Data'!AT14+'In Process Calc.'!$F10*'Measured Data'!AT14)/'In Process Calc.'!$J10</f>
        <v>2.8498553246450391</v>
      </c>
      <c r="AN11" s="122">
        <f>((Regression!CN44-Regression!CN45)*1000+'Post Process Calc.'!AN10*'In Process Calc.'!$E11+'In Process Calc.'!$G10*'Measured Data'!AU14+'In Process Calc.'!$F10*'Measured Data'!AU14)/'In Process Calc.'!$J10</f>
        <v>2.9148709200717957</v>
      </c>
      <c r="AO11" s="122">
        <f>((Regression!CO44-Regression!CO45)*1000+'Post Process Calc.'!AO10*'In Process Calc.'!$E11+'In Process Calc.'!$G10*'Measured Data'!AV14+'In Process Calc.'!$F10*'Measured Data'!AV14)/'In Process Calc.'!$J10</f>
        <v>2.6032921183312894</v>
      </c>
      <c r="AP11" s="122">
        <f>((Regression!CP44-Regression!CP45)*1000+'Post Process Calc.'!AP10*'In Process Calc.'!$E11+'In Process Calc.'!$G10*'Measured Data'!AW14+'In Process Calc.'!$F10*'Measured Data'!AW14)/'In Process Calc.'!$J10</f>
        <v>0.31965818190815393</v>
      </c>
      <c r="AQ11" s="122">
        <f>((Regression!CQ44-Regression!CQ45)*1000+'Post Process Calc.'!AQ10*'In Process Calc.'!$E11+'In Process Calc.'!$G10*'Measured Data'!AX14+'In Process Calc.'!$F10*'Measured Data'!AX14)/'In Process Calc.'!$J10</f>
        <v>10.32082040619561</v>
      </c>
      <c r="AR11" s="122">
        <f>((Regression!CR44-Regression!CR45)*1000+'Post Process Calc.'!AR10*'In Process Calc.'!$E11+'In Process Calc.'!$G10*'Measured Data'!AY14+'In Process Calc.'!$F10*'Measured Data'!AY14)/'In Process Calc.'!$J10</f>
        <v>3.4632013297510267</v>
      </c>
      <c r="AS11" s="122">
        <f>((Regression!CS44-Regression!CS45)*1000+'Post Process Calc.'!AS10*'In Process Calc.'!$E11+'In Process Calc.'!$G10*'Measured Data'!AZ14+'In Process Calc.'!$F10*'Measured Data'!AZ14)/'In Process Calc.'!$J10</f>
        <v>14.106916157233689</v>
      </c>
      <c r="AT11" s="122">
        <f>((Regression!CT44-Regression!CT45)*1000+'Post Process Calc.'!AT10*'In Process Calc.'!$E11+'In Process Calc.'!$G10*'Measured Data'!BA14+'In Process Calc.'!$F10*'Measured Data'!BA14)/'In Process Calc.'!$J10</f>
        <v>0</v>
      </c>
      <c r="AU11" s="122">
        <f>((Regression!CU44-Regression!CU45)*1000+'Post Process Calc.'!AU10*'In Process Calc.'!$E11+'In Process Calc.'!$G10*'Measured Data'!BB14+'In Process Calc.'!$F10*'Measured Data'!BB14)/'In Process Calc.'!$J10</f>
        <v>0</v>
      </c>
      <c r="AV11" s="122">
        <f>((Regression!CV44-Regression!CV45)*1000+'Post Process Calc.'!AV10*'In Process Calc.'!$E11+'In Process Calc.'!$G10*'Measured Data'!BC14+'In Process Calc.'!$F10*'Measured Data'!BC14)/'In Process Calc.'!$J10</f>
        <v>0</v>
      </c>
      <c r="AW11" s="122">
        <f>((Regression!CW44-Regression!CW45)*1000+'Post Process Calc.'!AW10*'In Process Calc.'!$E11+'In Process Calc.'!$G10*'Measured Data'!BE14+'In Process Calc.'!$F10*'Measured Data'!BE14)/'In Process Calc.'!$J10</f>
        <v>-9.055967252150225</v>
      </c>
      <c r="AX11" s="122">
        <f>((Regression!CX44-Regression!CX45)*1000+'Post Process Calc.'!AX10*'In Process Calc.'!$E11+'In Process Calc.'!$G10*'Measured Data'!BF14+'In Process Calc.'!$F10*'Measured Data'!BF14)/'In Process Calc.'!$J10</f>
        <v>0</v>
      </c>
      <c r="AY11" s="122">
        <f>((Regression!CY44-Regression!CY45)*1000+'Post Process Calc.'!AY10*'In Process Calc.'!$E11+'In Process Calc.'!$G10*'Measured Data'!BG14+'In Process Calc.'!$F10*'Measured Data'!BG14)/'In Process Calc.'!$J10</f>
        <v>0</v>
      </c>
      <c r="AZ11" s="122">
        <f>((Regression!CZ44-Regression!CZ45)*1000+'Post Process Calc.'!AZ10*'In Process Calc.'!$E11+'In Process Calc.'!$G10*'Measured Data'!BI14+'In Process Calc.'!$F10*'Measured Data'!BI14)/'In Process Calc.'!$J10</f>
        <v>0</v>
      </c>
      <c r="BA11" s="122">
        <f>((Regression!DA44-Regression!DA45)*1000+'Post Process Calc.'!BA10*'In Process Calc.'!$E11+'In Process Calc.'!$G10*'Measured Data'!BJ14+'In Process Calc.'!$F10*'Measured Data'!BJ14)/'In Process Calc.'!$J10</f>
        <v>0</v>
      </c>
      <c r="BB11" s="122">
        <f>((Regression!DB44-Regression!DB45)*1000+'Post Process Calc.'!BB10*'In Process Calc.'!$E11+'In Process Calc.'!$G10*'Measured Data'!BK14+'In Process Calc.'!$F10*'Measured Data'!BK14)/'In Process Calc.'!$J10</f>
        <v>0</v>
      </c>
      <c r="BC11" s="122">
        <f>((Regression!DC44-Regression!DC45)*1000+'Post Process Calc.'!BC10*'In Process Calc.'!$E11+'In Process Calc.'!$G10*'Measured Data'!BL14+'In Process Calc.'!$F10*'Measured Data'!BL14)/'In Process Calc.'!$J10</f>
        <v>0</v>
      </c>
      <c r="BD11" s="122">
        <f>((Regression!DD44-Regression!DD45)*1000+'Post Process Calc.'!BD10*'In Process Calc.'!$E11+'In Process Calc.'!$G10*'Measured Data'!BM14+'In Process Calc.'!$F10*'Measured Data'!BM14)/'In Process Calc.'!$J10</f>
        <v>0</v>
      </c>
      <c r="BE11" s="122">
        <f>((Regression!DE44-Regression!DE45)*1000+'Post Process Calc.'!BE10*'In Process Calc.'!$E11+'In Process Calc.'!$G10*'Measured Data'!BN14+'In Process Calc.'!$F10*'Measured Data'!BN14)/'In Process Calc.'!$J10</f>
        <v>0</v>
      </c>
      <c r="BF11" s="122">
        <f>((Regression!DF44-Regression!DF45)*1000+'Post Process Calc.'!BF10*'In Process Calc.'!$E11+'In Process Calc.'!$G10*'Measured Data'!BO14+'In Process Calc.'!$F10*'Measured Data'!BO14)/'In Process Calc.'!$J10</f>
        <v>0</v>
      </c>
      <c r="BG11" s="122">
        <f>((Regression!DG44-Regression!DG45)*1000+'Post Process Calc.'!BG10*'In Process Calc.'!$E11+'In Process Calc.'!$G10*'Measured Data'!BP14+'In Process Calc.'!$F10*'Measured Data'!BP14)/'In Process Calc.'!$J10</f>
        <v>0</v>
      </c>
      <c r="BH11" s="122">
        <f>((Regression!DH44-Regression!DH45)*1000+'Post Process Calc.'!BH10*'In Process Calc.'!$E11+'In Process Calc.'!$G10*'Measured Data'!BQ14+'In Process Calc.'!$F10*'Measured Data'!BQ14)/'In Process Calc.'!$J10</f>
        <v>0</v>
      </c>
    </row>
    <row r="12" spans="1:71">
      <c r="A12" s="115">
        <f>'Measured Data'!H16</f>
        <v>15.666299684143066</v>
      </c>
      <c r="B12" s="115">
        <f>'Measured Data'!H16*'In Process Calc.'!E12/1000</f>
        <v>30.060582868931959</v>
      </c>
      <c r="C12" s="295">
        <f>'Growth Regression'!$P11</f>
        <v>4.910763698539748E-3</v>
      </c>
      <c r="D12" s="115">
        <f>IF('Measured Data'!O16&gt;0,'Measured Data'!O16,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1.7214131266917736</v>
      </c>
      <c r="F12" s="115">
        <f xml:space="preserve"> (Regression!$CE$8*6*'In Process Calc.'!$C12^6+Regression!$CD$8*5*'In Process Calc.'!$C12^5+Regression!$CC$8*4*'In Process Calc.'!$C12^3+Regression!$CB$8*3*'In Process Calc.'!$C12^2  + Regression!$CA$8*2*'In Process Calc.'!$C12 + Regression!$BZ$8)/$A12</f>
        <v>-3.5741959131809398E-3</v>
      </c>
      <c r="G12" s="115">
        <f xml:space="preserve"> (Regression!$CE$9*6*'In Process Calc.'!$C12^6+Regression!$CD$9*5*'In Process Calc.'!$C12^5+Regression!$CC$9*4*'In Process Calc.'!$C12^3+Regression!$CB$9*3*'In Process Calc.'!$C12^2  + Regression!$CA$9*2*'In Process Calc.'!$C12 + Regression!$BZ$9)/$B12</f>
        <v>2.4671264554532277E-4</v>
      </c>
      <c r="H12" s="115">
        <f xml:space="preserve"> (Regression!$CE$10*6*'In Process Calc.'!$C12^6+Regression!$CD$10*5*'In Process Calc.'!$C12^5+Regression!$CC$10*4*'In Process Calc.'!$C12^3+Regression!$CB$10*3*'In Process Calc.'!$C12^2  + Regression!$CA$10*2*'In Process Calc.'!$C12 + Regression!$BZ$10)/$B12</f>
        <v>3.24532621318559E-3</v>
      </c>
      <c r="I12" s="115">
        <f xml:space="preserve"> (Regression!$CE$11*6*'In Process Calc.'!$C12^6+Regression!$CD$11*5*'In Process Calc.'!$C12^5+Regression!$CC$11*4*'In Process Calc.'!$C12^3+Regression!$CB$11*3*'In Process Calc.'!$C12^2  + Regression!$CA$11*2*'In Process Calc.'!$C12 + Regression!$BZ$11)/$A12</f>
        <v>6.9029737870183029E-4</v>
      </c>
      <c r="J12" s="115">
        <f>(Regression!$CE$12*6*'In Process Calc.'!$C12^6+Regression!$CD$12*5*'In Process Calc.'!$C12^5+Regression!$CC$12*4*'In Process Calc.'!$C12^3+Regression!$CB$12*3*'In Process Calc.'!$C12^2  + Regression!$CA$12*2*'In Process Calc.'!$C12 + Regression!$BZ$12)/$A12</f>
        <v>5.221405585821348E-4</v>
      </c>
      <c r="K12" s="115">
        <f xml:space="preserve"> (Regression!$CE$13*6*'In Process Calc.'!$C12^5+Regression!$CD$13*5*'In Process Calc.'!$C12^4+Regression!$CC$13*4*'In Process Calc.'!$C12^3+Regression!$CB$13*3*'In Process Calc.'!$C12^2  + Regression!$CA$13*2*'In Process Calc.'!$C12 + Regression!$BZ$13)/$A12</f>
        <v>3.791441420650872E-2</v>
      </c>
      <c r="L12" s="115">
        <f xml:space="preserve"> (Regression!$CE$14*6*'In Process Calc.'!$C12^5+Regression!$CD$14*5*'In Process Calc.'!$C12^4+Regression!$CC$14*4*'In Process Calc.'!$C12^3+Regression!$CB$14*3*'In Process Calc.'!$C12^2  + Regression!$CA$14*2*'In Process Calc.'!$C12 + Regression!$BZ$14)/$B12</f>
        <v>-8.7606768564061542E-5</v>
      </c>
      <c r="M12" s="115">
        <f xml:space="preserve"> (Regression!$CE$15*6*'In Process Calc.'!$C12^6+Regression!$CD$15*5*'In Process Calc.'!$C12^5+Regression!$CC$15*4*'In Process Calc.'!$C12^3+Regression!$CB$15*3*'In Process Calc.'!$C12^2  + Regression!$CA$15*2*'In Process Calc.'!$C12 + Regression!$BZ$15)/$A12</f>
        <v>2.8163690574395223E-3</v>
      </c>
      <c r="N12" s="115">
        <f xml:space="preserve"> (Regression!$CE$16*6*'In Process Calc.'!$C12^6+Regression!$CD$16*5*'In Process Calc.'!$C12^5+Regression!$CC$16*4*'In Process Calc.'!$C12^3+Regression!$CB$16*3*'In Process Calc.'!$C12^2  + Regression!$CA$16*2*'In Process Calc.'!$C12 + Regression!$BZ$16)/$A12</f>
        <v>0</v>
      </c>
      <c r="O12" s="115">
        <f xml:space="preserve"> (Regression!$CE$17*6*'In Process Calc.'!$C12^6+Regression!$CD$17*5*'In Process Calc.'!$C12^5+Regression!$CC$17*4*'In Process Calc.'!$C12^3+Regression!$CB$17*3*'In Process Calc.'!$C12^2  + Regression!$CA$17*2*'In Process Calc.'!$C12 + Regression!$BZ$17)/$A12</f>
        <v>0</v>
      </c>
      <c r="P12" s="115">
        <f xml:space="preserve"> (Regression!$CE$18*6*'In Process Calc.'!$C12^6+Regression!$CD$18*5*'In Process Calc.'!$C12^5+Regression!$CC$18*4*'In Process Calc.'!$C12^3+Regression!$CB$18*3*'In Process Calc.'!$C12^2  + Regression!$CA$18*2*'In Process Calc.'!$C12 + Regression!$BZ$18)/$A12</f>
        <v>0</v>
      </c>
      <c r="Q12" s="115">
        <f xml:space="preserve"> (Regression!$CE$19*6*'In Process Calc.'!$C12^5+Regression!$CD$19*5*'In Process Calc.'!$C12^4+Regression!$CC$19*4*'In Process Calc.'!$C12^3 +Regression!$CB$19*3*'In Process Calc.'!$C12^2 + Regression!$CA$19*2*'In Process Calc.'!$C12 + Regression!$BZ$19)/$B12</f>
        <v>-3.5232107501196523E-3</v>
      </c>
      <c r="R12" s="115">
        <f xml:space="preserve"> (Regression!$CE$20*6*'In Process Calc.'!$C12^5+Regression!$CD$20*5*'In Process Calc.'!$C12^4+Regression!$CC$20*4*'In Process Calc.'!$C12^3 +Regression!$CB$20*3*'In Process Calc.'!$C12^2 + Regression!$CA$20*2*'In Process Calc.'!$C12 + Regression!$BZ$20)/$A12</f>
        <v>0</v>
      </c>
      <c r="S12" s="115">
        <f xml:space="preserve"> (Regression!$CE$21*6*'In Process Calc.'!$C12^5+Regression!$CD$21*5*'In Process Calc.'!$C12^4+Regression!$CC$21*4*'In Process Calc.'!$C12^3 +Regression!$CB$21*3*'In Process Calc.'!$C12^2 + Regression!$CA$21*2*'In Process Calc.'!$C12 + Regression!$BZ$21)/$A12</f>
        <v>0</v>
      </c>
      <c r="T12" s="115">
        <f xml:space="preserve"> (Regression!$CE$22*6*'In Process Calc.'!$C12^5+Regression!$CD$22*5*'In Process Calc.'!$C12^4+Regression!$CC$22*4*'In Process Calc.'!$C12^3 +Regression!$CB$22*3*'In Process Calc.'!$C12^2 + Regression!$CA$22*2*'In Process Calc.'!$C12 + Regression!$BZ$22)/$A12</f>
        <v>0</v>
      </c>
      <c r="U12" s="115">
        <f xml:space="preserve"> (Regression!$CE$23*6*'In Process Calc.'!$C12^5+Regression!$CD$23*5*'In Process Calc.'!$C12^4+Regression!$CC$23*4*'In Process Calc.'!$C12^3 +Regression!$CB$23*3*'In Process Calc.'!$C12^2 + Regression!$CA$23*2*'In Process Calc.'!$C12 + Regression!$BZ$23)/$A12</f>
        <v>0</v>
      </c>
      <c r="V12" s="115">
        <f xml:space="preserve"> (Regression!$CE$24*6*'In Process Calc.'!$C12^5+Regression!$CD$24*5*'In Process Calc.'!$C12^4+Regression!$CC$24*4*'In Process Calc.'!$C12^3 +Regression!$CB$24*3*'In Process Calc.'!$C12^2 + Regression!$CA$24*2*'In Process Calc.'!$C12 + Regression!$BZ$24)/$A12</f>
        <v>0</v>
      </c>
      <c r="W12" s="115">
        <f xml:space="preserve"> (Regression!$CE$25*6*'In Process Calc.'!$C12^5+Regression!$CD$25*5*'In Process Calc.'!$C12^4+Regression!$CC$25*4*'In Process Calc.'!$C12^3 +Regression!$CB$25*3*'In Process Calc.'!$C12^2 + Regression!$CA$25*2*'In Process Calc.'!$C12 + Regression!$BZ$25)/$A12</f>
        <v>0</v>
      </c>
      <c r="X12" s="115">
        <f xml:space="preserve"> (Regression!$CE$26*6*'In Process Calc.'!$C12^5+Regression!$CD$26*5*'In Process Calc.'!$C12^4+Regression!$CC$26*4*'In Process Calc.'!$C12^3 +Regression!$CB$26*3*'In Process Calc.'!$C12^2 + Regression!$CA$26*2*'In Process Calc.'!$C12 + Regression!$BZ$26)/$A12</f>
        <v>0</v>
      </c>
      <c r="Y12" s="115">
        <f xml:space="preserve"> (Regression!$CE$27*6*'In Process Calc.'!$C12^5+Regression!$CD$27*5*'In Process Calc.'!$C12^4+Regression!$CC$27*4*'In Process Calc.'!$C12^3 +Regression!$CB$27*3*'In Process Calc.'!$C12^2 + Regression!$CA$27*2*'In Process Calc.'!$C12 + Regression!$BZ$27)/$A12</f>
        <v>0</v>
      </c>
      <c r="Z12" s="115">
        <f xml:space="preserve"> (Regression!$CE$28*6*'In Process Calc.'!$C12^5+Regression!$CD$28*5*'In Process Calc.'!$C12^4+Regression!$CC$28*4*'In Process Calc.'!$C12^3 +Regression!$CB$28*3*'In Process Calc.'!$C12^2 + Regression!$CA$28*2*'In Process Calc.'!$C12 + Regression!$BZ$28)/$A12</f>
        <v>0</v>
      </c>
      <c r="AA12" s="115">
        <f xml:space="preserve"> (Regression!$CE$29*6*'In Process Calc.'!$C12^5+Regression!$CD$29*5*'In Process Calc.'!$C12^4+Regression!$CC$29*4*'In Process Calc.'!$C12^3 +Regression!$CB$29*3*'In Process Calc.'!$C12^2 + Regression!$CA$29*2*'In Process Calc.'!$C12 + Regression!$BZ$29)/$A12</f>
        <v>0</v>
      </c>
      <c r="AB12" s="115">
        <f xml:space="preserve"> (Regression!$CE$30*6*'In Process Calc.'!$C12^5+Regression!$CD$30*5*'In Process Calc.'!$C12^4+Regression!$CC$30*4*'In Process Calc.'!$C12^3 +Regression!$CB$30*3*'In Process Calc.'!$C12^2 + Regression!$CA$30*2*'In Process Calc.'!$C12 + Regression!$BZ$30)/$A12</f>
        <v>0</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8.7623461813881361E-3</v>
      </c>
      <c r="AE12" s="115">
        <f xml:space="preserve"> (Regression!$CE$33*6*'In Process Calc.'!$C12^5+Regression!$CD$33*5*'In Process Calc.'!$C12^4+Regression!$CC$33*4*'In Process Calc.'!$C12^3 +Regression!$CB$33*3*'In Process Calc.'!$C12^2 + Regression!$CA$33*2*'In Process Calc.'!$C12 + Regression!$BZ$33)/$A12</f>
        <v>5.1881502682071977E-3</v>
      </c>
      <c r="AF12" s="115">
        <f xml:space="preserve"> (Regression!$CE$34*6*'In Process Calc.'!$C12^5+Regression!$CD$34*5*'In Process Calc.'!$C12^4+Regression!$CC$34*4*'In Process Calc.'!$C12^3 +Regression!$CB$34*3*'In Process Calc.'!$C12^2 + Regression!$CA$34*2*'In Process Calc.'!$C12 + Regression!$BZ$34)/$A12</f>
        <v>4.2219800053510538E-2</v>
      </c>
      <c r="AG12" s="116">
        <f t="shared" si="0"/>
        <v>-9.2925364240886182E-2</v>
      </c>
      <c r="AH12" s="116">
        <f t="shared" si="3"/>
        <v>0</v>
      </c>
      <c r="AI12" s="116">
        <f t="shared" si="1"/>
        <v>-2.3106454470559167E-3</v>
      </c>
      <c r="AJ12" s="116">
        <f t="shared" si="2"/>
        <v>0</v>
      </c>
      <c r="AK12" s="76">
        <f>'In Process Calc.'!C12</f>
        <v>212.98333333327901</v>
      </c>
      <c r="AL12" s="122">
        <f>((Regression!CL45-Regression!CL46)*1000+'Post Process Calc.'!AL11*'In Process Calc.'!$E12+'In Process Calc.'!$G11*'Measured Data'!AS15+'In Process Calc.'!$F11*'Measured Data'!AS15)/'In Process Calc.'!$J11</f>
        <v>5.1178213205292549</v>
      </c>
      <c r="AM12" s="122">
        <f>((Regression!CM45-Regression!CM46)*1000+'Post Process Calc.'!AM11*'In Process Calc.'!$E12+'In Process Calc.'!$G11*'Measured Data'!AT15+'In Process Calc.'!$F11*'Measured Data'!AT15)/'In Process Calc.'!$J11</f>
        <v>2.7941613072304929</v>
      </c>
      <c r="AN12" s="122">
        <f>((Regression!CN45-Regression!CN46)*1000+'Post Process Calc.'!AN11*'In Process Calc.'!$E12+'In Process Calc.'!$G11*'Measured Data'!AU15+'In Process Calc.'!$F11*'Measured Data'!AU15)/'In Process Calc.'!$J11</f>
        <v>1.7151181354077956</v>
      </c>
      <c r="AO12" s="122">
        <f>((Regression!CO45-Regression!CO46)*1000+'Post Process Calc.'!AO11*'In Process Calc.'!$E12+'In Process Calc.'!$G11*'Measured Data'!AV15+'In Process Calc.'!$F11*'Measured Data'!AV15)/'In Process Calc.'!$J11</f>
        <v>2.5405436702936317</v>
      </c>
      <c r="AP12" s="122">
        <f>((Regression!CP45-Regression!CP46)*1000+'Post Process Calc.'!AP11*'In Process Calc.'!$E12+'In Process Calc.'!$G11*'Measured Data'!AW15+'In Process Calc.'!$F11*'Measured Data'!AW15)/'In Process Calc.'!$J11</f>
        <v>0.20442555278163929</v>
      </c>
      <c r="AQ12" s="122">
        <f>((Regression!CQ45-Regression!CQ46)*1000+'Post Process Calc.'!AQ11*'In Process Calc.'!$E12+'In Process Calc.'!$G11*'Measured Data'!AX15+'In Process Calc.'!$F11*'Measured Data'!AX15)/'In Process Calc.'!$J11</f>
        <v>3.3341630974809684</v>
      </c>
      <c r="AR12" s="122">
        <f>((Regression!CR45-Regression!CR46)*1000+'Post Process Calc.'!AR11*'In Process Calc.'!$E12+'In Process Calc.'!$G11*'Measured Data'!AY15+'In Process Calc.'!$F11*'Measured Data'!AY15)/'In Process Calc.'!$J11</f>
        <v>3.6781700568503197</v>
      </c>
      <c r="AS12" s="122">
        <f>((Regression!CS45-Regression!CS46)*1000+'Post Process Calc.'!AS11*'In Process Calc.'!$E12+'In Process Calc.'!$G11*'Measured Data'!AZ15+'In Process Calc.'!$F11*'Measured Data'!AZ15)/'In Process Calc.'!$J11</f>
        <v>13.836742847832417</v>
      </c>
      <c r="AT12" s="122">
        <f>((Regression!CT45-Regression!CT46)*1000+'Post Process Calc.'!AT11*'In Process Calc.'!$E12+'In Process Calc.'!$G11*'Measured Data'!BA15+'In Process Calc.'!$F11*'Measured Data'!BA15)/'In Process Calc.'!$J11</f>
        <v>0</v>
      </c>
      <c r="AU12" s="122">
        <f>((Regression!CU45-Regression!CU46)*1000+'Post Process Calc.'!AU11*'In Process Calc.'!$E12+'In Process Calc.'!$G11*'Measured Data'!BB15+'In Process Calc.'!$F11*'Measured Data'!BB15)/'In Process Calc.'!$J11</f>
        <v>0</v>
      </c>
      <c r="AV12" s="122">
        <f>((Regression!CV45-Regression!CV46)*1000+'Post Process Calc.'!AV11*'In Process Calc.'!$E12+'In Process Calc.'!$G11*'Measured Data'!BC15+'In Process Calc.'!$F11*'Measured Data'!BC15)/'In Process Calc.'!$J11</f>
        <v>0</v>
      </c>
      <c r="AW12" s="122">
        <f>((Regression!CW45-Regression!CW46)*1000+'Post Process Calc.'!AW11*'In Process Calc.'!$E12+'In Process Calc.'!$G11*'Measured Data'!BE15+'In Process Calc.'!$F11*'Measured Data'!BE15)/'In Process Calc.'!$J11</f>
        <v>-8.2547690847381698</v>
      </c>
      <c r="AX12" s="122">
        <f>((Regression!CX45-Regression!CX46)*1000+'Post Process Calc.'!AX11*'In Process Calc.'!$E12+'In Process Calc.'!$G11*'Measured Data'!BF15+'In Process Calc.'!$F11*'Measured Data'!BF15)/'In Process Calc.'!$J11</f>
        <v>0</v>
      </c>
      <c r="AY12" s="122">
        <f>((Regression!CY45-Regression!CY46)*1000+'Post Process Calc.'!AY11*'In Process Calc.'!$E12+'In Process Calc.'!$G11*'Measured Data'!BG15+'In Process Calc.'!$F11*'Measured Data'!BG15)/'In Process Calc.'!$J11</f>
        <v>0</v>
      </c>
      <c r="AZ12" s="122">
        <f>((Regression!CZ45-Regression!CZ46)*1000+'Post Process Calc.'!AZ11*'In Process Calc.'!$E12+'In Process Calc.'!$G11*'Measured Data'!BI15+'In Process Calc.'!$F11*'Measured Data'!BI15)/'In Process Calc.'!$J11</f>
        <v>0</v>
      </c>
      <c r="BA12" s="122">
        <f>((Regression!DA45-Regression!DA46)*1000+'Post Process Calc.'!BA11*'In Process Calc.'!$E12+'In Process Calc.'!$G11*'Measured Data'!BJ15+'In Process Calc.'!$F11*'Measured Data'!BJ15)/'In Process Calc.'!$J11</f>
        <v>0</v>
      </c>
      <c r="BB12" s="122">
        <f>((Regression!DB45-Regression!DB46)*1000+'Post Process Calc.'!BB11*'In Process Calc.'!$E12+'In Process Calc.'!$G11*'Measured Data'!BK15+'In Process Calc.'!$F11*'Measured Data'!BK15)/'In Process Calc.'!$J11</f>
        <v>0</v>
      </c>
      <c r="BC12" s="122">
        <f>((Regression!DC45-Regression!DC46)*1000+'Post Process Calc.'!BC11*'In Process Calc.'!$E12+'In Process Calc.'!$G11*'Measured Data'!BL15+'In Process Calc.'!$F11*'Measured Data'!BL15)/'In Process Calc.'!$J11</f>
        <v>0</v>
      </c>
      <c r="BD12" s="122">
        <f>((Regression!DD45-Regression!DD46)*1000+'Post Process Calc.'!BD11*'In Process Calc.'!$E12+'In Process Calc.'!$G11*'Measured Data'!BM15+'In Process Calc.'!$F11*'Measured Data'!BM15)/'In Process Calc.'!$J11</f>
        <v>0</v>
      </c>
      <c r="BE12" s="122">
        <f>((Regression!DE45-Regression!DE46)*1000+'Post Process Calc.'!BE11*'In Process Calc.'!$E12+'In Process Calc.'!$G11*'Measured Data'!BN15+'In Process Calc.'!$F11*'Measured Data'!BN15)/'In Process Calc.'!$J11</f>
        <v>0</v>
      </c>
      <c r="BF12" s="122">
        <f>((Regression!DF45-Regression!DF46)*1000+'Post Process Calc.'!BF11*'In Process Calc.'!$E12+'In Process Calc.'!$G11*'Measured Data'!BO15+'In Process Calc.'!$F11*'Measured Data'!BO15)/'In Process Calc.'!$J11</f>
        <v>0</v>
      </c>
      <c r="BG12" s="122">
        <f>((Regression!DG45-Regression!DG46)*1000+'Post Process Calc.'!BG11*'In Process Calc.'!$E12+'In Process Calc.'!$G11*'Measured Data'!BP15+'In Process Calc.'!$F11*'Measured Data'!BP15)/'In Process Calc.'!$J11</f>
        <v>0</v>
      </c>
      <c r="BH12" s="122">
        <f>((Regression!DH45-Regression!DH46)*1000+'Post Process Calc.'!BH11*'In Process Calc.'!$E12+'In Process Calc.'!$G11*'Measured Data'!BQ15+'In Process Calc.'!$F11*'Measured Data'!BQ15)/'In Process Calc.'!$J11</f>
        <v>0</v>
      </c>
    </row>
    <row r="13" spans="1:71">
      <c r="A13" s="115">
        <f>'Measured Data'!H17</f>
        <v>16.470799310302734</v>
      </c>
      <c r="B13" s="115">
        <f>'Measured Data'!H17*'In Process Calc.'!E13/1000</f>
        <v>30.681896459672551</v>
      </c>
      <c r="C13" s="295">
        <f>'Growth Regression'!$P12</f>
        <v>2.7441330068173207E-3</v>
      </c>
      <c r="D13" s="115">
        <f>IF('Measured Data'!O17&gt;0,'Measured Data'!O17,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1.7444034793051153</v>
      </c>
      <c r="F13" s="115">
        <f xml:space="preserve"> (Regression!$CE$8*6*'In Process Calc.'!$C13^6+Regression!$CD$8*5*'In Process Calc.'!$C13^5+Regression!$CC$8*4*'In Process Calc.'!$C13^3+Regression!$CB$8*3*'In Process Calc.'!$C13^2  + Regression!$CA$8*2*'In Process Calc.'!$C13 + Regression!$BZ$8)/$A13</f>
        <v>-1.1652344887837774E-3</v>
      </c>
      <c r="G13" s="115">
        <f xml:space="preserve"> (Regression!$CE$9*6*'In Process Calc.'!$C13^6+Regression!$CD$9*5*'In Process Calc.'!$C13^5+Regression!$CC$9*4*'In Process Calc.'!$C13^3+Regression!$CB$9*3*'In Process Calc.'!$C13^2  + Regression!$CA$9*2*'In Process Calc.'!$C13 + Regression!$BZ$9)/$B13</f>
        <v>4.9388630130191562E-4</v>
      </c>
      <c r="H13" s="115">
        <f xml:space="preserve"> (Regression!$CE$10*6*'In Process Calc.'!$C13^6+Regression!$CD$10*5*'In Process Calc.'!$C13^5+Regression!$CC$10*4*'In Process Calc.'!$C13^3+Regression!$CB$10*3*'In Process Calc.'!$C13^2  + Regression!$CA$10*2*'In Process Calc.'!$C13 + Regression!$BZ$10)/$B13</f>
        <v>2.8595167128545669E-3</v>
      </c>
      <c r="I13" s="115">
        <f xml:space="preserve"> (Regression!$CE$11*6*'In Process Calc.'!$C13^6+Regression!$CD$11*5*'In Process Calc.'!$C13^5+Regression!$CC$11*4*'In Process Calc.'!$C13^3+Regression!$CB$11*3*'In Process Calc.'!$C13^2  + Regression!$CA$11*2*'In Process Calc.'!$C13 + Regression!$BZ$11)/$A13</f>
        <v>1.2484241344287452E-3</v>
      </c>
      <c r="J13" s="115">
        <f>(Regression!$CE$12*6*'In Process Calc.'!$C13^6+Regression!$CD$12*5*'In Process Calc.'!$C13^5+Regression!$CC$12*4*'In Process Calc.'!$C13^3+Regression!$CB$12*3*'In Process Calc.'!$C13^2  + Regression!$CA$12*2*'In Process Calc.'!$C13 + Regression!$BZ$12)/$A13</f>
        <v>3.1654602679736979E-4</v>
      </c>
      <c r="K13" s="115">
        <f xml:space="preserve"> (Regression!$CE$13*6*'In Process Calc.'!$C13^5+Regression!$CD$13*5*'In Process Calc.'!$C13^4+Regression!$CC$13*4*'In Process Calc.'!$C13^3+Regression!$CB$13*3*'In Process Calc.'!$C13^2  + Regression!$CA$13*2*'In Process Calc.'!$C13 + Regression!$BZ$13)/$A13</f>
        <v>3.9523240928229945E-2</v>
      </c>
      <c r="L13" s="115">
        <f xml:space="preserve"> (Regression!$CE$14*6*'In Process Calc.'!$C13^5+Regression!$CD$14*5*'In Process Calc.'!$C13^4+Regression!$CC$14*4*'In Process Calc.'!$C13^3+Regression!$CB$14*3*'In Process Calc.'!$C13^2  + Regression!$CA$14*2*'In Process Calc.'!$C13 + Regression!$BZ$14)/$B13</f>
        <v>8.5858801908902797E-4</v>
      </c>
      <c r="M13" s="115">
        <f xml:space="preserve"> (Regression!$CE$15*6*'In Process Calc.'!$C13^6+Regression!$CD$15*5*'In Process Calc.'!$C13^5+Regression!$CC$15*4*'In Process Calc.'!$C13^3+Regression!$CB$15*3*'In Process Calc.'!$C13^2  + Regression!$CA$15*2*'In Process Calc.'!$C13 + Regression!$BZ$15)/$A13</f>
        <v>6.0019955543282304E-3</v>
      </c>
      <c r="N13" s="115">
        <f xml:space="preserve"> (Regression!$CE$16*6*'In Process Calc.'!$C13^6+Regression!$CD$16*5*'In Process Calc.'!$C13^5+Regression!$CC$16*4*'In Process Calc.'!$C13^3+Regression!$CB$16*3*'In Process Calc.'!$C13^2  + Regression!$CA$16*2*'In Process Calc.'!$C13 + Regression!$BZ$16)/$A13</f>
        <v>0</v>
      </c>
      <c r="O13" s="115">
        <f xml:space="preserve"> (Regression!$CE$17*6*'In Process Calc.'!$C13^6+Regression!$CD$17*5*'In Process Calc.'!$C13^5+Regression!$CC$17*4*'In Process Calc.'!$C13^3+Regression!$CB$17*3*'In Process Calc.'!$C13^2  + Regression!$CA$17*2*'In Process Calc.'!$C13 + Regression!$BZ$17)/$A13</f>
        <v>0</v>
      </c>
      <c r="P13" s="115">
        <f xml:space="preserve"> (Regression!$CE$18*6*'In Process Calc.'!$C13^6+Regression!$CD$18*5*'In Process Calc.'!$C13^5+Regression!$CC$18*4*'In Process Calc.'!$C13^3+Regression!$CB$18*3*'In Process Calc.'!$C13^2  + Regression!$CA$18*2*'In Process Calc.'!$C13 + Regression!$BZ$18)/$A13</f>
        <v>0</v>
      </c>
      <c r="Q13" s="115">
        <f xml:space="preserve"> (Regression!$CE$19*6*'In Process Calc.'!$C13^5+Regression!$CD$19*5*'In Process Calc.'!$C13^4+Regression!$CC$19*4*'In Process Calc.'!$C13^3 +Regression!$CB$19*3*'In Process Calc.'!$C13^2 + Regression!$CA$19*2*'In Process Calc.'!$C13 + Regression!$BZ$19)/$B13</f>
        <v>-5.8502441791246553E-3</v>
      </c>
      <c r="R13" s="115">
        <f xml:space="preserve"> (Regression!$CE$20*6*'In Process Calc.'!$C13^5+Regression!$CD$20*5*'In Process Calc.'!$C13^4+Regression!$CC$20*4*'In Process Calc.'!$C13^3 +Regression!$CB$20*3*'In Process Calc.'!$C13^2 + Regression!$CA$20*2*'In Process Calc.'!$C13 + Regression!$BZ$20)/$A13</f>
        <v>0</v>
      </c>
      <c r="S13" s="115">
        <f xml:space="preserve"> (Regression!$CE$21*6*'In Process Calc.'!$C13^5+Regression!$CD$21*5*'In Process Calc.'!$C13^4+Regression!$CC$21*4*'In Process Calc.'!$C13^3 +Regression!$CB$21*3*'In Process Calc.'!$C13^2 + Regression!$CA$21*2*'In Process Calc.'!$C13 + Regression!$BZ$21)/$A13</f>
        <v>0</v>
      </c>
      <c r="T13" s="115">
        <f xml:space="preserve"> (Regression!$CE$22*6*'In Process Calc.'!$C13^5+Regression!$CD$22*5*'In Process Calc.'!$C13^4+Regression!$CC$22*4*'In Process Calc.'!$C13^3 +Regression!$CB$22*3*'In Process Calc.'!$C13^2 + Regression!$CA$22*2*'In Process Calc.'!$C13 + Regression!$BZ$22)/$A13</f>
        <v>0</v>
      </c>
      <c r="U13" s="115">
        <f xml:space="preserve"> (Regression!$CE$23*6*'In Process Calc.'!$C13^5+Regression!$CD$23*5*'In Process Calc.'!$C13^4+Regression!$CC$23*4*'In Process Calc.'!$C13^3 +Regression!$CB$23*3*'In Process Calc.'!$C13^2 + Regression!$CA$23*2*'In Process Calc.'!$C13 + Regression!$BZ$23)/$A13</f>
        <v>0</v>
      </c>
      <c r="V13" s="115">
        <f xml:space="preserve"> (Regression!$CE$24*6*'In Process Calc.'!$C13^5+Regression!$CD$24*5*'In Process Calc.'!$C13^4+Regression!$CC$24*4*'In Process Calc.'!$C13^3 +Regression!$CB$24*3*'In Process Calc.'!$C13^2 + Regression!$CA$24*2*'In Process Calc.'!$C13 + Regression!$BZ$24)/$A13</f>
        <v>0</v>
      </c>
      <c r="W13" s="115">
        <f xml:space="preserve"> (Regression!$CE$25*6*'In Process Calc.'!$C13^5+Regression!$CD$25*5*'In Process Calc.'!$C13^4+Regression!$CC$25*4*'In Process Calc.'!$C13^3 +Regression!$CB$25*3*'In Process Calc.'!$C13^2 + Regression!$CA$25*2*'In Process Calc.'!$C13 + Regression!$BZ$25)/$A13</f>
        <v>0</v>
      </c>
      <c r="X13" s="115">
        <f xml:space="preserve"> (Regression!$CE$26*6*'In Process Calc.'!$C13^5+Regression!$CD$26*5*'In Process Calc.'!$C13^4+Regression!$CC$26*4*'In Process Calc.'!$C13^3 +Regression!$CB$26*3*'In Process Calc.'!$C13^2 + Regression!$CA$26*2*'In Process Calc.'!$C13 + Regression!$BZ$26)/$A13</f>
        <v>0</v>
      </c>
      <c r="Y13" s="115">
        <f xml:space="preserve"> (Regression!$CE$27*6*'In Process Calc.'!$C13^5+Regression!$CD$27*5*'In Process Calc.'!$C13^4+Regression!$CC$27*4*'In Process Calc.'!$C13^3 +Regression!$CB$27*3*'In Process Calc.'!$C13^2 + Regression!$CA$27*2*'In Process Calc.'!$C13 + Regression!$BZ$27)/$A13</f>
        <v>0</v>
      </c>
      <c r="Z13" s="115">
        <f xml:space="preserve"> (Regression!$CE$28*6*'In Process Calc.'!$C13^5+Regression!$CD$28*5*'In Process Calc.'!$C13^4+Regression!$CC$28*4*'In Process Calc.'!$C13^3 +Regression!$CB$28*3*'In Process Calc.'!$C13^2 + Regression!$CA$28*2*'In Process Calc.'!$C13 + Regression!$BZ$28)/$A13</f>
        <v>0</v>
      </c>
      <c r="AA13" s="115">
        <f xml:space="preserve"> (Regression!$CE$29*6*'In Process Calc.'!$C13^5+Regression!$CD$29*5*'In Process Calc.'!$C13^4+Regression!$CC$29*4*'In Process Calc.'!$C13^3 +Regression!$CB$29*3*'In Process Calc.'!$C13^2 + Regression!$CA$29*2*'In Process Calc.'!$C13 + Regression!$BZ$29)/$A13</f>
        <v>0</v>
      </c>
      <c r="AB13" s="115">
        <f xml:space="preserve"> (Regression!$CE$30*6*'In Process Calc.'!$C13^5+Regression!$CD$30*5*'In Process Calc.'!$C13^4+Regression!$CC$30*4*'In Process Calc.'!$C13^3 +Regression!$CB$30*3*'In Process Calc.'!$C13^2 + Regression!$CA$30*2*'In Process Calc.'!$C13 + Regression!$BZ$30)/$A13</f>
        <v>0</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1.6116821080749359E-2</v>
      </c>
      <c r="AE13" s="115">
        <f xml:space="preserve"> (Regression!$CE$33*6*'In Process Calc.'!$C13^5+Regression!$CD$33*5*'In Process Calc.'!$C13^4+Regression!$CC$33*4*'In Process Calc.'!$C13^3 +Regression!$CB$33*3*'In Process Calc.'!$C13^2 + Regression!$CA$33*2*'In Process Calc.'!$C13 + Regression!$BZ$33)/$A13</f>
        <v>1.495158659196558E-2</v>
      </c>
      <c r="AF13" s="115">
        <f xml:space="preserve"> (Regression!$CE$34*6*'In Process Calc.'!$C13^5+Regression!$CD$34*5*'In Process Calc.'!$C13^4+Regression!$CC$34*4*'In Process Calc.'!$C13^3 +Regression!$CB$34*3*'In Process Calc.'!$C13^2 + Regression!$CA$34*2*'In Process Calc.'!$C13 + Regression!$BZ$34)/$A13</f>
        <v>5.5081125289983143E-2</v>
      </c>
      <c r="AG13" s="116">
        <f t="shared" si="0"/>
        <v>-0.14802035566233257</v>
      </c>
      <c r="AH13" s="116">
        <f t="shared" si="3"/>
        <v>0</v>
      </c>
      <c r="AI13" s="116">
        <f t="shared" si="1"/>
        <v>2.1723623845730001E-2</v>
      </c>
      <c r="AJ13" s="116">
        <f t="shared" si="2"/>
        <v>0</v>
      </c>
      <c r="AK13" s="76">
        <f>'In Process Calc.'!C13</f>
        <v>238.10000000009313</v>
      </c>
      <c r="AL13" s="122">
        <f>((Regression!CL46-Regression!CL47)*1000+'Post Process Calc.'!AL12*'In Process Calc.'!$E13+'In Process Calc.'!$G12*'Measured Data'!AS16+'In Process Calc.'!$F12*'Measured Data'!AS16)/'In Process Calc.'!$J12</f>
        <v>5.4735761467754607</v>
      </c>
      <c r="AM13" s="122">
        <f>((Regression!CM46-Regression!CM47)*1000+'Post Process Calc.'!AM12*'In Process Calc.'!$E13+'In Process Calc.'!$G12*'Measured Data'!AT16+'In Process Calc.'!$F12*'Measured Data'!AT16)/'In Process Calc.'!$J12</f>
        <v>2.5662492381041639</v>
      </c>
      <c r="AN13" s="122">
        <f>((Regression!CN46-Regression!CN47)*1000+'Post Process Calc.'!AN12*'In Process Calc.'!$E13+'In Process Calc.'!$G12*'Measured Data'!AU16+'In Process Calc.'!$F12*'Measured Data'!AU16)/'In Process Calc.'!$J12</f>
        <v>0.43281582754007175</v>
      </c>
      <c r="AO13" s="122">
        <f>((Regression!CO46-Regression!CO47)*1000+'Post Process Calc.'!AO12*'In Process Calc.'!$E13+'In Process Calc.'!$G12*'Measured Data'!AV16+'In Process Calc.'!$F12*'Measured Data'!AV16)/'In Process Calc.'!$J12</f>
        <v>2.2560313214043579</v>
      </c>
      <c r="AP13" s="122">
        <f>((Regression!CP46-Regression!CP47)*1000+'Post Process Calc.'!AP12*'In Process Calc.'!$E13+'In Process Calc.'!$G12*'Measured Data'!AW16+'In Process Calc.'!$F12*'Measured Data'!AW16)/'In Process Calc.'!$J12</f>
        <v>0.10973433698759745</v>
      </c>
      <c r="AQ13" s="122">
        <f>((Regression!CQ46-Regression!CQ47)*1000+'Post Process Calc.'!AQ12*'In Process Calc.'!$E13+'In Process Calc.'!$G12*'Measured Data'!AX16+'In Process Calc.'!$F12*'Measured Data'!AX16)/'In Process Calc.'!$J12</f>
        <v>-4.9346494090611612</v>
      </c>
      <c r="AR13" s="122">
        <f>((Regression!CR46-Regression!CR47)*1000+'Post Process Calc.'!AR12*'In Process Calc.'!$E13+'In Process Calc.'!$G12*'Measured Data'!AY16+'In Process Calc.'!$F12*'Measured Data'!AY16)/'In Process Calc.'!$J12</f>
        <v>3.4083611673047156</v>
      </c>
      <c r="AS13" s="122">
        <f>((Regression!CS46-Regression!CS47)*1000+'Post Process Calc.'!AS12*'In Process Calc.'!$E13+'In Process Calc.'!$G12*'Measured Data'!AZ16+'In Process Calc.'!$F12*'Measured Data'!AZ16)/'In Process Calc.'!$J12</f>
        <v>12.503776063751477</v>
      </c>
      <c r="AT13" s="122">
        <f>((Regression!CT46-Regression!CT47)*1000+'Post Process Calc.'!AT12*'In Process Calc.'!$E13+'In Process Calc.'!$G12*'Measured Data'!BA16+'In Process Calc.'!$F12*'Measured Data'!BA16)/'In Process Calc.'!$J12</f>
        <v>0</v>
      </c>
      <c r="AU13" s="122">
        <f>((Regression!CU46-Regression!CU47)*1000+'Post Process Calc.'!AU12*'In Process Calc.'!$E13+'In Process Calc.'!$G12*'Measured Data'!BB16+'In Process Calc.'!$F12*'Measured Data'!BB16)/'In Process Calc.'!$J12</f>
        <v>0</v>
      </c>
      <c r="AV13" s="122">
        <f>((Regression!CV46-Regression!CV47)*1000+'Post Process Calc.'!AV12*'In Process Calc.'!$E13+'In Process Calc.'!$G12*'Measured Data'!BC16+'In Process Calc.'!$F12*'Measured Data'!BC16)/'In Process Calc.'!$J12</f>
        <v>0</v>
      </c>
      <c r="AW13" s="122">
        <f>((Regression!CW46-Regression!CW47)*1000+'Post Process Calc.'!AW12*'In Process Calc.'!$E13+'In Process Calc.'!$G12*'Measured Data'!BE16+'In Process Calc.'!$F12*'Measured Data'!BE16)/'In Process Calc.'!$J12</f>
        <v>-6.1139639407063013</v>
      </c>
      <c r="AX13" s="122">
        <f>((Regression!CX46-Regression!CX47)*1000+'Post Process Calc.'!AX12*'In Process Calc.'!$E13+'In Process Calc.'!$G12*'Measured Data'!BF16+'In Process Calc.'!$F12*'Measured Data'!BF16)/'In Process Calc.'!$J12</f>
        <v>0</v>
      </c>
      <c r="AY13" s="122">
        <f>((Regression!CY46-Regression!CY47)*1000+'Post Process Calc.'!AY12*'In Process Calc.'!$E13+'In Process Calc.'!$G12*'Measured Data'!BG16+'In Process Calc.'!$F12*'Measured Data'!BG16)/'In Process Calc.'!$J12</f>
        <v>0</v>
      </c>
      <c r="AZ13" s="122">
        <f>((Regression!CZ46-Regression!CZ47)*1000+'Post Process Calc.'!AZ12*'In Process Calc.'!$E13+'In Process Calc.'!$G12*'Measured Data'!BI16+'In Process Calc.'!$F12*'Measured Data'!BI16)/'In Process Calc.'!$J12</f>
        <v>0</v>
      </c>
      <c r="BA13" s="122">
        <f>((Regression!DA46-Regression!DA47)*1000+'Post Process Calc.'!BA12*'In Process Calc.'!$E13+'In Process Calc.'!$G12*'Measured Data'!BJ16+'In Process Calc.'!$F12*'Measured Data'!BJ16)/'In Process Calc.'!$J12</f>
        <v>0</v>
      </c>
      <c r="BB13" s="122">
        <f>((Regression!DB46-Regression!DB47)*1000+'Post Process Calc.'!BB12*'In Process Calc.'!$E13+'In Process Calc.'!$G12*'Measured Data'!BK16+'In Process Calc.'!$F12*'Measured Data'!BK16)/'In Process Calc.'!$J12</f>
        <v>0</v>
      </c>
      <c r="BC13" s="122">
        <f>((Regression!DC46-Regression!DC47)*1000+'Post Process Calc.'!BC12*'In Process Calc.'!$E13+'In Process Calc.'!$G12*'Measured Data'!BL16+'In Process Calc.'!$F12*'Measured Data'!BL16)/'In Process Calc.'!$J12</f>
        <v>0</v>
      </c>
      <c r="BD13" s="122">
        <f>((Regression!DD46-Regression!DD47)*1000+'Post Process Calc.'!BD12*'In Process Calc.'!$E13+'In Process Calc.'!$G12*'Measured Data'!BM16+'In Process Calc.'!$F12*'Measured Data'!BM16)/'In Process Calc.'!$J12</f>
        <v>0</v>
      </c>
      <c r="BE13" s="122">
        <f>((Regression!DE46-Regression!DE47)*1000+'Post Process Calc.'!BE12*'In Process Calc.'!$E13+'In Process Calc.'!$G12*'Measured Data'!BN16+'In Process Calc.'!$F12*'Measured Data'!BN16)/'In Process Calc.'!$J12</f>
        <v>0</v>
      </c>
      <c r="BF13" s="122">
        <f>((Regression!DF46-Regression!DF47)*1000+'Post Process Calc.'!BF12*'In Process Calc.'!$E13+'In Process Calc.'!$G12*'Measured Data'!BO16+'In Process Calc.'!$F12*'Measured Data'!BO16)/'In Process Calc.'!$J12</f>
        <v>0</v>
      </c>
      <c r="BG13" s="122">
        <f>((Regression!DG46-Regression!DG47)*1000+'Post Process Calc.'!BG12*'In Process Calc.'!$E13+'In Process Calc.'!$G12*'Measured Data'!BP16+'In Process Calc.'!$F12*'Measured Data'!BP16)/'In Process Calc.'!$J12</f>
        <v>0</v>
      </c>
      <c r="BH13" s="122">
        <f>((Regression!DH46-Regression!DH47)*1000+'Post Process Calc.'!BH12*'In Process Calc.'!$E13+'In Process Calc.'!$G12*'Measured Data'!BQ16+'In Process Calc.'!$F12*'Measured Data'!BQ16)/'In Process Calc.'!$J12</f>
        <v>0</v>
      </c>
    </row>
    <row r="14" spans="1:71">
      <c r="A14" s="115">
        <f>'Measured Data'!H18</f>
        <v>15.796199662780761</v>
      </c>
      <c r="B14" s="115">
        <f>'Measured Data'!H18*'In Process Calc.'!E14/1000</f>
        <v>29.271235541780687</v>
      </c>
      <c r="C14" s="295">
        <f>'Growth Regression'!$P13</f>
        <v>1.5253730757170826E-3</v>
      </c>
      <c r="D14" s="115">
        <f>IF('Measured Data'!O18&gt;0,'Measured Data'!O18,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1.8823653559298608</v>
      </c>
      <c r="F14" s="115">
        <f xml:space="preserve"> (Regression!$CE$8*6*'In Process Calc.'!$C14^6+Regression!$CD$8*5*'In Process Calc.'!$C14^5+Regression!$CC$8*4*'In Process Calc.'!$C14^3+Regression!$CB$8*3*'In Process Calc.'!$C14^2  + Regression!$CA$8*2*'In Process Calc.'!$C14 + Regression!$BZ$8)/$A14</f>
        <v>1.6700172612508818E-3</v>
      </c>
      <c r="G14" s="115">
        <f xml:space="preserve"> (Regression!$CE$9*6*'In Process Calc.'!$C14^6+Regression!$CD$9*5*'In Process Calc.'!$C14^5+Regression!$CC$9*4*'In Process Calc.'!$C14^3+Regression!$CB$9*3*'In Process Calc.'!$C14^2  + Regression!$CA$9*2*'In Process Calc.'!$C14 + Regression!$BZ$9)/$B14</f>
        <v>8.0524652259067236E-4</v>
      </c>
      <c r="H14" s="115">
        <f xml:space="preserve"> (Regression!$CE$10*6*'In Process Calc.'!$C14^6+Regression!$CD$10*5*'In Process Calc.'!$C14^5+Regression!$CC$10*4*'In Process Calc.'!$C14^3+Regression!$CB$10*3*'In Process Calc.'!$C14^2  + Regression!$CA$10*2*'In Process Calc.'!$C14 + Regression!$BZ$10)/$B14</f>
        <v>2.0517262868168973E-3</v>
      </c>
      <c r="I14" s="115">
        <f xml:space="preserve"> (Regression!$CE$11*6*'In Process Calc.'!$C14^6+Regression!$CD$11*5*'In Process Calc.'!$C14^5+Regression!$CC$11*4*'In Process Calc.'!$C14^3+Regression!$CB$11*3*'In Process Calc.'!$C14^2  + Regression!$CA$11*2*'In Process Calc.'!$C14 + Regression!$BZ$11)/$A14</f>
        <v>1.5396615856187272E-3</v>
      </c>
      <c r="J14" s="115">
        <f>(Regression!$CE$12*6*'In Process Calc.'!$C14^6+Regression!$CD$12*5*'In Process Calc.'!$C14^5+Regression!$CC$12*4*'In Process Calc.'!$C14^3+Regression!$CB$12*3*'In Process Calc.'!$C14^2  + Regression!$CA$12*2*'In Process Calc.'!$C14 + Regression!$BZ$12)/$A14</f>
        <v>9.6771126895991909E-5</v>
      </c>
      <c r="K14" s="115">
        <f xml:space="preserve"> (Regression!$CE$13*6*'In Process Calc.'!$C14^5+Regression!$CD$13*5*'In Process Calc.'!$C14^4+Regression!$CC$13*4*'In Process Calc.'!$C14^3+Regression!$CB$13*3*'In Process Calc.'!$C14^2  + Regression!$CA$13*2*'In Process Calc.'!$C14 + Regression!$BZ$13)/$A14</f>
        <v>4.3179612487732548E-2</v>
      </c>
      <c r="L14" s="115">
        <f xml:space="preserve"> (Regression!$CE$14*6*'In Process Calc.'!$C14^5+Regression!$CD$14*5*'In Process Calc.'!$C14^4+Regression!$CC$14*4*'In Process Calc.'!$C14^3+Regression!$CB$14*3*'In Process Calc.'!$C14^2  + Regression!$CA$14*2*'In Process Calc.'!$C14 + Regression!$BZ$14)/$B14</f>
        <v>1.4807072490990378E-3</v>
      </c>
      <c r="M14" s="115">
        <f xml:space="preserve"> (Regression!$CE$15*6*'In Process Calc.'!$C14^6+Regression!$CD$15*5*'In Process Calc.'!$C14^5+Regression!$CC$15*4*'In Process Calc.'!$C14^3+Regression!$CB$15*3*'In Process Calc.'!$C14^2  + Regression!$CA$15*2*'In Process Calc.'!$C14 + Regression!$BZ$15)/$A14</f>
        <v>9.8733493066436705E-3</v>
      </c>
      <c r="N14" s="115">
        <f xml:space="preserve"> (Regression!$CE$16*6*'In Process Calc.'!$C14^6+Regression!$CD$16*5*'In Process Calc.'!$C14^5+Regression!$CC$16*4*'In Process Calc.'!$C14^3+Regression!$CB$16*3*'In Process Calc.'!$C14^2  + Regression!$CA$16*2*'In Process Calc.'!$C14 + Regression!$BZ$16)/$A14</f>
        <v>0</v>
      </c>
      <c r="O14" s="115">
        <f xml:space="preserve"> (Regression!$CE$17*6*'In Process Calc.'!$C14^6+Regression!$CD$17*5*'In Process Calc.'!$C14^5+Regression!$CC$17*4*'In Process Calc.'!$C14^3+Regression!$CB$17*3*'In Process Calc.'!$C14^2  + Regression!$CA$17*2*'In Process Calc.'!$C14 + Regression!$BZ$17)/$A14</f>
        <v>0</v>
      </c>
      <c r="P14" s="115">
        <f xml:space="preserve"> (Regression!$CE$18*6*'In Process Calc.'!$C14^6+Regression!$CD$18*5*'In Process Calc.'!$C14^5+Regression!$CC$18*4*'In Process Calc.'!$C14^3+Regression!$CB$18*3*'In Process Calc.'!$C14^2  + Regression!$CA$18*2*'In Process Calc.'!$C14 + Regression!$BZ$18)/$A14</f>
        <v>0</v>
      </c>
      <c r="Q14" s="115">
        <f xml:space="preserve"> (Regression!$CE$19*6*'In Process Calc.'!$C14^5+Regression!$CD$19*5*'In Process Calc.'!$C14^4+Regression!$CC$19*4*'In Process Calc.'!$C14^3 +Regression!$CB$19*3*'In Process Calc.'!$C14^2 + Regression!$CA$19*2*'In Process Calc.'!$C14 + Regression!$BZ$19)/$B14</f>
        <v>-7.1231738177513285E-3</v>
      </c>
      <c r="R14" s="115">
        <f xml:space="preserve"> (Regression!$CE$20*6*'In Process Calc.'!$C14^5+Regression!$CD$20*5*'In Process Calc.'!$C14^4+Regression!$CC$20*4*'In Process Calc.'!$C14^3 +Regression!$CB$20*3*'In Process Calc.'!$C14^2 + Regression!$CA$20*2*'In Process Calc.'!$C14 + Regression!$BZ$20)/$A14</f>
        <v>0</v>
      </c>
      <c r="S14" s="115">
        <f xml:space="preserve"> (Regression!$CE$21*6*'In Process Calc.'!$C14^5+Regression!$CD$21*5*'In Process Calc.'!$C14^4+Regression!$CC$21*4*'In Process Calc.'!$C14^3 +Regression!$CB$21*3*'In Process Calc.'!$C14^2 + Regression!$CA$21*2*'In Process Calc.'!$C14 + Regression!$BZ$21)/$A14</f>
        <v>0</v>
      </c>
      <c r="T14" s="115">
        <f xml:space="preserve"> (Regression!$CE$22*6*'In Process Calc.'!$C14^5+Regression!$CD$22*5*'In Process Calc.'!$C14^4+Regression!$CC$22*4*'In Process Calc.'!$C14^3 +Regression!$CB$22*3*'In Process Calc.'!$C14^2 + Regression!$CA$22*2*'In Process Calc.'!$C14 + Regression!$BZ$22)/$A14</f>
        <v>0</v>
      </c>
      <c r="U14" s="115">
        <f xml:space="preserve"> (Regression!$CE$23*6*'In Process Calc.'!$C14^5+Regression!$CD$23*5*'In Process Calc.'!$C14^4+Regression!$CC$23*4*'In Process Calc.'!$C14^3 +Regression!$CB$23*3*'In Process Calc.'!$C14^2 + Regression!$CA$23*2*'In Process Calc.'!$C14 + Regression!$BZ$23)/$A14</f>
        <v>0</v>
      </c>
      <c r="V14" s="115">
        <f xml:space="preserve"> (Regression!$CE$24*6*'In Process Calc.'!$C14^5+Regression!$CD$24*5*'In Process Calc.'!$C14^4+Regression!$CC$24*4*'In Process Calc.'!$C14^3 +Regression!$CB$24*3*'In Process Calc.'!$C14^2 + Regression!$CA$24*2*'In Process Calc.'!$C14 + Regression!$BZ$24)/$A14</f>
        <v>0</v>
      </c>
      <c r="W14" s="115">
        <f xml:space="preserve"> (Regression!$CE$25*6*'In Process Calc.'!$C14^5+Regression!$CD$25*5*'In Process Calc.'!$C14^4+Regression!$CC$25*4*'In Process Calc.'!$C14^3 +Regression!$CB$25*3*'In Process Calc.'!$C14^2 + Regression!$CA$25*2*'In Process Calc.'!$C14 + Regression!$BZ$25)/$A14</f>
        <v>0</v>
      </c>
      <c r="X14" s="115">
        <f xml:space="preserve"> (Regression!$CE$26*6*'In Process Calc.'!$C14^5+Regression!$CD$26*5*'In Process Calc.'!$C14^4+Regression!$CC$26*4*'In Process Calc.'!$C14^3 +Regression!$CB$26*3*'In Process Calc.'!$C14^2 + Regression!$CA$26*2*'In Process Calc.'!$C14 + Regression!$BZ$26)/$A14</f>
        <v>0</v>
      </c>
      <c r="Y14" s="115">
        <f xml:space="preserve"> (Regression!$CE$27*6*'In Process Calc.'!$C14^5+Regression!$CD$27*5*'In Process Calc.'!$C14^4+Regression!$CC$27*4*'In Process Calc.'!$C14^3 +Regression!$CB$27*3*'In Process Calc.'!$C14^2 + Regression!$CA$27*2*'In Process Calc.'!$C14 + Regression!$BZ$27)/$A14</f>
        <v>0</v>
      </c>
      <c r="Z14" s="115">
        <f xml:space="preserve"> (Regression!$CE$28*6*'In Process Calc.'!$C14^5+Regression!$CD$28*5*'In Process Calc.'!$C14^4+Regression!$CC$28*4*'In Process Calc.'!$C14^3 +Regression!$CB$28*3*'In Process Calc.'!$C14^2 + Regression!$CA$28*2*'In Process Calc.'!$C14 + Regression!$BZ$28)/$A14</f>
        <v>0</v>
      </c>
      <c r="AA14" s="115">
        <f xml:space="preserve"> (Regression!$CE$29*6*'In Process Calc.'!$C14^5+Regression!$CD$29*5*'In Process Calc.'!$C14^4+Regression!$CC$29*4*'In Process Calc.'!$C14^3 +Regression!$CB$29*3*'In Process Calc.'!$C14^2 + Regression!$CA$29*2*'In Process Calc.'!$C14 + Regression!$BZ$29)/$A14</f>
        <v>0</v>
      </c>
      <c r="AB14" s="115">
        <f xml:space="preserve"> (Regression!$CE$30*6*'In Process Calc.'!$C14^5+Regression!$CD$30*5*'In Process Calc.'!$C14^4+Regression!$CC$30*4*'In Process Calc.'!$C14^3 +Regression!$CB$30*3*'In Process Calc.'!$C14^2 + Regression!$CA$30*2*'In Process Calc.'!$C14 + Regression!$BZ$30)/$A14</f>
        <v>0</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2.5424180612525164E-2</v>
      </c>
      <c r="AE14" s="115">
        <f xml:space="preserve"> (Regression!$CE$33*6*'In Process Calc.'!$C14^5+Regression!$CD$33*5*'In Process Calc.'!$C14^4+Regression!$CC$33*4*'In Process Calc.'!$C14^3 +Regression!$CB$33*3*'In Process Calc.'!$C14^2 + Regression!$CA$33*2*'In Process Calc.'!$C14 + Regression!$BZ$33)/$A14</f>
        <v>2.7094197873776052E-2</v>
      </c>
      <c r="AF14" s="115">
        <f xml:space="preserve"> (Regression!$CE$34*6*'In Process Calc.'!$C14^5+Regression!$CD$34*5*'In Process Calc.'!$C14^4+Regression!$CC$34*4*'In Process Calc.'!$C14^3 +Regression!$CB$34*3*'In Process Calc.'!$C14^2 + Regression!$CA$34*2*'In Process Calc.'!$C14 + Regression!$BZ$34)/$A14</f>
        <v>7.1834868531479107E-2</v>
      </c>
      <c r="AG14" s="116">
        <f t="shared" si="0"/>
        <v>-0.16496613580714839</v>
      </c>
      <c r="AH14" s="116">
        <f t="shared" si="3"/>
        <v>0</v>
      </c>
      <c r="AI14" s="116">
        <f t="shared" si="1"/>
        <v>3.4291814210229678E-2</v>
      </c>
      <c r="AJ14" s="116">
        <f t="shared" si="2"/>
        <v>0</v>
      </c>
      <c r="AK14" s="76">
        <f>'In Process Calc.'!C14</f>
        <v>261.75</v>
      </c>
      <c r="AL14" s="122">
        <f>((Regression!CL47-Regression!CL48)*1000+'Post Process Calc.'!AL13*'In Process Calc.'!$E14+'In Process Calc.'!$G13*'Measured Data'!AS17+'In Process Calc.'!$F13*'Measured Data'!AS17)/'In Process Calc.'!$J13</f>
        <v>5.4105057980771365</v>
      </c>
      <c r="AM14" s="122">
        <f>((Regression!CM47-Regression!CM48)*1000+'Post Process Calc.'!AM13*'In Process Calc.'!$E14+'In Process Calc.'!$G13*'Measured Data'!AT17+'In Process Calc.'!$F13*'Measured Data'!AT17)/'In Process Calc.'!$J13</f>
        <v>2.308161322063492</v>
      </c>
      <c r="AN14" s="122">
        <f>((Regression!CN47-Regression!CN48)*1000+'Post Process Calc.'!AN13*'In Process Calc.'!$E14+'In Process Calc.'!$G13*'Measured Data'!AU17+'In Process Calc.'!$F13*'Measured Data'!AU17)/'In Process Calc.'!$J13</f>
        <v>-0.52869601052230664</v>
      </c>
      <c r="AO14" s="122">
        <f>((Regression!CO47-Regression!CO48)*1000+'Post Process Calc.'!AO13*'In Process Calc.'!$E14+'In Process Calc.'!$G13*'Measured Data'!AV17+'In Process Calc.'!$F13*'Measured Data'!AV17)/'In Process Calc.'!$J13</f>
        <v>1.9524628357664171</v>
      </c>
      <c r="AP14" s="122">
        <f>((Regression!CP47-Regression!CP48)*1000+'Post Process Calc.'!AP13*'In Process Calc.'!$E14+'In Process Calc.'!$G13*'Measured Data'!AW17+'In Process Calc.'!$F13*'Measured Data'!AW17)/'In Process Calc.'!$J13</f>
        <v>6.5444199759420632E-2</v>
      </c>
      <c r="AQ14" s="122">
        <f>((Regression!CQ47-Regression!CQ48)*1000+'Post Process Calc.'!AQ13*'In Process Calc.'!$E14+'In Process Calc.'!$G13*'Measured Data'!AX17+'In Process Calc.'!$F13*'Measured Data'!AX17)/'In Process Calc.'!$J13</f>
        <v>-13.397239794114187</v>
      </c>
      <c r="AR14" s="122">
        <f>((Regression!CR47-Regression!CR48)*1000+'Post Process Calc.'!AR13*'In Process Calc.'!$E14+'In Process Calc.'!$G13*'Measured Data'!AY17+'In Process Calc.'!$F13*'Measured Data'!AY17)/'In Process Calc.'!$J13</f>
        <v>2.9333949460332875</v>
      </c>
      <c r="AS14" s="122">
        <f>((Regression!CS47-Regression!CS48)*1000+'Post Process Calc.'!AS13*'In Process Calc.'!$E14+'In Process Calc.'!$G13*'Measured Data'!AZ17+'In Process Calc.'!$F13*'Measured Data'!AZ17)/'In Process Calc.'!$J13</f>
        <v>10.826461680192528</v>
      </c>
      <c r="AT14" s="122">
        <f>((Regression!CT47-Regression!CT48)*1000+'Post Process Calc.'!AT13*'In Process Calc.'!$E14+'In Process Calc.'!$G13*'Measured Data'!BA17+'In Process Calc.'!$F13*'Measured Data'!BA17)/'In Process Calc.'!$J13</f>
        <v>0</v>
      </c>
      <c r="AU14" s="122">
        <f>((Regression!CU47-Regression!CU48)*1000+'Post Process Calc.'!AU13*'In Process Calc.'!$E14+'In Process Calc.'!$G13*'Measured Data'!BB17+'In Process Calc.'!$F13*'Measured Data'!BB17)/'In Process Calc.'!$J13</f>
        <v>0</v>
      </c>
      <c r="AV14" s="122">
        <f>((Regression!CV47-Regression!CV48)*1000+'Post Process Calc.'!AV13*'In Process Calc.'!$E14+'In Process Calc.'!$G13*'Measured Data'!BC17+'In Process Calc.'!$F13*'Measured Data'!BC17)/'In Process Calc.'!$J13</f>
        <v>0</v>
      </c>
      <c r="AW14" s="122">
        <f>((Regression!CW47-Regression!CW48)*1000+'Post Process Calc.'!AW13*'In Process Calc.'!$E14+'In Process Calc.'!$G13*'Measured Data'!BE17+'In Process Calc.'!$F13*'Measured Data'!BE17)/'In Process Calc.'!$J13</f>
        <v>-3.5627053565279807</v>
      </c>
      <c r="AX14" s="122">
        <f>((Regression!CX47-Regression!CX48)*1000+'Post Process Calc.'!AX13*'In Process Calc.'!$E14+'In Process Calc.'!$G13*'Measured Data'!BF17+'In Process Calc.'!$F13*'Measured Data'!BF17)/'In Process Calc.'!$J13</f>
        <v>0</v>
      </c>
      <c r="AY14" s="122">
        <f>((Regression!CY47-Regression!CY48)*1000+'Post Process Calc.'!AY13*'In Process Calc.'!$E14+'In Process Calc.'!$G13*'Measured Data'!BG17+'In Process Calc.'!$F13*'Measured Data'!BG17)/'In Process Calc.'!$J13</f>
        <v>0</v>
      </c>
      <c r="AZ14" s="122">
        <f>((Regression!CZ47-Regression!CZ48)*1000+'Post Process Calc.'!AZ13*'In Process Calc.'!$E14+'In Process Calc.'!$G13*'Measured Data'!BI17+'In Process Calc.'!$F13*'Measured Data'!BI17)/'In Process Calc.'!$J13</f>
        <v>0</v>
      </c>
      <c r="BA14" s="122">
        <f>((Regression!DA47-Regression!DA48)*1000+'Post Process Calc.'!BA13*'In Process Calc.'!$E14+'In Process Calc.'!$G13*'Measured Data'!BJ17+'In Process Calc.'!$F13*'Measured Data'!BJ17)/'In Process Calc.'!$J13</f>
        <v>0</v>
      </c>
      <c r="BB14" s="122">
        <f>((Regression!DB47-Regression!DB48)*1000+'Post Process Calc.'!BB13*'In Process Calc.'!$E14+'In Process Calc.'!$G13*'Measured Data'!BK17+'In Process Calc.'!$F13*'Measured Data'!BK17)/'In Process Calc.'!$J13</f>
        <v>0</v>
      </c>
      <c r="BC14" s="122">
        <f>((Regression!DC47-Regression!DC48)*1000+'Post Process Calc.'!BC13*'In Process Calc.'!$E14+'In Process Calc.'!$G13*'Measured Data'!BL17+'In Process Calc.'!$F13*'Measured Data'!BL17)/'In Process Calc.'!$J13</f>
        <v>0</v>
      </c>
      <c r="BD14" s="122">
        <f>((Regression!DD47-Regression!DD48)*1000+'Post Process Calc.'!BD13*'In Process Calc.'!$E14+'In Process Calc.'!$G13*'Measured Data'!BM17+'In Process Calc.'!$F13*'Measured Data'!BM17)/'In Process Calc.'!$J13</f>
        <v>0</v>
      </c>
      <c r="BE14" s="122">
        <f>((Regression!DE47-Regression!DE48)*1000+'Post Process Calc.'!BE13*'In Process Calc.'!$E14+'In Process Calc.'!$G13*'Measured Data'!BN17+'In Process Calc.'!$F13*'Measured Data'!BN17)/'In Process Calc.'!$J13</f>
        <v>0</v>
      </c>
      <c r="BF14" s="122">
        <f>((Regression!DF47-Regression!DF48)*1000+'Post Process Calc.'!BF13*'In Process Calc.'!$E14+'In Process Calc.'!$G13*'Measured Data'!BO17+'In Process Calc.'!$F13*'Measured Data'!BO17)/'In Process Calc.'!$J13</f>
        <v>0</v>
      </c>
      <c r="BG14" s="122">
        <f>((Regression!DG47-Regression!DG48)*1000+'Post Process Calc.'!BG13*'In Process Calc.'!$E14+'In Process Calc.'!$G13*'Measured Data'!BP17+'In Process Calc.'!$F13*'Measured Data'!BP17)/'In Process Calc.'!$J13</f>
        <v>0</v>
      </c>
      <c r="BH14" s="122">
        <f>((Regression!DH47-Regression!DH48)*1000+'Post Process Calc.'!BH13*'In Process Calc.'!$E14+'In Process Calc.'!$G13*'Measured Data'!BQ17+'In Process Calc.'!$F13*'Measured Data'!BQ17)/'In Process Calc.'!$J13</f>
        <v>0</v>
      </c>
    </row>
    <row r="15" spans="1:71">
      <c r="A15" s="115">
        <f>'Measured Data'!H19</f>
        <v>16.004000527954101</v>
      </c>
      <c r="B15" s="115">
        <f>'Measured Data'!H19*'In Process Calc.'!E15/1000</f>
        <v>28.938789399102784</v>
      </c>
      <c r="C15" s="295">
        <f>'Growth Regression'!$P14</f>
        <v>8.4350394953332426E-4</v>
      </c>
      <c r="D15" s="115">
        <f>IF('Measured Data'!O19&gt;0,'Measured Data'!O19,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1.8805900397574131</v>
      </c>
      <c r="F15" s="115">
        <f xml:space="preserve"> (Regression!$CE$8*6*'In Process Calc.'!$C15^6+Regression!$CD$8*5*'In Process Calc.'!$C15^5+Regression!$CC$8*4*'In Process Calc.'!$C15^3+Regression!$CB$8*3*'In Process Calc.'!$C15^2  + Regression!$CA$8*2*'In Process Calc.'!$C15 + Regression!$BZ$8)/$A15</f>
        <v>5.0523542007478387E-3</v>
      </c>
      <c r="G15" s="115">
        <f xml:space="preserve"> (Regression!$CE$9*6*'In Process Calc.'!$C15^6+Regression!$CD$9*5*'In Process Calc.'!$C15^5+Regression!$CC$9*4*'In Process Calc.'!$C15^3+Regression!$CB$9*3*'In Process Calc.'!$C15^2  + Regression!$CA$9*2*'In Process Calc.'!$C15 + Regression!$BZ$9)/$B15</f>
        <v>1.1337540677204352E-3</v>
      </c>
      <c r="H15" s="115">
        <f xml:space="preserve"> (Regression!$CE$10*6*'In Process Calc.'!$C15^6+Regression!$CD$10*5*'In Process Calc.'!$C15^5+Regression!$CC$10*4*'In Process Calc.'!$C15^3+Regression!$CB$10*3*'In Process Calc.'!$C15^2  + Regression!$CA$10*2*'In Process Calc.'!$C15 + Regression!$BZ$10)/$B15</f>
        <v>4.2136038626518224E-4</v>
      </c>
      <c r="I15" s="115">
        <f xml:space="preserve"> (Regression!$CE$11*6*'In Process Calc.'!$C15^6+Regression!$CD$11*5*'In Process Calc.'!$C15^5+Regression!$CC$11*4*'In Process Calc.'!$C15^3+Regression!$CB$11*3*'In Process Calc.'!$C15^2  + Regression!$CA$11*2*'In Process Calc.'!$C15 + Regression!$BZ$11)/$A15</f>
        <v>1.2920330690850638E-3</v>
      </c>
      <c r="J15" s="115">
        <f>(Regression!$CE$12*6*'In Process Calc.'!$C15^6+Regression!$CD$12*5*'In Process Calc.'!$C15^5+Regression!$CC$12*4*'In Process Calc.'!$C15^3+Regression!$CB$12*3*'In Process Calc.'!$C15^2  + Regression!$CA$12*2*'In Process Calc.'!$C15 + Regression!$BZ$12)/$A15</f>
        <v>-1.8027939555403895E-4</v>
      </c>
      <c r="K15" s="115">
        <f xml:space="preserve"> (Regression!$CE$13*6*'In Process Calc.'!$C15^5+Regression!$CD$13*5*'In Process Calc.'!$C15^4+Regression!$CC$13*4*'In Process Calc.'!$C15^3+Regression!$CB$13*3*'In Process Calc.'!$C15^2  + Regression!$CA$13*2*'In Process Calc.'!$C15 + Regression!$BZ$13)/$A15</f>
        <v>4.2855703956809273E-2</v>
      </c>
      <c r="L15" s="115">
        <f xml:space="preserve"> (Regression!$CE$14*6*'In Process Calc.'!$C15^5+Regression!$CD$14*5*'In Process Calc.'!$C15^4+Regression!$CC$14*4*'In Process Calc.'!$C15^3+Regression!$CB$14*3*'In Process Calc.'!$C15^2  + Regression!$CA$14*2*'In Process Calc.'!$C15 + Regression!$BZ$14)/$B15</f>
        <v>1.5029904364080862E-3</v>
      </c>
      <c r="M15" s="115">
        <f xml:space="preserve"> (Regression!$CE$15*6*'In Process Calc.'!$C15^6+Regression!$CD$15*5*'In Process Calc.'!$C15^5+Regression!$CC$15*4*'In Process Calc.'!$C15^3+Regression!$CB$15*3*'In Process Calc.'!$C15^2  + Regression!$CA$15*2*'In Process Calc.'!$C15 + Regression!$BZ$15)/$A15</f>
        <v>1.3538631146859709E-2</v>
      </c>
      <c r="N15" s="115">
        <f xml:space="preserve"> (Regression!$CE$16*6*'In Process Calc.'!$C15^6+Regression!$CD$16*5*'In Process Calc.'!$C15^5+Regression!$CC$16*4*'In Process Calc.'!$C15^3+Regression!$CB$16*3*'In Process Calc.'!$C15^2  + Regression!$CA$16*2*'In Process Calc.'!$C15 + Regression!$BZ$16)/$A15</f>
        <v>0</v>
      </c>
      <c r="O15" s="115">
        <f xml:space="preserve"> (Regression!$CE$17*6*'In Process Calc.'!$C15^6+Regression!$CD$17*5*'In Process Calc.'!$C15^5+Regression!$CC$17*4*'In Process Calc.'!$C15^3+Regression!$CB$17*3*'In Process Calc.'!$C15^2  + Regression!$CA$17*2*'In Process Calc.'!$C15 + Regression!$BZ$17)/$A15</f>
        <v>0</v>
      </c>
      <c r="P15" s="115">
        <f xml:space="preserve"> (Regression!$CE$18*6*'In Process Calc.'!$C15^6+Regression!$CD$18*5*'In Process Calc.'!$C15^5+Regression!$CC$18*4*'In Process Calc.'!$C15^3+Regression!$CB$18*3*'In Process Calc.'!$C15^2  + Regression!$CA$18*2*'In Process Calc.'!$C15 + Regression!$BZ$18)/$A15</f>
        <v>0</v>
      </c>
      <c r="Q15" s="115">
        <f xml:space="preserve"> (Regression!$CE$19*6*'In Process Calc.'!$C15^5+Regression!$CD$19*5*'In Process Calc.'!$C15^4+Regression!$CC$19*4*'In Process Calc.'!$C15^3 +Regression!$CB$19*3*'In Process Calc.'!$C15^2 + Regression!$CA$19*2*'In Process Calc.'!$C15 + Regression!$BZ$19)/$B15</f>
        <v>-5.9164468412406714E-3</v>
      </c>
      <c r="R15" s="115">
        <f xml:space="preserve"> (Regression!$CE$20*6*'In Process Calc.'!$C15^5+Regression!$CD$20*5*'In Process Calc.'!$C15^4+Regression!$CC$20*4*'In Process Calc.'!$C15^3 +Regression!$CB$20*3*'In Process Calc.'!$C15^2 + Regression!$CA$20*2*'In Process Calc.'!$C15 + Regression!$BZ$20)/$A15</f>
        <v>0</v>
      </c>
      <c r="S15" s="115">
        <f xml:space="preserve"> (Regression!$CE$21*6*'In Process Calc.'!$C15^5+Regression!$CD$21*5*'In Process Calc.'!$C15^4+Regression!$CC$21*4*'In Process Calc.'!$C15^3 +Regression!$CB$21*3*'In Process Calc.'!$C15^2 + Regression!$CA$21*2*'In Process Calc.'!$C15 + Regression!$BZ$21)/$A15</f>
        <v>0</v>
      </c>
      <c r="T15" s="115">
        <f xml:space="preserve"> (Regression!$CE$22*6*'In Process Calc.'!$C15^5+Regression!$CD$22*5*'In Process Calc.'!$C15^4+Regression!$CC$22*4*'In Process Calc.'!$C15^3 +Regression!$CB$22*3*'In Process Calc.'!$C15^2 + Regression!$CA$22*2*'In Process Calc.'!$C15 + Regression!$BZ$22)/$A15</f>
        <v>0</v>
      </c>
      <c r="U15" s="115">
        <f xml:space="preserve"> (Regression!$CE$23*6*'In Process Calc.'!$C15^5+Regression!$CD$23*5*'In Process Calc.'!$C15^4+Regression!$CC$23*4*'In Process Calc.'!$C15^3 +Regression!$CB$23*3*'In Process Calc.'!$C15^2 + Regression!$CA$23*2*'In Process Calc.'!$C15 + Regression!$BZ$23)/$A15</f>
        <v>0</v>
      </c>
      <c r="V15" s="115">
        <f xml:space="preserve"> (Regression!$CE$24*6*'In Process Calc.'!$C15^5+Regression!$CD$24*5*'In Process Calc.'!$C15^4+Regression!$CC$24*4*'In Process Calc.'!$C15^3 +Regression!$CB$24*3*'In Process Calc.'!$C15^2 + Regression!$CA$24*2*'In Process Calc.'!$C15 + Regression!$BZ$24)/$A15</f>
        <v>0</v>
      </c>
      <c r="W15" s="115">
        <f xml:space="preserve"> (Regression!$CE$25*6*'In Process Calc.'!$C15^5+Regression!$CD$25*5*'In Process Calc.'!$C15^4+Regression!$CC$25*4*'In Process Calc.'!$C15^3 +Regression!$CB$25*3*'In Process Calc.'!$C15^2 + Regression!$CA$25*2*'In Process Calc.'!$C15 + Regression!$BZ$25)/$A15</f>
        <v>0</v>
      </c>
      <c r="X15" s="115">
        <f xml:space="preserve"> (Regression!$CE$26*6*'In Process Calc.'!$C15^5+Regression!$CD$26*5*'In Process Calc.'!$C15^4+Regression!$CC$26*4*'In Process Calc.'!$C15^3 +Regression!$CB$26*3*'In Process Calc.'!$C15^2 + Regression!$CA$26*2*'In Process Calc.'!$C15 + Regression!$BZ$26)/$A15</f>
        <v>0</v>
      </c>
      <c r="Y15" s="115">
        <f xml:space="preserve"> (Regression!$CE$27*6*'In Process Calc.'!$C15^5+Regression!$CD$27*5*'In Process Calc.'!$C15^4+Regression!$CC$27*4*'In Process Calc.'!$C15^3 +Regression!$CB$27*3*'In Process Calc.'!$C15^2 + Regression!$CA$27*2*'In Process Calc.'!$C15 + Regression!$BZ$27)/$A15</f>
        <v>0</v>
      </c>
      <c r="Z15" s="115">
        <f xml:space="preserve"> (Regression!$CE$28*6*'In Process Calc.'!$C15^5+Regression!$CD$28*5*'In Process Calc.'!$C15^4+Regression!$CC$28*4*'In Process Calc.'!$C15^3 +Regression!$CB$28*3*'In Process Calc.'!$C15^2 + Regression!$CA$28*2*'In Process Calc.'!$C15 + Regression!$BZ$28)/$A15</f>
        <v>0</v>
      </c>
      <c r="AA15" s="115">
        <f xml:space="preserve"> (Regression!$CE$29*6*'In Process Calc.'!$C15^5+Regression!$CD$29*5*'In Process Calc.'!$C15^4+Regression!$CC$29*4*'In Process Calc.'!$C15^3 +Regression!$CB$29*3*'In Process Calc.'!$C15^2 + Regression!$CA$29*2*'In Process Calc.'!$C15 + Regression!$BZ$29)/$A15</f>
        <v>0</v>
      </c>
      <c r="AB15" s="115">
        <f xml:space="preserve"> (Regression!$CE$30*6*'In Process Calc.'!$C15^5+Regression!$CD$30*5*'In Process Calc.'!$C15^4+Regression!$CC$30*4*'In Process Calc.'!$C15^3 +Regression!$CB$30*3*'In Process Calc.'!$C15^2 + Regression!$CA$30*2*'In Process Calc.'!$C15 + Regression!$BZ$30)/$A15</f>
        <v>0</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3.4265525596986562E-2</v>
      </c>
      <c r="AE15" s="115">
        <f xml:space="preserve"> (Regression!$CE$33*6*'In Process Calc.'!$C15^5+Regression!$CD$33*5*'In Process Calc.'!$C15^4+Regression!$CC$33*4*'In Process Calc.'!$C15^3 +Regression!$CB$33*3*'In Process Calc.'!$C15^2 + Regression!$CA$33*2*'In Process Calc.'!$C15 + Regression!$BZ$33)/$A15</f>
        <v>3.9317879797734413E-2</v>
      </c>
      <c r="AF15" s="115">
        <f xml:space="preserve"> (Regression!$CE$34*6*'In Process Calc.'!$C15^5+Regression!$CD$34*5*'In Process Calc.'!$C15^4+Regression!$CC$34*4*'In Process Calc.'!$C15^3 +Regression!$CB$34*3*'In Process Calc.'!$C15^2 + Regression!$CA$34*2*'In Process Calc.'!$C15 + Regression!$BZ$34)/$A15</f>
        <v>8.449565442683396E-2</v>
      </c>
      <c r="AG15" s="116">
        <f t="shared" si="0"/>
        <v>-0.13805506140334015</v>
      </c>
      <c r="AH15" s="116">
        <f t="shared" si="3"/>
        <v>0</v>
      </c>
      <c r="AI15" s="116">
        <f t="shared" si="1"/>
        <v>3.5070954333706106E-2</v>
      </c>
      <c r="AJ15" s="116">
        <f t="shared" si="2"/>
        <v>0</v>
      </c>
      <c r="AK15" s="76">
        <f>'In Process Calc.'!C15</f>
        <v>284.75000000005821</v>
      </c>
      <c r="AL15" s="122">
        <f>((Regression!CL48-Regression!CL49)*1000+'Post Process Calc.'!AL14*'In Process Calc.'!$E15+'In Process Calc.'!$G14*'Measured Data'!AS18+'In Process Calc.'!$F14*'Measured Data'!AS18)/'In Process Calc.'!$J14</f>
        <v>4.6244488600132572</v>
      </c>
      <c r="AM15" s="122">
        <f>((Regression!CM48-Regression!CM49)*1000+'Post Process Calc.'!AM14*'In Process Calc.'!$E15+'In Process Calc.'!$G14*'Measured Data'!AT18+'In Process Calc.'!$F14*'Measured Data'!AT18)/'In Process Calc.'!$J14</f>
        <v>1.9034985030778662</v>
      </c>
      <c r="AN15" s="122">
        <f>((Regression!CN48-Regression!CN49)*1000+'Post Process Calc.'!AN14*'In Process Calc.'!$E15+'In Process Calc.'!$G14*'Measured Data'!AU18+'In Process Calc.'!$F14*'Measured Data'!AU18)/'In Process Calc.'!$J14</f>
        <v>-0.98754622964057803</v>
      </c>
      <c r="AO15" s="122">
        <f>((Regression!CO48-Regression!CO49)*1000+'Post Process Calc.'!AO14*'In Process Calc.'!$E15+'In Process Calc.'!$G14*'Measured Data'!AV18+'In Process Calc.'!$F14*'Measured Data'!AV18)/'In Process Calc.'!$J14</f>
        <v>1.6173952709107473</v>
      </c>
      <c r="AP15" s="122">
        <f>((Regression!CP48-Regression!CP49)*1000+'Post Process Calc.'!AP14*'In Process Calc.'!$E15+'In Process Calc.'!$G14*'Measured Data'!AW18+'In Process Calc.'!$F14*'Measured Data'!AW18)/'In Process Calc.'!$J14</f>
        <v>7.1433216769027738E-2</v>
      </c>
      <c r="AQ15" s="122">
        <f>((Regression!CQ48-Regression!CQ49)*1000+'Post Process Calc.'!AQ14*'In Process Calc.'!$E15+'In Process Calc.'!$G14*'Measured Data'!AX18+'In Process Calc.'!$F14*'Measured Data'!AX18)/'In Process Calc.'!$J14</f>
        <v>-21.5921692477717</v>
      </c>
      <c r="AR15" s="122">
        <f>((Regression!CR48-Regression!CR49)*1000+'Post Process Calc.'!AR14*'In Process Calc.'!$E15+'In Process Calc.'!$G14*'Measured Data'!AY18+'In Process Calc.'!$F14*'Measured Data'!AY18)/'In Process Calc.'!$J14</f>
        <v>2.3040423070785989</v>
      </c>
      <c r="AS15" s="122">
        <f>((Regression!CS48-Regression!CS49)*1000+'Post Process Calc.'!AS14*'In Process Calc.'!$E15+'In Process Calc.'!$G14*'Measured Data'!AZ18+'In Process Calc.'!$F14*'Measured Data'!AZ18)/'In Process Calc.'!$J14</f>
        <v>8.2572511248586746</v>
      </c>
      <c r="AT15" s="122">
        <f>((Regression!CT48-Regression!CT49)*1000+'Post Process Calc.'!AT14*'In Process Calc.'!$E15+'In Process Calc.'!$G14*'Measured Data'!BA18+'In Process Calc.'!$F14*'Measured Data'!BA18)/'In Process Calc.'!$J14</f>
        <v>0</v>
      </c>
      <c r="AU15" s="122">
        <f>((Regression!CU48-Regression!CU49)*1000+'Post Process Calc.'!AU14*'In Process Calc.'!$E15+'In Process Calc.'!$G14*'Measured Data'!BB18+'In Process Calc.'!$F14*'Measured Data'!BB18)/'In Process Calc.'!$J14</f>
        <v>0</v>
      </c>
      <c r="AV15" s="122">
        <f>((Regression!CV48-Regression!CV49)*1000+'Post Process Calc.'!AV14*'In Process Calc.'!$E15+'In Process Calc.'!$G14*'Measured Data'!BC18+'In Process Calc.'!$F14*'Measured Data'!BC18)/'In Process Calc.'!$J14</f>
        <v>0</v>
      </c>
      <c r="AW15" s="122">
        <f>((Regression!CW48-Regression!CW49)*1000+'Post Process Calc.'!AW14*'In Process Calc.'!$E15+'In Process Calc.'!$G14*'Measured Data'!BE18+'In Process Calc.'!$F14*'Measured Data'!BE18)/'In Process Calc.'!$J14</f>
        <v>-1.0376054456520394</v>
      </c>
      <c r="AX15" s="122">
        <f>((Regression!CX48-Regression!CX49)*1000+'Post Process Calc.'!AX14*'In Process Calc.'!$E15+'In Process Calc.'!$G14*'Measured Data'!BF18+'In Process Calc.'!$F14*'Measured Data'!BF18)/'In Process Calc.'!$J14</f>
        <v>0</v>
      </c>
      <c r="AY15" s="122">
        <f>((Regression!CY48-Regression!CY49)*1000+'Post Process Calc.'!AY14*'In Process Calc.'!$E15+'In Process Calc.'!$G14*'Measured Data'!BG18+'In Process Calc.'!$F14*'Measured Data'!BG18)/'In Process Calc.'!$J14</f>
        <v>0</v>
      </c>
      <c r="AZ15" s="122">
        <f>((Regression!CZ48-Regression!CZ49)*1000+'Post Process Calc.'!AZ14*'In Process Calc.'!$E15+'In Process Calc.'!$G14*'Measured Data'!BI18+'In Process Calc.'!$F14*'Measured Data'!BI18)/'In Process Calc.'!$J14</f>
        <v>0</v>
      </c>
      <c r="BA15" s="122">
        <f>((Regression!DA48-Regression!DA49)*1000+'Post Process Calc.'!BA14*'In Process Calc.'!$E15+'In Process Calc.'!$G14*'Measured Data'!BJ18+'In Process Calc.'!$F14*'Measured Data'!BJ18)/'In Process Calc.'!$J14</f>
        <v>0</v>
      </c>
      <c r="BB15" s="122">
        <f>((Regression!DB48-Regression!DB49)*1000+'Post Process Calc.'!BB14*'In Process Calc.'!$E15+'In Process Calc.'!$G14*'Measured Data'!BK18+'In Process Calc.'!$F14*'Measured Data'!BK18)/'In Process Calc.'!$J14</f>
        <v>0</v>
      </c>
      <c r="BC15" s="122">
        <f>((Regression!DC48-Regression!DC49)*1000+'Post Process Calc.'!BC14*'In Process Calc.'!$E15+'In Process Calc.'!$G14*'Measured Data'!BL18+'In Process Calc.'!$F14*'Measured Data'!BL18)/'In Process Calc.'!$J14</f>
        <v>0</v>
      </c>
      <c r="BD15" s="122">
        <f>((Regression!DD48-Regression!DD49)*1000+'Post Process Calc.'!BD14*'In Process Calc.'!$E15+'In Process Calc.'!$G14*'Measured Data'!BM18+'In Process Calc.'!$F14*'Measured Data'!BM18)/'In Process Calc.'!$J14</f>
        <v>0</v>
      </c>
      <c r="BE15" s="122">
        <f>((Regression!DE48-Regression!DE49)*1000+'Post Process Calc.'!BE14*'In Process Calc.'!$E15+'In Process Calc.'!$G14*'Measured Data'!BN18+'In Process Calc.'!$F14*'Measured Data'!BN18)/'In Process Calc.'!$J14</f>
        <v>0</v>
      </c>
      <c r="BF15" s="122">
        <f>((Regression!DF48-Regression!DF49)*1000+'Post Process Calc.'!BF14*'In Process Calc.'!$E15+'In Process Calc.'!$G14*'Measured Data'!BO18+'In Process Calc.'!$F14*'Measured Data'!BO18)/'In Process Calc.'!$J14</f>
        <v>0</v>
      </c>
      <c r="BG15" s="122">
        <f>((Regression!DG48-Regression!DG49)*1000+'Post Process Calc.'!BG14*'In Process Calc.'!$E15+'In Process Calc.'!$G14*'Measured Data'!BP18+'In Process Calc.'!$F14*'Measured Data'!BP18)/'In Process Calc.'!$J14</f>
        <v>0</v>
      </c>
      <c r="BH15" s="122">
        <f>((Regression!DH48-Regression!DH49)*1000+'Post Process Calc.'!BH14*'In Process Calc.'!$E15+'In Process Calc.'!$G14*'Measured Data'!BQ18+'In Process Calc.'!$F14*'Measured Data'!BQ18)/'In Process Calc.'!$J14</f>
        <v>0</v>
      </c>
    </row>
    <row r="16" spans="1:71">
      <c r="A16" s="115">
        <f>'Measured Data'!H20</f>
        <v>15.927300317382812</v>
      </c>
      <c r="B16" s="115">
        <f>'Measured Data'!H20*'In Process Calc.'!E16/1000</f>
        <v>28.707189122047257</v>
      </c>
      <c r="C16" s="295">
        <f>'Growth Regression'!$P15</f>
        <v>4.5085852626342119E-4</v>
      </c>
      <c r="D16" s="115">
        <f>IF('Measured Data'!O20&gt;0,'Measured Data'!O20, (Regression!$CE$6*6*'In Process Calc.'!$C16^6+Regression!$CD$6*5*'In Process Calc.'!$C16^5+Regression!$CC$6*4*'In Process Calc.'!$C16^3+Regression!$CB$6*3*'In Process Calc.'!$C16^2  + Regression!$CA$6*2*'In Process Calc.'!$C16 + Regression!$BZ$6)/$A16)</f>
        <v>0</v>
      </c>
      <c r="E16" s="115">
        <f>(Regression!$CE$7*6*'In Process Calc.'!$C16^6+Regression!$CD$7*5*'In Process Calc.'!$C16^5+Regression!$CC$7*4*'In Process Calc.'!$C16^3+Regression!$CB$7*3*'In Process Calc.'!$C16^2  + Regression!$CA$7*2*'In Process Calc.'!$C16 + Regression!$BZ$7)/$A16</f>
        <v>1.8732600906828103</v>
      </c>
      <c r="F16" s="115">
        <f xml:space="preserve"> (Regression!$CE$8*6*'In Process Calc.'!$C16^6+Regression!$CD$8*5*'In Process Calc.'!$C16^5+Regression!$CC$8*4*'In Process Calc.'!$C16^3+Regression!$CB$8*3*'In Process Calc.'!$C16^2  + Regression!$CA$8*2*'In Process Calc.'!$C16 + Regression!$BZ$8)/$A16</f>
        <v>9.2845168664395118E-3</v>
      </c>
      <c r="G16" s="115">
        <f xml:space="preserve"> (Regression!$CE$9*6*'In Process Calc.'!$C16^6+Regression!$CD$9*5*'In Process Calc.'!$C16^5+Regression!$CC$9*4*'In Process Calc.'!$C16^3+Regression!$CB$9*3*'In Process Calc.'!$C16^2  + Regression!$CA$9*2*'In Process Calc.'!$C16 + Regression!$BZ$9)/$B16</f>
        <v>1.5145551849792805E-3</v>
      </c>
      <c r="H16" s="115">
        <f xml:space="preserve"> (Regression!$CE$10*6*'In Process Calc.'!$C16^6+Regression!$CD$10*5*'In Process Calc.'!$C16^5+Regression!$CC$10*4*'In Process Calc.'!$C16^3+Regression!$CB$10*3*'In Process Calc.'!$C16^2  + Regression!$CA$10*2*'In Process Calc.'!$C16 + Regression!$BZ$10)/$B16</f>
        <v>-2.1971099744361533E-3</v>
      </c>
      <c r="I16" s="115">
        <f xml:space="preserve"> (Regression!$CE$11*6*'In Process Calc.'!$C16^6+Regression!$CD$11*5*'In Process Calc.'!$C16^5+Regression!$CC$11*4*'In Process Calc.'!$C16^3+Regression!$CB$11*3*'In Process Calc.'!$C16^2  + Regression!$CA$11*2*'In Process Calc.'!$C16 + Regression!$BZ$11)/$A16</f>
        <v>4.3988780188284834E-4</v>
      </c>
      <c r="J16" s="115">
        <f>(Regression!$CE$12*6*'In Process Calc.'!$C16^6+Regression!$CD$12*5*'In Process Calc.'!$C16^5+Regression!$CC$12*4*'In Process Calc.'!$C16^3+Regression!$CB$12*3*'In Process Calc.'!$C16^2  + Regression!$CA$12*2*'In Process Calc.'!$C16 + Regression!$BZ$12)/$A16</f>
        <v>-5.2251859398054316E-4</v>
      </c>
      <c r="K16" s="115">
        <f xml:space="preserve"> (Regression!$CE$13*6*'In Process Calc.'!$C16^5+Regression!$CD$13*5*'In Process Calc.'!$C16^4+Regression!$CC$13*4*'In Process Calc.'!$C16^3+Regression!$CB$13*3*'In Process Calc.'!$C16^2  + Regression!$CA$13*2*'In Process Calc.'!$C16 + Regression!$BZ$13)/$A16</f>
        <v>4.1231543662370175E-2</v>
      </c>
      <c r="L16" s="115">
        <f xml:space="preserve"> (Regression!$CE$14*6*'In Process Calc.'!$C16^5+Regression!$CD$14*5*'In Process Calc.'!$C16^4+Regression!$CC$14*4*'In Process Calc.'!$C16^3+Regression!$CB$14*3*'In Process Calc.'!$C16^2  + Regression!$CA$14*2*'In Process Calc.'!$C16 + Regression!$BZ$14)/$B16</f>
        <v>7.6880888906818827E-4</v>
      </c>
      <c r="M16" s="115">
        <f xml:space="preserve"> (Regression!$CE$15*6*'In Process Calc.'!$C16^6+Regression!$CD$15*5*'In Process Calc.'!$C16^5+Regression!$CC$15*4*'In Process Calc.'!$C16^3+Regression!$CB$15*3*'In Process Calc.'!$C16^2  + Regression!$CA$15*2*'In Process Calc.'!$C16 + Regression!$BZ$15)/$A16</f>
        <v>1.7891795965451585E-2</v>
      </c>
      <c r="N16" s="115">
        <f xml:space="preserve"> (Regression!$CE$16*6*'In Process Calc.'!$C16^6+Regression!$CD$16*5*'In Process Calc.'!$C16^5+Regression!$CC$16*4*'In Process Calc.'!$C16^3+Regression!$CB$16*3*'In Process Calc.'!$C16^2  + Regression!$CA$16*2*'In Process Calc.'!$C16 + Regression!$BZ$16)/$A16</f>
        <v>0</v>
      </c>
      <c r="O16" s="115">
        <f xml:space="preserve"> (Regression!$CE$17*6*'In Process Calc.'!$C16^6+Regression!$CD$17*5*'In Process Calc.'!$C16^5+Regression!$CC$17*4*'In Process Calc.'!$C16^3+Regression!$CB$17*3*'In Process Calc.'!$C16^2  + Regression!$CA$17*2*'In Process Calc.'!$C16 + Regression!$BZ$17)/$A16</f>
        <v>0</v>
      </c>
      <c r="P16" s="115">
        <f xml:space="preserve"> (Regression!$CE$18*6*'In Process Calc.'!$C16^6+Regression!$CD$18*5*'In Process Calc.'!$C16^5+Regression!$CC$18*4*'In Process Calc.'!$C16^3+Regression!$CB$18*3*'In Process Calc.'!$C16^2  + Regression!$CA$18*2*'In Process Calc.'!$C16 + Regression!$BZ$18)/$A16</f>
        <v>0</v>
      </c>
      <c r="Q16" s="115">
        <f xml:space="preserve"> (Regression!$CE$19*6*'In Process Calc.'!$C16^5+Regression!$CD$19*5*'In Process Calc.'!$C16^4+Regression!$CC$19*4*'In Process Calc.'!$C16^3 +Regression!$CB$19*3*'In Process Calc.'!$C16^2 + Regression!$CA$19*2*'In Process Calc.'!$C16 + Regression!$BZ$19)/$B16</f>
        <v>-1.0711425420801498E-3</v>
      </c>
      <c r="R16" s="115">
        <f xml:space="preserve"> (Regression!$CE$20*6*'In Process Calc.'!$C16^5+Regression!$CD$20*5*'In Process Calc.'!$C16^4+Regression!$CC$20*4*'In Process Calc.'!$C16^3 +Regression!$CB$20*3*'In Process Calc.'!$C16^2 + Regression!$CA$20*2*'In Process Calc.'!$C16 + Regression!$BZ$20)/$A16</f>
        <v>0</v>
      </c>
      <c r="S16" s="115">
        <f xml:space="preserve"> (Regression!$CE$21*6*'In Process Calc.'!$C16^5+Regression!$CD$21*5*'In Process Calc.'!$C16^4+Regression!$CC$21*4*'In Process Calc.'!$C16^3 +Regression!$CB$21*3*'In Process Calc.'!$C16^2 + Regression!$CA$21*2*'In Process Calc.'!$C16 + Regression!$BZ$21)/$A16</f>
        <v>0</v>
      </c>
      <c r="T16" s="115">
        <f xml:space="preserve"> (Regression!$CE$22*6*'In Process Calc.'!$C16^5+Regression!$CD$22*5*'In Process Calc.'!$C16^4+Regression!$CC$22*4*'In Process Calc.'!$C16^3 +Regression!$CB$22*3*'In Process Calc.'!$C16^2 + Regression!$CA$22*2*'In Process Calc.'!$C16 + Regression!$BZ$22)/$A16</f>
        <v>0</v>
      </c>
      <c r="U16" s="115">
        <f xml:space="preserve"> (Regression!$CE$23*6*'In Process Calc.'!$C16^5+Regression!$CD$23*5*'In Process Calc.'!$C16^4+Regression!$CC$23*4*'In Process Calc.'!$C16^3 +Regression!$CB$23*3*'In Process Calc.'!$C16^2 + Regression!$CA$23*2*'In Process Calc.'!$C16 + Regression!$BZ$23)/$A16</f>
        <v>0</v>
      </c>
      <c r="V16" s="115">
        <f xml:space="preserve"> (Regression!$CE$24*6*'In Process Calc.'!$C16^5+Regression!$CD$24*5*'In Process Calc.'!$C16^4+Regression!$CC$24*4*'In Process Calc.'!$C16^3 +Regression!$CB$24*3*'In Process Calc.'!$C16^2 + Regression!$CA$24*2*'In Process Calc.'!$C16 + Regression!$BZ$24)/$A16</f>
        <v>0</v>
      </c>
      <c r="W16" s="115">
        <f xml:space="preserve"> (Regression!$CE$25*6*'In Process Calc.'!$C16^5+Regression!$CD$25*5*'In Process Calc.'!$C16^4+Regression!$CC$25*4*'In Process Calc.'!$C16^3 +Regression!$CB$25*3*'In Process Calc.'!$C16^2 + Regression!$CA$25*2*'In Process Calc.'!$C16 + Regression!$BZ$25)/$A16</f>
        <v>0</v>
      </c>
      <c r="X16" s="115">
        <f xml:space="preserve"> (Regression!$CE$26*6*'In Process Calc.'!$C16^5+Regression!$CD$26*5*'In Process Calc.'!$C16^4+Regression!$CC$26*4*'In Process Calc.'!$C16^3 +Regression!$CB$26*3*'In Process Calc.'!$C16^2 + Regression!$CA$26*2*'In Process Calc.'!$C16 + Regression!$BZ$26)/$A16</f>
        <v>0</v>
      </c>
      <c r="Y16" s="115">
        <f xml:space="preserve"> (Regression!$CE$27*6*'In Process Calc.'!$C16^5+Regression!$CD$27*5*'In Process Calc.'!$C16^4+Regression!$CC$27*4*'In Process Calc.'!$C16^3 +Regression!$CB$27*3*'In Process Calc.'!$C16^2 + Regression!$CA$27*2*'In Process Calc.'!$C16 + Regression!$BZ$27)/$A16</f>
        <v>0</v>
      </c>
      <c r="Z16" s="115">
        <f xml:space="preserve"> (Regression!$CE$28*6*'In Process Calc.'!$C16^5+Regression!$CD$28*5*'In Process Calc.'!$C16^4+Regression!$CC$28*4*'In Process Calc.'!$C16^3 +Regression!$CB$28*3*'In Process Calc.'!$C16^2 + Regression!$CA$28*2*'In Process Calc.'!$C16 + Regression!$BZ$28)/$A16</f>
        <v>0</v>
      </c>
      <c r="AA16" s="115">
        <f xml:space="preserve"> (Regression!$CE$29*6*'In Process Calc.'!$C16^5+Regression!$CD$29*5*'In Process Calc.'!$C16^4+Regression!$CC$29*4*'In Process Calc.'!$C16^3 +Regression!$CB$29*3*'In Process Calc.'!$C16^2 + Regression!$CA$29*2*'In Process Calc.'!$C16 + Regression!$BZ$29)/$A16</f>
        <v>0</v>
      </c>
      <c r="AB16" s="115">
        <f xml:space="preserve"> (Regression!$CE$30*6*'In Process Calc.'!$C16^5+Regression!$CD$30*5*'In Process Calc.'!$C16^4+Regression!$CC$30*4*'In Process Calc.'!$C16^3 +Regression!$CB$30*3*'In Process Calc.'!$C16^2 + Regression!$CA$30*2*'In Process Calc.'!$C16 + Regression!$BZ$30)/$A16</f>
        <v>0</v>
      </c>
      <c r="AC16" s="115">
        <f xml:space="preserve"> (Regression!$CE$31*6*'In Process Calc.'!$C16^5+Regression!$CD$31*5*'In Process Calc.'!$C16^4+Regression!$CC$31*4*'In Process Calc.'!$C16^3 +Regression!$CB$31*3*'In Process Calc.'!$C16^2 + Regression!$CA$31*2*'In Process Calc.'!$C16 + Regression!$BZ$31)/$A16</f>
        <v>0</v>
      </c>
      <c r="AD16" s="115">
        <f xml:space="preserve"> (Regression!$CE$32*6*'In Process Calc.'!$C16^5+Regression!$CD$32*5*'In Process Calc.'!$C16^4+Regression!$CC$32*4*'In Process Calc.'!$C16^3 +Regression!$CB$32*3*'In Process Calc.'!$C16^2 + Regression!$CA$32*2*'In Process Calc.'!$C16 + Regression!$BZ$32)/$A16</f>
        <v>4.4918877405053285E-2</v>
      </c>
      <c r="AE16" s="115">
        <f xml:space="preserve"> (Regression!$CE$33*6*'In Process Calc.'!$C16^5+Regression!$CD$33*5*'In Process Calc.'!$C16^4+Regression!$CC$33*4*'In Process Calc.'!$C16^3 +Regression!$CB$33*3*'In Process Calc.'!$C16^2 + Regression!$CA$33*2*'In Process Calc.'!$C16 + Regression!$BZ$33)/$A16</f>
        <v>5.4203394271492809E-2</v>
      </c>
      <c r="AF16" s="115">
        <f xml:space="preserve"> (Regression!$CE$34*6*'In Process Calc.'!$C16^5+Regression!$CD$34*5*'In Process Calc.'!$C16^4+Regression!$CC$34*4*'In Process Calc.'!$C16^3 +Regression!$CB$34*3*'In Process Calc.'!$C16^2 + Regression!$CA$34*2*'In Process Calc.'!$C16 + Regression!$BZ$34)/$A16</f>
        <v>9.8815737881976146E-2</v>
      </c>
      <c r="AG16" s="116">
        <f t="shared" si="0"/>
        <v>-2.5978715491501821E-2</v>
      </c>
      <c r="AH16" s="116">
        <f t="shared" si="3"/>
        <v>0</v>
      </c>
      <c r="AI16" s="116">
        <f t="shared" si="1"/>
        <v>1.8646134022137984E-2</v>
      </c>
      <c r="AJ16" s="116">
        <f t="shared" si="2"/>
        <v>0</v>
      </c>
      <c r="AK16" s="76"/>
    </row>
    <row r="17" spans="1:61">
      <c r="A17" s="115">
        <f>'Measured Data'!H21</f>
        <v>13.334700448608398</v>
      </c>
      <c r="B17" s="115">
        <f>'Measured Data'!H21*'In Process Calc.'!E17/1000</f>
        <v>24.005424074261473</v>
      </c>
      <c r="C17" s="295">
        <f>'Growth Regression'!$P16</f>
        <v>2.3603367431453538E-4</v>
      </c>
      <c r="D17" s="115">
        <f>IF('Measured Data'!O21&gt;0,'Measured Data'!O21, (Regression!$CE$6*6*'In Process Calc.'!$C17^6+Regression!$CD$6*5*'In Process Calc.'!$C17^5+Regression!$CC$6*4*'In Process Calc.'!$C17^3+Regression!$CB$6*3*'In Process Calc.'!$C17^2  + Regression!$CA$6*2*'In Process Calc.'!$C17 + Regression!$BZ$6)/$A17)</f>
        <v>0</v>
      </c>
      <c r="E17" s="115">
        <f>(Regression!$CE$7*6*'In Process Calc.'!$C17^6+Regression!$CD$7*5*'In Process Calc.'!$C17^5+Regression!$CC$7*4*'In Process Calc.'!$C17^3+Regression!$CB$7*3*'In Process Calc.'!$C17^2  + Regression!$CA$7*2*'In Process Calc.'!$C17 + Regression!$BZ$7)/$A17</f>
        <v>2.1672696599436696</v>
      </c>
      <c r="F17" s="115">
        <f xml:space="preserve"> (Regression!$CE$8*6*'In Process Calc.'!$C17^6+Regression!$CD$8*5*'In Process Calc.'!$C17^5+Regression!$CC$8*4*'In Process Calc.'!$C17^3+Regression!$CB$8*3*'In Process Calc.'!$C17^2  + Regression!$CA$8*2*'In Process Calc.'!$C17 + Regression!$BZ$8)/$A17</f>
        <v>1.7057562992790494E-2</v>
      </c>
      <c r="G17" s="115">
        <f xml:space="preserve"> (Regression!$CE$9*6*'In Process Calc.'!$C17^6+Regression!$CD$9*5*'In Process Calc.'!$C17^5+Regression!$CC$9*4*'In Process Calc.'!$C17^3+Regression!$CB$9*3*'In Process Calc.'!$C17^2  + Regression!$CA$9*2*'In Process Calc.'!$C17 + Regression!$BZ$9)/$B17</f>
        <v>2.3132511250077438E-3</v>
      </c>
      <c r="H17" s="115">
        <f xml:space="preserve"> (Regression!$CE$10*6*'In Process Calc.'!$C17^6+Regression!$CD$10*5*'In Process Calc.'!$C17^5+Regression!$CC$10*4*'In Process Calc.'!$C17^3+Regression!$CB$10*3*'In Process Calc.'!$C17^2  + Regression!$CA$10*2*'In Process Calc.'!$C17 + Regression!$BZ$10)/$B17</f>
        <v>-7.1264018794326969E-3</v>
      </c>
      <c r="I17" s="115">
        <f xml:space="preserve"> (Regression!$CE$11*6*'In Process Calc.'!$C17^6+Regression!$CD$11*5*'In Process Calc.'!$C17^5+Regression!$CC$11*4*'In Process Calc.'!$C17^3+Regression!$CB$11*3*'In Process Calc.'!$C17^2  + Regression!$CA$11*2*'In Process Calc.'!$C17 + Regression!$BZ$11)/$A17</f>
        <v>-1.4855981652993732E-3</v>
      </c>
      <c r="J17" s="115">
        <f>(Regression!$CE$12*6*'In Process Calc.'!$C17^6+Regression!$CD$12*5*'In Process Calc.'!$C17^5+Regression!$CC$12*4*'In Process Calc.'!$C17^3+Regression!$CB$12*3*'In Process Calc.'!$C17^2  + Regression!$CA$12*2*'In Process Calc.'!$C17 + Regression!$BZ$12)/$A17</f>
        <v>-1.1087487352377391E-3</v>
      </c>
      <c r="K17" s="115">
        <f xml:space="preserve"> (Regression!$CE$13*6*'In Process Calc.'!$C17^5+Regression!$CD$13*5*'In Process Calc.'!$C17^4+Regression!$CC$13*4*'In Process Calc.'!$C17^3+Regression!$CB$13*3*'In Process Calc.'!$C17^2  + Regression!$CA$13*2*'In Process Calc.'!$C17 + Regression!$BZ$13)/$A17</f>
        <v>4.396342073006148E-2</v>
      </c>
      <c r="L17" s="115">
        <f xml:space="preserve"> (Regression!$CE$14*6*'In Process Calc.'!$C17^5+Regression!$CD$14*5*'In Process Calc.'!$C17^4+Regression!$CC$14*4*'In Process Calc.'!$C17^3+Regression!$CB$14*3*'In Process Calc.'!$C17^2  + Regression!$CA$14*2*'In Process Calc.'!$C17 + Regression!$BZ$14)/$B17</f>
        <v>-9.727627145118239E-4</v>
      </c>
      <c r="M17" s="115">
        <f xml:space="preserve"> (Regression!$CE$15*6*'In Process Calc.'!$C17^6+Regression!$CD$15*5*'In Process Calc.'!$C17^5+Regression!$CC$15*4*'In Process Calc.'!$C17^3+Regression!$CB$15*3*'In Process Calc.'!$C17^2  + Regression!$CA$15*2*'In Process Calc.'!$C17 + Regression!$BZ$15)/$A17</f>
        <v>2.7027592334932272E-2</v>
      </c>
      <c r="N17" s="115">
        <f xml:space="preserve"> (Regression!$CE$16*6*'In Process Calc.'!$C17^6+Regression!$CD$16*5*'In Process Calc.'!$C17^5+Regression!$CC$16*4*'In Process Calc.'!$C17^3+Regression!$CB$16*3*'In Process Calc.'!$C17^2  + Regression!$CA$16*2*'In Process Calc.'!$C17 + Regression!$BZ$16)/$A17</f>
        <v>0</v>
      </c>
      <c r="O17" s="115">
        <f xml:space="preserve"> (Regression!$CE$17*6*'In Process Calc.'!$C17^6+Regression!$CD$17*5*'In Process Calc.'!$C17^5+Regression!$CC$17*4*'In Process Calc.'!$C17^3+Regression!$CB$17*3*'In Process Calc.'!$C17^2  + Regression!$CA$17*2*'In Process Calc.'!$C17 + Regression!$BZ$17)/$A17</f>
        <v>0</v>
      </c>
      <c r="P17" s="115">
        <f xml:space="preserve"> (Regression!$CE$18*6*'In Process Calc.'!$C17^6+Regression!$CD$18*5*'In Process Calc.'!$C17^5+Regression!$CC$18*4*'In Process Calc.'!$C17^3+Regression!$CB$18*3*'In Process Calc.'!$C17^2  + Regression!$CA$18*2*'In Process Calc.'!$C17 + Regression!$BZ$18)/$A17</f>
        <v>0</v>
      </c>
      <c r="Q17" s="115">
        <f xml:space="preserve"> (Regression!$CE$19*6*'In Process Calc.'!$C17^5+Regression!$CD$19*5*'In Process Calc.'!$C17^4+Regression!$CC$19*4*'In Process Calc.'!$C17^3 +Regression!$CB$19*3*'In Process Calc.'!$C17^2 + Regression!$CA$19*2*'In Process Calc.'!$C17 + Regression!$BZ$19)/$B17</f>
        <v>1.0867214874817652E-2</v>
      </c>
      <c r="R17" s="115">
        <f xml:space="preserve"> (Regression!$CE$20*6*'In Process Calc.'!$C17^5+Regression!$CD$20*5*'In Process Calc.'!$C17^4+Regression!$CC$20*4*'In Process Calc.'!$C17^3 +Regression!$CB$20*3*'In Process Calc.'!$C17^2 + Regression!$CA$20*2*'In Process Calc.'!$C17 + Regression!$BZ$20)/$A17</f>
        <v>0</v>
      </c>
      <c r="S17" s="115">
        <f xml:space="preserve"> (Regression!$CE$21*6*'In Process Calc.'!$C17^5+Regression!$CD$21*5*'In Process Calc.'!$C17^4+Regression!$CC$21*4*'In Process Calc.'!$C17^3 +Regression!$CB$21*3*'In Process Calc.'!$C17^2 + Regression!$CA$21*2*'In Process Calc.'!$C17 + Regression!$BZ$21)/$A17</f>
        <v>0</v>
      </c>
      <c r="T17" s="115">
        <f xml:space="preserve"> (Regression!$CE$22*6*'In Process Calc.'!$C17^5+Regression!$CD$22*5*'In Process Calc.'!$C17^4+Regression!$CC$22*4*'In Process Calc.'!$C17^3 +Regression!$CB$22*3*'In Process Calc.'!$C17^2 + Regression!$CA$22*2*'In Process Calc.'!$C17 + Regression!$BZ$22)/$A17</f>
        <v>0</v>
      </c>
      <c r="U17" s="115">
        <f xml:space="preserve"> (Regression!$CE$23*6*'In Process Calc.'!$C17^5+Regression!$CD$23*5*'In Process Calc.'!$C17^4+Regression!$CC$23*4*'In Process Calc.'!$C17^3 +Regression!$CB$23*3*'In Process Calc.'!$C17^2 + Regression!$CA$23*2*'In Process Calc.'!$C17 + Regression!$BZ$23)/$A17</f>
        <v>0</v>
      </c>
      <c r="V17" s="115">
        <f xml:space="preserve"> (Regression!$CE$24*6*'In Process Calc.'!$C17^5+Regression!$CD$24*5*'In Process Calc.'!$C17^4+Regression!$CC$24*4*'In Process Calc.'!$C17^3 +Regression!$CB$24*3*'In Process Calc.'!$C17^2 + Regression!$CA$24*2*'In Process Calc.'!$C17 + Regression!$BZ$24)/$A17</f>
        <v>0</v>
      </c>
      <c r="W17" s="115">
        <f xml:space="preserve"> (Regression!$CE$25*6*'In Process Calc.'!$C17^5+Regression!$CD$25*5*'In Process Calc.'!$C17^4+Regression!$CC$25*4*'In Process Calc.'!$C17^3 +Regression!$CB$25*3*'In Process Calc.'!$C17^2 + Regression!$CA$25*2*'In Process Calc.'!$C17 + Regression!$BZ$25)/$A17</f>
        <v>0</v>
      </c>
      <c r="X17" s="115">
        <f xml:space="preserve"> (Regression!$CE$26*6*'In Process Calc.'!$C17^5+Regression!$CD$26*5*'In Process Calc.'!$C17^4+Regression!$CC$26*4*'In Process Calc.'!$C17^3 +Regression!$CB$26*3*'In Process Calc.'!$C17^2 + Regression!$CA$26*2*'In Process Calc.'!$C17 + Regression!$BZ$26)/$A17</f>
        <v>0</v>
      </c>
      <c r="Y17" s="115">
        <f xml:space="preserve"> (Regression!$CE$27*6*'In Process Calc.'!$C17^5+Regression!$CD$27*5*'In Process Calc.'!$C17^4+Regression!$CC$27*4*'In Process Calc.'!$C17^3 +Regression!$CB$27*3*'In Process Calc.'!$C17^2 + Regression!$CA$27*2*'In Process Calc.'!$C17 + Regression!$BZ$27)/$A17</f>
        <v>0</v>
      </c>
      <c r="Z17" s="115">
        <f xml:space="preserve"> (Regression!$CE$28*6*'In Process Calc.'!$C17^5+Regression!$CD$28*5*'In Process Calc.'!$C17^4+Regression!$CC$28*4*'In Process Calc.'!$C17^3 +Regression!$CB$28*3*'In Process Calc.'!$C17^2 + Regression!$CA$28*2*'In Process Calc.'!$C17 + Regression!$BZ$28)/$A17</f>
        <v>0</v>
      </c>
      <c r="AA17" s="115">
        <f xml:space="preserve"> (Regression!$CE$29*6*'In Process Calc.'!$C17^5+Regression!$CD$29*5*'In Process Calc.'!$C17^4+Regression!$CC$29*4*'In Process Calc.'!$C17^3 +Regression!$CB$29*3*'In Process Calc.'!$C17^2 + Regression!$CA$29*2*'In Process Calc.'!$C17 + Regression!$BZ$29)/$A17</f>
        <v>0</v>
      </c>
      <c r="AB17" s="115">
        <f xml:space="preserve"> (Regression!$CE$30*6*'In Process Calc.'!$C17^5+Regression!$CD$30*5*'In Process Calc.'!$C17^4+Regression!$CC$30*4*'In Process Calc.'!$C17^3 +Regression!$CB$30*3*'In Process Calc.'!$C17^2 + Regression!$CA$30*2*'In Process Calc.'!$C17 + Regression!$BZ$30)/$A17</f>
        <v>0</v>
      </c>
      <c r="AC17" s="115">
        <f xml:space="preserve"> (Regression!$CE$31*6*'In Process Calc.'!$C17^5+Regression!$CD$31*5*'In Process Calc.'!$C17^4+Regression!$CC$31*4*'In Process Calc.'!$C17^3 +Regression!$CB$31*3*'In Process Calc.'!$C17^2 + Regression!$CA$31*2*'In Process Calc.'!$C17 + Regression!$BZ$31)/$A17</f>
        <v>0</v>
      </c>
      <c r="AD17" s="115">
        <f xml:space="preserve"> (Regression!$CE$32*6*'In Process Calc.'!$C17^5+Regression!$CD$32*5*'In Process Calc.'!$C17^4+Regression!$CC$32*4*'In Process Calc.'!$C17^3 +Regression!$CB$32*3*'In Process Calc.'!$C17^2 + Regression!$CA$32*2*'In Process Calc.'!$C17 + Regression!$BZ$32)/$A17</f>
        <v>6.7630023150586999E-2</v>
      </c>
      <c r="AE17" s="115">
        <f xml:space="preserve"> (Regression!$CE$33*6*'In Process Calc.'!$C17^5+Regression!$CD$33*5*'In Process Calc.'!$C17^4+Regression!$CC$33*4*'In Process Calc.'!$C17^3 +Regression!$CB$33*3*'In Process Calc.'!$C17^2 + Regression!$CA$33*2*'In Process Calc.'!$C17 + Regression!$BZ$33)/$A17</f>
        <v>8.4687586143377513E-2</v>
      </c>
      <c r="AF17" s="115">
        <f xml:space="preserve"> (Regression!$CE$34*6*'In Process Calc.'!$C17^5+Regression!$CD$34*5*'In Process Calc.'!$C17^4+Regression!$CC$34*4*'In Process Calc.'!$C17^3 +Regression!$CB$34*3*'In Process Calc.'!$C17^2 + Regression!$CA$34*2*'In Process Calc.'!$C17 + Regression!$BZ$34)/$A17</f>
        <v>0.1347043286111074</v>
      </c>
      <c r="AG17" s="116">
        <f t="shared" si="0"/>
        <v>0.24718765497214429</v>
      </c>
      <c r="AH17" s="116">
        <f t="shared" si="3"/>
        <v>0</v>
      </c>
      <c r="AI17" s="116">
        <f t="shared" si="1"/>
        <v>-2.2126638427083643E-2</v>
      </c>
      <c r="AJ17" s="116">
        <f t="shared" si="2"/>
        <v>0</v>
      </c>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72">
      <c r="A19" s="504" t="s">
        <v>705</v>
      </c>
      <c r="B19" s="511" t="s">
        <v>708</v>
      </c>
      <c r="C19" s="511" t="s">
        <v>100</v>
      </c>
      <c r="D19" s="511" t="s">
        <v>253</v>
      </c>
      <c r="E19" s="511" t="s">
        <v>248</v>
      </c>
      <c r="F19" s="511" t="s">
        <v>246</v>
      </c>
      <c r="G19" s="511" t="s">
        <v>247</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AVERAGE('Measured Data'!H7:H8)</f>
        <v>0.36159999315738678</v>
      </c>
      <c r="B20" s="119">
        <f>('Measured Data'!H7*'In Process Calc.'!J3+'In Process Calc.'!E4*'Measured Data'!H8)/2/1000</f>
        <v>0.69622198686218262</v>
      </c>
      <c r="C20" s="118">
        <f xml:space="preserve"> (Regression!$CE$13*6*'Growth Regression'!S2^5+Regression!$CD$13*5*'Growth Regression'!S2^4+Regression!$CC$13*4*'Growth Regression'!S2^3+Regression!$CB$13*3*'Growth Regression'!S2^2  + Regression!$CA$13*2*'Growth Regression'!S2 + Regression!$BZ$13)/$A20</f>
        <v>0.14168145947515648</v>
      </c>
      <c r="D20" s="117">
        <f xml:space="preserve"> (Regression!$CE$19*6*'Growth Regression'!S2^5+Regression!$CD$19*5*'Growth Regression'!S2^4+Regression!$CC$19*4*'Growth Regression'!S2^3 +Regression!$CB$19*3*'Growth Regression'!S2^2 + Regression!$CA$19*2*'Growth Regression'!S2 + Regression!$BZ$19)/$B20</f>
        <v>2.3868760813708263E-2</v>
      </c>
      <c r="E20" s="117">
        <f xml:space="preserve"> (Regression!$CE$14*6*'Growth Regression'!S2^5+Regression!$CD$14*5*'Growth Regression'!S2^4+Regression!$CC$14*4*'Growth Regression'!S2^3+Regression!$CB$14*3*'Growth Regression'!S2^2  + Regression!$CA$14*2*'Growth Regression'!S2 + Regression!$BZ$14)/$B20</f>
        <v>-4.2635321586077531E-2</v>
      </c>
      <c r="F20" s="117">
        <f xml:space="preserve"> (Regression!$CE$10*6*'Growth Regression'!S2^6+Regression!$CD$10*5*'Growth Regression'!S2^5+Regression!$CC$10*4*'Growth Regression'!S2^3+Regression!$CB$10*3*'Growth Regression'!S2^2  + Regression!$CA$10*2*'Growth Regression'!S2 + Regression!$BZ$10)/$B20</f>
        <v>1.5869383937746361E-2</v>
      </c>
      <c r="G20" s="117">
        <f xml:space="preserve"> (Regression!$CE$11*6*'Growth Regression'!S2^6+Regression!$CD$11*5*'Growth Regression'!S2^5+Regression!$CC$11*4*'Growth Regression'!S2^3+Regression!$CB$11*3*'Growth Regression'!S2^2  + Regression!$CA$11*2*'Growth Regression'!S2 + Regression!$BZ$11)/$B20</f>
        <v>7.778113486920453E-2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AVERAGE('Measured Data'!H8:H9)</f>
        <v>0.64159999315738669</v>
      </c>
      <c r="B21" s="119">
        <f>('Measured Data'!H8*'In Process Calc.'!J4+'In Process Calc.'!E5*'Measured Data'!H9)/2/1000</f>
        <v>1.2257219868621823</v>
      </c>
      <c r="C21" s="118">
        <f xml:space="preserve"> (Regression!$CE$13*6*'Growth Regression'!S3^5+Regression!$CD$13*5*'Growth Regression'!S3^4+Regression!$CC$13*4*'Growth Regression'!S3^3+Regression!$CB$13*3*'Growth Regression'!S3^2  + Regression!$CA$13*2*'Growth Regression'!S3 + Regression!$BZ$13)/$A21</f>
        <v>9.6502611716234005E-2</v>
      </c>
      <c r="D21" s="117">
        <f xml:space="preserve"> (Regression!$CE$19*6*'Growth Regression'!S3^5+Regression!$CD$19*5*'Growth Regression'!S3^4+Regression!$CC$19*4*'Growth Regression'!S3^3 +Regression!$CB$19*3*'Growth Regression'!S3^2 + Regression!$CA$19*2*'Growth Regression'!S3 + Regression!$BZ$19)/$B21</f>
        <v>5.6760330276691424E-2</v>
      </c>
      <c r="E21" s="117">
        <f xml:space="preserve"> (Regression!$CE$14*6*'Growth Regression'!S3^5+Regression!$CD$14*5*'Growth Regression'!S3^4+Regression!$CC$14*4*'Growth Regression'!S3^3+Regression!$CB$14*3*'Growth Regression'!S3^2  + Regression!$CA$14*2*'Growth Regression'!S3 + Regression!$BZ$14)/$B21</f>
        <v>6.1179004635509874E-3</v>
      </c>
      <c r="F21" s="117">
        <f xml:space="preserve"> (Regression!$CE$10*6*'Growth Regression'!S3^6+Regression!$CD$10*5*'Growth Regression'!S3^5+Regression!$CC$10*4*'Growth Regression'!S3^3+Regression!$CB$10*3*'Growth Regression'!S3^2  + Regression!$CA$10*2*'Growth Regression'!S3 + Regression!$BZ$10)/$B21</f>
        <v>-5.0216146734615988E-3</v>
      </c>
      <c r="G21" s="117">
        <f xml:space="preserve"> (Regression!$CE$11*6*'Growth Regression'!S3^6+Regression!$CD$11*5*'Growth Regression'!S3^5+Regression!$CC$11*4*'Growth Regression'!S3^3+Regression!$CB$11*3*'Growth Regression'!S3^2  + Regression!$CA$11*2*'Growth Regression'!S3 + Regression!$BZ$11)/$B21</f>
        <v>9.9977312225397602E-3</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AVERAGE('Measured Data'!H9:H10)</f>
        <v>1.1408499730110169</v>
      </c>
      <c r="B22" s="119">
        <f>('Measured Data'!H9*'In Process Calc.'!J5+'In Process Calc.'!E6*'Measured Data'!H10)/2/1000</f>
        <v>2.1521245493686676</v>
      </c>
      <c r="C22" s="118">
        <f xml:space="preserve"> (Regression!$CE$13*6*'Growth Regression'!S4^5+Regression!$CD$13*5*'Growth Regression'!S4^4+Regression!$CC$13*4*'Growth Regression'!S4^3+Regression!$CB$13*3*'Growth Regression'!S4^2  + Regression!$CA$13*2*'Growth Regression'!S4 + Regression!$BZ$13)/$A22</f>
        <v>8.8933452765325743E-2</v>
      </c>
      <c r="D22" s="117">
        <f xml:space="preserve"> (Regression!$CE$19*6*'Growth Regression'!S4^5+Regression!$CD$19*5*'Growth Regression'!S4^4+Regression!$CC$19*4*'Growth Regression'!S4^3 +Regression!$CB$19*3*'Growth Regression'!S4^2 + Regression!$CA$19*2*'Growth Regression'!S4 + Regression!$BZ$19)/$B22</f>
        <v>5.6962083011659413E-2</v>
      </c>
      <c r="E22" s="117">
        <f xml:space="preserve"> (Regression!$CE$14*6*'Growth Regression'!S4^5+Regression!$CD$14*5*'Growth Regression'!S4^4+Regression!$CC$14*4*'Growth Regression'!S4^3+Regression!$CB$14*3*'Growth Regression'!S4^2  + Regression!$CA$14*2*'Growth Regression'!S4 + Regression!$BZ$14)/$B22</f>
        <v>-8.8274764218137039E-4</v>
      </c>
      <c r="F22" s="117">
        <f xml:space="preserve"> (Regression!$CE$10*6*'Growth Regression'!S4^6+Regression!$CD$10*5*'Growth Regression'!S4^5+Regression!$CC$10*4*'Growth Regression'!S4^3+Regression!$CB$10*3*'Growth Regression'!S4^2  + Regression!$CA$10*2*'Growth Regression'!S4 + Regression!$BZ$10)/$B22</f>
        <v>-3.2568936396333761E-3</v>
      </c>
      <c r="G22" s="117">
        <f xml:space="preserve"> (Regression!$CE$11*6*'Growth Regression'!S4^6+Regression!$CD$11*5*'Growth Regression'!S4^5+Regression!$CC$11*4*'Growth Regression'!S4^3+Regression!$CB$11*3*'Growth Regression'!S4^2  + Regression!$CA$11*2*'Growth Regression'!S4 + Regression!$BZ$11)/$B22</f>
        <v>-7.1214510274316793E-3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AVERAGE('Measured Data'!H10:H11)</f>
        <v>2.0983499718666079</v>
      </c>
      <c r="B23" s="119">
        <f>('Measured Data'!H10*'In Process Calc.'!J6+'In Process Calc.'!E7*'Measured Data'!H11)/2/1000</f>
        <v>3.9159920472389227</v>
      </c>
      <c r="C23" s="118">
        <f xml:space="preserve"> (Regression!$CE$13*6*'Growth Regression'!S5^5+Regression!$CD$13*5*'Growth Regression'!S5^4+Regression!$CC$13*4*'Growth Regression'!S5^3+Regression!$CB$13*3*'Growth Regression'!S5^2  + Regression!$CA$13*2*'Growth Regression'!S5 + Regression!$BZ$13)/$A23</f>
        <v>7.6048059699223167E-2</v>
      </c>
      <c r="D23" s="117">
        <f xml:space="preserve"> (Regression!$CE$19*6*'Growth Regression'!S5^5+Regression!$CD$19*5*'Growth Regression'!S5^4+Regression!$CC$19*4*'Growth Regression'!S5^3 +Regression!$CB$19*3*'Growth Regression'!S5^2 + Regression!$CA$19*2*'Growth Regression'!S5 + Regression!$BZ$19)/$B23</f>
        <v>3.9844846263097651E-2</v>
      </c>
      <c r="E23" s="117">
        <f xml:space="preserve"> (Regression!$CE$14*6*'Growth Regression'!S5^5+Regression!$CD$14*5*'Growth Regression'!S5^4+Regression!$CC$14*4*'Growth Regression'!S5^3+Regression!$CB$14*3*'Growth Regression'!S5^2  + Regression!$CA$14*2*'Growth Regression'!S5 + Regression!$BZ$14)/$B23</f>
        <v>-7.0498276647476691E-3</v>
      </c>
      <c r="F23" s="117">
        <f xml:space="preserve"> (Regression!$CE$10*6*'Growth Regression'!S5^6+Regression!$CD$10*5*'Growth Regression'!S5^5+Regression!$CC$10*4*'Growth Regression'!S5^3+Regression!$CB$10*3*'Growth Regression'!S5^2  + Regression!$CA$10*2*'Growth Regression'!S5 + Regression!$BZ$10)/$B23</f>
        <v>1.0290447878109857E-3</v>
      </c>
      <c r="G23" s="117">
        <f xml:space="preserve"> (Regression!$CE$11*6*'Growth Regression'!S5^6+Regression!$CD$11*5*'Growth Regression'!S5^5+Regression!$CC$11*4*'Growth Regression'!S5^3+Regression!$CB$11*3*'Growth Regression'!S5^2  + Regression!$CA$11*2*'Growth Regression'!S5 + Regression!$BZ$11)/$B23</f>
        <v>-7.3770227471512129E-3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AVERAGE('Measured Data'!H11:H12)</f>
        <v>3.3895500732421873</v>
      </c>
      <c r="B24" s="119">
        <f>('Measured Data'!H11*'In Process Calc.'!J7+'In Process Calc.'!E8*'Measured Data'!H12)/2/1000</f>
        <v>6.3311688167874092</v>
      </c>
      <c r="C24" s="118">
        <f xml:space="preserve"> (Regression!$CE$13*6*'Growth Regression'!S6^5+Regression!$CD$13*5*'Growth Regression'!S6^4+Regression!$CC$13*4*'Growth Regression'!S6^3+Regression!$CB$13*3*'Growth Regression'!S6^2  + Regression!$CA$13*2*'Growth Regression'!S6 + Regression!$BZ$13)/$A24</f>
        <v>6.751274483686158E-2</v>
      </c>
      <c r="D24" s="117">
        <f xml:space="preserve"> (Regression!$CE$19*6*'Growth Regression'!S6^5+Regression!$CD$19*5*'Growth Regression'!S6^4+Regression!$CC$19*4*'Growth Regression'!S6^3 +Regression!$CB$19*3*'Growth Regression'!S6^2 + Regression!$CA$19*2*'Growth Regression'!S6 + Regression!$BZ$19)/$B24</f>
        <v>2.5972966531969826E-2</v>
      </c>
      <c r="E24" s="117">
        <f xml:space="preserve"> (Regression!$CE$14*6*'Growth Regression'!S6^5+Regression!$CD$14*5*'Growth Regression'!S6^4+Regression!$CC$14*4*'Growth Regression'!S6^3+Regression!$CB$14*3*'Growth Regression'!S6^2  + Regression!$CA$14*2*'Growth Regression'!S6 + Regression!$BZ$14)/$B24</f>
        <v>-8.0374712413070325E-3</v>
      </c>
      <c r="F24" s="117">
        <f xml:space="preserve"> (Regression!$CE$10*6*'Growth Regression'!S6^6+Regression!$CD$10*5*'Growth Regression'!S6^5+Regression!$CC$10*4*'Growth Regression'!S6^3+Regression!$CB$10*3*'Growth Regression'!S6^2  + Regression!$CA$10*2*'Growth Regression'!S6 + Regression!$BZ$10)/$B24</f>
        <v>3.4329040275665854E-3</v>
      </c>
      <c r="G24" s="117">
        <f xml:space="preserve"> (Regression!$CE$11*6*'Growth Regression'!S6^6+Regression!$CD$11*5*'Growth Regression'!S6^5+Regression!$CC$11*4*'Growth Regression'!S6^3+Regression!$CB$11*3*'Growth Regression'!S6^2  + Regression!$CA$11*2*'Growth Regression'!S6 + Regression!$BZ$11)/$B24</f>
        <v>-5.1594592978489069E-3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2" t="s">
        <v>479</v>
      </c>
      <c r="AM24" s="543"/>
      <c r="AN24" s="543"/>
      <c r="AO24" s="543"/>
      <c r="AP24" s="543"/>
      <c r="AQ24" s="543"/>
      <c r="AR24" s="543"/>
      <c r="AS24" s="543"/>
      <c r="AT24" s="543"/>
      <c r="AU24" s="543"/>
      <c r="AV24" s="543"/>
      <c r="AW24" s="543"/>
      <c r="AX24" s="543"/>
      <c r="AY24" s="543"/>
      <c r="AZ24" s="543"/>
      <c r="BA24" s="543"/>
      <c r="BB24" s="543"/>
      <c r="BC24" s="543"/>
      <c r="BD24" s="543"/>
      <c r="BE24" s="543"/>
      <c r="BF24" s="543"/>
      <c r="BG24" s="543"/>
      <c r="BH24" s="544"/>
      <c r="BI24" s="65"/>
    </row>
    <row r="25" spans="1:61" ht="64">
      <c r="A25" s="117">
        <f>AVERAGE('Measured Data'!H12:H13)</f>
        <v>5.3854001594543455</v>
      </c>
      <c r="B25" s="119">
        <f>('Measured Data'!H12*'In Process Calc.'!J8+'In Process Calc.'!E9*'Measured Data'!H13)/2/1000</f>
        <v>10.122055468054779</v>
      </c>
      <c r="C25" s="118">
        <f xml:space="preserve"> (Regression!$CE$13*6*'Growth Regression'!S7^5+Regression!$CD$13*5*'Growth Regression'!S7^4+Regression!$CC$13*4*'Growth Regression'!S7^3+Regression!$CB$13*3*'Growth Regression'!S7^2  + Regression!$CA$13*2*'Growth Regression'!S7 + Regression!$BZ$13)/$A25</f>
        <v>5.7172683262818207E-2</v>
      </c>
      <c r="D25" s="117">
        <f xml:space="preserve"> (Regression!$CE$19*6*'Growth Regression'!S7^5+Regression!$CD$19*5*'Growth Regression'!S7^4+Regression!$CC$19*4*'Growth Regression'!S7^3 +Regression!$CB$19*3*'Growth Regression'!S7^2 + Regression!$CA$19*2*'Growth Regression'!S7 + Regression!$BZ$19)/$B25</f>
        <v>1.4386234443646301E-2</v>
      </c>
      <c r="E25" s="117">
        <f xml:space="preserve"> (Regression!$CE$14*6*'Growth Regression'!S7^5+Regression!$CD$14*5*'Growth Regression'!S7^4+Regression!$CC$14*4*'Growth Regression'!S7^3+Regression!$CB$14*3*'Growth Regression'!S7^2  + Regression!$CA$14*2*'Growth Regression'!S7 + Regression!$BZ$14)/$B25</f>
        <v>-6.3188815405761751E-3</v>
      </c>
      <c r="F25" s="117">
        <f xml:space="preserve"> (Regression!$CE$10*6*'Growth Regression'!S7^6+Regression!$CD$10*5*'Growth Regression'!S7^5+Regression!$CC$10*4*'Growth Regression'!S7^3+Regression!$CB$10*3*'Growth Regression'!S7^2  + Regression!$CA$10*2*'Growth Regression'!S7 + Regression!$BZ$10)/$B25</f>
        <v>4.2852971946348148E-3</v>
      </c>
      <c r="G25" s="117">
        <f xml:space="preserve"> (Regression!$CE$11*6*'Growth Regression'!S7^6+Regression!$CD$11*5*'Growth Regression'!S7^5+Regression!$CC$11*4*'Growth Regression'!S7^3+Regression!$CB$11*3*'Growth Regression'!S7^2  + Regression!$CA$11*2*'Growth Regression'!S7 + Regression!$BZ$11)/$B25</f>
        <v>-2.9030930592888636E-3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367</v>
      </c>
      <c r="AL25" s="257" t="s">
        <v>17</v>
      </c>
      <c r="AM25" s="257" t="s">
        <v>37</v>
      </c>
      <c r="AN25" s="257" t="s">
        <v>13</v>
      </c>
      <c r="AO25" s="257" t="s">
        <v>11</v>
      </c>
      <c r="AP25" s="258" t="s">
        <v>341</v>
      </c>
      <c r="AQ25" s="257" t="s">
        <v>7</v>
      </c>
      <c r="AR25" s="257" t="s">
        <v>35</v>
      </c>
      <c r="AS25" s="257" t="s">
        <v>12</v>
      </c>
      <c r="AT25" s="257" t="s">
        <v>16</v>
      </c>
      <c r="AU25" s="257" t="s">
        <v>15</v>
      </c>
      <c r="AV25" s="257" t="s">
        <v>39</v>
      </c>
      <c r="AW25" s="257" t="s">
        <v>8</v>
      </c>
      <c r="AX25" s="257" t="s">
        <v>40</v>
      </c>
      <c r="AY25" s="257" t="s">
        <v>41</v>
      </c>
      <c r="AZ25" s="257" t="s">
        <v>19</v>
      </c>
      <c r="BA25" s="257" t="s">
        <v>409</v>
      </c>
      <c r="BB25" s="257" t="s">
        <v>413</v>
      </c>
      <c r="BC25" s="258" t="s">
        <v>342</v>
      </c>
      <c r="BD25" s="257" t="s">
        <v>14</v>
      </c>
      <c r="BE25" s="257" t="s">
        <v>36</v>
      </c>
      <c r="BF25" s="258" t="s">
        <v>343</v>
      </c>
      <c r="BG25" s="257" t="s">
        <v>18</v>
      </c>
      <c r="BH25" s="257" t="s">
        <v>38</v>
      </c>
      <c r="BI25" s="293"/>
    </row>
    <row r="26" spans="1:61">
      <c r="A26" s="117">
        <f>AVERAGE('Measured Data'!H13:H14)</f>
        <v>8.3361998630523679</v>
      </c>
      <c r="B26" s="119">
        <f>('Measured Data'!H13*'In Process Calc.'!J9+'In Process Calc.'!E10*'Measured Data'!H14)/2/1000</f>
        <v>15.763406430089429</v>
      </c>
      <c r="C26" s="118">
        <f xml:space="preserve"> (Regression!$CE$13*6*'Growth Regression'!S8^5+Regression!$CD$13*5*'Growth Regression'!S8^4+Regression!$CC$13*4*'Growth Regression'!S8^3+Regression!$CB$13*3*'Growth Regression'!S8^2  + Regression!$CA$13*2*'Growth Regression'!S8 + Regression!$BZ$13)/$A26</f>
        <v>4.7569789983488348E-2</v>
      </c>
      <c r="D26" s="117">
        <f xml:space="preserve"> (Regression!$CE$19*6*'Growth Regression'!S8^5+Regression!$CD$19*5*'Growth Regression'!S8^4+Regression!$CC$19*4*'Growth Regression'!S8^3 +Regression!$CB$19*3*'Growth Regression'!S8^2 + Regression!$CA$19*2*'Growth Regression'!S8 + Regression!$BZ$19)/$B26</f>
        <v>6.0691215806835492E-3</v>
      </c>
      <c r="E26" s="117">
        <f xml:space="preserve"> (Regression!$CE$14*6*'Growth Regression'!S8^5+Regression!$CD$14*5*'Growth Regression'!S8^4+Regression!$CC$14*4*'Growth Regression'!S8^3+Regression!$CB$14*3*'Growth Regression'!S8^2  + Regression!$CA$14*2*'Growth Regression'!S8 + Regression!$BZ$14)/$B26</f>
        <v>-3.9333998407575371E-3</v>
      </c>
      <c r="F26" s="117">
        <f xml:space="preserve"> (Regression!$CE$10*6*'Growth Regression'!S8^6+Regression!$CD$10*5*'Growth Regression'!S8^5+Regression!$CC$10*4*'Growth Regression'!S8^3+Regression!$CB$10*3*'Growth Regression'!S8^2  + Regression!$CA$10*2*'Growth Regression'!S8 + Regression!$BZ$10)/$B26</f>
        <v>4.2286911415685743E-3</v>
      </c>
      <c r="G26" s="117">
        <f xml:space="preserve"> (Regression!$CE$11*6*'Growth Regression'!S8^6+Regression!$CD$11*5*'Growth Regression'!S8^5+Regression!$CC$11*4*'Growth Regression'!S8^3+Regression!$CB$11*3*'Growth Regression'!S8^2  + Regression!$CA$11*2*'Growth Regression'!S8 + Regression!$BZ$11)/$B26</f>
        <v>-1.2864779853748109E-3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0.45000000006984919</v>
      </c>
      <c r="AL26" s="290">
        <f>'Measured Data'!U7</f>
        <v>5.8999999999999997E-2</v>
      </c>
      <c r="AM26" s="290">
        <f>'Measured Data'!V7</f>
        <v>1.9039999999999999</v>
      </c>
      <c r="AN26" s="290">
        <f>'Measured Data'!W7</f>
        <v>5.7690000000000001</v>
      </c>
      <c r="AO26" s="290">
        <f>'Measured Data'!X7</f>
        <v>1.6990000000000001</v>
      </c>
      <c r="AP26" s="290">
        <f>'Measured Data'!Y7</f>
        <v>1.016</v>
      </c>
      <c r="AQ26" s="290">
        <f>'Measured Data'!Z7</f>
        <v>33.470991807100511</v>
      </c>
      <c r="AR26" s="290">
        <f>'Measured Data'!AA7</f>
        <v>0</v>
      </c>
      <c r="AS26" s="290">
        <f>'Measured Data'!AB7</f>
        <v>2.2559999999999998</v>
      </c>
      <c r="AT26" s="290">
        <f>'Measured Data'!AC7</f>
        <v>0</v>
      </c>
      <c r="AU26" s="290">
        <f>'Measured Data'!AD7</f>
        <v>0</v>
      </c>
      <c r="AV26" s="290">
        <f>'Measured Data'!AE7</f>
        <v>0</v>
      </c>
      <c r="AW26" s="290">
        <f>'Measured Data'!AF7</f>
        <v>0.9991119005328597</v>
      </c>
      <c r="AX26" s="290">
        <f>'Measured Data'!AG7</f>
        <v>0</v>
      </c>
      <c r="AY26" s="290">
        <f>'Measured Data'!AH7</f>
        <v>0</v>
      </c>
      <c r="AZ26" s="290">
        <f>'Measured Data'!AI7</f>
        <v>0</v>
      </c>
      <c r="BA26" s="290">
        <f>'Measured Data'!AJ7</f>
        <v>0</v>
      </c>
      <c r="BB26" s="290">
        <f>'Measured Data'!AK7</f>
        <v>0</v>
      </c>
      <c r="BC26" s="290">
        <f>'Measured Data'!AL7</f>
        <v>0</v>
      </c>
      <c r="BD26" s="290">
        <f>'Measured Data'!AM7</f>
        <v>0</v>
      </c>
      <c r="BE26" s="290">
        <f>'Measured Data'!AN7</f>
        <v>0</v>
      </c>
      <c r="BF26" s="290">
        <f>'Measured Data'!AO7</f>
        <v>0</v>
      </c>
      <c r="BG26" s="290">
        <f>'Measured Data'!AP7</f>
        <v>0</v>
      </c>
      <c r="BH26" s="290">
        <f>'Measured Data'!AQ7</f>
        <v>0</v>
      </c>
      <c r="BI26" s="65"/>
    </row>
    <row r="27" spans="1:61">
      <c r="A27" s="117">
        <f>AVERAGE('Measured Data'!H14:H15)</f>
        <v>11.224649770355224</v>
      </c>
      <c r="B27" s="119">
        <f>('Measured Data'!H14*'In Process Calc.'!J10+'In Process Calc.'!E11*'Measured Data'!H15)/2/1000</f>
        <v>21.437078518147871</v>
      </c>
      <c r="C27" s="118">
        <f xml:space="preserve"> (Regression!$CE$13*6*'Growth Regression'!S9^5+Regression!$CD$13*5*'Growth Regression'!S9^4+Regression!$CC$13*4*'Growth Regression'!S9^3+Regression!$CB$13*3*'Growth Regression'!S9^2  + Regression!$CA$13*2*'Growth Regression'!S9 + Regression!$BZ$13)/$A27</f>
        <v>4.2933421169757249E-2</v>
      </c>
      <c r="D27" s="117">
        <f xml:space="preserve"> (Regression!$CE$19*6*'Growth Regression'!S9^5+Regression!$CD$19*5*'Growth Regression'!S9^4+Regression!$CC$19*4*'Growth Regression'!S9^3 +Regression!$CB$19*3*'Growth Regression'!S9^2 + Regression!$CA$19*2*'Growth Regression'!S9 + Regression!$BZ$19)/$B27</f>
        <v>1.0503141586855438E-3</v>
      </c>
      <c r="E27" s="117">
        <f xml:space="preserve"> (Regression!$CE$14*6*'Growth Regression'!S9^5+Regression!$CD$14*5*'Growth Regression'!S9^4+Regression!$CC$14*4*'Growth Regression'!S9^3+Regression!$CB$14*3*'Growth Regression'!S9^2  + Regression!$CA$14*2*'Growth Regression'!S9 + Regression!$BZ$14)/$B27</f>
        <v>-2.0974193157728346E-3</v>
      </c>
      <c r="F27" s="117">
        <f xml:space="preserve"> (Regression!$CE$10*6*'Growth Regression'!S9^6+Regression!$CD$10*5*'Growth Regression'!S9^5+Regression!$CC$10*4*'Growth Regression'!S9^3+Regression!$CB$10*3*'Growth Regression'!S9^2  + Regression!$CA$10*2*'Growth Regression'!S9 + Regression!$BZ$10)/$B27</f>
        <v>3.992106310231283E-3</v>
      </c>
      <c r="G27" s="117">
        <f xml:space="preserve"> (Regression!$CE$11*6*'Growth Regression'!S9^6+Regression!$CD$11*5*'Growth Regression'!S9^5+Regression!$CC$11*4*'Growth Regression'!S9^3+Regression!$CB$11*3*'Growth Regression'!S9^2  + Regression!$CA$11*2*'Growth Regression'!S9 + Regression!$BZ$11)/$B27</f>
        <v>-3.7844230722389063E-4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21.116666666697711</v>
      </c>
      <c r="AL27" s="290">
        <f>'Measured Data'!U8</f>
        <v>6.7000000000000004E-2</v>
      </c>
      <c r="AM27" s="290">
        <f>'Measured Data'!V8</f>
        <v>2.012</v>
      </c>
      <c r="AN27" s="290">
        <f>'Measured Data'!W8</f>
        <v>5.89</v>
      </c>
      <c r="AO27" s="290">
        <f>'Measured Data'!X8</f>
        <v>1.825</v>
      </c>
      <c r="AP27" s="290">
        <f>'Measured Data'!Y8</f>
        <v>1.115</v>
      </c>
      <c r="AQ27" s="290">
        <f>'Measured Data'!Z8</f>
        <v>33.91505139989787</v>
      </c>
      <c r="AR27" s="290">
        <f>'Measured Data'!AA8</f>
        <v>0</v>
      </c>
      <c r="AS27" s="290">
        <f>'Measured Data'!AB8</f>
        <v>2.3919999999999999</v>
      </c>
      <c r="AT27" s="290">
        <f>'Measured Data'!AC8</f>
        <v>0</v>
      </c>
      <c r="AU27" s="290">
        <f>'Measured Data'!AD8</f>
        <v>0</v>
      </c>
      <c r="AV27" s="290">
        <f>'Measured Data'!AE8</f>
        <v>0</v>
      </c>
      <c r="AW27" s="290">
        <f>'Measured Data'!AF8</f>
        <v>1.5541740674955598</v>
      </c>
      <c r="AX27" s="290">
        <f>'Measured Data'!AG8</f>
        <v>0</v>
      </c>
      <c r="AY27" s="290">
        <f>'Measured Data'!AH8</f>
        <v>0</v>
      </c>
      <c r="AZ27" s="290">
        <f>'Measured Data'!AI8</f>
        <v>0</v>
      </c>
      <c r="BA27" s="290">
        <f>'Measured Data'!AJ8</f>
        <v>0</v>
      </c>
      <c r="BB27" s="290">
        <f>'Measured Data'!AK8</f>
        <v>0</v>
      </c>
      <c r="BC27" s="290">
        <f>'Measured Data'!AL8</f>
        <v>0</v>
      </c>
      <c r="BD27" s="290">
        <f>'Measured Data'!AM8</f>
        <v>0</v>
      </c>
      <c r="BE27" s="290">
        <f>'Measured Data'!AN8</f>
        <v>0</v>
      </c>
      <c r="BF27" s="290">
        <f>'Measured Data'!AO8</f>
        <v>0</v>
      </c>
      <c r="BG27" s="290">
        <f>'Measured Data'!AP8</f>
        <v>0</v>
      </c>
      <c r="BH27" s="290">
        <f>'Measured Data'!AQ8</f>
        <v>0</v>
      </c>
      <c r="BI27" s="65"/>
    </row>
    <row r="28" spans="1:61">
      <c r="A28" s="117">
        <f>AVERAGE('Measured Data'!H15:H16)</f>
        <v>14.084949834442138</v>
      </c>
      <c r="B28" s="119">
        <f>('Measured Data'!H15*'In Process Calc.'!J11+'In Process Calc.'!E12*'Measured Data'!H16)/2/1000</f>
        <v>27.039767671662048</v>
      </c>
      <c r="C28" s="118">
        <f xml:space="preserve"> (Regression!$CE$13*6*'Growth Regression'!S10^5+Regression!$CD$13*5*'Growth Regression'!S10^4+Regression!$CC$13*4*'Growth Regression'!S10^3+Regression!$CB$13*3*'Growth Regression'!S10^2  + Regression!$CA$13*2*'Growth Regression'!S10 + Regression!$BZ$13)/$A28</f>
        <v>3.9759826158421149E-2</v>
      </c>
      <c r="D28" s="117">
        <f xml:space="preserve"> (Regression!$CE$19*6*'Growth Regression'!S10^5+Regression!$CD$19*5*'Growth Regression'!S10^4+Regression!$CC$19*4*'Growth Regression'!S10^3 +Regression!$CB$19*3*'Growth Regression'!S10^2 + Regression!$CA$19*2*'Growth Regression'!S10 + Regression!$BZ$19)/$B28</f>
        <v>-2.352584080629559E-3</v>
      </c>
      <c r="E28" s="117">
        <f xml:space="preserve"> (Regression!$CE$14*6*'Growth Regression'!S10^5+Regression!$CD$14*5*'Growth Regression'!S10^4+Regression!$CC$14*4*'Growth Regression'!S10^3+Regression!$CB$14*3*'Growth Regression'!S10^2  + Regression!$CA$14*2*'Growth Regression'!S10 + Regression!$BZ$14)/$B28</f>
        <v>-6.5328513771699837E-4</v>
      </c>
      <c r="F28" s="117">
        <f xml:space="preserve"> (Regression!$CE$10*6*'Growth Regression'!S10^6+Regression!$CD$10*5*'Growth Regression'!S10^5+Regression!$CC$10*4*'Growth Regression'!S10^3+Regression!$CB$10*3*'Growth Regression'!S10^2  + Regression!$CA$10*2*'Growth Regression'!S10 + Regression!$BZ$10)/$B28</f>
        <v>3.5677549154578773E-3</v>
      </c>
      <c r="G28" s="117">
        <f xml:space="preserve"> (Regression!$CE$11*6*'Growth Regression'!S10^6+Regression!$CD$11*5*'Growth Regression'!S10^5+Regression!$CC$11*4*'Growth Regression'!S10^3+Regression!$CB$11*3*'Growth Regression'!S10^2  + Regression!$CA$11*2*'Growth Regression'!S10 + Regression!$BZ$11)/$B28</f>
        <v>1.800795084200868E-4</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48.383333333360497</v>
      </c>
      <c r="AL28" s="290">
        <f>'Measured Data'!U9</f>
        <v>6.6000000000000003E-2</v>
      </c>
      <c r="AM28" s="290">
        <f>'Measured Data'!V9</f>
        <v>1.772</v>
      </c>
      <c r="AN28" s="290">
        <f>'Measured Data'!W9</f>
        <v>5.2729999999999997</v>
      </c>
      <c r="AO28" s="290">
        <f>'Measured Data'!X9</f>
        <v>1.708</v>
      </c>
      <c r="AP28" s="290">
        <f>'Measured Data'!Y9</f>
        <v>1.03</v>
      </c>
      <c r="AQ28" s="290">
        <f>'Measured Data'!Z9</f>
        <v>32.083305579608783</v>
      </c>
      <c r="AR28" s="290">
        <f>'Measured Data'!AA9</f>
        <v>0.27500000000000002</v>
      </c>
      <c r="AS28" s="290">
        <f>'Measured Data'!AB9</f>
        <v>2.2530000000000001</v>
      </c>
      <c r="AT28" s="290">
        <f>'Measured Data'!AC9</f>
        <v>0</v>
      </c>
      <c r="AU28" s="290">
        <f>'Measured Data'!AD9</f>
        <v>0</v>
      </c>
      <c r="AV28" s="290">
        <f>'Measured Data'!AE9</f>
        <v>0</v>
      </c>
      <c r="AW28" s="290">
        <f>'Measured Data'!AF9</f>
        <v>2.6642984014209592</v>
      </c>
      <c r="AX28" s="290">
        <f>'Measured Data'!AG9</f>
        <v>0</v>
      </c>
      <c r="AY28" s="290">
        <f>'Measured Data'!AH9</f>
        <v>0</v>
      </c>
      <c r="AZ28" s="290">
        <f>'Measured Data'!AI9</f>
        <v>0</v>
      </c>
      <c r="BA28" s="290">
        <f>'Measured Data'!AJ9</f>
        <v>0</v>
      </c>
      <c r="BB28" s="290">
        <f>'Measured Data'!AK9</f>
        <v>0</v>
      </c>
      <c r="BC28" s="290">
        <f>'Measured Data'!AL9</f>
        <v>0</v>
      </c>
      <c r="BD28" s="290">
        <f>'Measured Data'!AM9</f>
        <v>0</v>
      </c>
      <c r="BE28" s="290">
        <f>'Measured Data'!AN9</f>
        <v>0</v>
      </c>
      <c r="BF28" s="290">
        <f>'Measured Data'!AO9</f>
        <v>0</v>
      </c>
      <c r="BG28" s="290">
        <f>'Measured Data'!AP9</f>
        <v>0</v>
      </c>
      <c r="BH28" s="290">
        <f>'Measured Data'!AQ9</f>
        <v>0</v>
      </c>
      <c r="BI28" s="65"/>
    </row>
    <row r="29" spans="1:61">
      <c r="A29" s="117">
        <f>AVERAGE('Measured Data'!H16:H17)</f>
        <v>16.0685494972229</v>
      </c>
      <c r="B29" s="119">
        <f>('Measured Data'!H16*'In Process Calc.'!J12+'In Process Calc.'!E13*'Measured Data'!H17)/2/1000</f>
        <v>30.371239664302255</v>
      </c>
      <c r="C29" s="118">
        <f xml:space="preserve"> (Regression!$CE$13*6*'Growth Regression'!S11^5+Regression!$CD$13*5*'Growth Regression'!S11^4+Regression!$CC$13*4*'Growth Regression'!S11^3+Regression!$CB$13*3*'Growth Regression'!S11^2  + Regression!$CA$13*2*'Growth Regression'!S11 + Regression!$BZ$13)/$A29</f>
        <v>3.8905966759615829E-2</v>
      </c>
      <c r="D29" s="117">
        <f xml:space="preserve"> (Regression!$CE$19*6*'Growth Regression'!S11^5+Regression!$CD$19*5*'Growth Regression'!S11^4+Regression!$CC$19*4*'Growth Regression'!S11^3 +Regression!$CB$19*3*'Growth Regression'!S11^2 + Regression!$CA$19*2*'Growth Regression'!S11 + Regression!$BZ$19)/$B29</f>
        <v>-4.8190449396288615E-3</v>
      </c>
      <c r="E29" s="117">
        <f xml:space="preserve"> (Regression!$CE$14*6*'Growth Regression'!S11^5+Regression!$CD$14*5*'Growth Regression'!S11^4+Regression!$CC$14*4*'Growth Regression'!S11^3+Regression!$CB$14*3*'Growth Regression'!S11^2  + Regression!$CA$14*2*'Growth Regression'!S11 + Regression!$BZ$14)/$B29</f>
        <v>4.1782871129268488E-4</v>
      </c>
      <c r="F29" s="117">
        <f xml:space="preserve"> (Regression!$CE$10*6*'Growth Regression'!S11^6+Regression!$CD$10*5*'Growth Regression'!S11^5+Regression!$CC$10*4*'Growth Regression'!S11^3+Regression!$CB$10*3*'Growth Regression'!S11^2  + Regression!$CA$10*2*'Growth Regression'!S11 + Regression!$BZ$10)/$B29</f>
        <v>3.1241600509410244E-3</v>
      </c>
      <c r="G29" s="117">
        <f xml:space="preserve"> (Regression!$CE$11*6*'Growth Regression'!S11^6+Regression!$CD$11*5*'Growth Regression'!S11^5+Regression!$CC$11*4*'Growth Regression'!S11^3+Regression!$CB$11*3*'Growth Regression'!S11^2  + Regression!$CA$11*2*'Growth Regression'!S11 + Regression!$BZ$11)/$B29</f>
        <v>5.3545626630083806E-4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70.883333333360497</v>
      </c>
      <c r="AL29" s="290">
        <f>'Measured Data'!U10</f>
        <v>0.10299999999999999</v>
      </c>
      <c r="AM29" s="290">
        <f>'Measured Data'!V10</f>
        <v>1.6379999999999999</v>
      </c>
      <c r="AN29" s="290">
        <f>'Measured Data'!W10</f>
        <v>4.3479999999999999</v>
      </c>
      <c r="AO29" s="290">
        <f>'Measured Data'!X10</f>
        <v>1.671</v>
      </c>
      <c r="AP29" s="290">
        <f>'Measured Data'!Y10</f>
        <v>0.94299999999999995</v>
      </c>
      <c r="AQ29" s="290">
        <f>'Measured Data'!Z10</f>
        <v>28.75285863362863</v>
      </c>
      <c r="AR29" s="290">
        <f>'Measured Data'!AA10</f>
        <v>0.36599999999999999</v>
      </c>
      <c r="AS29" s="290">
        <f>'Measured Data'!AB10</f>
        <v>2.2280000000000002</v>
      </c>
      <c r="AT29" s="290">
        <f>'Measured Data'!AC10</f>
        <v>0</v>
      </c>
      <c r="AU29" s="290">
        <f>'Measured Data'!AD10</f>
        <v>0</v>
      </c>
      <c r="AV29" s="290">
        <f>'Measured Data'!AE10</f>
        <v>0</v>
      </c>
      <c r="AW29" s="290">
        <f>'Measured Data'!AF10</f>
        <v>3.8854351687388986</v>
      </c>
      <c r="AX29" s="290">
        <f>'Measured Data'!AG10</f>
        <v>0</v>
      </c>
      <c r="AY29" s="290">
        <f>'Measured Data'!AH10</f>
        <v>0</v>
      </c>
      <c r="AZ29" s="290">
        <f>'Measured Data'!AI10</f>
        <v>0</v>
      </c>
      <c r="BA29" s="290">
        <f>'Measured Data'!AJ10</f>
        <v>0</v>
      </c>
      <c r="BB29" s="290">
        <f>'Measured Data'!AK10</f>
        <v>0</v>
      </c>
      <c r="BC29" s="290">
        <f>'Measured Data'!AL10</f>
        <v>0</v>
      </c>
      <c r="BD29" s="290">
        <f>'Measured Data'!AM10</f>
        <v>0</v>
      </c>
      <c r="BE29" s="290">
        <f>'Measured Data'!AN10</f>
        <v>0</v>
      </c>
      <c r="BF29" s="290">
        <f>'Measured Data'!AO10</f>
        <v>0</v>
      </c>
      <c r="BG29" s="290">
        <f>'Measured Data'!AP10</f>
        <v>0</v>
      </c>
      <c r="BH29" s="290">
        <f>'Measured Data'!AQ10</f>
        <v>0</v>
      </c>
      <c r="BI29" s="65"/>
    </row>
    <row r="30" spans="1:61">
      <c r="A30" s="117">
        <f>AVERAGE('Measured Data'!H17:H18)</f>
        <v>16.133499486541748</v>
      </c>
      <c r="B30" s="119">
        <f>('Measured Data'!H17*'In Process Calc.'!J13+'In Process Calc.'!E14*'Measured Data'!H18)/2/1000</f>
        <v>29.976566000726621</v>
      </c>
      <c r="C30" s="118">
        <f xml:space="preserve"> (Regression!$CE$13*6*'Growth Regression'!S12^5+Regression!$CD$13*5*'Growth Regression'!S12^4+Regression!$CC$13*4*'Growth Regression'!S12^3+Regression!$CB$13*3*'Growth Regression'!S12^2  + Regression!$CA$13*2*'Growth Regression'!S12 + Regression!$BZ$13)/$A30</f>
        <v>4.1505521235241719E-2</v>
      </c>
      <c r="D30" s="117">
        <f xml:space="preserve"> (Regression!$CE$19*6*'Growth Regression'!S12^5+Regression!$CD$19*5*'Growth Regression'!S12^4+Regression!$CC$19*4*'Growth Regression'!S12^3 +Regression!$CB$19*3*'Growth Regression'!S12^2 + Regression!$CA$19*2*'Growth Regression'!S12 + Regression!$BZ$19)/$B30</f>
        <v>-6.6933398724203438E-3</v>
      </c>
      <c r="E30" s="117">
        <f xml:space="preserve"> (Regression!$CE$14*6*'Growth Regression'!S12^5+Regression!$CD$14*5*'Growth Regression'!S12^4+Regression!$CC$14*4*'Growth Regression'!S12^3+Regression!$CB$14*3*'Growth Regression'!S12^2  + Regression!$CA$14*2*'Growth Regression'!S12 + Regression!$BZ$14)/$B30</f>
        <v>1.2205660087457146E-3</v>
      </c>
      <c r="F30" s="117">
        <f xml:space="preserve"> (Regression!$CE$10*6*'Growth Regression'!S12^6+Regression!$CD$10*5*'Growth Regression'!S12^5+Regression!$CC$10*4*'Growth Regression'!S12^3+Regression!$CB$10*3*'Growth Regression'!S12^2  + Regression!$CA$10*2*'Growth Regression'!S12 + Regression!$BZ$10)/$B30</f>
        <v>2.5481701656887615E-3</v>
      </c>
      <c r="G30" s="117">
        <f xml:space="preserve"> (Regression!$CE$11*6*'Growth Regression'!S12^6+Regression!$CD$11*5*'Growth Regression'!S12^5+Regression!$CC$11*4*'Growth Regression'!S12^3+Regression!$CB$11*3*'Growth Regression'!S12^2  + Regression!$CA$11*2*'Growth Regression'!S12 + Regression!$BZ$11)/$B30</f>
        <v>7.7561129032786846E-4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95.366666666697711</v>
      </c>
      <c r="AL30" s="290">
        <f>'Measured Data'!U11</f>
        <v>0.27500000000000002</v>
      </c>
      <c r="AM30" s="290">
        <f>'Measured Data'!V11</f>
        <v>2.02</v>
      </c>
      <c r="AN30" s="290">
        <f>'Measured Data'!W11</f>
        <v>5.593</v>
      </c>
      <c r="AO30" s="290">
        <f>'Measured Data'!X11</f>
        <v>1.6419999999999999</v>
      </c>
      <c r="AP30" s="290">
        <f>'Measured Data'!Y11</f>
        <v>0.86599999999999999</v>
      </c>
      <c r="AQ30" s="290">
        <f>'Measured Data'!Z11</f>
        <v>32.860409867004151</v>
      </c>
      <c r="AR30" s="290">
        <f>'Measured Data'!AA11</f>
        <v>0.66800000000000004</v>
      </c>
      <c r="AS30" s="290">
        <f>'Measured Data'!AB11</f>
        <v>6.4169999999999998</v>
      </c>
      <c r="AT30" s="290">
        <f>'Measured Data'!AC11</f>
        <v>0</v>
      </c>
      <c r="AU30" s="290">
        <f>'Measured Data'!AD11</f>
        <v>0</v>
      </c>
      <c r="AV30" s="290">
        <f>'Measured Data'!AE11</f>
        <v>0</v>
      </c>
      <c r="AW30" s="290">
        <f>'Measured Data'!AF11</f>
        <v>5.5506216696269988</v>
      </c>
      <c r="AX30" s="290">
        <f>'Measured Data'!AG11</f>
        <v>0</v>
      </c>
      <c r="AY30" s="290">
        <f>'Measured Data'!AH11</f>
        <v>0</v>
      </c>
      <c r="AZ30" s="290">
        <f>'Measured Data'!AI11</f>
        <v>0</v>
      </c>
      <c r="BA30" s="290">
        <f>'Measured Data'!AJ11</f>
        <v>0</v>
      </c>
      <c r="BB30" s="290">
        <f>'Measured Data'!AK11</f>
        <v>0</v>
      </c>
      <c r="BC30" s="290">
        <f>'Measured Data'!AL11</f>
        <v>0</v>
      </c>
      <c r="BD30" s="290">
        <f>'Measured Data'!AM11</f>
        <v>0</v>
      </c>
      <c r="BE30" s="290">
        <f>'Measured Data'!AN11</f>
        <v>0</v>
      </c>
      <c r="BF30" s="290">
        <f>'Measured Data'!AO11</f>
        <v>0</v>
      </c>
      <c r="BG30" s="290">
        <f>'Measured Data'!AP11</f>
        <v>0</v>
      </c>
      <c r="BH30" s="290">
        <f>'Measured Data'!AQ11</f>
        <v>0</v>
      </c>
      <c r="BI30" s="65"/>
    </row>
    <row r="31" spans="1:61">
      <c r="A31" s="117">
        <f>AVERAGE('Measured Data'!H18:H19)</f>
        <v>15.900100095367431</v>
      </c>
      <c r="B31" s="119">
        <f>('Measured Data'!H18*'In Process Calc.'!J14+'In Process Calc.'!E15*'Measured Data'!H19)/2/1000</f>
        <v>29.105012470441736</v>
      </c>
      <c r="C31" s="118">
        <f xml:space="preserve"> (Regression!$CE$13*6*'Growth Regression'!S13^5+Regression!$CD$13*5*'Growth Regression'!S13^4+Regression!$CC$13*4*'Growth Regression'!S13^3+Regression!$CB$13*3*'Growth Regression'!S13^2  + Regression!$CA$13*2*'Growth Regression'!S13 + Regression!$BZ$13)/$A31</f>
        <v>4.3242327972520873E-2</v>
      </c>
      <c r="D31" s="117">
        <f xml:space="preserve"> (Regression!$CE$19*6*'Growth Regression'!S13^5+Regression!$CD$19*5*'Growth Regression'!S13^4+Regression!$CC$19*4*'Growth Regression'!S13^3 +Regression!$CB$19*3*'Growth Regression'!S13^2 + Regression!$CA$19*2*'Growth Regression'!S13 + Regression!$BZ$19)/$B31</f>
        <v>-6.8652389860441717E-3</v>
      </c>
      <c r="E31" s="117">
        <f xml:space="preserve"> (Regression!$CE$14*6*'Growth Regression'!S13^5+Regression!$CD$14*5*'Growth Regression'!S13^4+Regression!$CC$14*4*'Growth Regression'!S13^3+Regression!$CB$14*3*'Growth Regression'!S13^2  + Regression!$CA$14*2*'Growth Regression'!S13 + Regression!$BZ$14)/$B31</f>
        <v>1.572698634273976E-3</v>
      </c>
      <c r="F31" s="117">
        <f xml:space="preserve"> (Regression!$CE$10*6*'Growth Regression'!S13^6+Regression!$CD$10*5*'Growth Regression'!S13^5+Regression!$CC$10*4*'Growth Regression'!S13^3+Regression!$CB$10*3*'Growth Regression'!S13^2  + Regression!$CA$10*2*'Growth Regression'!S13 + Regression!$BZ$10)/$B31</f>
        <v>1.3377771083031723E-3</v>
      </c>
      <c r="G31" s="117">
        <f xml:space="preserve"> (Regression!$CE$11*6*'Growth Regression'!S13^6+Regression!$CD$11*5*'Growth Regression'!S13^5+Regression!$CC$11*4*'Growth Regression'!S13^3+Regression!$CB$11*3*'Growth Regression'!S13^2  + Regression!$CA$11*2*'Growth Regression'!S13 + Regression!$BZ$11)/$B31</f>
        <v>8.0862168860272978E-4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115.80000000010477</v>
      </c>
      <c r="AL31" s="290">
        <f>'Measured Data'!U12</f>
        <v>0.59899999999999998</v>
      </c>
      <c r="AM31" s="290">
        <f>'Measured Data'!V12</f>
        <v>2.423</v>
      </c>
      <c r="AN31" s="290">
        <f>'Measured Data'!W12</f>
        <v>6.4779999999999998</v>
      </c>
      <c r="AO31" s="290">
        <f>'Measured Data'!X12</f>
        <v>1.7450000000000001</v>
      </c>
      <c r="AP31" s="290">
        <f>'Measured Data'!Y12</f>
        <v>0.77700000000000002</v>
      </c>
      <c r="AQ31" s="290">
        <f>'Measured Data'!Z12</f>
        <v>34.192588645396214</v>
      </c>
      <c r="AR31" s="290">
        <f>'Measured Data'!AA12</f>
        <v>1.006</v>
      </c>
      <c r="AS31" s="290">
        <f>'Measured Data'!AB12</f>
        <v>9.4480000000000004</v>
      </c>
      <c r="AT31" s="290">
        <f>'Measured Data'!AC12</f>
        <v>0</v>
      </c>
      <c r="AU31" s="290">
        <f>'Measured Data'!AD12</f>
        <v>0</v>
      </c>
      <c r="AV31" s="290">
        <f>'Measured Data'!AE12</f>
        <v>0</v>
      </c>
      <c r="AW31" s="290">
        <f>'Measured Data'!AF12</f>
        <v>7.215808170515098</v>
      </c>
      <c r="AX31" s="290">
        <f>'Measured Data'!AG12</f>
        <v>0</v>
      </c>
      <c r="AY31" s="290">
        <f>'Measured Data'!AH12</f>
        <v>0</v>
      </c>
      <c r="AZ31" s="290">
        <f>'Measured Data'!AI12</f>
        <v>0</v>
      </c>
      <c r="BA31" s="290">
        <f>'Measured Data'!AJ12</f>
        <v>0</v>
      </c>
      <c r="BB31" s="290">
        <f>'Measured Data'!AK12</f>
        <v>0</v>
      </c>
      <c r="BC31" s="290">
        <f>'Measured Data'!AL12</f>
        <v>0</v>
      </c>
      <c r="BD31" s="290">
        <f>'Measured Data'!AM12</f>
        <v>0</v>
      </c>
      <c r="BE31" s="290">
        <f>'Measured Data'!AN12</f>
        <v>0</v>
      </c>
      <c r="BF31" s="290">
        <f>'Measured Data'!AO12</f>
        <v>0</v>
      </c>
      <c r="BG31" s="290">
        <f>'Measured Data'!AP12</f>
        <v>0</v>
      </c>
      <c r="BH31" s="290">
        <f>'Measured Data'!AQ12</f>
        <v>0</v>
      </c>
      <c r="BI31" s="65"/>
    </row>
    <row r="32" spans="1:61">
      <c r="A32" s="117">
        <f>AVERAGE('Measured Data'!H19:H20)</f>
        <v>15.965650422668457</v>
      </c>
      <c r="B32" s="119">
        <f>('Measured Data'!H19*'In Process Calc.'!J15+'In Process Calc.'!E16*'Measured Data'!H20)/2/1000</f>
        <v>28.822989260575021</v>
      </c>
      <c r="C32" s="118">
        <f xml:space="preserve"> (Regression!$CE$13*6*'Growth Regression'!S14^5+Regression!$CD$13*5*'Growth Regression'!S14^4+Regression!$CC$13*4*'Growth Regression'!S14^3+Regression!$CB$13*3*'Growth Regression'!S14^2  + Regression!$CA$13*2*'Growth Regression'!S14 + Regression!$BZ$13)/$A32</f>
        <v>4.2331157586141574E-2</v>
      </c>
      <c r="D32" s="117">
        <f xml:space="preserve"> (Regression!$CE$19*6*'Growth Regression'!S14^5+Regression!$CD$19*5*'Growth Regression'!S14^4+Regression!$CC$19*4*'Growth Regression'!S14^3 +Regression!$CB$19*3*'Growth Regression'!S14^2 + Regression!$CA$19*2*'Growth Regression'!S14 + Regression!$BZ$19)/$B32</f>
        <v>-4.0334080743014318E-3</v>
      </c>
      <c r="E32" s="117">
        <f xml:space="preserve"> (Regression!$CE$14*6*'Growth Regression'!S14^5+Regression!$CD$14*5*'Growth Regression'!S14^4+Regression!$CC$14*4*'Growth Regression'!S14^3+Regression!$CB$14*3*'Growth Regression'!S14^2  + Regression!$CA$14*2*'Growth Regression'!S14 + Regression!$BZ$14)/$B32</f>
        <v>1.2380669007363977E-3</v>
      </c>
      <c r="F32" s="117">
        <f xml:space="preserve"> (Regression!$CE$10*6*'Growth Regression'!S14^6+Regression!$CD$10*5*'Growth Regression'!S14^5+Regression!$CC$10*4*'Growth Regression'!S14^3+Regression!$CB$10*3*'Growth Regression'!S14^2  + Regression!$CA$10*2*'Growth Regression'!S14 + Regression!$BZ$10)/$B32</f>
        <v>-7.6082506240339443E-4</v>
      </c>
      <c r="G32" s="117">
        <f xml:space="preserve"> (Regression!$CE$11*6*'Growth Regression'!S14^6+Regression!$CD$11*5*'Growth Regression'!S14^5+Regression!$CC$11*4*'Growth Regression'!S14^3+Regression!$CB$11*3*'Growth Regression'!S14^2  + Regression!$CA$11*2*'Growth Regression'!S14 + Regression!$BZ$11)/$B32</f>
        <v>5.2896110643810474E-4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v>
      </c>
      <c r="AL32" s="290">
        <f>'Measured Data'!U13</f>
        <v>1.444</v>
      </c>
      <c r="AM32" s="290">
        <f>'Measured Data'!V13</f>
        <v>2.9140000000000001</v>
      </c>
      <c r="AN32" s="290">
        <f>'Measured Data'!W13</f>
        <v>6.5449999999999999</v>
      </c>
      <c r="AO32" s="290">
        <f>'Measured Data'!X13</f>
        <v>2.1829999999999998</v>
      </c>
      <c r="AP32" s="290">
        <f>'Measured Data'!Y13</f>
        <v>0.69</v>
      </c>
      <c r="AQ32" s="290">
        <f>'Measured Data'!Z13</f>
        <v>33.91505139989787</v>
      </c>
      <c r="AR32" s="290">
        <f>'Measured Data'!AA13</f>
        <v>1.6870000000000001</v>
      </c>
      <c r="AS32" s="290">
        <f>'Measured Data'!AB13</f>
        <v>13.005000000000001</v>
      </c>
      <c r="AT32" s="290">
        <f>'Measured Data'!AC13</f>
        <v>0</v>
      </c>
      <c r="AU32" s="290">
        <f>'Measured Data'!AD13</f>
        <v>0</v>
      </c>
      <c r="AV32" s="290">
        <f>'Measured Data'!AE13</f>
        <v>0</v>
      </c>
      <c r="AW32" s="290">
        <f>'Measured Data'!AF13</f>
        <v>9.4360568383658983</v>
      </c>
      <c r="AX32" s="290">
        <f>'Measured Data'!AG13</f>
        <v>0</v>
      </c>
      <c r="AY32" s="290">
        <f>'Measured Data'!AH13</f>
        <v>0</v>
      </c>
      <c r="AZ32" s="290">
        <f>'Measured Data'!AI13</f>
        <v>0</v>
      </c>
      <c r="BA32" s="290">
        <f>'Measured Data'!AJ13</f>
        <v>0</v>
      </c>
      <c r="BB32" s="290">
        <f>'Measured Data'!AK13</f>
        <v>0</v>
      </c>
      <c r="BC32" s="290">
        <f>'Measured Data'!AL13</f>
        <v>0</v>
      </c>
      <c r="BD32" s="290">
        <f>'Measured Data'!AM13</f>
        <v>0</v>
      </c>
      <c r="BE32" s="290">
        <f>'Measured Data'!AN13</f>
        <v>0</v>
      </c>
      <c r="BF32" s="290">
        <f>'Measured Data'!AO13</f>
        <v>0</v>
      </c>
      <c r="BG32" s="290">
        <f>'Measured Data'!AP13</f>
        <v>0</v>
      </c>
      <c r="BH32" s="290">
        <f>'Measured Data'!AQ13</f>
        <v>0</v>
      </c>
      <c r="BI32" s="65"/>
    </row>
    <row r="33" spans="1:61">
      <c r="A33" s="117">
        <f>AVERAGE('Measured Data'!H20:H21)</f>
        <v>14.631000382995605</v>
      </c>
      <c r="B33" s="119">
        <f>('Measured Data'!H20*'In Process Calc.'!J16+'In Process Calc.'!E17*'Measured Data'!H21)/2/1000</f>
        <v>26.356306598154365</v>
      </c>
      <c r="C33" s="118">
        <f xml:space="preserve"> (Regression!$CE$13*6*'Growth Regression'!S15^5+Regression!$CD$13*5*'Growth Regression'!S15^4+Regression!$CC$13*4*'Growth Regression'!S15^3+Regression!$CB$13*3*'Growth Regression'!S15^2  + Regression!$CA$13*2*'Growth Regression'!S15 + Regression!$BZ$13)/$A33</f>
        <v>4.2853546043707065E-2</v>
      </c>
      <c r="D33" s="117">
        <f xml:space="preserve"> (Regression!$CE$19*6*'Growth Regression'!S15^5+Regression!$CD$19*5*'Growth Regression'!S15^4+Regression!$CC$19*4*'Growth Regression'!S15^3 +Regression!$CB$19*3*'Growth Regression'!S15^2 + Regression!$CA$19*2*'Growth Regression'!S15 + Regression!$BZ$19)/$B33</f>
        <v>3.5479888088676306E-3</v>
      </c>
      <c r="E33" s="117">
        <f xml:space="preserve"> (Regression!$CE$14*6*'Growth Regression'!S15^5+Regression!$CD$14*5*'Growth Regression'!S15^4+Regression!$CC$14*4*'Growth Regression'!S15^3+Regression!$CB$14*3*'Growth Regression'!S15^2  + Regression!$CA$14*2*'Growth Regression'!S15 + Regression!$BZ$14)/$B33</f>
        <v>8.3067224887842001E-5</v>
      </c>
      <c r="F33" s="117">
        <f xml:space="preserve"> (Regression!$CE$10*6*'Growth Regression'!S15^6+Regression!$CD$10*5*'Growth Regression'!S15^5+Regression!$CC$10*4*'Growth Regression'!S15^3+Regression!$CB$10*3*'Growth Regression'!S15^2  + Regression!$CA$10*2*'Growth Regression'!S15 + Regression!$BZ$10)/$B33</f>
        <v>-4.2828443381643846E-3</v>
      </c>
      <c r="G33" s="117">
        <f xml:space="preserve"> (Regression!$CE$11*6*'Growth Regression'!S15^6+Regression!$CD$11*5*'Growth Regression'!S15^5+Regression!$CC$11*4*'Growth Regression'!S15^3+Regression!$CB$11*3*'Growth Regression'!S15^2  + Regression!$CA$11*2*'Growth Regression'!S15 + Regression!$BZ$11)/$B33</f>
        <v>-1.7537725006085017E-4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164.65000000008149</v>
      </c>
      <c r="AL33" s="290">
        <f>'Measured Data'!U14</f>
        <v>2.85</v>
      </c>
      <c r="AM33" s="290">
        <f>'Measured Data'!V14</f>
        <v>3.3980000000000001</v>
      </c>
      <c r="AN33" s="290">
        <f>'Measured Data'!W14</f>
        <v>5.5880000000000001</v>
      </c>
      <c r="AO33" s="290">
        <f>'Measured Data'!X14</f>
        <v>2.8410000000000002</v>
      </c>
      <c r="AP33" s="290">
        <f>'Measured Data'!Y14</f>
        <v>0.58699999999999997</v>
      </c>
      <c r="AQ33" s="290">
        <f>'Measured Data'!Z14</f>
        <v>31.250693843113741</v>
      </c>
      <c r="AR33" s="290">
        <f>'Measured Data'!AA14</f>
        <v>2.6819999999999999</v>
      </c>
      <c r="AS33" s="290">
        <f>'Measured Data'!AB14</f>
        <v>15.743</v>
      </c>
      <c r="AT33" s="290">
        <f>'Measured Data'!AC14</f>
        <v>0</v>
      </c>
      <c r="AU33" s="290">
        <f>'Measured Data'!AD14</f>
        <v>0</v>
      </c>
      <c r="AV33" s="290">
        <f>'Measured Data'!AE14</f>
        <v>0</v>
      </c>
      <c r="AW33" s="290">
        <f>'Measured Data'!AF14</f>
        <v>10.990230905861457</v>
      </c>
      <c r="AX33" s="290">
        <f>'Measured Data'!AG14</f>
        <v>0</v>
      </c>
      <c r="AY33" s="290">
        <f>'Measured Data'!AH14</f>
        <v>0</v>
      </c>
      <c r="AZ33" s="290">
        <f>'Measured Data'!AI14</f>
        <v>0</v>
      </c>
      <c r="BA33" s="290">
        <f>'Measured Data'!AJ14</f>
        <v>0</v>
      </c>
      <c r="BB33" s="290">
        <f>'Measured Data'!AK14</f>
        <v>0</v>
      </c>
      <c r="BC33" s="290">
        <f>'Measured Data'!AL14</f>
        <v>0</v>
      </c>
      <c r="BD33" s="290">
        <f>'Measured Data'!AM14</f>
        <v>0</v>
      </c>
      <c r="BE33" s="290">
        <f>'Measured Data'!AN14</f>
        <v>0</v>
      </c>
      <c r="BF33" s="290">
        <f>'Measured Data'!AO14</f>
        <v>0</v>
      </c>
      <c r="BG33" s="290">
        <f>'Measured Data'!AP14</f>
        <v>0</v>
      </c>
      <c r="BH33" s="290">
        <f>'Measured Data'!AQ14</f>
        <v>0</v>
      </c>
      <c r="BI33" s="65"/>
    </row>
    <row r="34" spans="1:61">
      <c r="A34" s="117">
        <f>AVERAGE('Measured Data'!H21:H22)</f>
        <v>13.334700448608398</v>
      </c>
      <c r="B34" s="119">
        <f>('Measured Data'!H21*'In Process Calc.'!J17+'In Process Calc.'!E18*'Measured Data'!H22)/2/1000</f>
        <v>12.002712037130737</v>
      </c>
      <c r="C34" s="118">
        <f xml:space="preserve"> (Regression!$CE$13*6*'Growth Regression'!S16^5+Regression!$CD$13*5*'Growth Regression'!S16^4+Regression!$CC$13*4*'Growth Regression'!S16^3+Regression!$CB$13*3*'Growth Regression'!S16^2  + Regression!$CA$13*2*'Growth Regression'!S16 + Regression!$BZ$13)/$A34</f>
        <v>4.2577756219971813E-3</v>
      </c>
      <c r="D34" s="117">
        <f xml:space="preserve"> (Regression!$CE$19*6*'Growth Regression'!S16^5+Regression!$CD$19*5*'Growth Regression'!S16^4+Regression!$CC$19*4*'Growth Regression'!S16^3 +Regression!$CB$19*3*'Growth Regression'!S16^2 + Regression!$CA$19*2*'Growth Regression'!S16 + Regression!$BZ$19)/$B34</f>
        <v>-2.1238063735241455E-4</v>
      </c>
      <c r="E34" s="117">
        <f xml:space="preserve"> (Regression!$CE$14*6*'Growth Regression'!S16^5+Regression!$CD$14*5*'Growth Regression'!S16^4+Regression!$CC$14*4*'Growth Regression'!S16^3+Regression!$CB$14*3*'Growth Regression'!S16^2  + Regression!$CA$14*2*'Growth Regression'!S16 + Regression!$BZ$14)/$B34</f>
        <v>-5.9460028686340663E-3</v>
      </c>
      <c r="F34" s="117">
        <f xml:space="preserve"> (Regression!$CE$10*6*'Growth Regression'!S16^6+Regression!$CD$10*5*'Growth Regression'!S16^5+Regression!$CC$10*4*'Growth Regression'!S16^3+Regression!$CB$10*3*'Growth Regression'!S16^2  + Regression!$CA$10*2*'Growth Regression'!S16 + Regression!$BZ$10)/$B34</f>
        <v>2.0940473865251898E-3</v>
      </c>
      <c r="G34" s="117">
        <f xml:space="preserve"> (Regression!$CE$11*6*'Growth Regression'!S16^6+Regression!$CD$11*5*'Growth Regression'!S16^5+Regression!$CC$11*4*'Growth Regression'!S16^3+Regression!$CB$11*3*'Growth Regression'!S16^2  + Regression!$CA$11*2*'Growth Regression'!S16 + Regression!$BZ$11)/$B34</f>
        <v>6.5457376246324042E-3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189.03333333326736</v>
      </c>
      <c r="AL34" s="290">
        <f>'Measured Data'!U15</f>
        <v>4.8929999999999998</v>
      </c>
      <c r="AM34" s="290">
        <f>'Measured Data'!V15</f>
        <v>3.0089999999999999</v>
      </c>
      <c r="AN34" s="290">
        <f>'Measured Data'!W15</f>
        <v>1.1599999999999999</v>
      </c>
      <c r="AO34" s="290">
        <f>'Measured Data'!X15</f>
        <v>3.5670000000000002</v>
      </c>
      <c r="AP34" s="290">
        <f>'Measured Data'!Y15</f>
        <v>0.41</v>
      </c>
      <c r="AQ34" s="290">
        <f>'Measured Data'!Z15</f>
        <v>20.260218921379249</v>
      </c>
      <c r="AR34" s="290">
        <f>'Measured Data'!AA15</f>
        <v>3.4809999999999999</v>
      </c>
      <c r="AS34" s="290">
        <f>'Measured Data'!AB15</f>
        <v>14.6</v>
      </c>
      <c r="AT34" s="290">
        <f>'Measured Data'!AC15</f>
        <v>0</v>
      </c>
      <c r="AU34" s="290">
        <f>'Measured Data'!AD15</f>
        <v>0</v>
      </c>
      <c r="AV34" s="290">
        <f>'Measured Data'!AE15</f>
        <v>0</v>
      </c>
      <c r="AW34" s="290">
        <f>'Measured Data'!AF15</f>
        <v>12.655417406749555</v>
      </c>
      <c r="AX34" s="290">
        <f>'Measured Data'!AG15</f>
        <v>0</v>
      </c>
      <c r="AY34" s="290">
        <f>'Measured Data'!AH15</f>
        <v>0</v>
      </c>
      <c r="AZ34" s="290">
        <f>'Measured Data'!AI15</f>
        <v>0</v>
      </c>
      <c r="BA34" s="290">
        <f>'Measured Data'!AJ15</f>
        <v>0</v>
      </c>
      <c r="BB34" s="290">
        <f>'Measured Data'!AK15</f>
        <v>0</v>
      </c>
      <c r="BC34" s="290">
        <f>'Measured Data'!AL15</f>
        <v>0</v>
      </c>
      <c r="BD34" s="290">
        <f>'Measured Data'!AM15</f>
        <v>0</v>
      </c>
      <c r="BE34" s="290">
        <f>'Measured Data'!AN15</f>
        <v>0</v>
      </c>
      <c r="BF34" s="290">
        <f>'Measured Data'!AO15</f>
        <v>0</v>
      </c>
      <c r="BG34" s="290">
        <f>'Measured Data'!AP15</f>
        <v>0</v>
      </c>
      <c r="BH34" s="290">
        <f>'Measured Data'!AQ15</f>
        <v>0</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212.98333333327901</v>
      </c>
      <c r="AL35" s="290">
        <f>'Measured Data'!U16</f>
        <v>6.5250000000000004</v>
      </c>
      <c r="AM35" s="290">
        <f>'Measured Data'!V16</f>
        <v>2.5329999999999999</v>
      </c>
      <c r="AN35" s="290">
        <f>'Measured Data'!W16</f>
        <v>0</v>
      </c>
      <c r="AO35" s="290">
        <f>'Measured Data'!X16</f>
        <v>3.1579999999999999</v>
      </c>
      <c r="AP35" s="290">
        <f>'Measured Data'!Y16</f>
        <v>0.23699999999999999</v>
      </c>
      <c r="AQ35" s="290">
        <f>'Measured Data'!Z16</f>
        <v>9.8803259397411143</v>
      </c>
      <c r="AR35" s="290">
        <f>'Measured Data'!AA16</f>
        <v>3.5910000000000002</v>
      </c>
      <c r="AS35" s="290">
        <f>'Measured Data'!AB16</f>
        <v>11.56</v>
      </c>
      <c r="AT35" s="290">
        <f>'Measured Data'!AC16</f>
        <v>0</v>
      </c>
      <c r="AU35" s="290">
        <f>'Measured Data'!AD16</f>
        <v>0</v>
      </c>
      <c r="AV35" s="290">
        <f>'Measured Data'!AE16</f>
        <v>0</v>
      </c>
      <c r="AW35" s="290">
        <f>'Measured Data'!AF16</f>
        <v>8.9920071047957375</v>
      </c>
      <c r="AX35" s="290">
        <f>'Measured Data'!AG16</f>
        <v>0</v>
      </c>
      <c r="AY35" s="290">
        <f>'Measured Data'!AH16</f>
        <v>0</v>
      </c>
      <c r="AZ35" s="290">
        <f>'Measured Data'!AI16</f>
        <v>0</v>
      </c>
      <c r="BA35" s="290">
        <f>'Measured Data'!AJ16</f>
        <v>0</v>
      </c>
      <c r="BB35" s="290">
        <f>'Measured Data'!AK16</f>
        <v>0</v>
      </c>
      <c r="BC35" s="290">
        <f>'Measured Data'!AL16</f>
        <v>0</v>
      </c>
      <c r="BD35" s="290">
        <f>'Measured Data'!AM16</f>
        <v>0</v>
      </c>
      <c r="BE35" s="290">
        <f>'Measured Data'!AN16</f>
        <v>0</v>
      </c>
      <c r="BF35" s="290">
        <f>'Measured Data'!AO16</f>
        <v>0</v>
      </c>
      <c r="BG35" s="290">
        <f>'Measured Data'!AP16</f>
        <v>0</v>
      </c>
      <c r="BH35" s="290">
        <f>'Measured Data'!AQ16</f>
        <v>0</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238.10000000009313</v>
      </c>
      <c r="AL36" s="290">
        <f>'Measured Data'!U17</f>
        <v>7.3479999999999999</v>
      </c>
      <c r="AM36" s="290">
        <f>'Measured Data'!V17</f>
        <v>2.3109999999999999</v>
      </c>
      <c r="AN36" s="290">
        <f>'Measured Data'!W17</f>
        <v>0</v>
      </c>
      <c r="AO36" s="290">
        <f>'Measured Data'!X17</f>
        <v>2.6589999999999998</v>
      </c>
      <c r="AP36" s="290">
        <f>'Measured Data'!Y17</f>
        <v>0.13400000000000001</v>
      </c>
      <c r="AQ36" s="290">
        <f>'Measured Data'!Z17</f>
        <v>5.4952374608672478</v>
      </c>
      <c r="AR36" s="290">
        <f>'Measured Data'!AA17</f>
        <v>3.4980000000000002</v>
      </c>
      <c r="AS36" s="290">
        <f>'Measured Data'!AB17</f>
        <v>8.9469999999999992</v>
      </c>
      <c r="AT36" s="290">
        <f>'Measured Data'!AC17</f>
        <v>0</v>
      </c>
      <c r="AU36" s="290">
        <f>'Measured Data'!AD17</f>
        <v>0</v>
      </c>
      <c r="AV36" s="290">
        <f>'Measured Data'!AE17</f>
        <v>0</v>
      </c>
      <c r="AW36" s="290">
        <f>'Measured Data'!AF17</f>
        <v>7.3268206039076382</v>
      </c>
      <c r="AX36" s="290">
        <f>'Measured Data'!AG17</f>
        <v>0</v>
      </c>
      <c r="AY36" s="290">
        <f>'Measured Data'!AH17</f>
        <v>0</v>
      </c>
      <c r="AZ36" s="290">
        <f>'Measured Data'!AI17</f>
        <v>0</v>
      </c>
      <c r="BA36" s="290">
        <f>'Measured Data'!AJ17</f>
        <v>0</v>
      </c>
      <c r="BB36" s="290">
        <f>'Measured Data'!AK17</f>
        <v>0</v>
      </c>
      <c r="BC36" s="290">
        <f>'Measured Data'!AL17</f>
        <v>0</v>
      </c>
      <c r="BD36" s="290">
        <f>'Measured Data'!AM17</f>
        <v>0</v>
      </c>
      <c r="BE36" s="290">
        <f>'Measured Data'!AN17</f>
        <v>0</v>
      </c>
      <c r="BF36" s="290">
        <f>'Measured Data'!AO17</f>
        <v>0</v>
      </c>
      <c r="BG36" s="290">
        <f>'Measured Data'!AP17</f>
        <v>0</v>
      </c>
      <c r="BH36" s="290">
        <f>'Measured Data'!AQ17</f>
        <v>0</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261.75</v>
      </c>
      <c r="AL37" s="290">
        <f>'Measured Data'!U18</f>
        <v>6.2030000000000003</v>
      </c>
      <c r="AM37" s="290">
        <f>'Measured Data'!V18</f>
        <v>1.97</v>
      </c>
      <c r="AN37" s="290">
        <f>'Measured Data'!W18</f>
        <v>6.8000000000000005E-2</v>
      </c>
      <c r="AO37" s="290">
        <f>'Measured Data'!X18</f>
        <v>2.4900000000000002</v>
      </c>
      <c r="AP37" s="290">
        <f>'Measured Data'!Y18</f>
        <v>8.5000000000000006E-2</v>
      </c>
      <c r="AQ37" s="290">
        <f>'Measured Data'!Z18</f>
        <v>7.0494460356579856</v>
      </c>
      <c r="AR37" s="290">
        <f>'Measured Data'!AA18</f>
        <v>2.5630000000000002</v>
      </c>
      <c r="AS37" s="290">
        <f>'Measured Data'!AB18</f>
        <v>6.4160000000000004</v>
      </c>
      <c r="AT37" s="290">
        <f>'Measured Data'!AC18</f>
        <v>0</v>
      </c>
      <c r="AU37" s="290">
        <f>'Measured Data'!AD18</f>
        <v>0</v>
      </c>
      <c r="AV37" s="290">
        <f>'Measured Data'!AE18</f>
        <v>0</v>
      </c>
      <c r="AW37" s="290">
        <f>'Measured Data'!AF18</f>
        <v>5.8836589698046184</v>
      </c>
      <c r="AX37" s="290">
        <f>'Measured Data'!AG18</f>
        <v>0</v>
      </c>
      <c r="AY37" s="290">
        <f>'Measured Data'!AH18</f>
        <v>0</v>
      </c>
      <c r="AZ37" s="290">
        <f>'Measured Data'!AI18</f>
        <v>0</v>
      </c>
      <c r="BA37" s="290">
        <f>'Measured Data'!AJ18</f>
        <v>0</v>
      </c>
      <c r="BB37" s="290">
        <f>'Measured Data'!AK18</f>
        <v>0</v>
      </c>
      <c r="BC37" s="290">
        <f>'Measured Data'!AL18</f>
        <v>0</v>
      </c>
      <c r="BD37" s="290">
        <f>'Measured Data'!AM18</f>
        <v>0</v>
      </c>
      <c r="BE37" s="290">
        <f>'Measured Data'!AN18</f>
        <v>0</v>
      </c>
      <c r="BF37" s="290">
        <f>'Measured Data'!AO18</f>
        <v>0</v>
      </c>
      <c r="BG37" s="290">
        <f>'Measured Data'!AP18</f>
        <v>0</v>
      </c>
      <c r="BH37" s="290">
        <f>'Measured Data'!AQ18</f>
        <v>0</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284.75000000005821</v>
      </c>
      <c r="AL38" s="290">
        <f>'Measured Data'!U19</f>
        <v>4.8979999999999997</v>
      </c>
      <c r="AM38" s="290">
        <f>'Measured Data'!V19</f>
        <v>1.6319999999999999</v>
      </c>
      <c r="AN38" s="290">
        <f>'Measured Data'!W19</f>
        <v>6.3E-2</v>
      </c>
      <c r="AO38" s="290">
        <f>'Measured Data'!X19</f>
        <v>2.056</v>
      </c>
      <c r="AP38" s="290">
        <f>'Measured Data'!Y19</f>
        <v>9.7000000000000003E-2</v>
      </c>
      <c r="AQ38" s="290">
        <f>'Measured Data'!Z19</f>
        <v>8.6591620595483914</v>
      </c>
      <c r="AR38" s="290">
        <f>'Measured Data'!AA19</f>
        <v>2.4649999999999999</v>
      </c>
      <c r="AS38" s="290">
        <f>'Measured Data'!AB19</f>
        <v>4.1349999999999998</v>
      </c>
      <c r="AT38" s="290">
        <f>'Measured Data'!AC19</f>
        <v>0</v>
      </c>
      <c r="AU38" s="290">
        <f>'Measured Data'!AD19</f>
        <v>0</v>
      </c>
      <c r="AV38" s="290">
        <f>'Measured Data'!AE19</f>
        <v>0</v>
      </c>
      <c r="AW38" s="290">
        <f>'Measured Data'!AF19</f>
        <v>4.4404973357015995</v>
      </c>
      <c r="AX38" s="290">
        <f>'Measured Data'!AG19</f>
        <v>0</v>
      </c>
      <c r="AY38" s="290">
        <f>'Measured Data'!AH19</f>
        <v>0</v>
      </c>
      <c r="AZ38" s="290">
        <f>'Measured Data'!AI19</f>
        <v>0</v>
      </c>
      <c r="BA38" s="290">
        <f>'Measured Data'!AJ19</f>
        <v>0</v>
      </c>
      <c r="BB38" s="290">
        <f>'Measured Data'!AK19</f>
        <v>0</v>
      </c>
      <c r="BC38" s="290">
        <f>'Measured Data'!AL19</f>
        <v>0</v>
      </c>
      <c r="BD38" s="290">
        <f>'Measured Data'!AM19</f>
        <v>0</v>
      </c>
      <c r="BE38" s="290">
        <f>'Measured Data'!AN19</f>
        <v>0</v>
      </c>
      <c r="BF38" s="290">
        <f>'Measured Data'!AO19</f>
        <v>0</v>
      </c>
      <c r="BG38" s="290">
        <f>'Measured Data'!AP19</f>
        <v>0</v>
      </c>
      <c r="BH38" s="290">
        <f>'Measured Data'!AQ19</f>
        <v>0</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baseColWidth="10" defaultColWidth="8.83203125" defaultRowHeight="13"/>
  <cols>
    <col min="1" max="1" width="19" customWidth="1"/>
  </cols>
  <sheetData>
    <row r="1" spans="1:70">
      <c r="A1" t="s">
        <v>113</v>
      </c>
      <c r="B1" t="s">
        <v>509</v>
      </c>
      <c r="C1" t="s">
        <v>511</v>
      </c>
      <c r="D1" t="s">
        <v>516</v>
      </c>
      <c r="E1" t="s">
        <v>517</v>
      </c>
      <c r="F1" t="s">
        <v>518</v>
      </c>
      <c r="G1" t="s">
        <v>519</v>
      </c>
      <c r="H1" t="s">
        <v>520</v>
      </c>
      <c r="I1" t="s">
        <v>521</v>
      </c>
      <c r="J1" t="s">
        <v>522</v>
      </c>
      <c r="K1" t="s">
        <v>523</v>
      </c>
      <c r="L1" t="s">
        <v>524</v>
      </c>
      <c r="M1" t="s">
        <v>525</v>
      </c>
      <c r="N1" t="s">
        <v>526</v>
      </c>
      <c r="O1" t="s">
        <v>527</v>
      </c>
      <c r="P1" t="s">
        <v>528</v>
      </c>
      <c r="Q1" t="s">
        <v>529</v>
      </c>
      <c r="R1" t="s">
        <v>530</v>
      </c>
      <c r="S1" t="s">
        <v>531</v>
      </c>
      <c r="T1" t="s">
        <v>532</v>
      </c>
      <c r="U1" t="s">
        <v>533</v>
      </c>
      <c r="V1" t="s">
        <v>534</v>
      </c>
      <c r="W1" t="s">
        <v>535</v>
      </c>
      <c r="X1" t="s">
        <v>536</v>
      </c>
      <c r="Y1" t="s">
        <v>537</v>
      </c>
      <c r="Z1" t="s">
        <v>538</v>
      </c>
      <c r="AA1" t="s">
        <v>539</v>
      </c>
      <c r="AB1" t="s">
        <v>540</v>
      </c>
      <c r="AC1" t="s">
        <v>541</v>
      </c>
      <c r="AD1" t="s">
        <v>542</v>
      </c>
      <c r="AE1" t="s">
        <v>543</v>
      </c>
      <c r="AF1" t="s">
        <v>544</v>
      </c>
      <c r="AG1" t="s">
        <v>545</v>
      </c>
      <c r="AH1" t="s">
        <v>546</v>
      </c>
      <c r="AI1" t="s">
        <v>547</v>
      </c>
      <c r="AJ1" t="s">
        <v>548</v>
      </c>
      <c r="AK1" t="s">
        <v>549</v>
      </c>
      <c r="AL1" t="s">
        <v>550</v>
      </c>
      <c r="AM1" t="s">
        <v>551</v>
      </c>
      <c r="AN1" t="s">
        <v>552</v>
      </c>
      <c r="AO1" t="s">
        <v>553</v>
      </c>
      <c r="AP1" t="s">
        <v>554</v>
      </c>
      <c r="AQ1" t="s">
        <v>555</v>
      </c>
      <c r="AR1" t="s">
        <v>556</v>
      </c>
      <c r="AS1" t="s">
        <v>557</v>
      </c>
      <c r="AT1" t="s">
        <v>558</v>
      </c>
      <c r="AU1" t="s">
        <v>559</v>
      </c>
      <c r="AV1" t="s">
        <v>560</v>
      </c>
      <c r="AW1" t="s">
        <v>561</v>
      </c>
      <c r="AX1" t="s">
        <v>562</v>
      </c>
      <c r="AY1" t="s">
        <v>563</v>
      </c>
      <c r="AZ1" t="s">
        <v>564</v>
      </c>
      <c r="BA1" t="s">
        <v>565</v>
      </c>
      <c r="BB1" t="s">
        <v>566</v>
      </c>
      <c r="BC1" t="s">
        <v>567</v>
      </c>
      <c r="BD1" t="s">
        <v>568</v>
      </c>
      <c r="BE1" t="s">
        <v>569</v>
      </c>
      <c r="BF1" t="s">
        <v>570</v>
      </c>
      <c r="BG1" t="s">
        <v>571</v>
      </c>
      <c r="BH1" t="s">
        <v>572</v>
      </c>
      <c r="BI1" t="s">
        <v>573</v>
      </c>
      <c r="BJ1" t="s">
        <v>574</v>
      </c>
      <c r="BK1" t="s">
        <v>575</v>
      </c>
      <c r="BL1" t="s">
        <v>576</v>
      </c>
      <c r="BM1" t="s">
        <v>577</v>
      </c>
      <c r="BN1" t="s">
        <v>578</v>
      </c>
      <c r="BO1" t="s">
        <v>589</v>
      </c>
      <c r="BP1" t="s">
        <v>590</v>
      </c>
      <c r="BQ1" t="s">
        <v>579</v>
      </c>
      <c r="BR1" t="s">
        <v>711</v>
      </c>
    </row>
    <row r="2" spans="1:70">
      <c r="A2" t="s">
        <v>582</v>
      </c>
      <c r="B2" t="s">
        <v>587</v>
      </c>
      <c r="C2" t="s">
        <v>515</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582</v>
      </c>
      <c r="B3" t="s">
        <v>587</v>
      </c>
      <c r="C3" t="s">
        <v>513</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582</v>
      </c>
      <c r="B4" t="s">
        <v>587</v>
      </c>
      <c r="C4" t="s">
        <v>514</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580</v>
      </c>
      <c r="B5" t="s">
        <v>587</v>
      </c>
      <c r="C5" t="s">
        <v>515</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580</v>
      </c>
      <c r="B6" t="s">
        <v>587</v>
      </c>
      <c r="C6" t="s">
        <v>513</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580</v>
      </c>
      <c r="B7" t="s">
        <v>587</v>
      </c>
      <c r="C7" t="s">
        <v>514</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581</v>
      </c>
      <c r="B8" t="s">
        <v>587</v>
      </c>
      <c r="C8" t="s">
        <v>515</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581</v>
      </c>
      <c r="B9" t="s">
        <v>587</v>
      </c>
      <c r="C9" t="s">
        <v>513</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581</v>
      </c>
      <c r="B10" t="s">
        <v>587</v>
      </c>
      <c r="C10" t="s">
        <v>514</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482</v>
      </c>
      <c r="B11" t="s">
        <v>512</v>
      </c>
      <c r="C11" t="s">
        <v>515</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482</v>
      </c>
      <c r="B12" t="s">
        <v>512</v>
      </c>
      <c r="C12" t="s">
        <v>513</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482</v>
      </c>
      <c r="B13" t="s">
        <v>512</v>
      </c>
      <c r="C13" t="s">
        <v>514</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486</v>
      </c>
      <c r="B14" t="s">
        <v>512</v>
      </c>
      <c r="C14" t="s">
        <v>515</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486</v>
      </c>
      <c r="B15" t="s">
        <v>512</v>
      </c>
      <c r="C15" t="s">
        <v>513</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486</v>
      </c>
      <c r="B16" t="s">
        <v>512</v>
      </c>
      <c r="C16" t="s">
        <v>514</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583</v>
      </c>
      <c r="B17" t="s">
        <v>512</v>
      </c>
      <c r="C17" t="s">
        <v>515</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583</v>
      </c>
      <c r="B18" t="s">
        <v>512</v>
      </c>
      <c r="C18" t="s">
        <v>513</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583</v>
      </c>
      <c r="B19" t="s">
        <v>512</v>
      </c>
      <c r="C19" t="s">
        <v>514</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584</v>
      </c>
      <c r="B20" t="s">
        <v>588</v>
      </c>
      <c r="C20" t="s">
        <v>515</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584</v>
      </c>
      <c r="B21" t="s">
        <v>588</v>
      </c>
      <c r="C21" t="s">
        <v>513</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584</v>
      </c>
      <c r="B22" t="s">
        <v>588</v>
      </c>
      <c r="C22" t="s">
        <v>514</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585</v>
      </c>
      <c r="B23" t="s">
        <v>588</v>
      </c>
      <c r="C23" t="s">
        <v>515</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585</v>
      </c>
      <c r="B24" t="s">
        <v>588</v>
      </c>
      <c r="C24" t="s">
        <v>513</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585</v>
      </c>
      <c r="B25" t="s">
        <v>588</v>
      </c>
      <c r="C25" t="s">
        <v>514</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586</v>
      </c>
      <c r="B26" t="s">
        <v>588</v>
      </c>
      <c r="C26" t="s">
        <v>515</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586</v>
      </c>
      <c r="B27" t="s">
        <v>588</v>
      </c>
      <c r="C27" t="s">
        <v>513</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586</v>
      </c>
      <c r="B28" t="s">
        <v>588</v>
      </c>
      <c r="C28" t="s">
        <v>514</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K23" sqref="K23"/>
    </sheetView>
  </sheetViews>
  <sheetFormatPr baseColWidth="10" defaultColWidth="8.83203125" defaultRowHeight="13"/>
  <cols>
    <col min="2" max="2" width="29.5" customWidth="1"/>
    <col min="9" max="9" width="11.5" bestFit="1" customWidth="1"/>
  </cols>
  <sheetData>
    <row r="1" spans="1:103">
      <c r="A1" t="str">
        <f>'Measured Data'!A6</f>
        <v>SAMPLE #</v>
      </c>
      <c r="B1" t="s">
        <v>113</v>
      </c>
      <c r="C1" t="s">
        <v>509</v>
      </c>
      <c r="D1" t="s">
        <v>510</v>
      </c>
      <c r="E1" t="s">
        <v>712</v>
      </c>
      <c r="F1" t="s">
        <v>608</v>
      </c>
      <c r="G1" t="s">
        <v>511</v>
      </c>
      <c r="H1" t="str">
        <f>'Measured Data'!B6</f>
        <v>Day</v>
      </c>
      <c r="I1" t="str">
        <f>'Measured Data'!C6</f>
        <v>Hours</v>
      </c>
      <c r="J1" t="str">
        <f>'In Process Calc.'!B2</f>
        <v>RUN TIME (DAYS)</v>
      </c>
      <c r="K1" t="str">
        <f>'In Process Calc.'!C2</f>
        <v>RUN TIME (HOURS)</v>
      </c>
      <c r="L1" t="s">
        <v>491</v>
      </c>
      <c r="M1" t="s">
        <v>493</v>
      </c>
      <c r="N1" t="s">
        <v>492</v>
      </c>
      <c r="O1" t="s">
        <v>494</v>
      </c>
      <c r="P1" t="s">
        <v>495</v>
      </c>
      <c r="Q1" s="323" t="s">
        <v>496</v>
      </c>
      <c r="R1" s="323" t="s">
        <v>713</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497</v>
      </c>
      <c r="Z1" t="s">
        <v>498</v>
      </c>
      <c r="AA1" t="s">
        <v>499</v>
      </c>
      <c r="AB1" t="s">
        <v>500</v>
      </c>
      <c r="AC1" t="s">
        <v>501</v>
      </c>
      <c r="AD1" t="s">
        <v>502</v>
      </c>
      <c r="AE1" t="s">
        <v>503</v>
      </c>
      <c r="AF1" t="s">
        <v>504</v>
      </c>
      <c r="AG1" t="s">
        <v>505</v>
      </c>
      <c r="AH1" t="s">
        <v>506</v>
      </c>
      <c r="AI1" t="s">
        <v>507</v>
      </c>
      <c r="AJ1" t="s">
        <v>508</v>
      </c>
      <c r="AK1" t="s">
        <v>516</v>
      </c>
      <c r="AL1" t="s">
        <v>517</v>
      </c>
      <c r="AM1" t="s">
        <v>518</v>
      </c>
      <c r="AN1" t="s">
        <v>519</v>
      </c>
      <c r="AO1" t="s">
        <v>520</v>
      </c>
      <c r="AP1" t="s">
        <v>521</v>
      </c>
      <c r="AQ1" t="s">
        <v>522</v>
      </c>
      <c r="AR1" t="s">
        <v>523</v>
      </c>
      <c r="AS1" t="s">
        <v>524</v>
      </c>
      <c r="AT1" t="s">
        <v>525</v>
      </c>
      <c r="AU1" t="s">
        <v>526</v>
      </c>
      <c r="AV1" t="s">
        <v>527</v>
      </c>
      <c r="AW1" t="s">
        <v>528</v>
      </c>
      <c r="AX1" t="s">
        <v>529</v>
      </c>
      <c r="AY1" t="s">
        <v>530</v>
      </c>
      <c r="AZ1" t="s">
        <v>531</v>
      </c>
      <c r="BA1" t="s">
        <v>532</v>
      </c>
      <c r="BB1" t="s">
        <v>533</v>
      </c>
      <c r="BC1" t="s">
        <v>534</v>
      </c>
      <c r="BD1" t="s">
        <v>535</v>
      </c>
      <c r="BE1" t="s">
        <v>536</v>
      </c>
      <c r="BF1" t="s">
        <v>537</v>
      </c>
      <c r="BG1" t="s">
        <v>538</v>
      </c>
      <c r="BH1" t="s">
        <v>539</v>
      </c>
      <c r="BI1" t="s">
        <v>540</v>
      </c>
      <c r="BJ1" t="s">
        <v>541</v>
      </c>
      <c r="BK1" t="s">
        <v>542</v>
      </c>
      <c r="BL1" t="s">
        <v>543</v>
      </c>
      <c r="BM1" t="s">
        <v>544</v>
      </c>
      <c r="BN1" t="s">
        <v>545</v>
      </c>
      <c r="BO1" t="s">
        <v>546</v>
      </c>
      <c r="BP1" t="s">
        <v>547</v>
      </c>
      <c r="BQ1" t="s">
        <v>548</v>
      </c>
      <c r="BR1" t="s">
        <v>549</v>
      </c>
      <c r="BS1" t="s">
        <v>550</v>
      </c>
      <c r="BT1" t="s">
        <v>551</v>
      </c>
      <c r="BU1" t="s">
        <v>552</v>
      </c>
      <c r="BV1" t="s">
        <v>553</v>
      </c>
      <c r="BW1" t="s">
        <v>554</v>
      </c>
      <c r="BX1" t="s">
        <v>555</v>
      </c>
      <c r="BY1" t="s">
        <v>556</v>
      </c>
      <c r="BZ1" t="s">
        <v>557</v>
      </c>
      <c r="CA1" t="s">
        <v>558</v>
      </c>
      <c r="CB1" t="s">
        <v>559</v>
      </c>
      <c r="CC1" t="s">
        <v>560</v>
      </c>
      <c r="CD1" t="s">
        <v>561</v>
      </c>
      <c r="CE1" t="s">
        <v>562</v>
      </c>
      <c r="CF1" t="s">
        <v>563</v>
      </c>
      <c r="CG1" t="s">
        <v>564</v>
      </c>
      <c r="CH1" t="s">
        <v>565</v>
      </c>
      <c r="CI1" t="s">
        <v>566</v>
      </c>
      <c r="CJ1" t="s">
        <v>567</v>
      </c>
      <c r="CK1" t="s">
        <v>568</v>
      </c>
      <c r="CL1" t="s">
        <v>569</v>
      </c>
      <c r="CM1" t="s">
        <v>570</v>
      </c>
      <c r="CN1" t="s">
        <v>571</v>
      </c>
      <c r="CO1" t="s">
        <v>572</v>
      </c>
      <c r="CP1" t="s">
        <v>573</v>
      </c>
      <c r="CQ1" t="s">
        <v>574</v>
      </c>
      <c r="CR1" t="s">
        <v>575</v>
      </c>
      <c r="CS1" t="s">
        <v>576</v>
      </c>
      <c r="CT1" t="s">
        <v>577</v>
      </c>
      <c r="CU1" t="s">
        <v>578</v>
      </c>
      <c r="CV1" t="s">
        <v>589</v>
      </c>
      <c r="CW1" t="s">
        <v>590</v>
      </c>
      <c r="CX1" t="s">
        <v>579</v>
      </c>
      <c r="CY1" t="s">
        <v>711</v>
      </c>
    </row>
    <row r="2" spans="1:103">
      <c r="A2">
        <f>'Measured Data'!A7</f>
        <v>0</v>
      </c>
      <c r="B2" t="s">
        <v>586</v>
      </c>
      <c r="C2" s="324" t="s">
        <v>588</v>
      </c>
      <c r="D2">
        <v>1</v>
      </c>
      <c r="E2">
        <f>'Measured Data'!H7</f>
        <v>0.26</v>
      </c>
      <c r="F2" s="477">
        <f>'Measured Data'!K7</f>
        <v>99.2</v>
      </c>
      <c r="G2" t="s">
        <v>515</v>
      </c>
      <c r="H2" s="321">
        <f>'Measured Data'!B7</f>
        <v>1.8750000002910383E-2</v>
      </c>
      <c r="I2" s="322">
        <f>'Measured Data'!C7</f>
        <v>0.45000000006984919</v>
      </c>
      <c r="J2">
        <f>'In Process Calc.'!B3</f>
        <v>1.8750000002910383E-2</v>
      </c>
      <c r="K2">
        <f>'In Process Calc.'!C3</f>
        <v>0.45000000006984919</v>
      </c>
      <c r="L2">
        <f>'Measured Data'!Z7</f>
        <v>33.470991807100511</v>
      </c>
      <c r="M2">
        <f>'Measured Data'!AF7</f>
        <v>0.9991119005328597</v>
      </c>
      <c r="N2">
        <f>'Measured Data'!AA7</f>
        <v>0</v>
      </c>
      <c r="O2">
        <f>'Measured Data'!W7</f>
        <v>5.7690000000000001</v>
      </c>
      <c r="P2">
        <f>'Measured Data'!X7</f>
        <v>1.6990000000000001</v>
      </c>
      <c r="Q2">
        <f>'Growth Regression'!P2</f>
        <v>2.6520367508222929E-2</v>
      </c>
      <c r="R2">
        <f>Q2/'Growth Regression'!$O$24</f>
        <v>0.98551057587448809</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0.70792899137635334</v>
      </c>
      <c r="AL2">
        <f t="array" ref="AL2">INDEX(Transcriptome!E$2:E$28,MATCH(1,(Transcriptome!$A$2:$A$28=$B2)*(Transcriptome!$C$2:$C$28=$G2),0))</f>
        <v>1.5892398211913721</v>
      </c>
      <c r="AM2">
        <f t="array" ref="AM2">INDEX(Transcriptome!F$2:F$28,MATCH(1,(Transcriptome!$A$2:$A$28=$B2)*(Transcriptome!$C$2:$C$28=$G2),0))</f>
        <v>1.0699878087137091</v>
      </c>
      <c r="AN2">
        <f t="array" ref="AN2">INDEX(Transcriptome!G$2:G$28,MATCH(1,(Transcriptome!$A$2:$A$28=$B2)*(Transcriptome!$C$2:$C$28=$G2),0))</f>
        <v>0.70940308754432024</v>
      </c>
      <c r="AO2">
        <f t="array" ref="AO2">INDEX(Transcriptome!H$2:H$28,MATCH(1,(Transcriptome!$A$2:$A$28=$B2)*(Transcriptome!$C$2:$C$28=$G2),0))</f>
        <v>0</v>
      </c>
      <c r="AP2">
        <f t="array" ref="AP2">INDEX(Transcriptome!I$2:I$28,MATCH(1,(Transcriptome!$A$2:$A$28=$B2)*(Transcriptome!$C$2:$C$28=$G2),0))</f>
        <v>0.93552032018387032</v>
      </c>
      <c r="AQ2">
        <f t="array" ref="AQ2">INDEX(Transcriptome!J$2:J$28,MATCH(1,(Transcriptome!$A$2:$A$28=$B2)*(Transcriptome!$C$2:$C$28=$G2),0))</f>
        <v>1.0834614534636753</v>
      </c>
      <c r="AR2">
        <f t="array" ref="AR2">INDEX(Transcriptome!K$2:K$28,MATCH(1,(Transcriptome!$A$2:$A$28=$B2)*(Transcriptome!$C$2:$C$28=$G2),0))</f>
        <v>0.80377161141689246</v>
      </c>
      <c r="AS2">
        <f t="array" ref="AS2">INDEX(Transcriptome!L$2:L$28,MATCH(1,(Transcriptome!$A$2:$A$28=$B2)*(Transcriptome!$C$2:$C$28=$G2),0))</f>
        <v>0.85695479911735994</v>
      </c>
      <c r="AT2">
        <f t="array" ref="AT2">INDEX(Transcriptome!M$2:M$28,MATCH(1,(Transcriptome!$A$2:$A$28=$B2)*(Transcriptome!$C$2:$C$28=$G2),0))</f>
        <v>0.93891873980212981</v>
      </c>
      <c r="AU2">
        <f t="array" ref="AU2">INDEX(Transcriptome!N$2:N$28,MATCH(1,(Transcriptome!$A$2:$A$28=$B2)*(Transcriptome!$C$2:$C$28=$G2),0))</f>
        <v>0.70695686220859</v>
      </c>
      <c r="AV2">
        <f t="array" ref="AV2">INDEX(Transcriptome!O$2:O$28,MATCH(1,(Transcriptome!$A$2:$A$28=$B2)*(Transcriptome!$C$2:$C$28=$G2),0))</f>
        <v>0.8593713480497972</v>
      </c>
      <c r="AW2">
        <f t="array" ref="AW2">INDEX(Transcriptome!P$2:P$28,MATCH(1,(Transcriptome!$A$2:$A$28=$B2)*(Transcriptome!$C$2:$C$28=$G2),0))</f>
        <v>0.79904520541729218</v>
      </c>
      <c r="AX2">
        <f t="array" ref="AX2">INDEX(Transcriptome!Q$2:Q$28,MATCH(1,(Transcriptome!$A$2:$A$28=$B2)*(Transcriptome!$C$2:$C$28=$G2),0))</f>
        <v>0.47872282221313689</v>
      </c>
      <c r="AY2">
        <f t="array" ref="AY2">INDEX(Transcriptome!R$2:R$28,MATCH(1,(Transcriptome!$A$2:$A$28=$B2)*(Transcriptome!$C$2:$C$28=$G2),0))</f>
        <v>0.41383633912857071</v>
      </c>
      <c r="AZ2">
        <f t="array" ref="AZ2">INDEX(Transcriptome!S$2:S$28,MATCH(1,(Transcriptome!$A$2:$A$28=$B2)*(Transcriptome!$C$2:$C$28=$G2),0))</f>
        <v>0.44645950550293145</v>
      </c>
      <c r="BA2">
        <f t="array" ref="BA2">INDEX(Transcriptome!T$2:T$28,MATCH(1,(Transcriptome!$A$2:$A$28=$B2)*(Transcriptome!$C$2:$C$28=$G2),0))</f>
        <v>1.008655396739049</v>
      </c>
      <c r="BB2">
        <f t="array" ref="BB2">INDEX(Transcriptome!U$2:U$28,MATCH(1,(Transcriptome!$A$2:$A$28=$B2)*(Transcriptome!$C$2:$C$28=$G2),0))</f>
        <v>2.62155377663843</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0.59644766722058296</v>
      </c>
      <c r="BF2">
        <f t="array" ref="BF2">INDEX(Transcriptome!Y$2:Y$28,MATCH(1,(Transcriptome!$A$2:$A$28=$B2)*(Transcriptome!$C$2:$C$28=$G2),0))</f>
        <v>0</v>
      </c>
      <c r="BG2">
        <f t="array" ref="BG2">INDEX(Transcriptome!Z$2:Z$28,MATCH(1,(Transcriptome!$A$2:$A$28=$B2)*(Transcriptome!$C$2:$C$28=$G2),0))</f>
        <v>0.91328392911817136</v>
      </c>
      <c r="BH2">
        <f t="array" ref="BH2">INDEX(Transcriptome!AA$2:AA$28,MATCH(1,(Transcriptome!$A$2:$A$28=$B2)*(Transcriptome!$C$2:$C$28=$G2),0))</f>
        <v>1.061272583395289</v>
      </c>
      <c r="BI2">
        <f t="array" ref="BI2">INDEX(Transcriptome!AB$2:AB$28,MATCH(1,(Transcriptome!$A$2:$A$28=$B2)*(Transcriptome!$C$2:$C$28=$G2),0))</f>
        <v>0.40610812418406372</v>
      </c>
      <c r="BJ2">
        <f t="array" ref="BJ2">INDEX(Transcriptome!AC$2:AC$28,MATCH(1,(Transcriptome!$A$2:$A$28=$B2)*(Transcriptome!$C$2:$C$28=$G2),0))</f>
        <v>0.96854091898455463</v>
      </c>
      <c r="BK2">
        <f t="array" ref="BK2">INDEX(Transcriptome!AD$2:AD$28,MATCH(1,(Transcriptome!$A$2:$A$28=$B2)*(Transcriptome!$C$2:$C$28=$G2),0))</f>
        <v>0.74430848274637873</v>
      </c>
      <c r="BL2">
        <f t="array" ref="BL2">INDEX(Transcriptome!AE$2:AE$28,MATCH(1,(Transcriptome!$A$2:$A$28=$B2)*(Transcriptome!$C$2:$C$28=$G2),0))</f>
        <v>1.2431887576302834</v>
      </c>
      <c r="BM2">
        <f t="array" ref="BM2">INDEX(Transcriptome!AF$2:AF$28,MATCH(1,(Transcriptome!$A$2:$A$28=$B2)*(Transcriptome!$C$2:$C$28=$G2),0))</f>
        <v>0.49714311780941689</v>
      </c>
      <c r="BN2">
        <f t="array" ref="BN2">INDEX(Transcriptome!AG$2:AG$28,MATCH(1,(Transcriptome!$A$2:$A$28=$B2)*(Transcriptome!$C$2:$C$28=$G2),0))</f>
        <v>0.567414845207453</v>
      </c>
      <c r="BO2">
        <f t="array" ref="BO2">INDEX(Transcriptome!AH$2:AH$28,MATCH(1,(Transcriptome!$A$2:$A$28=$B2)*(Transcriptome!$C$2:$C$28=$G2),0))</f>
        <v>1.7504787263397232</v>
      </c>
      <c r="BP2">
        <f t="array" ref="BP2">INDEX(Transcriptome!AI$2:AI$28,MATCH(1,(Transcriptome!$A$2:$A$28=$B2)*(Transcriptome!$C$2:$C$28=$G2),0))</f>
        <v>0.56812861528565461</v>
      </c>
      <c r="BQ2">
        <f t="array" ref="BQ2">INDEX(Transcriptome!AJ$2:AJ$28,MATCH(1,(Transcriptome!$A$2:$A$28=$B2)*(Transcriptome!$C$2:$C$28=$G2),0))</f>
        <v>0.82144460906259187</v>
      </c>
      <c r="BR2">
        <f t="array" ref="BR2">INDEX(Transcriptome!AK$2:AK$28,MATCH(1,(Transcriptome!$A$2:$A$28=$B2)*(Transcriptome!$C$2:$C$28=$G2),0))</f>
        <v>0.4273004653597422</v>
      </c>
      <c r="BS2">
        <f t="array" ref="BS2">INDEX(Transcriptome!AL$2:AL$28,MATCH(1,(Transcriptome!$A$2:$A$28=$B2)*(Transcriptome!$C$2:$C$28=$G2),0))</f>
        <v>1</v>
      </c>
      <c r="BT2">
        <f t="array" ref="BT2">INDEX(Transcriptome!AM$2:AM$28,MATCH(1,(Transcriptome!$A$2:$A$28=$B2)*(Transcriptome!$C$2:$C$28=$G2),0))</f>
        <v>0.53518948544168743</v>
      </c>
      <c r="BU2">
        <f t="array" ref="BU2">INDEX(Transcriptome!AN$2:AN$28,MATCH(1,(Transcriptome!$A$2:$A$28=$B2)*(Transcriptome!$C$2:$C$28=$G2),0))</f>
        <v>0.73171138313074335</v>
      </c>
      <c r="BV2">
        <f t="array" ref="BV2">INDEX(Transcriptome!AO$2:AO$28,MATCH(1,(Transcriptome!$A$2:$A$28=$B2)*(Transcriptome!$C$2:$C$28=$G2),0))</f>
        <v>0.79282459441774966</v>
      </c>
      <c r="BW2">
        <f t="array" ref="BW2">INDEX(Transcriptome!AP$2:AP$28,MATCH(1,(Transcriptome!$A$2:$A$28=$B2)*(Transcriptome!$C$2:$C$28=$G2),0))</f>
        <v>0.94021059648890959</v>
      </c>
      <c r="BX2">
        <f t="array" ref="BX2">INDEX(Transcriptome!AQ$2:AQ$28,MATCH(1,(Transcriptome!$A$2:$A$28=$B2)*(Transcriptome!$C$2:$C$28=$G2),0))</f>
        <v>1.47708404581313</v>
      </c>
      <c r="BY2">
        <f t="array" ref="BY2">INDEX(Transcriptome!AR$2:AR$28,MATCH(1,(Transcriptome!$A$2:$A$28=$B2)*(Transcriptome!$C$2:$C$28=$G2),0))</f>
        <v>0.58760190296554049</v>
      </c>
      <c r="BZ2">
        <f t="array" ref="BZ2">INDEX(Transcriptome!AS$2:AS$28,MATCH(1,(Transcriptome!$A$2:$A$28=$B2)*(Transcriptome!$C$2:$C$28=$G2),0))</f>
        <v>0.72689778127724192</v>
      </c>
      <c r="CA2">
        <f t="array" ref="CA2">INDEX(Transcriptome!AT$2:AT$28,MATCH(1,(Transcriptome!$A$2:$A$28=$B2)*(Transcriptome!$C$2:$C$28=$G2),0))</f>
        <v>0.52996440534176203</v>
      </c>
      <c r="CB2">
        <f t="array" ref="CB2">INDEX(Transcriptome!AU$2:AU$28,MATCH(1,(Transcriptome!$A$2:$A$28=$B2)*(Transcriptome!$C$2:$C$28=$G2),0))</f>
        <v>1.2346382979140564</v>
      </c>
      <c r="CC2">
        <f t="array" ref="CC2">INDEX(Transcriptome!AV$2:AV$28,MATCH(1,(Transcriptome!$A$2:$A$28=$B2)*(Transcriptome!$C$2:$C$28=$G2),0))</f>
        <v>0.59394270175385044</v>
      </c>
      <c r="CD2">
        <f t="array" ref="CD2">INDEX(Transcriptome!AW$2:AW$28,MATCH(1,(Transcriptome!$A$2:$A$28=$B2)*(Transcriptome!$C$2:$C$28=$G2),0))</f>
        <v>0.79380009303939492</v>
      </c>
      <c r="CE2">
        <f t="array" ref="CE2">INDEX(Transcriptome!AX$2:AX$28,MATCH(1,(Transcriptome!$A$2:$A$28=$B2)*(Transcriptome!$C$2:$C$28=$G2),0))</f>
        <v>0.66411075288126009</v>
      </c>
      <c r="CF2">
        <f t="array" ref="CF2">INDEX(Transcriptome!AY$2:AY$28,MATCH(1,(Transcriptome!$A$2:$A$28=$B2)*(Transcriptome!$C$2:$C$28=$G2),0))</f>
        <v>0.91230940759148649</v>
      </c>
      <c r="CG2">
        <f t="array" ref="CG2">INDEX(Transcriptome!AZ$2:AZ$28,MATCH(1,(Transcriptome!$A$2:$A$28=$B2)*(Transcriptome!$C$2:$C$28=$G2),0))</f>
        <v>0.52236635594220548</v>
      </c>
      <c r="CH2">
        <f t="array" ref="CH2">INDEX(Transcriptome!BA$2:BA$28,MATCH(1,(Transcriptome!$A$2:$A$28=$B2)*(Transcriptome!$C$2:$C$28=$G2),0))</f>
        <v>1.4722765738374801</v>
      </c>
      <c r="CI2">
        <f t="array" ref="CI2">INDEX(Transcriptome!BB$2:BB$28,MATCH(1,(Transcriptome!$A$2:$A$28=$B2)*(Transcriptome!$C$2:$C$28=$G2),0))</f>
        <v>1.7837978141567536</v>
      </c>
      <c r="CJ2">
        <f t="array" ref="CJ2">INDEX(Transcriptome!BC$2:BC$28,MATCH(1,(Transcriptome!$A$2:$A$28=$B2)*(Transcriptome!$C$2:$C$28=$G2),0))</f>
        <v>0</v>
      </c>
      <c r="CK2">
        <f t="array" ref="CK2">INDEX(Transcriptome!BD$2:BD$28,MATCH(1,(Transcriptome!$A$2:$A$28=$B2)*(Transcriptome!$C$2:$C$28=$G2),0))</f>
        <v>0.89732664094598091</v>
      </c>
      <c r="CL2">
        <f t="array" ref="CL2">INDEX(Transcriptome!BE$2:BE$28,MATCH(1,(Transcriptome!$A$2:$A$28=$B2)*(Transcriptome!$C$2:$C$28=$G2),0))</f>
        <v>1.4278341624379669</v>
      </c>
      <c r="CM2">
        <f t="array" ref="CM2">INDEX(Transcriptome!BF$2:BF$28,MATCH(1,(Transcriptome!$A$2:$A$28=$B2)*(Transcriptome!$C$2:$C$28=$G2),0))</f>
        <v>1.0547210245064886</v>
      </c>
      <c r="CN2">
        <f t="array" ref="CN2">INDEX(Transcriptome!BG$2:BG$28,MATCH(1,(Transcriptome!$A$2:$A$28=$B2)*(Transcriptome!$C$2:$C$28=$G2),0))</f>
        <v>2.2222015287581018</v>
      </c>
      <c r="CO2">
        <f t="array" ref="CO2">INDEX(Transcriptome!BH$2:BH$28,MATCH(1,(Transcriptome!$A$2:$A$28=$B2)*(Transcriptome!$C$2:$C$28=$G2),0))</f>
        <v>0.40924168851755272</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2.7449342282819935</v>
      </c>
      <c r="CS2">
        <f t="array" ref="CS2">INDEX(Transcriptome!BL$2:BL$28,MATCH(1,(Transcriptome!$A$2:$A$28=$B2)*(Transcriptome!$C$2:$C$28=$G2),0))</f>
        <v>1.9495020029319203</v>
      </c>
      <c r="CT2">
        <f t="array" ref="CT2">INDEX(Transcriptome!BM$2:BM$28,MATCH(1,(Transcriptome!$A$2:$A$28=$B2)*(Transcriptome!$C$2:$C$28=$G2),0))</f>
        <v>0.84121164659459347</v>
      </c>
      <c r="CU2">
        <f t="array" ref="CU2">INDEX(Transcriptome!BN$2:BN$28,MATCH(1,(Transcriptome!$A$2:$A$28=$B2)*(Transcriptome!$C$2:$C$28=$G2),0))</f>
        <v>31.952489188561209</v>
      </c>
      <c r="CV2">
        <f t="array" ref="CV2">INDEX(Transcriptome!BO$2:BO$28,MATCH(1,(Transcriptome!$A$2:$A$28=$B2)*(Transcriptome!$C$2:$C$28=$G2),0))</f>
        <v>0.74951232158557368</v>
      </c>
      <c r="CW2">
        <f t="array" ref="CW2">INDEX(Transcriptome!BP$2:BP$28,MATCH(1,(Transcriptome!$A$2:$A$28=$B2)*(Transcriptome!$C$2:$C$28=$G2),0))</f>
        <v>0.40924168851755272</v>
      </c>
      <c r="CX2">
        <f t="array" ref="CX2">INDEX(Transcriptome!BQ$2:BQ$28,MATCH(1,(Transcriptome!$A$2:$A$28=$B2)*(Transcriptome!$C$2:$C$28=$G2),0))</f>
        <v>1</v>
      </c>
      <c r="CY2">
        <f t="array" ref="CY2">INDEX(Transcriptome!BR$2:BR$28,MATCH(1,(Transcriptome!$A$2:$A$28=$B2)*(Transcriptome!$C$2:$C$28=$G2),0))</f>
        <v>1.3819649840367882</v>
      </c>
    </row>
    <row r="3" spans="1:103">
      <c r="A3">
        <f>'Measured Data'!A8</f>
        <v>1</v>
      </c>
      <c r="B3" t="s">
        <v>586</v>
      </c>
      <c r="C3" s="324" t="s">
        <v>588</v>
      </c>
      <c r="D3">
        <v>1</v>
      </c>
      <c r="E3">
        <f>'Measured Data'!H8</f>
        <v>0.46319998631477349</v>
      </c>
      <c r="F3" s="477">
        <f>'Measured Data'!K8</f>
        <v>99.55999755859375</v>
      </c>
      <c r="G3" t="s">
        <v>515</v>
      </c>
      <c r="H3" s="321">
        <f>'Measured Data'!B8</f>
        <v>0.87986111111240461</v>
      </c>
      <c r="I3" s="322">
        <f>'Measured Data'!C8</f>
        <v>21.116666666697711</v>
      </c>
      <c r="J3">
        <f>'In Process Calc.'!B4</f>
        <v>0.87986111111240461</v>
      </c>
      <c r="K3">
        <f>'In Process Calc.'!C4</f>
        <v>21.116666666697711</v>
      </c>
      <c r="L3">
        <f>'Measured Data'!Z8</f>
        <v>33.91505139989787</v>
      </c>
      <c r="M3">
        <f>'Measured Data'!AF8</f>
        <v>1.5541740674955598</v>
      </c>
      <c r="N3">
        <f>'Measured Data'!AA8</f>
        <v>0</v>
      </c>
      <c r="O3">
        <f>'Measured Data'!W8</f>
        <v>5.89</v>
      </c>
      <c r="P3">
        <f>'Measured Data'!X8</f>
        <v>1.825</v>
      </c>
      <c r="Q3">
        <f>'Growth Regression'!P3</f>
        <v>2.62375468366388E-2</v>
      </c>
      <c r="R3">
        <f>Q3/'Growth Regression'!$O$24</f>
        <v>0.97500081341227252</v>
      </c>
      <c r="S3">
        <f>'Post Process Calc.'!K4</f>
        <v>0.11260218115305266</v>
      </c>
      <c r="T3">
        <f>'Post Process Calc.'!Q4</f>
        <v>4.3263079253742544E-2</v>
      </c>
      <c r="U3">
        <f>'Post Process Calc.'!L4</f>
        <v>-6.5099020312279739E-3</v>
      </c>
      <c r="V3">
        <f>'Post Process Calc.'!H4</f>
        <v>1.5656502239925847E-3</v>
      </c>
      <c r="W3">
        <f>'Post Process Calc.'!I4</f>
        <v>7.3584177928993827E-2</v>
      </c>
      <c r="X3">
        <f>'Post Process Calc.'!AG4</f>
        <v>0.38421173382900919</v>
      </c>
      <c r="Y3">
        <f>S3/0.0016</f>
        <v>70.376363220657908</v>
      </c>
      <c r="Z3">
        <f t="shared" ref="Y3:Z14" si="2">T3/0.0016</f>
        <v>27.039424533589088</v>
      </c>
      <c r="AA3">
        <f t="shared" si="0"/>
        <v>-4.0686887695174834</v>
      </c>
      <c r="AB3">
        <f t="shared" si="0"/>
        <v>0.97853138999536537</v>
      </c>
      <c r="AC3">
        <f t="shared" si="0"/>
        <v>45.99011120562114</v>
      </c>
      <c r="AD3">
        <v>100</v>
      </c>
      <c r="AE3">
        <v>0.32</v>
      </c>
      <c r="AF3">
        <v>7</v>
      </c>
      <c r="AG3">
        <v>0.7</v>
      </c>
      <c r="AH3">
        <f t="shared" si="1"/>
        <v>5.0118723362727164E-8</v>
      </c>
      <c r="AI3">
        <v>1</v>
      </c>
      <c r="AJ3">
        <v>0.311</v>
      </c>
      <c r="AK3">
        <f t="array" ref="AK3">INDEX(Transcriptome!D$2:D$28,MATCH(1,(Transcriptome!$A$2:$A$28=$B3)*(Transcriptome!$C$2:$C$28=$G3),0))</f>
        <v>0.70792899137635334</v>
      </c>
      <c r="AL3">
        <f t="array" ref="AL3">INDEX(Transcriptome!E$2:E$28,MATCH(1,(Transcriptome!$A$2:$A$28=$B3)*(Transcriptome!$C$2:$C$28=$G3),0))</f>
        <v>1.5892398211913721</v>
      </c>
      <c r="AM3">
        <f t="array" ref="AM3">INDEX(Transcriptome!F$2:F$28,MATCH(1,(Transcriptome!$A$2:$A$28=$B3)*(Transcriptome!$C$2:$C$28=$G3),0))</f>
        <v>1.0699878087137091</v>
      </c>
      <c r="AN3">
        <f t="array" ref="AN3">INDEX(Transcriptome!G$2:G$28,MATCH(1,(Transcriptome!$A$2:$A$28=$B3)*(Transcriptome!$C$2:$C$28=$G3),0))</f>
        <v>0.70940308754432024</v>
      </c>
      <c r="AO3">
        <f t="array" ref="AO3">INDEX(Transcriptome!H$2:H$28,MATCH(1,(Transcriptome!$A$2:$A$28=$B3)*(Transcriptome!$C$2:$C$28=$G3),0))</f>
        <v>0</v>
      </c>
      <c r="AP3">
        <f t="array" ref="AP3">INDEX(Transcriptome!I$2:I$28,MATCH(1,(Transcriptome!$A$2:$A$28=$B3)*(Transcriptome!$C$2:$C$28=$G3),0))</f>
        <v>0.93552032018387032</v>
      </c>
      <c r="AQ3">
        <f t="array" ref="AQ3">INDEX(Transcriptome!J$2:J$28,MATCH(1,(Transcriptome!$A$2:$A$28=$B3)*(Transcriptome!$C$2:$C$28=$G3),0))</f>
        <v>1.0834614534636753</v>
      </c>
      <c r="AR3">
        <f t="array" ref="AR3">INDEX(Transcriptome!K$2:K$28,MATCH(1,(Transcriptome!$A$2:$A$28=$B3)*(Transcriptome!$C$2:$C$28=$G3),0))</f>
        <v>0.80377161141689246</v>
      </c>
      <c r="AS3">
        <f t="array" ref="AS3">INDEX(Transcriptome!L$2:L$28,MATCH(1,(Transcriptome!$A$2:$A$28=$B3)*(Transcriptome!$C$2:$C$28=$G3),0))</f>
        <v>0.85695479911735994</v>
      </c>
      <c r="AT3">
        <f t="array" ref="AT3">INDEX(Transcriptome!M$2:M$28,MATCH(1,(Transcriptome!$A$2:$A$28=$B3)*(Transcriptome!$C$2:$C$28=$G3),0))</f>
        <v>0.93891873980212981</v>
      </c>
      <c r="AU3">
        <f t="array" ref="AU3">INDEX(Transcriptome!N$2:N$28,MATCH(1,(Transcriptome!$A$2:$A$28=$B3)*(Transcriptome!$C$2:$C$28=$G3),0))</f>
        <v>0.70695686220859</v>
      </c>
      <c r="AV3">
        <f t="array" ref="AV3">INDEX(Transcriptome!O$2:O$28,MATCH(1,(Transcriptome!$A$2:$A$28=$B3)*(Transcriptome!$C$2:$C$28=$G3),0))</f>
        <v>0.8593713480497972</v>
      </c>
      <c r="AW3">
        <f t="array" ref="AW3">INDEX(Transcriptome!P$2:P$28,MATCH(1,(Transcriptome!$A$2:$A$28=$B3)*(Transcriptome!$C$2:$C$28=$G3),0))</f>
        <v>0.79904520541729218</v>
      </c>
      <c r="AX3">
        <f t="array" ref="AX3">INDEX(Transcriptome!Q$2:Q$28,MATCH(1,(Transcriptome!$A$2:$A$28=$B3)*(Transcriptome!$C$2:$C$28=$G3),0))</f>
        <v>0.47872282221313689</v>
      </c>
      <c r="AY3">
        <f t="array" ref="AY3">INDEX(Transcriptome!R$2:R$28,MATCH(1,(Transcriptome!$A$2:$A$28=$B3)*(Transcriptome!$C$2:$C$28=$G3),0))</f>
        <v>0.41383633912857071</v>
      </c>
      <c r="AZ3">
        <f t="array" ref="AZ3">INDEX(Transcriptome!S$2:S$28,MATCH(1,(Transcriptome!$A$2:$A$28=$B3)*(Transcriptome!$C$2:$C$28=$G3),0))</f>
        <v>0.44645950550293145</v>
      </c>
      <c r="BA3">
        <f t="array" ref="BA3">INDEX(Transcriptome!T$2:T$28,MATCH(1,(Transcriptome!$A$2:$A$28=$B3)*(Transcriptome!$C$2:$C$28=$G3),0))</f>
        <v>1.008655396739049</v>
      </c>
      <c r="BB3">
        <f t="array" ref="BB3">INDEX(Transcriptome!U$2:U$28,MATCH(1,(Transcriptome!$A$2:$A$28=$B3)*(Transcriptome!$C$2:$C$28=$G3),0))</f>
        <v>2.62155377663843</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0.59644766722058296</v>
      </c>
      <c r="BF3">
        <f t="array" ref="BF3">INDEX(Transcriptome!Y$2:Y$28,MATCH(1,(Transcriptome!$A$2:$A$28=$B3)*(Transcriptome!$C$2:$C$28=$G3),0))</f>
        <v>0</v>
      </c>
      <c r="BG3">
        <f t="array" ref="BG3">INDEX(Transcriptome!Z$2:Z$28,MATCH(1,(Transcriptome!$A$2:$A$28=$B3)*(Transcriptome!$C$2:$C$28=$G3),0))</f>
        <v>0.91328392911817136</v>
      </c>
      <c r="BH3">
        <f t="array" ref="BH3">INDEX(Transcriptome!AA$2:AA$28,MATCH(1,(Transcriptome!$A$2:$A$28=$B3)*(Transcriptome!$C$2:$C$28=$G3),0))</f>
        <v>1.061272583395289</v>
      </c>
      <c r="BI3">
        <f t="array" ref="BI3">INDEX(Transcriptome!AB$2:AB$28,MATCH(1,(Transcriptome!$A$2:$A$28=$B3)*(Transcriptome!$C$2:$C$28=$G3),0))</f>
        <v>0.40610812418406372</v>
      </c>
      <c r="BJ3">
        <f t="array" ref="BJ3">INDEX(Transcriptome!AC$2:AC$28,MATCH(1,(Transcriptome!$A$2:$A$28=$B3)*(Transcriptome!$C$2:$C$28=$G3),0))</f>
        <v>0.96854091898455463</v>
      </c>
      <c r="BK3">
        <f t="array" ref="BK3">INDEX(Transcriptome!AD$2:AD$28,MATCH(1,(Transcriptome!$A$2:$A$28=$B3)*(Transcriptome!$C$2:$C$28=$G3),0))</f>
        <v>0.74430848274637873</v>
      </c>
      <c r="BL3">
        <f t="array" ref="BL3">INDEX(Transcriptome!AE$2:AE$28,MATCH(1,(Transcriptome!$A$2:$A$28=$B3)*(Transcriptome!$C$2:$C$28=$G3),0))</f>
        <v>1.2431887576302834</v>
      </c>
      <c r="BM3">
        <f t="array" ref="BM3">INDEX(Transcriptome!AF$2:AF$28,MATCH(1,(Transcriptome!$A$2:$A$28=$B3)*(Transcriptome!$C$2:$C$28=$G3),0))</f>
        <v>0.49714311780941689</v>
      </c>
      <c r="BN3">
        <f t="array" ref="BN3">INDEX(Transcriptome!AG$2:AG$28,MATCH(1,(Transcriptome!$A$2:$A$28=$B3)*(Transcriptome!$C$2:$C$28=$G3),0))</f>
        <v>0.567414845207453</v>
      </c>
      <c r="BO3">
        <f t="array" ref="BO3">INDEX(Transcriptome!AH$2:AH$28,MATCH(1,(Transcriptome!$A$2:$A$28=$B3)*(Transcriptome!$C$2:$C$28=$G3),0))</f>
        <v>1.7504787263397232</v>
      </c>
      <c r="BP3">
        <f t="array" ref="BP3">INDEX(Transcriptome!AI$2:AI$28,MATCH(1,(Transcriptome!$A$2:$A$28=$B3)*(Transcriptome!$C$2:$C$28=$G3),0))</f>
        <v>0.56812861528565461</v>
      </c>
      <c r="BQ3">
        <f t="array" ref="BQ3">INDEX(Transcriptome!AJ$2:AJ$28,MATCH(1,(Transcriptome!$A$2:$A$28=$B3)*(Transcriptome!$C$2:$C$28=$G3),0))</f>
        <v>0.82144460906259187</v>
      </c>
      <c r="BR3">
        <f t="array" ref="BR3">INDEX(Transcriptome!AK$2:AK$28,MATCH(1,(Transcriptome!$A$2:$A$28=$B3)*(Transcriptome!$C$2:$C$28=$G3),0))</f>
        <v>0.4273004653597422</v>
      </c>
      <c r="BS3">
        <f t="array" ref="BS3">INDEX(Transcriptome!AL$2:AL$28,MATCH(1,(Transcriptome!$A$2:$A$28=$B3)*(Transcriptome!$C$2:$C$28=$G3),0))</f>
        <v>1</v>
      </c>
      <c r="BT3">
        <f t="array" ref="BT3">INDEX(Transcriptome!AM$2:AM$28,MATCH(1,(Transcriptome!$A$2:$A$28=$B3)*(Transcriptome!$C$2:$C$28=$G3),0))</f>
        <v>0.53518948544168743</v>
      </c>
      <c r="BU3">
        <f t="array" ref="BU3">INDEX(Transcriptome!AN$2:AN$28,MATCH(1,(Transcriptome!$A$2:$A$28=$B3)*(Transcriptome!$C$2:$C$28=$G3),0))</f>
        <v>0.73171138313074335</v>
      </c>
      <c r="BV3">
        <f t="array" ref="BV3">INDEX(Transcriptome!AO$2:AO$28,MATCH(1,(Transcriptome!$A$2:$A$28=$B3)*(Transcriptome!$C$2:$C$28=$G3),0))</f>
        <v>0.79282459441774966</v>
      </c>
      <c r="BW3">
        <f t="array" ref="BW3">INDEX(Transcriptome!AP$2:AP$28,MATCH(1,(Transcriptome!$A$2:$A$28=$B3)*(Transcriptome!$C$2:$C$28=$G3),0))</f>
        <v>0.94021059648890959</v>
      </c>
      <c r="BX3">
        <f t="array" ref="BX3">INDEX(Transcriptome!AQ$2:AQ$28,MATCH(1,(Transcriptome!$A$2:$A$28=$B3)*(Transcriptome!$C$2:$C$28=$G3),0))</f>
        <v>1.47708404581313</v>
      </c>
      <c r="BY3">
        <f t="array" ref="BY3">INDEX(Transcriptome!AR$2:AR$28,MATCH(1,(Transcriptome!$A$2:$A$28=$B3)*(Transcriptome!$C$2:$C$28=$G3),0))</f>
        <v>0.58760190296554049</v>
      </c>
      <c r="BZ3">
        <f t="array" ref="BZ3">INDEX(Transcriptome!AS$2:AS$28,MATCH(1,(Transcriptome!$A$2:$A$28=$B3)*(Transcriptome!$C$2:$C$28=$G3),0))</f>
        <v>0.72689778127724192</v>
      </c>
      <c r="CA3">
        <f t="array" ref="CA3">INDEX(Transcriptome!AT$2:AT$28,MATCH(1,(Transcriptome!$A$2:$A$28=$B3)*(Transcriptome!$C$2:$C$28=$G3),0))</f>
        <v>0.52996440534176203</v>
      </c>
      <c r="CB3">
        <f t="array" ref="CB3">INDEX(Transcriptome!AU$2:AU$28,MATCH(1,(Transcriptome!$A$2:$A$28=$B3)*(Transcriptome!$C$2:$C$28=$G3),0))</f>
        <v>1.2346382979140564</v>
      </c>
      <c r="CC3">
        <f t="array" ref="CC3">INDEX(Transcriptome!AV$2:AV$28,MATCH(1,(Transcriptome!$A$2:$A$28=$B3)*(Transcriptome!$C$2:$C$28=$G3),0))</f>
        <v>0.59394270175385044</v>
      </c>
      <c r="CD3">
        <f t="array" ref="CD3">INDEX(Transcriptome!AW$2:AW$28,MATCH(1,(Transcriptome!$A$2:$A$28=$B3)*(Transcriptome!$C$2:$C$28=$G3),0))</f>
        <v>0.79380009303939492</v>
      </c>
      <c r="CE3">
        <f t="array" ref="CE3">INDEX(Transcriptome!AX$2:AX$28,MATCH(1,(Transcriptome!$A$2:$A$28=$B3)*(Transcriptome!$C$2:$C$28=$G3),0))</f>
        <v>0.66411075288126009</v>
      </c>
      <c r="CF3">
        <f t="array" ref="CF3">INDEX(Transcriptome!AY$2:AY$28,MATCH(1,(Transcriptome!$A$2:$A$28=$B3)*(Transcriptome!$C$2:$C$28=$G3),0))</f>
        <v>0.91230940759148649</v>
      </c>
      <c r="CG3">
        <f t="array" ref="CG3">INDEX(Transcriptome!AZ$2:AZ$28,MATCH(1,(Transcriptome!$A$2:$A$28=$B3)*(Transcriptome!$C$2:$C$28=$G3),0))</f>
        <v>0.52236635594220548</v>
      </c>
      <c r="CH3">
        <f t="array" ref="CH3">INDEX(Transcriptome!BA$2:BA$28,MATCH(1,(Transcriptome!$A$2:$A$28=$B3)*(Transcriptome!$C$2:$C$28=$G3),0))</f>
        <v>1.4722765738374801</v>
      </c>
      <c r="CI3">
        <f t="array" ref="CI3">INDEX(Transcriptome!BB$2:BB$28,MATCH(1,(Transcriptome!$A$2:$A$28=$B3)*(Transcriptome!$C$2:$C$28=$G3),0))</f>
        <v>1.7837978141567536</v>
      </c>
      <c r="CJ3">
        <f t="array" ref="CJ3">INDEX(Transcriptome!BC$2:BC$28,MATCH(1,(Transcriptome!$A$2:$A$28=$B3)*(Transcriptome!$C$2:$C$28=$G3),0))</f>
        <v>0</v>
      </c>
      <c r="CK3">
        <f t="array" ref="CK3">INDEX(Transcriptome!BD$2:BD$28,MATCH(1,(Transcriptome!$A$2:$A$28=$B3)*(Transcriptome!$C$2:$C$28=$G3),0))</f>
        <v>0.89732664094598091</v>
      </c>
      <c r="CL3">
        <f t="array" ref="CL3">INDEX(Transcriptome!BE$2:BE$28,MATCH(1,(Transcriptome!$A$2:$A$28=$B3)*(Transcriptome!$C$2:$C$28=$G3),0))</f>
        <v>1.4278341624379669</v>
      </c>
      <c r="CM3">
        <f t="array" ref="CM3">INDEX(Transcriptome!BF$2:BF$28,MATCH(1,(Transcriptome!$A$2:$A$28=$B3)*(Transcriptome!$C$2:$C$28=$G3),0))</f>
        <v>1.0547210245064886</v>
      </c>
      <c r="CN3">
        <f t="array" ref="CN3">INDEX(Transcriptome!BG$2:BG$28,MATCH(1,(Transcriptome!$A$2:$A$28=$B3)*(Transcriptome!$C$2:$C$28=$G3),0))</f>
        <v>2.2222015287581018</v>
      </c>
      <c r="CO3">
        <f t="array" ref="CO3">INDEX(Transcriptome!BH$2:BH$28,MATCH(1,(Transcriptome!$A$2:$A$28=$B3)*(Transcriptome!$C$2:$C$28=$G3),0))</f>
        <v>0.40924168851755272</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2.7449342282819935</v>
      </c>
      <c r="CS3">
        <f t="array" ref="CS3">INDEX(Transcriptome!BL$2:BL$28,MATCH(1,(Transcriptome!$A$2:$A$28=$B3)*(Transcriptome!$C$2:$C$28=$G3),0))</f>
        <v>1.9495020029319203</v>
      </c>
      <c r="CT3">
        <f t="array" ref="CT3">INDEX(Transcriptome!BM$2:BM$28,MATCH(1,(Transcriptome!$A$2:$A$28=$B3)*(Transcriptome!$C$2:$C$28=$G3),0))</f>
        <v>0.84121164659459347</v>
      </c>
      <c r="CU3">
        <f t="array" ref="CU3">INDEX(Transcriptome!BN$2:BN$28,MATCH(1,(Transcriptome!$A$2:$A$28=$B3)*(Transcriptome!$C$2:$C$28=$G3),0))</f>
        <v>31.952489188561209</v>
      </c>
      <c r="CV3">
        <f t="array" ref="CV3">INDEX(Transcriptome!BO$2:BO$28,MATCH(1,(Transcriptome!$A$2:$A$28=$B3)*(Transcriptome!$C$2:$C$28=$G3),0))</f>
        <v>0.74951232158557368</v>
      </c>
      <c r="CW3">
        <f t="array" ref="CW3">INDEX(Transcriptome!BP$2:BP$28,MATCH(1,(Transcriptome!$A$2:$A$28=$B3)*(Transcriptome!$C$2:$C$28=$G3),0))</f>
        <v>0.40924168851755272</v>
      </c>
      <c r="CX3">
        <f t="array" ref="CX3">INDEX(Transcriptome!BQ$2:BQ$28,MATCH(1,(Transcriptome!$A$2:$A$28=$B3)*(Transcriptome!$C$2:$C$28=$G3),0))</f>
        <v>1</v>
      </c>
      <c r="CY3">
        <f t="array" ref="CY3">INDEX(Transcriptome!BR$2:BR$28,MATCH(1,(Transcriptome!$A$2:$A$28=$B3)*(Transcriptome!$C$2:$C$28=$G3),0))</f>
        <v>1.3819649840367882</v>
      </c>
    </row>
    <row r="4" spans="1:103">
      <c r="A4">
        <f>'Measured Data'!A9</f>
        <v>2</v>
      </c>
      <c r="B4" t="s">
        <v>586</v>
      </c>
      <c r="C4" s="324" t="s">
        <v>588</v>
      </c>
      <c r="D4">
        <v>1</v>
      </c>
      <c r="E4">
        <f>'Measured Data'!H9</f>
        <v>0.81999999999999984</v>
      </c>
      <c r="F4" s="477">
        <f>'Measured Data'!K9</f>
        <v>98.7</v>
      </c>
      <c r="G4" t="s">
        <v>515</v>
      </c>
      <c r="H4" s="321">
        <f>'Measured Data'!B9</f>
        <v>2.015972222223354</v>
      </c>
      <c r="I4" s="322">
        <f>'Measured Data'!C9</f>
        <v>48.383333333360497</v>
      </c>
      <c r="J4">
        <f>'In Process Calc.'!B5</f>
        <v>2.015972222223354</v>
      </c>
      <c r="K4">
        <f>'In Process Calc.'!C5</f>
        <v>48.383333333360497</v>
      </c>
      <c r="L4">
        <f>'Measured Data'!Z9</f>
        <v>32.083305579608783</v>
      </c>
      <c r="M4">
        <f>'Measured Data'!AF9</f>
        <v>2.6642984014209592</v>
      </c>
      <c r="N4">
        <f>'Measured Data'!AA9</f>
        <v>0.27500000000000002</v>
      </c>
      <c r="O4">
        <f>'Measured Data'!W9</f>
        <v>5.2729999999999997</v>
      </c>
      <c r="P4">
        <f>'Measured Data'!X9</f>
        <v>1.708</v>
      </c>
      <c r="Q4">
        <f>'Growth Regression'!P4</f>
        <v>2.5545985573235321E-2</v>
      </c>
      <c r="R4">
        <f>Q4/'Growth Regression'!$O$24</f>
        <v>0.9493020391121828</v>
      </c>
      <c r="S4">
        <f>'Post Process Calc.'!K5</f>
        <v>9.8048409829188124E-2</v>
      </c>
      <c r="T4">
        <f>'Post Process Calc.'!Q5</f>
        <v>6.4041090526176458E-2</v>
      </c>
      <c r="U4">
        <f>'Post Process Calc.'!L5</f>
        <v>3.9564734369251127E-3</v>
      </c>
      <c r="V4">
        <f>'Post Process Calc.'!H5</f>
        <v>-5.4315354534614398E-3</v>
      </c>
      <c r="W4">
        <f>'Post Process Calc.'!I5</f>
        <v>-5.727602038660763E-3</v>
      </c>
      <c r="X4">
        <f>'Post Process Calc.'!AG5</f>
        <v>0.65315787005361514</v>
      </c>
      <c r="Y4">
        <f t="shared" si="2"/>
        <v>61.280256143242575</v>
      </c>
      <c r="Z4">
        <f t="shared" si="2"/>
        <v>40.025681578860286</v>
      </c>
      <c r="AA4">
        <f t="shared" si="0"/>
        <v>2.4727958980781954</v>
      </c>
      <c r="AB4">
        <f t="shared" si="0"/>
        <v>-3.3947096584133996</v>
      </c>
      <c r="AC4">
        <f t="shared" si="0"/>
        <v>-3.5797512741629767</v>
      </c>
      <c r="AD4">
        <v>100</v>
      </c>
      <c r="AE4">
        <v>0.32</v>
      </c>
      <c r="AF4">
        <v>7</v>
      </c>
      <c r="AG4">
        <v>0.7</v>
      </c>
      <c r="AH4">
        <f t="shared" si="1"/>
        <v>5.0118723362727164E-8</v>
      </c>
      <c r="AI4">
        <v>1</v>
      </c>
      <c r="AJ4">
        <v>0.311</v>
      </c>
      <c r="AK4">
        <f t="array" ref="AK4">INDEX(Transcriptome!D$2:D$28,MATCH(1,(Transcriptome!$A$2:$A$28=$B4)*(Transcriptome!$C$2:$C$28=$G4),0))</f>
        <v>0.70792899137635334</v>
      </c>
      <c r="AL4">
        <f t="array" ref="AL4">INDEX(Transcriptome!E$2:E$28,MATCH(1,(Transcriptome!$A$2:$A$28=$B4)*(Transcriptome!$C$2:$C$28=$G4),0))</f>
        <v>1.5892398211913721</v>
      </c>
      <c r="AM4">
        <f t="array" ref="AM4">INDEX(Transcriptome!F$2:F$28,MATCH(1,(Transcriptome!$A$2:$A$28=$B4)*(Transcriptome!$C$2:$C$28=$G4),0))</f>
        <v>1.0699878087137091</v>
      </c>
      <c r="AN4">
        <f t="array" ref="AN4">INDEX(Transcriptome!G$2:G$28,MATCH(1,(Transcriptome!$A$2:$A$28=$B4)*(Transcriptome!$C$2:$C$28=$G4),0))</f>
        <v>0.70940308754432024</v>
      </c>
      <c r="AO4">
        <f t="array" ref="AO4">INDEX(Transcriptome!H$2:H$28,MATCH(1,(Transcriptome!$A$2:$A$28=$B4)*(Transcriptome!$C$2:$C$28=$G4),0))</f>
        <v>0</v>
      </c>
      <c r="AP4">
        <f t="array" ref="AP4">INDEX(Transcriptome!I$2:I$28,MATCH(1,(Transcriptome!$A$2:$A$28=$B4)*(Transcriptome!$C$2:$C$28=$G4),0))</f>
        <v>0.93552032018387032</v>
      </c>
      <c r="AQ4">
        <f t="array" ref="AQ4">INDEX(Transcriptome!J$2:J$28,MATCH(1,(Transcriptome!$A$2:$A$28=$B4)*(Transcriptome!$C$2:$C$28=$G4),0))</f>
        <v>1.0834614534636753</v>
      </c>
      <c r="AR4">
        <f t="array" ref="AR4">INDEX(Transcriptome!K$2:K$28,MATCH(1,(Transcriptome!$A$2:$A$28=$B4)*(Transcriptome!$C$2:$C$28=$G4),0))</f>
        <v>0.80377161141689246</v>
      </c>
      <c r="AS4">
        <f t="array" ref="AS4">INDEX(Transcriptome!L$2:L$28,MATCH(1,(Transcriptome!$A$2:$A$28=$B4)*(Transcriptome!$C$2:$C$28=$G4),0))</f>
        <v>0.85695479911735994</v>
      </c>
      <c r="AT4">
        <f t="array" ref="AT4">INDEX(Transcriptome!M$2:M$28,MATCH(1,(Transcriptome!$A$2:$A$28=$B4)*(Transcriptome!$C$2:$C$28=$G4),0))</f>
        <v>0.93891873980212981</v>
      </c>
      <c r="AU4">
        <f t="array" ref="AU4">INDEX(Transcriptome!N$2:N$28,MATCH(1,(Transcriptome!$A$2:$A$28=$B4)*(Transcriptome!$C$2:$C$28=$G4),0))</f>
        <v>0.70695686220859</v>
      </c>
      <c r="AV4">
        <f t="array" ref="AV4">INDEX(Transcriptome!O$2:O$28,MATCH(1,(Transcriptome!$A$2:$A$28=$B4)*(Transcriptome!$C$2:$C$28=$G4),0))</f>
        <v>0.8593713480497972</v>
      </c>
      <c r="AW4">
        <f t="array" ref="AW4">INDEX(Transcriptome!P$2:P$28,MATCH(1,(Transcriptome!$A$2:$A$28=$B4)*(Transcriptome!$C$2:$C$28=$G4),0))</f>
        <v>0.79904520541729218</v>
      </c>
      <c r="AX4">
        <f t="array" ref="AX4">INDEX(Transcriptome!Q$2:Q$28,MATCH(1,(Transcriptome!$A$2:$A$28=$B4)*(Transcriptome!$C$2:$C$28=$G4),0))</f>
        <v>0.47872282221313689</v>
      </c>
      <c r="AY4">
        <f t="array" ref="AY4">INDEX(Transcriptome!R$2:R$28,MATCH(1,(Transcriptome!$A$2:$A$28=$B4)*(Transcriptome!$C$2:$C$28=$G4),0))</f>
        <v>0.41383633912857071</v>
      </c>
      <c r="AZ4">
        <f t="array" ref="AZ4">INDEX(Transcriptome!S$2:S$28,MATCH(1,(Transcriptome!$A$2:$A$28=$B4)*(Transcriptome!$C$2:$C$28=$G4),0))</f>
        <v>0.44645950550293145</v>
      </c>
      <c r="BA4">
        <f t="array" ref="BA4">INDEX(Transcriptome!T$2:T$28,MATCH(1,(Transcriptome!$A$2:$A$28=$B4)*(Transcriptome!$C$2:$C$28=$G4),0))</f>
        <v>1.008655396739049</v>
      </c>
      <c r="BB4">
        <f t="array" ref="BB4">INDEX(Transcriptome!U$2:U$28,MATCH(1,(Transcriptome!$A$2:$A$28=$B4)*(Transcriptome!$C$2:$C$28=$G4),0))</f>
        <v>2.62155377663843</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0.59644766722058296</v>
      </c>
      <c r="BF4">
        <f t="array" ref="BF4">INDEX(Transcriptome!Y$2:Y$28,MATCH(1,(Transcriptome!$A$2:$A$28=$B4)*(Transcriptome!$C$2:$C$28=$G4),0))</f>
        <v>0</v>
      </c>
      <c r="BG4">
        <f t="array" ref="BG4">INDEX(Transcriptome!Z$2:Z$28,MATCH(1,(Transcriptome!$A$2:$A$28=$B4)*(Transcriptome!$C$2:$C$28=$G4),0))</f>
        <v>0.91328392911817136</v>
      </c>
      <c r="BH4">
        <f t="array" ref="BH4">INDEX(Transcriptome!AA$2:AA$28,MATCH(1,(Transcriptome!$A$2:$A$28=$B4)*(Transcriptome!$C$2:$C$28=$G4),0))</f>
        <v>1.061272583395289</v>
      </c>
      <c r="BI4">
        <f t="array" ref="BI4">INDEX(Transcriptome!AB$2:AB$28,MATCH(1,(Transcriptome!$A$2:$A$28=$B4)*(Transcriptome!$C$2:$C$28=$G4),0))</f>
        <v>0.40610812418406372</v>
      </c>
      <c r="BJ4">
        <f t="array" ref="BJ4">INDEX(Transcriptome!AC$2:AC$28,MATCH(1,(Transcriptome!$A$2:$A$28=$B4)*(Transcriptome!$C$2:$C$28=$G4),0))</f>
        <v>0.96854091898455463</v>
      </c>
      <c r="BK4">
        <f t="array" ref="BK4">INDEX(Transcriptome!AD$2:AD$28,MATCH(1,(Transcriptome!$A$2:$A$28=$B4)*(Transcriptome!$C$2:$C$28=$G4),0))</f>
        <v>0.74430848274637873</v>
      </c>
      <c r="BL4">
        <f t="array" ref="BL4">INDEX(Transcriptome!AE$2:AE$28,MATCH(1,(Transcriptome!$A$2:$A$28=$B4)*(Transcriptome!$C$2:$C$28=$G4),0))</f>
        <v>1.2431887576302834</v>
      </c>
      <c r="BM4">
        <f t="array" ref="BM4">INDEX(Transcriptome!AF$2:AF$28,MATCH(1,(Transcriptome!$A$2:$A$28=$B4)*(Transcriptome!$C$2:$C$28=$G4),0))</f>
        <v>0.49714311780941689</v>
      </c>
      <c r="BN4">
        <f t="array" ref="BN4">INDEX(Transcriptome!AG$2:AG$28,MATCH(1,(Transcriptome!$A$2:$A$28=$B4)*(Transcriptome!$C$2:$C$28=$G4),0))</f>
        <v>0.567414845207453</v>
      </c>
      <c r="BO4">
        <f t="array" ref="BO4">INDEX(Transcriptome!AH$2:AH$28,MATCH(1,(Transcriptome!$A$2:$A$28=$B4)*(Transcriptome!$C$2:$C$28=$G4),0))</f>
        <v>1.7504787263397232</v>
      </c>
      <c r="BP4">
        <f t="array" ref="BP4">INDEX(Transcriptome!AI$2:AI$28,MATCH(1,(Transcriptome!$A$2:$A$28=$B4)*(Transcriptome!$C$2:$C$28=$G4),0))</f>
        <v>0.56812861528565461</v>
      </c>
      <c r="BQ4">
        <f t="array" ref="BQ4">INDEX(Transcriptome!AJ$2:AJ$28,MATCH(1,(Transcriptome!$A$2:$A$28=$B4)*(Transcriptome!$C$2:$C$28=$G4),0))</f>
        <v>0.82144460906259187</v>
      </c>
      <c r="BR4">
        <f t="array" ref="BR4">INDEX(Transcriptome!AK$2:AK$28,MATCH(1,(Transcriptome!$A$2:$A$28=$B4)*(Transcriptome!$C$2:$C$28=$G4),0))</f>
        <v>0.4273004653597422</v>
      </c>
      <c r="BS4">
        <f t="array" ref="BS4">INDEX(Transcriptome!AL$2:AL$28,MATCH(1,(Transcriptome!$A$2:$A$28=$B4)*(Transcriptome!$C$2:$C$28=$G4),0))</f>
        <v>1</v>
      </c>
      <c r="BT4">
        <f t="array" ref="BT4">INDEX(Transcriptome!AM$2:AM$28,MATCH(1,(Transcriptome!$A$2:$A$28=$B4)*(Transcriptome!$C$2:$C$28=$G4),0))</f>
        <v>0.53518948544168743</v>
      </c>
      <c r="BU4">
        <f t="array" ref="BU4">INDEX(Transcriptome!AN$2:AN$28,MATCH(1,(Transcriptome!$A$2:$A$28=$B4)*(Transcriptome!$C$2:$C$28=$G4),0))</f>
        <v>0.73171138313074335</v>
      </c>
      <c r="BV4">
        <f t="array" ref="BV4">INDEX(Transcriptome!AO$2:AO$28,MATCH(1,(Transcriptome!$A$2:$A$28=$B4)*(Transcriptome!$C$2:$C$28=$G4),0))</f>
        <v>0.79282459441774966</v>
      </c>
      <c r="BW4">
        <f t="array" ref="BW4">INDEX(Transcriptome!AP$2:AP$28,MATCH(1,(Transcriptome!$A$2:$A$28=$B4)*(Transcriptome!$C$2:$C$28=$G4),0))</f>
        <v>0.94021059648890959</v>
      </c>
      <c r="BX4">
        <f t="array" ref="BX4">INDEX(Transcriptome!AQ$2:AQ$28,MATCH(1,(Transcriptome!$A$2:$A$28=$B4)*(Transcriptome!$C$2:$C$28=$G4),0))</f>
        <v>1.47708404581313</v>
      </c>
      <c r="BY4">
        <f t="array" ref="BY4">INDEX(Transcriptome!AR$2:AR$28,MATCH(1,(Transcriptome!$A$2:$A$28=$B4)*(Transcriptome!$C$2:$C$28=$G4),0))</f>
        <v>0.58760190296554049</v>
      </c>
      <c r="BZ4">
        <f t="array" ref="BZ4">INDEX(Transcriptome!AS$2:AS$28,MATCH(1,(Transcriptome!$A$2:$A$28=$B4)*(Transcriptome!$C$2:$C$28=$G4),0))</f>
        <v>0.72689778127724192</v>
      </c>
      <c r="CA4">
        <f t="array" ref="CA4">INDEX(Transcriptome!AT$2:AT$28,MATCH(1,(Transcriptome!$A$2:$A$28=$B4)*(Transcriptome!$C$2:$C$28=$G4),0))</f>
        <v>0.52996440534176203</v>
      </c>
      <c r="CB4">
        <f t="array" ref="CB4">INDEX(Transcriptome!AU$2:AU$28,MATCH(1,(Transcriptome!$A$2:$A$28=$B4)*(Transcriptome!$C$2:$C$28=$G4),0))</f>
        <v>1.2346382979140564</v>
      </c>
      <c r="CC4">
        <f t="array" ref="CC4">INDEX(Transcriptome!AV$2:AV$28,MATCH(1,(Transcriptome!$A$2:$A$28=$B4)*(Transcriptome!$C$2:$C$28=$G4),0))</f>
        <v>0.59394270175385044</v>
      </c>
      <c r="CD4">
        <f t="array" ref="CD4">INDEX(Transcriptome!AW$2:AW$28,MATCH(1,(Transcriptome!$A$2:$A$28=$B4)*(Transcriptome!$C$2:$C$28=$G4),0))</f>
        <v>0.79380009303939492</v>
      </c>
      <c r="CE4">
        <f t="array" ref="CE4">INDEX(Transcriptome!AX$2:AX$28,MATCH(1,(Transcriptome!$A$2:$A$28=$B4)*(Transcriptome!$C$2:$C$28=$G4),0))</f>
        <v>0.66411075288126009</v>
      </c>
      <c r="CF4">
        <f t="array" ref="CF4">INDEX(Transcriptome!AY$2:AY$28,MATCH(1,(Transcriptome!$A$2:$A$28=$B4)*(Transcriptome!$C$2:$C$28=$G4),0))</f>
        <v>0.91230940759148649</v>
      </c>
      <c r="CG4">
        <f t="array" ref="CG4">INDEX(Transcriptome!AZ$2:AZ$28,MATCH(1,(Transcriptome!$A$2:$A$28=$B4)*(Transcriptome!$C$2:$C$28=$G4),0))</f>
        <v>0.52236635594220548</v>
      </c>
      <c r="CH4">
        <f t="array" ref="CH4">INDEX(Transcriptome!BA$2:BA$28,MATCH(1,(Transcriptome!$A$2:$A$28=$B4)*(Transcriptome!$C$2:$C$28=$G4),0))</f>
        <v>1.4722765738374801</v>
      </c>
      <c r="CI4">
        <f t="array" ref="CI4">INDEX(Transcriptome!BB$2:BB$28,MATCH(1,(Transcriptome!$A$2:$A$28=$B4)*(Transcriptome!$C$2:$C$28=$G4),0))</f>
        <v>1.7837978141567536</v>
      </c>
      <c r="CJ4">
        <f t="array" ref="CJ4">INDEX(Transcriptome!BC$2:BC$28,MATCH(1,(Transcriptome!$A$2:$A$28=$B4)*(Transcriptome!$C$2:$C$28=$G4),0))</f>
        <v>0</v>
      </c>
      <c r="CK4">
        <f t="array" ref="CK4">INDEX(Transcriptome!BD$2:BD$28,MATCH(1,(Transcriptome!$A$2:$A$28=$B4)*(Transcriptome!$C$2:$C$28=$G4),0))</f>
        <v>0.89732664094598091</v>
      </c>
      <c r="CL4">
        <f t="array" ref="CL4">INDEX(Transcriptome!BE$2:BE$28,MATCH(1,(Transcriptome!$A$2:$A$28=$B4)*(Transcriptome!$C$2:$C$28=$G4),0))</f>
        <v>1.4278341624379669</v>
      </c>
      <c r="CM4">
        <f t="array" ref="CM4">INDEX(Transcriptome!BF$2:BF$28,MATCH(1,(Transcriptome!$A$2:$A$28=$B4)*(Transcriptome!$C$2:$C$28=$G4),0))</f>
        <v>1.0547210245064886</v>
      </c>
      <c r="CN4">
        <f t="array" ref="CN4">INDEX(Transcriptome!BG$2:BG$28,MATCH(1,(Transcriptome!$A$2:$A$28=$B4)*(Transcriptome!$C$2:$C$28=$G4),0))</f>
        <v>2.2222015287581018</v>
      </c>
      <c r="CO4">
        <f t="array" ref="CO4">INDEX(Transcriptome!BH$2:BH$28,MATCH(1,(Transcriptome!$A$2:$A$28=$B4)*(Transcriptome!$C$2:$C$28=$G4),0))</f>
        <v>0.40924168851755272</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2.7449342282819935</v>
      </c>
      <c r="CS4">
        <f t="array" ref="CS4">INDEX(Transcriptome!BL$2:BL$28,MATCH(1,(Transcriptome!$A$2:$A$28=$B4)*(Transcriptome!$C$2:$C$28=$G4),0))</f>
        <v>1.9495020029319203</v>
      </c>
      <c r="CT4">
        <f t="array" ref="CT4">INDEX(Transcriptome!BM$2:BM$28,MATCH(1,(Transcriptome!$A$2:$A$28=$B4)*(Transcriptome!$C$2:$C$28=$G4),0))</f>
        <v>0.84121164659459347</v>
      </c>
      <c r="CU4">
        <f t="array" ref="CU4">INDEX(Transcriptome!BN$2:BN$28,MATCH(1,(Transcriptome!$A$2:$A$28=$B4)*(Transcriptome!$C$2:$C$28=$G4),0))</f>
        <v>31.952489188561209</v>
      </c>
      <c r="CV4">
        <f t="array" ref="CV4">INDEX(Transcriptome!BO$2:BO$28,MATCH(1,(Transcriptome!$A$2:$A$28=$B4)*(Transcriptome!$C$2:$C$28=$G4),0))</f>
        <v>0.74951232158557368</v>
      </c>
      <c r="CW4">
        <f t="array" ref="CW4">INDEX(Transcriptome!BP$2:BP$28,MATCH(1,(Transcriptome!$A$2:$A$28=$B4)*(Transcriptome!$C$2:$C$28=$G4),0))</f>
        <v>0.40924168851755272</v>
      </c>
      <c r="CX4">
        <f t="array" ref="CX4">INDEX(Transcriptome!BQ$2:BQ$28,MATCH(1,(Transcriptome!$A$2:$A$28=$B4)*(Transcriptome!$C$2:$C$28=$G4),0))</f>
        <v>1</v>
      </c>
      <c r="CY4">
        <f t="array" ref="CY4">INDEX(Transcriptome!BR$2:BR$28,MATCH(1,(Transcriptome!$A$2:$A$28=$B4)*(Transcriptome!$C$2:$C$28=$G4),0))</f>
        <v>1.3819649840367882</v>
      </c>
    </row>
    <row r="5" spans="1:103">
      <c r="A5">
        <f>'Measured Data'!A10</f>
        <v>3</v>
      </c>
      <c r="B5" t="s">
        <v>586</v>
      </c>
      <c r="C5" s="324" t="s">
        <v>588</v>
      </c>
      <c r="D5">
        <v>1</v>
      </c>
      <c r="E5">
        <f>'Measured Data'!H10</f>
        <v>1.4616999460220337</v>
      </c>
      <c r="F5" s="477">
        <f>'Measured Data'!K10</f>
        <v>99.270103454589844</v>
      </c>
      <c r="G5" t="s">
        <v>515</v>
      </c>
      <c r="H5" s="321">
        <f>'Measured Data'!B10</f>
        <v>2.953472222223354</v>
      </c>
      <c r="I5" s="322">
        <f>'Measured Data'!C10</f>
        <v>70.883333333360497</v>
      </c>
      <c r="J5">
        <f>'In Process Calc.'!B6</f>
        <v>2.953472222223354</v>
      </c>
      <c r="K5">
        <f>'In Process Calc.'!C6</f>
        <v>70.883333333360497</v>
      </c>
      <c r="L5">
        <f>'Measured Data'!Z10</f>
        <v>28.75285863362863</v>
      </c>
      <c r="M5">
        <f>'Measured Data'!AF10</f>
        <v>3.8854351687388986</v>
      </c>
      <c r="N5">
        <f>'Measured Data'!AA10</f>
        <v>0.36599999999999999</v>
      </c>
      <c r="O5">
        <f>'Measured Data'!W10</f>
        <v>4.3479999999999999</v>
      </c>
      <c r="P5">
        <f>'Measured Data'!X10</f>
        <v>1.671</v>
      </c>
      <c r="Q5">
        <f>'Growth Regression'!P5</f>
        <v>2.4511890413168775E-2</v>
      </c>
      <c r="R5">
        <f>Q5/'Growth Regression'!$O$24</f>
        <v>0.91087452801565616</v>
      </c>
      <c r="S5">
        <f>'Post Process Calc.'!K6</f>
        <v>8.6970115367674058E-2</v>
      </c>
      <c r="T5">
        <f>'Post Process Calc.'!Q6</f>
        <v>5.1533007128908959E-2</v>
      </c>
      <c r="U5">
        <f>'Post Process Calc.'!L6</f>
        <v>-4.9202861570126263E-3</v>
      </c>
      <c r="V5">
        <f>'Post Process Calc.'!H6</f>
        <v>-1.062236925422217E-3</v>
      </c>
      <c r="W5">
        <f>'Post Process Calc.'!I6</f>
        <v>-1.5863210389686681E-2</v>
      </c>
      <c r="X5">
        <f>'Post Process Calc.'!AG6</f>
        <v>0.59253695261928185</v>
      </c>
      <c r="Y5">
        <f t="shared" si="2"/>
        <v>54.356322104796284</v>
      </c>
      <c r="Z5">
        <f t="shared" si="2"/>
        <v>32.208129455568098</v>
      </c>
      <c r="AA5">
        <f t="shared" si="0"/>
        <v>-3.0751788481328912</v>
      </c>
      <c r="AB5">
        <f t="shared" si="0"/>
        <v>-0.66389807838888559</v>
      </c>
      <c r="AC5">
        <f t="shared" si="0"/>
        <v>-9.9145064935541747</v>
      </c>
      <c r="AD5">
        <v>100</v>
      </c>
      <c r="AE5">
        <v>0.32</v>
      </c>
      <c r="AF5">
        <v>7</v>
      </c>
      <c r="AG5">
        <v>0.7</v>
      </c>
      <c r="AH5">
        <f t="shared" si="1"/>
        <v>5.0118723362727164E-8</v>
      </c>
      <c r="AI5">
        <v>1</v>
      </c>
      <c r="AJ5">
        <v>0.311</v>
      </c>
      <c r="AK5">
        <f t="array" ref="AK5">INDEX(Transcriptome!D$2:D$28,MATCH(1,(Transcriptome!$A$2:$A$28=$B5)*(Transcriptome!$C$2:$C$28=$G5),0))</f>
        <v>0.70792899137635334</v>
      </c>
      <c r="AL5">
        <f t="array" ref="AL5">INDEX(Transcriptome!E$2:E$28,MATCH(1,(Transcriptome!$A$2:$A$28=$B5)*(Transcriptome!$C$2:$C$28=$G5),0))</f>
        <v>1.5892398211913721</v>
      </c>
      <c r="AM5">
        <f t="array" ref="AM5">INDEX(Transcriptome!F$2:F$28,MATCH(1,(Transcriptome!$A$2:$A$28=$B5)*(Transcriptome!$C$2:$C$28=$G5),0))</f>
        <v>1.0699878087137091</v>
      </c>
      <c r="AN5">
        <f t="array" ref="AN5">INDEX(Transcriptome!G$2:G$28,MATCH(1,(Transcriptome!$A$2:$A$28=$B5)*(Transcriptome!$C$2:$C$28=$G5),0))</f>
        <v>0.70940308754432024</v>
      </c>
      <c r="AO5">
        <f t="array" ref="AO5">INDEX(Transcriptome!H$2:H$28,MATCH(1,(Transcriptome!$A$2:$A$28=$B5)*(Transcriptome!$C$2:$C$28=$G5),0))</f>
        <v>0</v>
      </c>
      <c r="AP5">
        <f t="array" ref="AP5">INDEX(Transcriptome!I$2:I$28,MATCH(1,(Transcriptome!$A$2:$A$28=$B5)*(Transcriptome!$C$2:$C$28=$G5),0))</f>
        <v>0.93552032018387032</v>
      </c>
      <c r="AQ5">
        <f t="array" ref="AQ5">INDEX(Transcriptome!J$2:J$28,MATCH(1,(Transcriptome!$A$2:$A$28=$B5)*(Transcriptome!$C$2:$C$28=$G5),0))</f>
        <v>1.0834614534636753</v>
      </c>
      <c r="AR5">
        <f t="array" ref="AR5">INDEX(Transcriptome!K$2:K$28,MATCH(1,(Transcriptome!$A$2:$A$28=$B5)*(Transcriptome!$C$2:$C$28=$G5),0))</f>
        <v>0.80377161141689246</v>
      </c>
      <c r="AS5">
        <f t="array" ref="AS5">INDEX(Transcriptome!L$2:L$28,MATCH(1,(Transcriptome!$A$2:$A$28=$B5)*(Transcriptome!$C$2:$C$28=$G5),0))</f>
        <v>0.85695479911735994</v>
      </c>
      <c r="AT5">
        <f t="array" ref="AT5">INDEX(Transcriptome!M$2:M$28,MATCH(1,(Transcriptome!$A$2:$A$28=$B5)*(Transcriptome!$C$2:$C$28=$G5),0))</f>
        <v>0.93891873980212981</v>
      </c>
      <c r="AU5">
        <f t="array" ref="AU5">INDEX(Transcriptome!N$2:N$28,MATCH(1,(Transcriptome!$A$2:$A$28=$B5)*(Transcriptome!$C$2:$C$28=$G5),0))</f>
        <v>0.70695686220859</v>
      </c>
      <c r="AV5">
        <f t="array" ref="AV5">INDEX(Transcriptome!O$2:O$28,MATCH(1,(Transcriptome!$A$2:$A$28=$B5)*(Transcriptome!$C$2:$C$28=$G5),0))</f>
        <v>0.8593713480497972</v>
      </c>
      <c r="AW5">
        <f t="array" ref="AW5">INDEX(Transcriptome!P$2:P$28,MATCH(1,(Transcriptome!$A$2:$A$28=$B5)*(Transcriptome!$C$2:$C$28=$G5),0))</f>
        <v>0.79904520541729218</v>
      </c>
      <c r="AX5">
        <f t="array" ref="AX5">INDEX(Transcriptome!Q$2:Q$28,MATCH(1,(Transcriptome!$A$2:$A$28=$B5)*(Transcriptome!$C$2:$C$28=$G5),0))</f>
        <v>0.47872282221313689</v>
      </c>
      <c r="AY5">
        <f t="array" ref="AY5">INDEX(Transcriptome!R$2:R$28,MATCH(1,(Transcriptome!$A$2:$A$28=$B5)*(Transcriptome!$C$2:$C$28=$G5),0))</f>
        <v>0.41383633912857071</v>
      </c>
      <c r="AZ5">
        <f t="array" ref="AZ5">INDEX(Transcriptome!S$2:S$28,MATCH(1,(Transcriptome!$A$2:$A$28=$B5)*(Transcriptome!$C$2:$C$28=$G5),0))</f>
        <v>0.44645950550293145</v>
      </c>
      <c r="BA5">
        <f t="array" ref="BA5">INDEX(Transcriptome!T$2:T$28,MATCH(1,(Transcriptome!$A$2:$A$28=$B5)*(Transcriptome!$C$2:$C$28=$G5),0))</f>
        <v>1.008655396739049</v>
      </c>
      <c r="BB5">
        <f t="array" ref="BB5">INDEX(Transcriptome!U$2:U$28,MATCH(1,(Transcriptome!$A$2:$A$28=$B5)*(Transcriptome!$C$2:$C$28=$G5),0))</f>
        <v>2.62155377663843</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0.59644766722058296</v>
      </c>
      <c r="BF5">
        <f t="array" ref="BF5">INDEX(Transcriptome!Y$2:Y$28,MATCH(1,(Transcriptome!$A$2:$A$28=$B5)*(Transcriptome!$C$2:$C$28=$G5),0))</f>
        <v>0</v>
      </c>
      <c r="BG5">
        <f t="array" ref="BG5">INDEX(Transcriptome!Z$2:Z$28,MATCH(1,(Transcriptome!$A$2:$A$28=$B5)*(Transcriptome!$C$2:$C$28=$G5),0))</f>
        <v>0.91328392911817136</v>
      </c>
      <c r="BH5">
        <f t="array" ref="BH5">INDEX(Transcriptome!AA$2:AA$28,MATCH(1,(Transcriptome!$A$2:$A$28=$B5)*(Transcriptome!$C$2:$C$28=$G5),0))</f>
        <v>1.061272583395289</v>
      </c>
      <c r="BI5">
        <f t="array" ref="BI5">INDEX(Transcriptome!AB$2:AB$28,MATCH(1,(Transcriptome!$A$2:$A$28=$B5)*(Transcriptome!$C$2:$C$28=$G5),0))</f>
        <v>0.40610812418406372</v>
      </c>
      <c r="BJ5">
        <f t="array" ref="BJ5">INDEX(Transcriptome!AC$2:AC$28,MATCH(1,(Transcriptome!$A$2:$A$28=$B5)*(Transcriptome!$C$2:$C$28=$G5),0))</f>
        <v>0.96854091898455463</v>
      </c>
      <c r="BK5">
        <f t="array" ref="BK5">INDEX(Transcriptome!AD$2:AD$28,MATCH(1,(Transcriptome!$A$2:$A$28=$B5)*(Transcriptome!$C$2:$C$28=$G5),0))</f>
        <v>0.74430848274637873</v>
      </c>
      <c r="BL5">
        <f t="array" ref="BL5">INDEX(Transcriptome!AE$2:AE$28,MATCH(1,(Transcriptome!$A$2:$A$28=$B5)*(Transcriptome!$C$2:$C$28=$G5),0))</f>
        <v>1.2431887576302834</v>
      </c>
      <c r="BM5">
        <f t="array" ref="BM5">INDEX(Transcriptome!AF$2:AF$28,MATCH(1,(Transcriptome!$A$2:$A$28=$B5)*(Transcriptome!$C$2:$C$28=$G5),0))</f>
        <v>0.49714311780941689</v>
      </c>
      <c r="BN5">
        <f t="array" ref="BN5">INDEX(Transcriptome!AG$2:AG$28,MATCH(1,(Transcriptome!$A$2:$A$28=$B5)*(Transcriptome!$C$2:$C$28=$G5),0))</f>
        <v>0.567414845207453</v>
      </c>
      <c r="BO5">
        <f t="array" ref="BO5">INDEX(Transcriptome!AH$2:AH$28,MATCH(1,(Transcriptome!$A$2:$A$28=$B5)*(Transcriptome!$C$2:$C$28=$G5),0))</f>
        <v>1.7504787263397232</v>
      </c>
      <c r="BP5">
        <f t="array" ref="BP5">INDEX(Transcriptome!AI$2:AI$28,MATCH(1,(Transcriptome!$A$2:$A$28=$B5)*(Transcriptome!$C$2:$C$28=$G5),0))</f>
        <v>0.56812861528565461</v>
      </c>
      <c r="BQ5">
        <f t="array" ref="BQ5">INDEX(Transcriptome!AJ$2:AJ$28,MATCH(1,(Transcriptome!$A$2:$A$28=$B5)*(Transcriptome!$C$2:$C$28=$G5),0))</f>
        <v>0.82144460906259187</v>
      </c>
      <c r="BR5">
        <f t="array" ref="BR5">INDEX(Transcriptome!AK$2:AK$28,MATCH(1,(Transcriptome!$A$2:$A$28=$B5)*(Transcriptome!$C$2:$C$28=$G5),0))</f>
        <v>0.4273004653597422</v>
      </c>
      <c r="BS5">
        <f t="array" ref="BS5">INDEX(Transcriptome!AL$2:AL$28,MATCH(1,(Transcriptome!$A$2:$A$28=$B5)*(Transcriptome!$C$2:$C$28=$G5),0))</f>
        <v>1</v>
      </c>
      <c r="BT5">
        <f t="array" ref="BT5">INDEX(Transcriptome!AM$2:AM$28,MATCH(1,(Transcriptome!$A$2:$A$28=$B5)*(Transcriptome!$C$2:$C$28=$G5),0))</f>
        <v>0.53518948544168743</v>
      </c>
      <c r="BU5">
        <f t="array" ref="BU5">INDEX(Transcriptome!AN$2:AN$28,MATCH(1,(Transcriptome!$A$2:$A$28=$B5)*(Transcriptome!$C$2:$C$28=$G5),0))</f>
        <v>0.73171138313074335</v>
      </c>
      <c r="BV5">
        <f t="array" ref="BV5">INDEX(Transcriptome!AO$2:AO$28,MATCH(1,(Transcriptome!$A$2:$A$28=$B5)*(Transcriptome!$C$2:$C$28=$G5),0))</f>
        <v>0.79282459441774966</v>
      </c>
      <c r="BW5">
        <f t="array" ref="BW5">INDEX(Transcriptome!AP$2:AP$28,MATCH(1,(Transcriptome!$A$2:$A$28=$B5)*(Transcriptome!$C$2:$C$28=$G5),0))</f>
        <v>0.94021059648890959</v>
      </c>
      <c r="BX5">
        <f t="array" ref="BX5">INDEX(Transcriptome!AQ$2:AQ$28,MATCH(1,(Transcriptome!$A$2:$A$28=$B5)*(Transcriptome!$C$2:$C$28=$G5),0))</f>
        <v>1.47708404581313</v>
      </c>
      <c r="BY5">
        <f t="array" ref="BY5">INDEX(Transcriptome!AR$2:AR$28,MATCH(1,(Transcriptome!$A$2:$A$28=$B5)*(Transcriptome!$C$2:$C$28=$G5),0))</f>
        <v>0.58760190296554049</v>
      </c>
      <c r="BZ5">
        <f t="array" ref="BZ5">INDEX(Transcriptome!AS$2:AS$28,MATCH(1,(Transcriptome!$A$2:$A$28=$B5)*(Transcriptome!$C$2:$C$28=$G5),0))</f>
        <v>0.72689778127724192</v>
      </c>
      <c r="CA5">
        <f t="array" ref="CA5">INDEX(Transcriptome!AT$2:AT$28,MATCH(1,(Transcriptome!$A$2:$A$28=$B5)*(Transcriptome!$C$2:$C$28=$G5),0))</f>
        <v>0.52996440534176203</v>
      </c>
      <c r="CB5">
        <f t="array" ref="CB5">INDEX(Transcriptome!AU$2:AU$28,MATCH(1,(Transcriptome!$A$2:$A$28=$B5)*(Transcriptome!$C$2:$C$28=$G5),0))</f>
        <v>1.2346382979140564</v>
      </c>
      <c r="CC5">
        <f t="array" ref="CC5">INDEX(Transcriptome!AV$2:AV$28,MATCH(1,(Transcriptome!$A$2:$A$28=$B5)*(Transcriptome!$C$2:$C$28=$G5),0))</f>
        <v>0.59394270175385044</v>
      </c>
      <c r="CD5">
        <f t="array" ref="CD5">INDEX(Transcriptome!AW$2:AW$28,MATCH(1,(Transcriptome!$A$2:$A$28=$B5)*(Transcriptome!$C$2:$C$28=$G5),0))</f>
        <v>0.79380009303939492</v>
      </c>
      <c r="CE5">
        <f t="array" ref="CE5">INDEX(Transcriptome!AX$2:AX$28,MATCH(1,(Transcriptome!$A$2:$A$28=$B5)*(Transcriptome!$C$2:$C$28=$G5),0))</f>
        <v>0.66411075288126009</v>
      </c>
      <c r="CF5">
        <f t="array" ref="CF5">INDEX(Transcriptome!AY$2:AY$28,MATCH(1,(Transcriptome!$A$2:$A$28=$B5)*(Transcriptome!$C$2:$C$28=$G5),0))</f>
        <v>0.91230940759148649</v>
      </c>
      <c r="CG5">
        <f t="array" ref="CG5">INDEX(Transcriptome!AZ$2:AZ$28,MATCH(1,(Transcriptome!$A$2:$A$28=$B5)*(Transcriptome!$C$2:$C$28=$G5),0))</f>
        <v>0.52236635594220548</v>
      </c>
      <c r="CH5">
        <f t="array" ref="CH5">INDEX(Transcriptome!BA$2:BA$28,MATCH(1,(Transcriptome!$A$2:$A$28=$B5)*(Transcriptome!$C$2:$C$28=$G5),0))</f>
        <v>1.4722765738374801</v>
      </c>
      <c r="CI5">
        <f t="array" ref="CI5">INDEX(Transcriptome!BB$2:BB$28,MATCH(1,(Transcriptome!$A$2:$A$28=$B5)*(Transcriptome!$C$2:$C$28=$G5),0))</f>
        <v>1.7837978141567536</v>
      </c>
      <c r="CJ5">
        <f t="array" ref="CJ5">INDEX(Transcriptome!BC$2:BC$28,MATCH(1,(Transcriptome!$A$2:$A$28=$B5)*(Transcriptome!$C$2:$C$28=$G5),0))</f>
        <v>0</v>
      </c>
      <c r="CK5">
        <f t="array" ref="CK5">INDEX(Transcriptome!BD$2:BD$28,MATCH(1,(Transcriptome!$A$2:$A$28=$B5)*(Transcriptome!$C$2:$C$28=$G5),0))</f>
        <v>0.89732664094598091</v>
      </c>
      <c r="CL5">
        <f t="array" ref="CL5">INDEX(Transcriptome!BE$2:BE$28,MATCH(1,(Transcriptome!$A$2:$A$28=$B5)*(Transcriptome!$C$2:$C$28=$G5),0))</f>
        <v>1.4278341624379669</v>
      </c>
      <c r="CM5">
        <f t="array" ref="CM5">INDEX(Transcriptome!BF$2:BF$28,MATCH(1,(Transcriptome!$A$2:$A$28=$B5)*(Transcriptome!$C$2:$C$28=$G5),0))</f>
        <v>1.0547210245064886</v>
      </c>
      <c r="CN5">
        <f t="array" ref="CN5">INDEX(Transcriptome!BG$2:BG$28,MATCH(1,(Transcriptome!$A$2:$A$28=$B5)*(Transcriptome!$C$2:$C$28=$G5),0))</f>
        <v>2.2222015287581018</v>
      </c>
      <c r="CO5">
        <f t="array" ref="CO5">INDEX(Transcriptome!BH$2:BH$28,MATCH(1,(Transcriptome!$A$2:$A$28=$B5)*(Transcriptome!$C$2:$C$28=$G5),0))</f>
        <v>0.40924168851755272</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2.7449342282819935</v>
      </c>
      <c r="CS5">
        <f t="array" ref="CS5">INDEX(Transcriptome!BL$2:BL$28,MATCH(1,(Transcriptome!$A$2:$A$28=$B5)*(Transcriptome!$C$2:$C$28=$G5),0))</f>
        <v>1.9495020029319203</v>
      </c>
      <c r="CT5">
        <f t="array" ref="CT5">INDEX(Transcriptome!BM$2:BM$28,MATCH(1,(Transcriptome!$A$2:$A$28=$B5)*(Transcriptome!$C$2:$C$28=$G5),0))</f>
        <v>0.84121164659459347</v>
      </c>
      <c r="CU5">
        <f t="array" ref="CU5">INDEX(Transcriptome!BN$2:BN$28,MATCH(1,(Transcriptome!$A$2:$A$28=$B5)*(Transcriptome!$C$2:$C$28=$G5),0))</f>
        <v>31.952489188561209</v>
      </c>
      <c r="CV5">
        <f t="array" ref="CV5">INDEX(Transcriptome!BO$2:BO$28,MATCH(1,(Transcriptome!$A$2:$A$28=$B5)*(Transcriptome!$C$2:$C$28=$G5),0))</f>
        <v>0.74951232158557368</v>
      </c>
      <c r="CW5">
        <f t="array" ref="CW5">INDEX(Transcriptome!BP$2:BP$28,MATCH(1,(Transcriptome!$A$2:$A$28=$B5)*(Transcriptome!$C$2:$C$28=$G5),0))</f>
        <v>0.40924168851755272</v>
      </c>
      <c r="CX5">
        <f t="array" ref="CX5">INDEX(Transcriptome!BQ$2:BQ$28,MATCH(1,(Transcriptome!$A$2:$A$28=$B5)*(Transcriptome!$C$2:$C$28=$G5),0))</f>
        <v>1</v>
      </c>
      <c r="CY5">
        <f t="array" ref="CY5">INDEX(Transcriptome!BR$2:BR$28,MATCH(1,(Transcriptome!$A$2:$A$28=$B5)*(Transcriptome!$C$2:$C$28=$G5),0))</f>
        <v>1.3819649840367882</v>
      </c>
    </row>
    <row r="6" spans="1:103">
      <c r="A6">
        <f>'Measured Data'!A11</f>
        <v>4</v>
      </c>
      <c r="B6" t="s">
        <v>586</v>
      </c>
      <c r="C6" s="324" t="s">
        <v>588</v>
      </c>
      <c r="D6">
        <v>1</v>
      </c>
      <c r="E6">
        <f>'Measured Data'!H11</f>
        <v>2.7349999977111819</v>
      </c>
      <c r="F6" s="477">
        <f>'Measured Data'!K11</f>
        <v>98.889701843261719</v>
      </c>
      <c r="G6" t="s">
        <v>515</v>
      </c>
      <c r="H6" s="321">
        <f>'Measured Data'!B11</f>
        <v>3.9736111111124046</v>
      </c>
      <c r="I6" s="322">
        <f>'Measured Data'!C11</f>
        <v>95.366666666697711</v>
      </c>
      <c r="J6">
        <f>'In Process Calc.'!B7</f>
        <v>3.9736111111124046</v>
      </c>
      <c r="K6">
        <f>'In Process Calc.'!C7</f>
        <v>95.366666666697711</v>
      </c>
      <c r="L6">
        <f>'Measured Data'!Z11</f>
        <v>32.860409867004151</v>
      </c>
      <c r="M6">
        <f>'Measured Data'!AF11</f>
        <v>5.5506216696269988</v>
      </c>
      <c r="N6">
        <f>'Measured Data'!AA11</f>
        <v>0.66800000000000004</v>
      </c>
      <c r="O6">
        <f>'Measured Data'!W11</f>
        <v>5.593</v>
      </c>
      <c r="P6">
        <f>'Measured Data'!X11</f>
        <v>1.6419999999999999</v>
      </c>
      <c r="Q6">
        <f>'Growth Regression'!P6</f>
        <v>2.2630896243082663E-2</v>
      </c>
      <c r="R6">
        <f>Q6/'Growth Regression'!$O$24</f>
        <v>0.84097581159691315</v>
      </c>
      <c r="S6">
        <f>'Post Process Calc.'!K7</f>
        <v>7.1657987708768633E-2</v>
      </c>
      <c r="T6">
        <f>'Post Process Calc.'!Q7</f>
        <v>3.2183198605669025E-2</v>
      </c>
      <c r="U6">
        <f>'Post Process Calc.'!L7</f>
        <v>-8.0897615215411237E-3</v>
      </c>
      <c r="V6">
        <f>'Post Process Calc.'!H7</f>
        <v>2.5607790631026299E-3</v>
      </c>
      <c r="W6">
        <f>'Post Process Calc.'!I7</f>
        <v>-1.1674545885499031E-2</v>
      </c>
      <c r="X6">
        <f>'Post Process Calc.'!AG7</f>
        <v>0.44912227700933383</v>
      </c>
      <c r="Y6">
        <f t="shared" si="2"/>
        <v>44.786242317980395</v>
      </c>
      <c r="Z6">
        <f t="shared" si="2"/>
        <v>20.114499128543141</v>
      </c>
      <c r="AA6">
        <f t="shared" si="0"/>
        <v>-5.0561009509632022</v>
      </c>
      <c r="AB6">
        <f t="shared" si="0"/>
        <v>1.6004869144391436</v>
      </c>
      <c r="AC6">
        <f t="shared" si="0"/>
        <v>-7.296591178436894</v>
      </c>
      <c r="AD6">
        <v>100</v>
      </c>
      <c r="AE6">
        <v>0.32</v>
      </c>
      <c r="AF6">
        <v>7</v>
      </c>
      <c r="AG6">
        <v>0.7</v>
      </c>
      <c r="AH6">
        <f t="shared" si="1"/>
        <v>5.0118723362727164E-8</v>
      </c>
      <c r="AI6">
        <v>1</v>
      </c>
      <c r="AJ6">
        <v>0.311</v>
      </c>
      <c r="AK6">
        <f t="array" ref="AK6">INDEX(Transcriptome!D$2:D$28,MATCH(1,(Transcriptome!$A$2:$A$28=$B6)*(Transcriptome!$C$2:$C$28=$G6),0))</f>
        <v>0.70792899137635334</v>
      </c>
      <c r="AL6">
        <f t="array" ref="AL6">INDEX(Transcriptome!E$2:E$28,MATCH(1,(Transcriptome!$A$2:$A$28=$B6)*(Transcriptome!$C$2:$C$28=$G6),0))</f>
        <v>1.5892398211913721</v>
      </c>
      <c r="AM6">
        <f t="array" ref="AM6">INDEX(Transcriptome!F$2:F$28,MATCH(1,(Transcriptome!$A$2:$A$28=$B6)*(Transcriptome!$C$2:$C$28=$G6),0))</f>
        <v>1.0699878087137091</v>
      </c>
      <c r="AN6">
        <f t="array" ref="AN6">INDEX(Transcriptome!G$2:G$28,MATCH(1,(Transcriptome!$A$2:$A$28=$B6)*(Transcriptome!$C$2:$C$28=$G6),0))</f>
        <v>0.70940308754432024</v>
      </c>
      <c r="AO6">
        <f t="array" ref="AO6">INDEX(Transcriptome!H$2:H$28,MATCH(1,(Transcriptome!$A$2:$A$28=$B6)*(Transcriptome!$C$2:$C$28=$G6),0))</f>
        <v>0</v>
      </c>
      <c r="AP6">
        <f t="array" ref="AP6">INDEX(Transcriptome!I$2:I$28,MATCH(1,(Transcriptome!$A$2:$A$28=$B6)*(Transcriptome!$C$2:$C$28=$G6),0))</f>
        <v>0.93552032018387032</v>
      </c>
      <c r="AQ6">
        <f t="array" ref="AQ6">INDEX(Transcriptome!J$2:J$28,MATCH(1,(Transcriptome!$A$2:$A$28=$B6)*(Transcriptome!$C$2:$C$28=$G6),0))</f>
        <v>1.0834614534636753</v>
      </c>
      <c r="AR6">
        <f t="array" ref="AR6">INDEX(Transcriptome!K$2:K$28,MATCH(1,(Transcriptome!$A$2:$A$28=$B6)*(Transcriptome!$C$2:$C$28=$G6),0))</f>
        <v>0.80377161141689246</v>
      </c>
      <c r="AS6">
        <f t="array" ref="AS6">INDEX(Transcriptome!L$2:L$28,MATCH(1,(Transcriptome!$A$2:$A$28=$B6)*(Transcriptome!$C$2:$C$28=$G6),0))</f>
        <v>0.85695479911735994</v>
      </c>
      <c r="AT6">
        <f t="array" ref="AT6">INDEX(Transcriptome!M$2:M$28,MATCH(1,(Transcriptome!$A$2:$A$28=$B6)*(Transcriptome!$C$2:$C$28=$G6),0))</f>
        <v>0.93891873980212981</v>
      </c>
      <c r="AU6">
        <f t="array" ref="AU6">INDEX(Transcriptome!N$2:N$28,MATCH(1,(Transcriptome!$A$2:$A$28=$B6)*(Transcriptome!$C$2:$C$28=$G6),0))</f>
        <v>0.70695686220859</v>
      </c>
      <c r="AV6">
        <f t="array" ref="AV6">INDEX(Transcriptome!O$2:O$28,MATCH(1,(Transcriptome!$A$2:$A$28=$B6)*(Transcriptome!$C$2:$C$28=$G6),0))</f>
        <v>0.8593713480497972</v>
      </c>
      <c r="AW6">
        <f t="array" ref="AW6">INDEX(Transcriptome!P$2:P$28,MATCH(1,(Transcriptome!$A$2:$A$28=$B6)*(Transcriptome!$C$2:$C$28=$G6),0))</f>
        <v>0.79904520541729218</v>
      </c>
      <c r="AX6">
        <f t="array" ref="AX6">INDEX(Transcriptome!Q$2:Q$28,MATCH(1,(Transcriptome!$A$2:$A$28=$B6)*(Transcriptome!$C$2:$C$28=$G6),0))</f>
        <v>0.47872282221313689</v>
      </c>
      <c r="AY6">
        <f t="array" ref="AY6">INDEX(Transcriptome!R$2:R$28,MATCH(1,(Transcriptome!$A$2:$A$28=$B6)*(Transcriptome!$C$2:$C$28=$G6),0))</f>
        <v>0.41383633912857071</v>
      </c>
      <c r="AZ6">
        <f t="array" ref="AZ6">INDEX(Transcriptome!S$2:S$28,MATCH(1,(Transcriptome!$A$2:$A$28=$B6)*(Transcriptome!$C$2:$C$28=$G6),0))</f>
        <v>0.44645950550293145</v>
      </c>
      <c r="BA6">
        <f t="array" ref="BA6">INDEX(Transcriptome!T$2:T$28,MATCH(1,(Transcriptome!$A$2:$A$28=$B6)*(Transcriptome!$C$2:$C$28=$G6),0))</f>
        <v>1.008655396739049</v>
      </c>
      <c r="BB6">
        <f t="array" ref="BB6">INDEX(Transcriptome!U$2:U$28,MATCH(1,(Transcriptome!$A$2:$A$28=$B6)*(Transcriptome!$C$2:$C$28=$G6),0))</f>
        <v>2.62155377663843</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0.59644766722058296</v>
      </c>
      <c r="BF6">
        <f t="array" ref="BF6">INDEX(Transcriptome!Y$2:Y$28,MATCH(1,(Transcriptome!$A$2:$A$28=$B6)*(Transcriptome!$C$2:$C$28=$G6),0))</f>
        <v>0</v>
      </c>
      <c r="BG6">
        <f t="array" ref="BG6">INDEX(Transcriptome!Z$2:Z$28,MATCH(1,(Transcriptome!$A$2:$A$28=$B6)*(Transcriptome!$C$2:$C$28=$G6),0))</f>
        <v>0.91328392911817136</v>
      </c>
      <c r="BH6">
        <f t="array" ref="BH6">INDEX(Transcriptome!AA$2:AA$28,MATCH(1,(Transcriptome!$A$2:$A$28=$B6)*(Transcriptome!$C$2:$C$28=$G6),0))</f>
        <v>1.061272583395289</v>
      </c>
      <c r="BI6">
        <f t="array" ref="BI6">INDEX(Transcriptome!AB$2:AB$28,MATCH(1,(Transcriptome!$A$2:$A$28=$B6)*(Transcriptome!$C$2:$C$28=$G6),0))</f>
        <v>0.40610812418406372</v>
      </c>
      <c r="BJ6">
        <f t="array" ref="BJ6">INDEX(Transcriptome!AC$2:AC$28,MATCH(1,(Transcriptome!$A$2:$A$28=$B6)*(Transcriptome!$C$2:$C$28=$G6),0))</f>
        <v>0.96854091898455463</v>
      </c>
      <c r="BK6">
        <f t="array" ref="BK6">INDEX(Transcriptome!AD$2:AD$28,MATCH(1,(Transcriptome!$A$2:$A$28=$B6)*(Transcriptome!$C$2:$C$28=$G6),0))</f>
        <v>0.74430848274637873</v>
      </c>
      <c r="BL6">
        <f t="array" ref="BL6">INDEX(Transcriptome!AE$2:AE$28,MATCH(1,(Transcriptome!$A$2:$A$28=$B6)*(Transcriptome!$C$2:$C$28=$G6),0))</f>
        <v>1.2431887576302834</v>
      </c>
      <c r="BM6">
        <f t="array" ref="BM6">INDEX(Transcriptome!AF$2:AF$28,MATCH(1,(Transcriptome!$A$2:$A$28=$B6)*(Transcriptome!$C$2:$C$28=$G6),0))</f>
        <v>0.49714311780941689</v>
      </c>
      <c r="BN6">
        <f t="array" ref="BN6">INDEX(Transcriptome!AG$2:AG$28,MATCH(1,(Transcriptome!$A$2:$A$28=$B6)*(Transcriptome!$C$2:$C$28=$G6),0))</f>
        <v>0.567414845207453</v>
      </c>
      <c r="BO6">
        <f t="array" ref="BO6">INDEX(Transcriptome!AH$2:AH$28,MATCH(1,(Transcriptome!$A$2:$A$28=$B6)*(Transcriptome!$C$2:$C$28=$G6),0))</f>
        <v>1.7504787263397232</v>
      </c>
      <c r="BP6">
        <f t="array" ref="BP6">INDEX(Transcriptome!AI$2:AI$28,MATCH(1,(Transcriptome!$A$2:$A$28=$B6)*(Transcriptome!$C$2:$C$28=$G6),0))</f>
        <v>0.56812861528565461</v>
      </c>
      <c r="BQ6">
        <f t="array" ref="BQ6">INDEX(Transcriptome!AJ$2:AJ$28,MATCH(1,(Transcriptome!$A$2:$A$28=$B6)*(Transcriptome!$C$2:$C$28=$G6),0))</f>
        <v>0.82144460906259187</v>
      </c>
      <c r="BR6">
        <f t="array" ref="BR6">INDEX(Transcriptome!AK$2:AK$28,MATCH(1,(Transcriptome!$A$2:$A$28=$B6)*(Transcriptome!$C$2:$C$28=$G6),0))</f>
        <v>0.4273004653597422</v>
      </c>
      <c r="BS6">
        <f t="array" ref="BS6">INDEX(Transcriptome!AL$2:AL$28,MATCH(1,(Transcriptome!$A$2:$A$28=$B6)*(Transcriptome!$C$2:$C$28=$G6),0))</f>
        <v>1</v>
      </c>
      <c r="BT6">
        <f t="array" ref="BT6">INDEX(Transcriptome!AM$2:AM$28,MATCH(1,(Transcriptome!$A$2:$A$28=$B6)*(Transcriptome!$C$2:$C$28=$G6),0))</f>
        <v>0.53518948544168743</v>
      </c>
      <c r="BU6">
        <f t="array" ref="BU6">INDEX(Transcriptome!AN$2:AN$28,MATCH(1,(Transcriptome!$A$2:$A$28=$B6)*(Transcriptome!$C$2:$C$28=$G6),0))</f>
        <v>0.73171138313074335</v>
      </c>
      <c r="BV6">
        <f t="array" ref="BV6">INDEX(Transcriptome!AO$2:AO$28,MATCH(1,(Transcriptome!$A$2:$A$28=$B6)*(Transcriptome!$C$2:$C$28=$G6),0))</f>
        <v>0.79282459441774966</v>
      </c>
      <c r="BW6">
        <f t="array" ref="BW6">INDEX(Transcriptome!AP$2:AP$28,MATCH(1,(Transcriptome!$A$2:$A$28=$B6)*(Transcriptome!$C$2:$C$28=$G6),0))</f>
        <v>0.94021059648890959</v>
      </c>
      <c r="BX6">
        <f t="array" ref="BX6">INDEX(Transcriptome!AQ$2:AQ$28,MATCH(1,(Transcriptome!$A$2:$A$28=$B6)*(Transcriptome!$C$2:$C$28=$G6),0))</f>
        <v>1.47708404581313</v>
      </c>
      <c r="BY6">
        <f t="array" ref="BY6">INDEX(Transcriptome!AR$2:AR$28,MATCH(1,(Transcriptome!$A$2:$A$28=$B6)*(Transcriptome!$C$2:$C$28=$G6),0))</f>
        <v>0.58760190296554049</v>
      </c>
      <c r="BZ6">
        <f t="array" ref="BZ6">INDEX(Transcriptome!AS$2:AS$28,MATCH(1,(Transcriptome!$A$2:$A$28=$B6)*(Transcriptome!$C$2:$C$28=$G6),0))</f>
        <v>0.72689778127724192</v>
      </c>
      <c r="CA6">
        <f t="array" ref="CA6">INDEX(Transcriptome!AT$2:AT$28,MATCH(1,(Transcriptome!$A$2:$A$28=$B6)*(Transcriptome!$C$2:$C$28=$G6),0))</f>
        <v>0.52996440534176203</v>
      </c>
      <c r="CB6">
        <f t="array" ref="CB6">INDEX(Transcriptome!AU$2:AU$28,MATCH(1,(Transcriptome!$A$2:$A$28=$B6)*(Transcriptome!$C$2:$C$28=$G6),0))</f>
        <v>1.2346382979140564</v>
      </c>
      <c r="CC6">
        <f t="array" ref="CC6">INDEX(Transcriptome!AV$2:AV$28,MATCH(1,(Transcriptome!$A$2:$A$28=$B6)*(Transcriptome!$C$2:$C$28=$G6),0))</f>
        <v>0.59394270175385044</v>
      </c>
      <c r="CD6">
        <f t="array" ref="CD6">INDEX(Transcriptome!AW$2:AW$28,MATCH(1,(Transcriptome!$A$2:$A$28=$B6)*(Transcriptome!$C$2:$C$28=$G6),0))</f>
        <v>0.79380009303939492</v>
      </c>
      <c r="CE6">
        <f t="array" ref="CE6">INDEX(Transcriptome!AX$2:AX$28,MATCH(1,(Transcriptome!$A$2:$A$28=$B6)*(Transcriptome!$C$2:$C$28=$G6),0))</f>
        <v>0.66411075288126009</v>
      </c>
      <c r="CF6">
        <f t="array" ref="CF6">INDEX(Transcriptome!AY$2:AY$28,MATCH(1,(Transcriptome!$A$2:$A$28=$B6)*(Transcriptome!$C$2:$C$28=$G6),0))</f>
        <v>0.91230940759148649</v>
      </c>
      <c r="CG6">
        <f t="array" ref="CG6">INDEX(Transcriptome!AZ$2:AZ$28,MATCH(1,(Transcriptome!$A$2:$A$28=$B6)*(Transcriptome!$C$2:$C$28=$G6),0))</f>
        <v>0.52236635594220548</v>
      </c>
      <c r="CH6">
        <f t="array" ref="CH6">INDEX(Transcriptome!BA$2:BA$28,MATCH(1,(Transcriptome!$A$2:$A$28=$B6)*(Transcriptome!$C$2:$C$28=$G6),0))</f>
        <v>1.4722765738374801</v>
      </c>
      <c r="CI6">
        <f t="array" ref="CI6">INDEX(Transcriptome!BB$2:BB$28,MATCH(1,(Transcriptome!$A$2:$A$28=$B6)*(Transcriptome!$C$2:$C$28=$G6),0))</f>
        <v>1.7837978141567536</v>
      </c>
      <c r="CJ6">
        <f t="array" ref="CJ6">INDEX(Transcriptome!BC$2:BC$28,MATCH(1,(Transcriptome!$A$2:$A$28=$B6)*(Transcriptome!$C$2:$C$28=$G6),0))</f>
        <v>0</v>
      </c>
      <c r="CK6">
        <f t="array" ref="CK6">INDEX(Transcriptome!BD$2:BD$28,MATCH(1,(Transcriptome!$A$2:$A$28=$B6)*(Transcriptome!$C$2:$C$28=$G6),0))</f>
        <v>0.89732664094598091</v>
      </c>
      <c r="CL6">
        <f t="array" ref="CL6">INDEX(Transcriptome!BE$2:BE$28,MATCH(1,(Transcriptome!$A$2:$A$28=$B6)*(Transcriptome!$C$2:$C$28=$G6),0))</f>
        <v>1.4278341624379669</v>
      </c>
      <c r="CM6">
        <f t="array" ref="CM6">INDEX(Transcriptome!BF$2:BF$28,MATCH(1,(Transcriptome!$A$2:$A$28=$B6)*(Transcriptome!$C$2:$C$28=$G6),0))</f>
        <v>1.0547210245064886</v>
      </c>
      <c r="CN6">
        <f t="array" ref="CN6">INDEX(Transcriptome!BG$2:BG$28,MATCH(1,(Transcriptome!$A$2:$A$28=$B6)*(Transcriptome!$C$2:$C$28=$G6),0))</f>
        <v>2.2222015287581018</v>
      </c>
      <c r="CO6">
        <f t="array" ref="CO6">INDEX(Transcriptome!BH$2:BH$28,MATCH(1,(Transcriptome!$A$2:$A$28=$B6)*(Transcriptome!$C$2:$C$28=$G6),0))</f>
        <v>0.40924168851755272</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2.7449342282819935</v>
      </c>
      <c r="CS6">
        <f t="array" ref="CS6">INDEX(Transcriptome!BL$2:BL$28,MATCH(1,(Transcriptome!$A$2:$A$28=$B6)*(Transcriptome!$C$2:$C$28=$G6),0))</f>
        <v>1.9495020029319203</v>
      </c>
      <c r="CT6">
        <f t="array" ref="CT6">INDEX(Transcriptome!BM$2:BM$28,MATCH(1,(Transcriptome!$A$2:$A$28=$B6)*(Transcriptome!$C$2:$C$28=$G6),0))</f>
        <v>0.84121164659459347</v>
      </c>
      <c r="CU6">
        <f t="array" ref="CU6">INDEX(Transcriptome!BN$2:BN$28,MATCH(1,(Transcriptome!$A$2:$A$28=$B6)*(Transcriptome!$C$2:$C$28=$G6),0))</f>
        <v>31.952489188561209</v>
      </c>
      <c r="CV6">
        <f t="array" ref="CV6">INDEX(Transcriptome!BO$2:BO$28,MATCH(1,(Transcriptome!$A$2:$A$28=$B6)*(Transcriptome!$C$2:$C$28=$G6),0))</f>
        <v>0.74951232158557368</v>
      </c>
      <c r="CW6">
        <f t="array" ref="CW6">INDEX(Transcriptome!BP$2:BP$28,MATCH(1,(Transcriptome!$A$2:$A$28=$B6)*(Transcriptome!$C$2:$C$28=$G6),0))</f>
        <v>0.40924168851755272</v>
      </c>
      <c r="CX6">
        <f t="array" ref="CX6">INDEX(Transcriptome!BQ$2:BQ$28,MATCH(1,(Transcriptome!$A$2:$A$28=$B6)*(Transcriptome!$C$2:$C$28=$G6),0))</f>
        <v>1</v>
      </c>
      <c r="CY6">
        <f t="array" ref="CY6">INDEX(Transcriptome!BR$2:BR$28,MATCH(1,(Transcriptome!$A$2:$A$28=$B6)*(Transcriptome!$C$2:$C$28=$G6),0))</f>
        <v>1.3819649840367882</v>
      </c>
    </row>
    <row r="7" spans="1:103">
      <c r="A7">
        <f>'Measured Data'!A12</f>
        <v>5</v>
      </c>
      <c r="B7" t="s">
        <v>586</v>
      </c>
      <c r="C7" s="324" t="s">
        <v>588</v>
      </c>
      <c r="D7">
        <v>1</v>
      </c>
      <c r="E7">
        <f>'Measured Data'!H12</f>
        <v>4.0441001487731931</v>
      </c>
      <c r="F7" s="477">
        <f>'Measured Data'!K12</f>
        <v>99.258903503417969</v>
      </c>
      <c r="G7" t="s">
        <v>515</v>
      </c>
      <c r="H7" s="321">
        <f>'Measured Data'!B12</f>
        <v>4.8250000000043656</v>
      </c>
      <c r="I7" s="322">
        <f>'Measured Data'!C12</f>
        <v>115.80000000010477</v>
      </c>
      <c r="J7">
        <f>'In Process Calc.'!B8</f>
        <v>4.8250000000043656</v>
      </c>
      <c r="K7">
        <f>'In Process Calc.'!C8</f>
        <v>115.80000000010477</v>
      </c>
      <c r="L7">
        <f>'Measured Data'!Z12</f>
        <v>34.192588645396214</v>
      </c>
      <c r="M7">
        <f>'Measured Data'!AF12</f>
        <v>7.215808170515098</v>
      </c>
      <c r="N7">
        <f>'Measured Data'!AA12</f>
        <v>1.006</v>
      </c>
      <c r="O7">
        <f>'Measured Data'!W12</f>
        <v>6.4779999999999998</v>
      </c>
      <c r="P7">
        <f>'Measured Data'!X12</f>
        <v>1.7450000000000001</v>
      </c>
      <c r="Q7">
        <f>'Growth Regression'!P7</f>
        <v>2.0268260681068424E-2</v>
      </c>
      <c r="R7">
        <f>Q7/'Growth Regression'!$O$24</f>
        <v>0.75317905189589274</v>
      </c>
      <c r="S7">
        <f>'Post Process Calc.'!K8</f>
        <v>6.5145019234047877E-2</v>
      </c>
      <c r="T7">
        <f>'Post Process Calc.'!Q8</f>
        <v>2.1061226621527995E-2</v>
      </c>
      <c r="U7">
        <f>'Post Process Calc.'!L8</f>
        <v>-7.7113372375799466E-3</v>
      </c>
      <c r="V7">
        <f>'Post Process Calc.'!H8</f>
        <v>4.1171193990807891E-3</v>
      </c>
      <c r="W7">
        <f>'Post Process Calc.'!I8</f>
        <v>-7.9029694298539364E-3</v>
      </c>
      <c r="X7">
        <f>'Post Process Calc.'!AG8</f>
        <v>0.32329757315537638</v>
      </c>
      <c r="Y7">
        <f t="shared" si="2"/>
        <v>40.715637021279925</v>
      </c>
      <c r="Z7">
        <f t="shared" si="2"/>
        <v>13.163266638454996</v>
      </c>
      <c r="AA7">
        <f t="shared" si="0"/>
        <v>-4.8195857734874661</v>
      </c>
      <c r="AB7">
        <f t="shared" si="0"/>
        <v>2.5731996244254929</v>
      </c>
      <c r="AC7">
        <f t="shared" si="0"/>
        <v>-4.9393558936587096</v>
      </c>
      <c r="AD7">
        <v>100</v>
      </c>
      <c r="AE7">
        <v>0.32</v>
      </c>
      <c r="AF7">
        <v>7</v>
      </c>
      <c r="AG7">
        <v>0.7</v>
      </c>
      <c r="AH7">
        <f t="shared" si="1"/>
        <v>5.0118723362727164E-8</v>
      </c>
      <c r="AI7">
        <v>1</v>
      </c>
      <c r="AJ7">
        <v>0.311</v>
      </c>
      <c r="AK7">
        <f t="array" ref="AK7">INDEX(Transcriptome!D$2:D$28,MATCH(1,(Transcriptome!$A$2:$A$28=$B7)*(Transcriptome!$C$2:$C$28=$G7),0))</f>
        <v>0.70792899137635334</v>
      </c>
      <c r="AL7">
        <f t="array" ref="AL7">INDEX(Transcriptome!E$2:E$28,MATCH(1,(Transcriptome!$A$2:$A$28=$B7)*(Transcriptome!$C$2:$C$28=$G7),0))</f>
        <v>1.5892398211913721</v>
      </c>
      <c r="AM7">
        <f t="array" ref="AM7">INDEX(Transcriptome!F$2:F$28,MATCH(1,(Transcriptome!$A$2:$A$28=$B7)*(Transcriptome!$C$2:$C$28=$G7),0))</f>
        <v>1.0699878087137091</v>
      </c>
      <c r="AN7">
        <f t="array" ref="AN7">INDEX(Transcriptome!G$2:G$28,MATCH(1,(Transcriptome!$A$2:$A$28=$B7)*(Transcriptome!$C$2:$C$28=$G7),0))</f>
        <v>0.70940308754432024</v>
      </c>
      <c r="AO7">
        <f t="array" ref="AO7">INDEX(Transcriptome!H$2:H$28,MATCH(1,(Transcriptome!$A$2:$A$28=$B7)*(Transcriptome!$C$2:$C$28=$G7),0))</f>
        <v>0</v>
      </c>
      <c r="AP7">
        <f t="array" ref="AP7">INDEX(Transcriptome!I$2:I$28,MATCH(1,(Transcriptome!$A$2:$A$28=$B7)*(Transcriptome!$C$2:$C$28=$G7),0))</f>
        <v>0.93552032018387032</v>
      </c>
      <c r="AQ7">
        <f t="array" ref="AQ7">INDEX(Transcriptome!J$2:J$28,MATCH(1,(Transcriptome!$A$2:$A$28=$B7)*(Transcriptome!$C$2:$C$28=$G7),0))</f>
        <v>1.0834614534636753</v>
      </c>
      <c r="AR7">
        <f t="array" ref="AR7">INDEX(Transcriptome!K$2:K$28,MATCH(1,(Transcriptome!$A$2:$A$28=$B7)*(Transcriptome!$C$2:$C$28=$G7),0))</f>
        <v>0.80377161141689246</v>
      </c>
      <c r="AS7">
        <f t="array" ref="AS7">INDEX(Transcriptome!L$2:L$28,MATCH(1,(Transcriptome!$A$2:$A$28=$B7)*(Transcriptome!$C$2:$C$28=$G7),0))</f>
        <v>0.85695479911735994</v>
      </c>
      <c r="AT7">
        <f t="array" ref="AT7">INDEX(Transcriptome!M$2:M$28,MATCH(1,(Transcriptome!$A$2:$A$28=$B7)*(Transcriptome!$C$2:$C$28=$G7),0))</f>
        <v>0.93891873980212981</v>
      </c>
      <c r="AU7">
        <f t="array" ref="AU7">INDEX(Transcriptome!N$2:N$28,MATCH(1,(Transcriptome!$A$2:$A$28=$B7)*(Transcriptome!$C$2:$C$28=$G7),0))</f>
        <v>0.70695686220859</v>
      </c>
      <c r="AV7">
        <f t="array" ref="AV7">INDEX(Transcriptome!O$2:O$28,MATCH(1,(Transcriptome!$A$2:$A$28=$B7)*(Transcriptome!$C$2:$C$28=$G7),0))</f>
        <v>0.8593713480497972</v>
      </c>
      <c r="AW7">
        <f t="array" ref="AW7">INDEX(Transcriptome!P$2:P$28,MATCH(1,(Transcriptome!$A$2:$A$28=$B7)*(Transcriptome!$C$2:$C$28=$G7),0))</f>
        <v>0.79904520541729218</v>
      </c>
      <c r="AX7">
        <f t="array" ref="AX7">INDEX(Transcriptome!Q$2:Q$28,MATCH(1,(Transcriptome!$A$2:$A$28=$B7)*(Transcriptome!$C$2:$C$28=$G7),0))</f>
        <v>0.47872282221313689</v>
      </c>
      <c r="AY7">
        <f t="array" ref="AY7">INDEX(Transcriptome!R$2:R$28,MATCH(1,(Transcriptome!$A$2:$A$28=$B7)*(Transcriptome!$C$2:$C$28=$G7),0))</f>
        <v>0.41383633912857071</v>
      </c>
      <c r="AZ7">
        <f t="array" ref="AZ7">INDEX(Transcriptome!S$2:S$28,MATCH(1,(Transcriptome!$A$2:$A$28=$B7)*(Transcriptome!$C$2:$C$28=$G7),0))</f>
        <v>0.44645950550293145</v>
      </c>
      <c r="BA7">
        <f t="array" ref="BA7">INDEX(Transcriptome!T$2:T$28,MATCH(1,(Transcriptome!$A$2:$A$28=$B7)*(Transcriptome!$C$2:$C$28=$G7),0))</f>
        <v>1.008655396739049</v>
      </c>
      <c r="BB7">
        <f t="array" ref="BB7">INDEX(Transcriptome!U$2:U$28,MATCH(1,(Transcriptome!$A$2:$A$28=$B7)*(Transcriptome!$C$2:$C$28=$G7),0))</f>
        <v>2.62155377663843</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0.59644766722058296</v>
      </c>
      <c r="BF7">
        <f t="array" ref="BF7">INDEX(Transcriptome!Y$2:Y$28,MATCH(1,(Transcriptome!$A$2:$A$28=$B7)*(Transcriptome!$C$2:$C$28=$G7),0))</f>
        <v>0</v>
      </c>
      <c r="BG7">
        <f t="array" ref="BG7">INDEX(Transcriptome!Z$2:Z$28,MATCH(1,(Transcriptome!$A$2:$A$28=$B7)*(Transcriptome!$C$2:$C$28=$G7),0))</f>
        <v>0.91328392911817136</v>
      </c>
      <c r="BH7">
        <f t="array" ref="BH7">INDEX(Transcriptome!AA$2:AA$28,MATCH(1,(Transcriptome!$A$2:$A$28=$B7)*(Transcriptome!$C$2:$C$28=$G7),0))</f>
        <v>1.061272583395289</v>
      </c>
      <c r="BI7">
        <f t="array" ref="BI7">INDEX(Transcriptome!AB$2:AB$28,MATCH(1,(Transcriptome!$A$2:$A$28=$B7)*(Transcriptome!$C$2:$C$28=$G7),0))</f>
        <v>0.40610812418406372</v>
      </c>
      <c r="BJ7">
        <f t="array" ref="BJ7">INDEX(Transcriptome!AC$2:AC$28,MATCH(1,(Transcriptome!$A$2:$A$28=$B7)*(Transcriptome!$C$2:$C$28=$G7),0))</f>
        <v>0.96854091898455463</v>
      </c>
      <c r="BK7">
        <f t="array" ref="BK7">INDEX(Transcriptome!AD$2:AD$28,MATCH(1,(Transcriptome!$A$2:$A$28=$B7)*(Transcriptome!$C$2:$C$28=$G7),0))</f>
        <v>0.74430848274637873</v>
      </c>
      <c r="BL7">
        <f t="array" ref="BL7">INDEX(Transcriptome!AE$2:AE$28,MATCH(1,(Transcriptome!$A$2:$A$28=$B7)*(Transcriptome!$C$2:$C$28=$G7),0))</f>
        <v>1.2431887576302834</v>
      </c>
      <c r="BM7">
        <f t="array" ref="BM7">INDEX(Transcriptome!AF$2:AF$28,MATCH(1,(Transcriptome!$A$2:$A$28=$B7)*(Transcriptome!$C$2:$C$28=$G7),0))</f>
        <v>0.49714311780941689</v>
      </c>
      <c r="BN7">
        <f t="array" ref="BN7">INDEX(Transcriptome!AG$2:AG$28,MATCH(1,(Transcriptome!$A$2:$A$28=$B7)*(Transcriptome!$C$2:$C$28=$G7),0))</f>
        <v>0.567414845207453</v>
      </c>
      <c r="BO7">
        <f t="array" ref="BO7">INDEX(Transcriptome!AH$2:AH$28,MATCH(1,(Transcriptome!$A$2:$A$28=$B7)*(Transcriptome!$C$2:$C$28=$G7),0))</f>
        <v>1.7504787263397232</v>
      </c>
      <c r="BP7">
        <f t="array" ref="BP7">INDEX(Transcriptome!AI$2:AI$28,MATCH(1,(Transcriptome!$A$2:$A$28=$B7)*(Transcriptome!$C$2:$C$28=$G7),0))</f>
        <v>0.56812861528565461</v>
      </c>
      <c r="BQ7">
        <f t="array" ref="BQ7">INDEX(Transcriptome!AJ$2:AJ$28,MATCH(1,(Transcriptome!$A$2:$A$28=$B7)*(Transcriptome!$C$2:$C$28=$G7),0))</f>
        <v>0.82144460906259187</v>
      </c>
      <c r="BR7">
        <f t="array" ref="BR7">INDEX(Transcriptome!AK$2:AK$28,MATCH(1,(Transcriptome!$A$2:$A$28=$B7)*(Transcriptome!$C$2:$C$28=$G7),0))</f>
        <v>0.4273004653597422</v>
      </c>
      <c r="BS7">
        <f t="array" ref="BS7">INDEX(Transcriptome!AL$2:AL$28,MATCH(1,(Transcriptome!$A$2:$A$28=$B7)*(Transcriptome!$C$2:$C$28=$G7),0))</f>
        <v>1</v>
      </c>
      <c r="BT7">
        <f t="array" ref="BT7">INDEX(Transcriptome!AM$2:AM$28,MATCH(1,(Transcriptome!$A$2:$A$28=$B7)*(Transcriptome!$C$2:$C$28=$G7),0))</f>
        <v>0.53518948544168743</v>
      </c>
      <c r="BU7">
        <f t="array" ref="BU7">INDEX(Transcriptome!AN$2:AN$28,MATCH(1,(Transcriptome!$A$2:$A$28=$B7)*(Transcriptome!$C$2:$C$28=$G7),0))</f>
        <v>0.73171138313074335</v>
      </c>
      <c r="BV7">
        <f t="array" ref="BV7">INDEX(Transcriptome!AO$2:AO$28,MATCH(1,(Transcriptome!$A$2:$A$28=$B7)*(Transcriptome!$C$2:$C$28=$G7),0))</f>
        <v>0.79282459441774966</v>
      </c>
      <c r="BW7">
        <f t="array" ref="BW7">INDEX(Transcriptome!AP$2:AP$28,MATCH(1,(Transcriptome!$A$2:$A$28=$B7)*(Transcriptome!$C$2:$C$28=$G7),0))</f>
        <v>0.94021059648890959</v>
      </c>
      <c r="BX7">
        <f t="array" ref="BX7">INDEX(Transcriptome!AQ$2:AQ$28,MATCH(1,(Transcriptome!$A$2:$A$28=$B7)*(Transcriptome!$C$2:$C$28=$G7),0))</f>
        <v>1.47708404581313</v>
      </c>
      <c r="BY7">
        <f t="array" ref="BY7">INDEX(Transcriptome!AR$2:AR$28,MATCH(1,(Transcriptome!$A$2:$A$28=$B7)*(Transcriptome!$C$2:$C$28=$G7),0))</f>
        <v>0.58760190296554049</v>
      </c>
      <c r="BZ7">
        <f t="array" ref="BZ7">INDEX(Transcriptome!AS$2:AS$28,MATCH(1,(Transcriptome!$A$2:$A$28=$B7)*(Transcriptome!$C$2:$C$28=$G7),0))</f>
        <v>0.72689778127724192</v>
      </c>
      <c r="CA7">
        <f t="array" ref="CA7">INDEX(Transcriptome!AT$2:AT$28,MATCH(1,(Transcriptome!$A$2:$A$28=$B7)*(Transcriptome!$C$2:$C$28=$G7),0))</f>
        <v>0.52996440534176203</v>
      </c>
      <c r="CB7">
        <f t="array" ref="CB7">INDEX(Transcriptome!AU$2:AU$28,MATCH(1,(Transcriptome!$A$2:$A$28=$B7)*(Transcriptome!$C$2:$C$28=$G7),0))</f>
        <v>1.2346382979140564</v>
      </c>
      <c r="CC7">
        <f t="array" ref="CC7">INDEX(Transcriptome!AV$2:AV$28,MATCH(1,(Transcriptome!$A$2:$A$28=$B7)*(Transcriptome!$C$2:$C$28=$G7),0))</f>
        <v>0.59394270175385044</v>
      </c>
      <c r="CD7">
        <f t="array" ref="CD7">INDEX(Transcriptome!AW$2:AW$28,MATCH(1,(Transcriptome!$A$2:$A$28=$B7)*(Transcriptome!$C$2:$C$28=$G7),0))</f>
        <v>0.79380009303939492</v>
      </c>
      <c r="CE7">
        <f t="array" ref="CE7">INDEX(Transcriptome!AX$2:AX$28,MATCH(1,(Transcriptome!$A$2:$A$28=$B7)*(Transcriptome!$C$2:$C$28=$G7),0))</f>
        <v>0.66411075288126009</v>
      </c>
      <c r="CF7">
        <f t="array" ref="CF7">INDEX(Transcriptome!AY$2:AY$28,MATCH(1,(Transcriptome!$A$2:$A$28=$B7)*(Transcriptome!$C$2:$C$28=$G7),0))</f>
        <v>0.91230940759148649</v>
      </c>
      <c r="CG7">
        <f t="array" ref="CG7">INDEX(Transcriptome!AZ$2:AZ$28,MATCH(1,(Transcriptome!$A$2:$A$28=$B7)*(Transcriptome!$C$2:$C$28=$G7),0))</f>
        <v>0.52236635594220548</v>
      </c>
      <c r="CH7">
        <f t="array" ref="CH7">INDEX(Transcriptome!BA$2:BA$28,MATCH(1,(Transcriptome!$A$2:$A$28=$B7)*(Transcriptome!$C$2:$C$28=$G7),0))</f>
        <v>1.4722765738374801</v>
      </c>
      <c r="CI7">
        <f t="array" ref="CI7">INDEX(Transcriptome!BB$2:BB$28,MATCH(1,(Transcriptome!$A$2:$A$28=$B7)*(Transcriptome!$C$2:$C$28=$G7),0))</f>
        <v>1.7837978141567536</v>
      </c>
      <c r="CJ7">
        <f t="array" ref="CJ7">INDEX(Transcriptome!BC$2:BC$28,MATCH(1,(Transcriptome!$A$2:$A$28=$B7)*(Transcriptome!$C$2:$C$28=$G7),0))</f>
        <v>0</v>
      </c>
      <c r="CK7">
        <f t="array" ref="CK7">INDEX(Transcriptome!BD$2:BD$28,MATCH(1,(Transcriptome!$A$2:$A$28=$B7)*(Transcriptome!$C$2:$C$28=$G7),0))</f>
        <v>0.89732664094598091</v>
      </c>
      <c r="CL7">
        <f t="array" ref="CL7">INDEX(Transcriptome!BE$2:BE$28,MATCH(1,(Transcriptome!$A$2:$A$28=$B7)*(Transcriptome!$C$2:$C$28=$G7),0))</f>
        <v>1.4278341624379669</v>
      </c>
      <c r="CM7">
        <f t="array" ref="CM7">INDEX(Transcriptome!BF$2:BF$28,MATCH(1,(Transcriptome!$A$2:$A$28=$B7)*(Transcriptome!$C$2:$C$28=$G7),0))</f>
        <v>1.0547210245064886</v>
      </c>
      <c r="CN7">
        <f t="array" ref="CN7">INDEX(Transcriptome!BG$2:BG$28,MATCH(1,(Transcriptome!$A$2:$A$28=$B7)*(Transcriptome!$C$2:$C$28=$G7),0))</f>
        <v>2.2222015287581018</v>
      </c>
      <c r="CO7">
        <f t="array" ref="CO7">INDEX(Transcriptome!BH$2:BH$28,MATCH(1,(Transcriptome!$A$2:$A$28=$B7)*(Transcriptome!$C$2:$C$28=$G7),0))</f>
        <v>0.40924168851755272</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2.7449342282819935</v>
      </c>
      <c r="CS7">
        <f t="array" ref="CS7">INDEX(Transcriptome!BL$2:BL$28,MATCH(1,(Transcriptome!$A$2:$A$28=$B7)*(Transcriptome!$C$2:$C$28=$G7),0))</f>
        <v>1.9495020029319203</v>
      </c>
      <c r="CT7">
        <f t="array" ref="CT7">INDEX(Transcriptome!BM$2:BM$28,MATCH(1,(Transcriptome!$A$2:$A$28=$B7)*(Transcriptome!$C$2:$C$28=$G7),0))</f>
        <v>0.84121164659459347</v>
      </c>
      <c r="CU7">
        <f t="array" ref="CU7">INDEX(Transcriptome!BN$2:BN$28,MATCH(1,(Transcriptome!$A$2:$A$28=$B7)*(Transcriptome!$C$2:$C$28=$G7),0))</f>
        <v>31.952489188561209</v>
      </c>
      <c r="CV7">
        <f t="array" ref="CV7">INDEX(Transcriptome!BO$2:BO$28,MATCH(1,(Transcriptome!$A$2:$A$28=$B7)*(Transcriptome!$C$2:$C$28=$G7),0))</f>
        <v>0.74951232158557368</v>
      </c>
      <c r="CW7">
        <f t="array" ref="CW7">INDEX(Transcriptome!BP$2:BP$28,MATCH(1,(Transcriptome!$A$2:$A$28=$B7)*(Transcriptome!$C$2:$C$28=$G7),0))</f>
        <v>0.40924168851755272</v>
      </c>
      <c r="CX7">
        <f t="array" ref="CX7">INDEX(Transcriptome!BQ$2:BQ$28,MATCH(1,(Transcriptome!$A$2:$A$28=$B7)*(Transcriptome!$C$2:$C$28=$G7),0))</f>
        <v>1</v>
      </c>
      <c r="CY7">
        <f t="array" ref="CY7">INDEX(Transcriptome!BR$2:BR$28,MATCH(1,(Transcriptome!$A$2:$A$28=$B7)*(Transcriptome!$C$2:$C$28=$G7),0))</f>
        <v>1.3819649840367882</v>
      </c>
    </row>
    <row r="8" spans="1:103">
      <c r="A8">
        <f>'Measured Data'!A13</f>
        <v>6</v>
      </c>
      <c r="B8" t="s">
        <v>586</v>
      </c>
      <c r="C8" s="324" t="s">
        <v>588</v>
      </c>
      <c r="D8">
        <v>1</v>
      </c>
      <c r="E8">
        <f>'Measured Data'!H13</f>
        <v>6.7267001701354987</v>
      </c>
      <c r="F8" s="477">
        <f>'Measured Data'!K13</f>
        <v>99.289901733398438</v>
      </c>
      <c r="G8" t="s">
        <v>513</v>
      </c>
      <c r="H8" s="321">
        <f>'Measured Data'!B13</f>
        <v>5.875</v>
      </c>
      <c r="I8" s="322">
        <f>'Measured Data'!C13</f>
        <v>141</v>
      </c>
      <c r="J8">
        <f>'In Process Calc.'!B9</f>
        <v>5.875</v>
      </c>
      <c r="K8">
        <f>'In Process Calc.'!C9</f>
        <v>141</v>
      </c>
      <c r="L8">
        <f>'Measured Data'!Z13</f>
        <v>33.91505139989787</v>
      </c>
      <c r="M8">
        <f>'Measured Data'!AF13</f>
        <v>9.4360568383658983</v>
      </c>
      <c r="N8">
        <f>'Measured Data'!AA13</f>
        <v>1.6870000000000001</v>
      </c>
      <c r="O8">
        <f>'Measured Data'!W13</f>
        <v>6.5449999999999999</v>
      </c>
      <c r="P8">
        <f>'Measured Data'!X13</f>
        <v>2.1829999999999998</v>
      </c>
      <c r="Q8">
        <f>'Growth Regression'!P8</f>
        <v>1.6352391818789065E-2</v>
      </c>
      <c r="R8">
        <f>Q8/'Growth Regression'!$O$24</f>
        <v>0.60766333925287075</v>
      </c>
      <c r="S8">
        <f>'Post Process Calc.'!K9</f>
        <v>5.2549552900225019E-2</v>
      </c>
      <c r="T8">
        <f>'Post Process Calc.'!Q9</f>
        <v>9.741820091299553E-3</v>
      </c>
      <c r="U8">
        <f>'Post Process Calc.'!L9</f>
        <v>-5.1343090476070278E-3</v>
      </c>
      <c r="V8">
        <f>'Post Process Calc.'!H9</f>
        <v>4.3902918478960426E-3</v>
      </c>
      <c r="W8">
        <f>'Post Process Calc.'!I9</f>
        <v>-3.754540503836726E-3</v>
      </c>
      <c r="X8">
        <f>'Post Process Calc.'!AG9</f>
        <v>0.18538350097471215</v>
      </c>
      <c r="Y8">
        <f t="shared" si="2"/>
        <v>32.843470562640633</v>
      </c>
      <c r="Z8">
        <f t="shared" si="2"/>
        <v>6.0886375570622207</v>
      </c>
      <c r="AA8">
        <f t="shared" si="0"/>
        <v>-3.2089431547543921</v>
      </c>
      <c r="AB8">
        <f t="shared" si="0"/>
        <v>2.7439324049350264</v>
      </c>
      <c r="AC8">
        <f t="shared" si="0"/>
        <v>-2.3465878148979535</v>
      </c>
      <c r="AD8">
        <v>100</v>
      </c>
      <c r="AE8">
        <v>0.32</v>
      </c>
      <c r="AF8">
        <v>7</v>
      </c>
      <c r="AG8">
        <v>0.7</v>
      </c>
      <c r="AH8">
        <f t="shared" si="1"/>
        <v>5.0118723362727164E-8</v>
      </c>
      <c r="AI8">
        <v>1</v>
      </c>
      <c r="AJ8">
        <v>0.311</v>
      </c>
      <c r="AK8">
        <f t="array" ref="AK8">INDEX(Transcriptome!D$2:D$28,MATCH(1,(Transcriptome!$A$2:$A$28=$B8)*(Transcriptome!$C$2:$C$28=$G8),0))</f>
        <v>0.92920540890907499</v>
      </c>
      <c r="AL8">
        <f t="array" ref="AL8">INDEX(Transcriptome!E$2:E$28,MATCH(1,(Transcriptome!$A$2:$A$28=$B8)*(Transcriptome!$C$2:$C$28=$G8),0))</f>
        <v>1.7329213892359023</v>
      </c>
      <c r="AM8">
        <f t="array" ref="AM8">INDEX(Transcriptome!F$2:F$28,MATCH(1,(Transcriptome!$A$2:$A$28=$B8)*(Transcriptome!$C$2:$C$28=$G8),0))</f>
        <v>1.248709181151141</v>
      </c>
      <c r="AN8">
        <f t="array" ref="AN8">INDEX(Transcriptome!G$2:G$28,MATCH(1,(Transcriptome!$A$2:$A$28=$B8)*(Transcriptome!$C$2:$C$28=$G8),0))</f>
        <v>0.4721791156252973</v>
      </c>
      <c r="AO8">
        <f t="array" ref="AO8">INDEX(Transcriptome!H$2:H$28,MATCH(1,(Transcriptome!$A$2:$A$28=$B8)*(Transcriptome!$C$2:$C$28=$G8),0))</f>
        <v>0</v>
      </c>
      <c r="AP8">
        <f t="array" ref="AP8">INDEX(Transcriptome!I$2:I$28,MATCH(1,(Transcriptome!$A$2:$A$28=$B8)*(Transcriptome!$C$2:$C$28=$G8),0))</f>
        <v>1.1226843694890076</v>
      </c>
      <c r="AQ8">
        <f t="array" ref="AQ8">INDEX(Transcriptome!J$2:J$28,MATCH(1,(Transcriptome!$A$2:$A$28=$B8)*(Transcriptome!$C$2:$C$28=$G8),0))</f>
        <v>1.3251398271295012</v>
      </c>
      <c r="AR8">
        <f t="array" ref="AR8">INDEX(Transcriptome!K$2:K$28,MATCH(1,(Transcriptome!$A$2:$A$28=$B8)*(Transcriptome!$C$2:$C$28=$G8),0))</f>
        <v>0.96530155174686461</v>
      </c>
      <c r="AS8">
        <f t="array" ref="AS8">INDEX(Transcriptome!L$2:L$28,MATCH(1,(Transcriptome!$A$2:$A$28=$B8)*(Transcriptome!$C$2:$C$28=$G8),0))</f>
        <v>1.2210153312207193</v>
      </c>
      <c r="AT8">
        <f t="array" ref="AT8">INDEX(Transcriptome!M$2:M$28,MATCH(1,(Transcriptome!$A$2:$A$28=$B8)*(Transcriptome!$C$2:$C$28=$G8),0))</f>
        <v>1.2244730900490455</v>
      </c>
      <c r="AU8">
        <f t="array" ref="AU8">INDEX(Transcriptome!N$2:N$28,MATCH(1,(Transcriptome!$A$2:$A$28=$B8)*(Transcriptome!$C$2:$C$28=$G8),0))</f>
        <v>0.73155313986543535</v>
      </c>
      <c r="AV8">
        <f t="array" ref="AV8">INDEX(Transcriptome!O$2:O$28,MATCH(1,(Transcriptome!$A$2:$A$28=$B8)*(Transcriptome!$C$2:$C$28=$G8),0))</f>
        <v>1.152318513561184</v>
      </c>
      <c r="AW8">
        <f t="array" ref="AW8">INDEX(Transcriptome!P$2:P$28,MATCH(1,(Transcriptome!$A$2:$A$28=$B8)*(Transcriptome!$C$2:$C$28=$G8),0))</f>
        <v>0.89618838062804274</v>
      </c>
      <c r="AX8">
        <f t="array" ref="AX8">INDEX(Transcriptome!Q$2:Q$28,MATCH(1,(Transcriptome!$A$2:$A$28=$B8)*(Transcriptome!$C$2:$C$28=$G8),0))</f>
        <v>0.65135227913388327</v>
      </c>
      <c r="AY8">
        <f t="array" ref="AY8">INDEX(Transcriptome!R$2:R$28,MATCH(1,(Transcriptome!$A$2:$A$28=$B8)*(Transcriptome!$C$2:$C$28=$G8),0))</f>
        <v>0.44670006467175033</v>
      </c>
      <c r="AZ8">
        <f t="array" ref="AZ8">INDEX(Transcriptome!S$2:S$28,MATCH(1,(Transcriptome!$A$2:$A$28=$B8)*(Transcriptome!$C$2:$C$28=$G8),0))</f>
        <v>0.54170910506007386</v>
      </c>
      <c r="BA8">
        <f t="array" ref="BA8">INDEX(Transcriptome!T$2:T$28,MATCH(1,(Transcriptome!$A$2:$A$28=$B8)*(Transcriptome!$C$2:$C$28=$G8),0))</f>
        <v>1.1524538892853755</v>
      </c>
      <c r="BB8">
        <f t="array" ref="BB8">INDEX(Transcriptome!U$2:U$28,MATCH(1,(Transcriptome!$A$2:$A$28=$B8)*(Transcriptome!$C$2:$C$28=$G8),0))</f>
        <v>3.717777936487666</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0.76557540655216338</v>
      </c>
      <c r="BF8">
        <f t="array" ref="BF8">INDEX(Transcriptome!Y$2:Y$28,MATCH(1,(Transcriptome!$A$2:$A$28=$B8)*(Transcriptome!$C$2:$C$28=$G8),0))</f>
        <v>0</v>
      </c>
      <c r="BG8">
        <f t="array" ref="BG8">INDEX(Transcriptome!Z$2:Z$28,MATCH(1,(Transcriptome!$A$2:$A$28=$B8)*(Transcriptome!$C$2:$C$28=$G8),0))</f>
        <v>1.2179664020132115</v>
      </c>
      <c r="BH8">
        <f t="array" ref="BH8">INDEX(Transcriptome!AA$2:AA$28,MATCH(1,(Transcriptome!$A$2:$A$28=$B8)*(Transcriptome!$C$2:$C$28=$G8),0))</f>
        <v>1.4585553096187835</v>
      </c>
      <c r="BI8">
        <f t="array" ref="BI8">INDEX(Transcriptome!AB$2:AB$28,MATCH(1,(Transcriptome!$A$2:$A$28=$B8)*(Transcriptome!$C$2:$C$28=$G8),0))</f>
        <v>0.49899248340048019</v>
      </c>
      <c r="BJ8">
        <f t="array" ref="BJ8">INDEX(Transcriptome!AC$2:AC$28,MATCH(1,(Transcriptome!$A$2:$A$28=$B8)*(Transcriptome!$C$2:$C$28=$G8),0))</f>
        <v>1.0380961603134766</v>
      </c>
      <c r="BK8">
        <f t="array" ref="BK8">INDEX(Transcriptome!AD$2:AD$28,MATCH(1,(Transcriptome!$A$2:$A$28=$B8)*(Transcriptome!$C$2:$C$28=$G8),0))</f>
        <v>0.8468321289341687</v>
      </c>
      <c r="BL8">
        <f t="array" ref="BL8">INDEX(Transcriptome!AE$2:AE$28,MATCH(1,(Transcriptome!$A$2:$A$28=$B8)*(Transcriptome!$C$2:$C$28=$G8),0))</f>
        <v>1.3366947398587019</v>
      </c>
      <c r="BM8">
        <f t="array" ref="BM8">INDEX(Transcriptome!AF$2:AF$28,MATCH(1,(Transcriptome!$A$2:$A$28=$B8)*(Transcriptome!$C$2:$C$28=$G8),0))</f>
        <v>0.50618842957342058</v>
      </c>
      <c r="BN8">
        <f t="array" ref="BN8">INDEX(Transcriptome!AG$2:AG$28,MATCH(1,(Transcriptome!$A$2:$A$28=$B8)*(Transcriptome!$C$2:$C$28=$G8),0))</f>
        <v>0.66736997584655977</v>
      </c>
      <c r="BO8">
        <f t="array" ref="BO8">INDEX(Transcriptome!AH$2:AH$28,MATCH(1,(Transcriptome!$A$2:$A$28=$B8)*(Transcriptome!$C$2:$C$28=$G8),0))</f>
        <v>1.9306174267998168</v>
      </c>
      <c r="BP8">
        <f t="array" ref="BP8">INDEX(Transcriptome!AI$2:AI$28,MATCH(1,(Transcriptome!$A$2:$A$28=$B8)*(Transcriptome!$C$2:$C$28=$G8),0))</f>
        <v>0.77468008259435317</v>
      </c>
      <c r="BQ8">
        <f t="array" ref="BQ8">INDEX(Transcriptome!AJ$2:AJ$28,MATCH(1,(Transcriptome!$A$2:$A$28=$B8)*(Transcriptome!$C$2:$C$28=$G8),0))</f>
        <v>1.0628605890830978</v>
      </c>
      <c r="BR8">
        <f t="array" ref="BR8">INDEX(Transcriptome!AK$2:AK$28,MATCH(1,(Transcriptome!$A$2:$A$28=$B8)*(Transcriptome!$C$2:$C$28=$G8),0))</f>
        <v>0.55212849473227277</v>
      </c>
      <c r="BS8">
        <f t="array" ref="BS8">INDEX(Transcriptome!AL$2:AL$28,MATCH(1,(Transcriptome!$A$2:$A$28=$B8)*(Transcriptome!$C$2:$C$28=$G8),0))</f>
        <v>1</v>
      </c>
      <c r="BT8">
        <f t="array" ref="BT8">INDEX(Transcriptome!AM$2:AM$28,MATCH(1,(Transcriptome!$A$2:$A$28=$B8)*(Transcriptome!$C$2:$C$28=$G8),0))</f>
        <v>0.66472755238098791</v>
      </c>
      <c r="BU8">
        <f t="array" ref="BU8">INDEX(Transcriptome!AN$2:AN$28,MATCH(1,(Transcriptome!$A$2:$A$28=$B8)*(Transcriptome!$C$2:$C$28=$G8),0))</f>
        <v>1.0010669451153449</v>
      </c>
      <c r="BV8">
        <f t="array" ref="BV8">INDEX(Transcriptome!AO$2:AO$28,MATCH(1,(Transcriptome!$A$2:$A$28=$B8)*(Transcriptome!$C$2:$C$28=$G8),0))</f>
        <v>0.99858945685943101</v>
      </c>
      <c r="BW8">
        <f t="array" ref="BW8">INDEX(Transcriptome!AP$2:AP$28,MATCH(1,(Transcriptome!$A$2:$A$28=$B8)*(Transcriptome!$C$2:$C$28=$G8),0))</f>
        <v>1.1339345806169323</v>
      </c>
      <c r="BX8">
        <f t="array" ref="BX8">INDEX(Transcriptome!AQ$2:AQ$28,MATCH(1,(Transcriptome!$A$2:$A$28=$B8)*(Transcriptome!$C$2:$C$28=$G8),0))</f>
        <v>1.6048583301573733</v>
      </c>
      <c r="BY8">
        <f t="array" ref="BY8">INDEX(Transcriptome!AR$2:AR$28,MATCH(1,(Transcriptome!$A$2:$A$28=$B8)*(Transcriptome!$C$2:$C$28=$G8),0))</f>
        <v>0.83750658657958177</v>
      </c>
      <c r="BZ8">
        <f t="array" ref="BZ8">INDEX(Transcriptome!AS$2:AS$28,MATCH(1,(Transcriptome!$A$2:$A$28=$B8)*(Transcriptome!$C$2:$C$28=$G8),0))</f>
        <v>0.95672606842320829</v>
      </c>
      <c r="CA8">
        <f t="array" ref="CA8">INDEX(Transcriptome!AT$2:AT$28,MATCH(1,(Transcriptome!$A$2:$A$28=$B8)*(Transcriptome!$C$2:$C$28=$G8),0))</f>
        <v>0.68800520797646092</v>
      </c>
      <c r="CB8">
        <f t="array" ref="CB8">INDEX(Transcriptome!AU$2:AU$28,MATCH(1,(Transcriptome!$A$2:$A$28=$B8)*(Transcriptome!$C$2:$C$28=$G8),0))</f>
        <v>1.6867561981283563</v>
      </c>
      <c r="CC8">
        <f t="array" ref="CC8">INDEX(Transcriptome!AV$2:AV$28,MATCH(1,(Transcriptome!$A$2:$A$28=$B8)*(Transcriptome!$C$2:$C$28=$G8),0))</f>
        <v>0.72245781173202261</v>
      </c>
      <c r="CD8">
        <f t="array" ref="CD8">INDEX(Transcriptome!AW$2:AW$28,MATCH(1,(Transcriptome!$A$2:$A$28=$B8)*(Transcriptome!$C$2:$C$28=$G8),0))</f>
        <v>0.97913290067472636</v>
      </c>
      <c r="CE8">
        <f t="array" ref="CE8">INDEX(Transcriptome!AX$2:AX$28,MATCH(1,(Transcriptome!$A$2:$A$28=$B8)*(Transcriptome!$C$2:$C$28=$G8),0))</f>
        <v>0.91722492630928665</v>
      </c>
      <c r="CF8">
        <f t="array" ref="CF8">INDEX(Transcriptome!AY$2:AY$28,MATCH(1,(Transcriptome!$A$2:$A$28=$B8)*(Transcriptome!$C$2:$C$28=$G8),0))</f>
        <v>1.1415999188887762</v>
      </c>
      <c r="CG8">
        <f t="array" ref="CG8">INDEX(Transcriptome!AZ$2:AZ$28,MATCH(1,(Transcriptome!$A$2:$A$28=$B8)*(Transcriptome!$C$2:$C$28=$G8),0))</f>
        <v>0.54738994790393225</v>
      </c>
      <c r="CH8">
        <f t="array" ref="CH8">INDEX(Transcriptome!BA$2:BA$28,MATCH(1,(Transcriptome!$A$2:$A$28=$B8)*(Transcriptome!$C$2:$C$28=$G8),0))</f>
        <v>2.2110972178245372</v>
      </c>
      <c r="CI8">
        <f t="array" ref="CI8">INDEX(Transcriptome!BB$2:BB$28,MATCH(1,(Transcriptome!$A$2:$A$28=$B8)*(Transcriptome!$C$2:$C$28=$G8),0))</f>
        <v>2.0052625729406564</v>
      </c>
      <c r="CJ8">
        <f t="array" ref="CJ8">INDEX(Transcriptome!BC$2:BC$28,MATCH(1,(Transcriptome!$A$2:$A$28=$B8)*(Transcriptome!$C$2:$C$28=$G8),0))</f>
        <v>0</v>
      </c>
      <c r="CK8">
        <f t="array" ref="CK8">INDEX(Transcriptome!BD$2:BD$28,MATCH(1,(Transcriptome!$A$2:$A$28=$B8)*(Transcriptome!$C$2:$C$28=$G8),0))</f>
        <v>0.99946907963844456</v>
      </c>
      <c r="CL8">
        <f t="array" ref="CL8">INDEX(Transcriptome!BE$2:BE$28,MATCH(1,(Transcriptome!$A$2:$A$28=$B8)*(Transcriptome!$C$2:$C$28=$G8),0))</f>
        <v>1.4078816127558538</v>
      </c>
      <c r="CM8">
        <f t="array" ref="CM8">INDEX(Transcriptome!BF$2:BF$28,MATCH(1,(Transcriptome!$A$2:$A$28=$B8)*(Transcriptome!$C$2:$C$28=$G8),0))</f>
        <v>1.4576608642231981</v>
      </c>
      <c r="CN8">
        <f t="array" ref="CN8">INDEX(Transcriptome!BG$2:BG$28,MATCH(1,(Transcriptome!$A$2:$A$28=$B8)*(Transcriptome!$C$2:$C$28=$G8),0))</f>
        <v>2.9900144760241787</v>
      </c>
      <c r="CO8">
        <f t="array" ref="CO8">INDEX(Transcriptome!BH$2:BH$28,MATCH(1,(Transcriptome!$A$2:$A$28=$B8)*(Transcriptome!$C$2:$C$28=$G8),0))</f>
        <v>0.56887953529706936</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4.080540530339805</v>
      </c>
      <c r="CS8">
        <f t="array" ref="CS8">INDEX(Transcriptome!BL$2:BL$28,MATCH(1,(Transcriptome!$A$2:$A$28=$B8)*(Transcriptome!$C$2:$C$28=$G8),0))</f>
        <v>2.731716075055703</v>
      </c>
      <c r="CT8">
        <f t="array" ref="CT8">INDEX(Transcriptome!BM$2:BM$28,MATCH(1,(Transcriptome!$A$2:$A$28=$B8)*(Transcriptome!$C$2:$C$28=$G8),0))</f>
        <v>1.1493512451322954</v>
      </c>
      <c r="CU8">
        <f t="array" ref="CU8">INDEX(Transcriptome!BN$2:BN$28,MATCH(1,(Transcriptome!$A$2:$A$28=$B8)*(Transcriptome!$C$2:$C$28=$G8),0))</f>
        <v>44.734751324798466</v>
      </c>
      <c r="CV8">
        <f t="array" ref="CV8">INDEX(Transcriptome!BO$2:BO$28,MATCH(1,(Transcriptome!$A$2:$A$28=$B8)*(Transcriptome!$C$2:$C$28=$G8),0))</f>
        <v>0.88062279532718779</v>
      </c>
      <c r="CW8">
        <f t="array" ref="CW8">INDEX(Transcriptome!BP$2:BP$28,MATCH(1,(Transcriptome!$A$2:$A$28=$B8)*(Transcriptome!$C$2:$C$28=$G8),0))</f>
        <v>0.56887953529706936</v>
      </c>
      <c r="CX8">
        <f t="array" ref="CX8">INDEX(Transcriptome!BQ$2:BQ$28,MATCH(1,(Transcriptome!$A$2:$A$28=$B8)*(Transcriptome!$C$2:$C$28=$G8),0))</f>
        <v>1</v>
      </c>
      <c r="CY8">
        <f t="array" ref="CY8">INDEX(Transcriptome!BR$2:BR$28,MATCH(1,(Transcriptome!$A$2:$A$28=$B8)*(Transcriptome!$C$2:$C$28=$G8),0))</f>
        <v>1.5039495013074526</v>
      </c>
    </row>
    <row r="9" spans="1:103">
      <c r="A9">
        <f>'Measured Data'!A14</f>
        <v>7</v>
      </c>
      <c r="B9" t="s">
        <v>586</v>
      </c>
      <c r="C9" s="324" t="s">
        <v>588</v>
      </c>
      <c r="D9">
        <v>1</v>
      </c>
      <c r="E9">
        <f>'Measured Data'!H14</f>
        <v>9.945699555969238</v>
      </c>
      <c r="F9" s="477">
        <f>'Measured Data'!K14</f>
        <v>99.193603515625</v>
      </c>
      <c r="G9" t="s">
        <v>513</v>
      </c>
      <c r="H9" s="321">
        <f>'Measured Data'!B14</f>
        <v>6.8604166666700621</v>
      </c>
      <c r="I9" s="322">
        <f>'Measured Data'!C14</f>
        <v>164.65000000008149</v>
      </c>
      <c r="J9">
        <f>'In Process Calc.'!B10</f>
        <v>6.8604166666700621</v>
      </c>
      <c r="K9">
        <f>'In Process Calc.'!C10</f>
        <v>164.65000000008149</v>
      </c>
      <c r="L9">
        <f>'Measured Data'!Z14</f>
        <v>31.250693843113741</v>
      </c>
      <c r="M9">
        <f>'Measured Data'!AF14</f>
        <v>10.990230905861457</v>
      </c>
      <c r="N9">
        <f>'Measured Data'!AA14</f>
        <v>2.6819999999999999</v>
      </c>
      <c r="O9">
        <f>'Measured Data'!W14</f>
        <v>5.5880000000000001</v>
      </c>
      <c r="P9">
        <f>'Measured Data'!X14</f>
        <v>2.8410000000000002</v>
      </c>
      <c r="Q9">
        <f>'Growth Regression'!P9</f>
        <v>1.2121238379291103E-2</v>
      </c>
      <c r="R9">
        <f>Q9/'Growth Regression'!$O$24</f>
        <v>0.45043148862033133</v>
      </c>
      <c r="S9">
        <f>'Post Process Calc.'!K10</f>
        <v>4.4157204002955426E-2</v>
      </c>
      <c r="T9">
        <f>'Post Process Calc.'!Q10</f>
        <v>3.290574235022793E-3</v>
      </c>
      <c r="U9">
        <f>'Post Process Calc.'!L10</f>
        <v>-2.930538987917751E-3</v>
      </c>
      <c r="V9">
        <f>'Post Process Calc.'!H10</f>
        <v>4.0691404102983098E-3</v>
      </c>
      <c r="W9">
        <f>'Post Process Calc.'!I10</f>
        <v>-1.4613276959805123E-3</v>
      </c>
      <c r="X9">
        <f>'Post Process Calc.'!AG10</f>
        <v>7.451953332014763E-2</v>
      </c>
      <c r="Y9">
        <f t="shared" si="2"/>
        <v>27.598252501847139</v>
      </c>
      <c r="Z9">
        <f t="shared" si="2"/>
        <v>2.0566088968892453</v>
      </c>
      <c r="AA9">
        <f t="shared" si="0"/>
        <v>-1.8315868674485942</v>
      </c>
      <c r="AB9">
        <f t="shared" si="0"/>
        <v>2.5432127564364437</v>
      </c>
      <c r="AC9">
        <f t="shared" si="0"/>
        <v>-0.9133298099878201</v>
      </c>
      <c r="AD9">
        <v>100</v>
      </c>
      <c r="AE9">
        <v>0.32</v>
      </c>
      <c r="AF9">
        <v>7</v>
      </c>
      <c r="AG9">
        <v>0.7</v>
      </c>
      <c r="AH9">
        <f t="shared" si="1"/>
        <v>5.0118723362727164E-8</v>
      </c>
      <c r="AI9">
        <v>1</v>
      </c>
      <c r="AJ9">
        <v>0.311</v>
      </c>
      <c r="AK9">
        <f t="array" ref="AK9">INDEX(Transcriptome!D$2:D$28,MATCH(1,(Transcriptome!$A$2:$A$28=$B9)*(Transcriptome!$C$2:$C$28=$G9),0))</f>
        <v>0.92920540890907499</v>
      </c>
      <c r="AL9">
        <f t="array" ref="AL9">INDEX(Transcriptome!E$2:E$28,MATCH(1,(Transcriptome!$A$2:$A$28=$B9)*(Transcriptome!$C$2:$C$28=$G9),0))</f>
        <v>1.7329213892359023</v>
      </c>
      <c r="AM9">
        <f t="array" ref="AM9">INDEX(Transcriptome!F$2:F$28,MATCH(1,(Transcriptome!$A$2:$A$28=$B9)*(Transcriptome!$C$2:$C$28=$G9),0))</f>
        <v>1.248709181151141</v>
      </c>
      <c r="AN9">
        <f t="array" ref="AN9">INDEX(Transcriptome!G$2:G$28,MATCH(1,(Transcriptome!$A$2:$A$28=$B9)*(Transcriptome!$C$2:$C$28=$G9),0))</f>
        <v>0.4721791156252973</v>
      </c>
      <c r="AO9">
        <f t="array" ref="AO9">INDEX(Transcriptome!H$2:H$28,MATCH(1,(Transcriptome!$A$2:$A$28=$B9)*(Transcriptome!$C$2:$C$28=$G9),0))</f>
        <v>0</v>
      </c>
      <c r="AP9">
        <f t="array" ref="AP9">INDEX(Transcriptome!I$2:I$28,MATCH(1,(Transcriptome!$A$2:$A$28=$B9)*(Transcriptome!$C$2:$C$28=$G9),0))</f>
        <v>1.1226843694890076</v>
      </c>
      <c r="AQ9">
        <f t="array" ref="AQ9">INDEX(Transcriptome!J$2:J$28,MATCH(1,(Transcriptome!$A$2:$A$28=$B9)*(Transcriptome!$C$2:$C$28=$G9),0))</f>
        <v>1.3251398271295012</v>
      </c>
      <c r="AR9">
        <f t="array" ref="AR9">INDEX(Transcriptome!K$2:K$28,MATCH(1,(Transcriptome!$A$2:$A$28=$B9)*(Transcriptome!$C$2:$C$28=$G9),0))</f>
        <v>0.96530155174686461</v>
      </c>
      <c r="AS9">
        <f t="array" ref="AS9">INDEX(Transcriptome!L$2:L$28,MATCH(1,(Transcriptome!$A$2:$A$28=$B9)*(Transcriptome!$C$2:$C$28=$G9),0))</f>
        <v>1.2210153312207193</v>
      </c>
      <c r="AT9">
        <f t="array" ref="AT9">INDEX(Transcriptome!M$2:M$28,MATCH(1,(Transcriptome!$A$2:$A$28=$B9)*(Transcriptome!$C$2:$C$28=$G9),0))</f>
        <v>1.2244730900490455</v>
      </c>
      <c r="AU9">
        <f t="array" ref="AU9">INDEX(Transcriptome!N$2:N$28,MATCH(1,(Transcriptome!$A$2:$A$28=$B9)*(Transcriptome!$C$2:$C$28=$G9),0))</f>
        <v>0.73155313986543535</v>
      </c>
      <c r="AV9">
        <f t="array" ref="AV9">INDEX(Transcriptome!O$2:O$28,MATCH(1,(Transcriptome!$A$2:$A$28=$B9)*(Transcriptome!$C$2:$C$28=$G9),0))</f>
        <v>1.152318513561184</v>
      </c>
      <c r="AW9">
        <f t="array" ref="AW9">INDEX(Transcriptome!P$2:P$28,MATCH(1,(Transcriptome!$A$2:$A$28=$B9)*(Transcriptome!$C$2:$C$28=$G9),0))</f>
        <v>0.89618838062804274</v>
      </c>
      <c r="AX9">
        <f t="array" ref="AX9">INDEX(Transcriptome!Q$2:Q$28,MATCH(1,(Transcriptome!$A$2:$A$28=$B9)*(Transcriptome!$C$2:$C$28=$G9),0))</f>
        <v>0.65135227913388327</v>
      </c>
      <c r="AY9">
        <f t="array" ref="AY9">INDEX(Transcriptome!R$2:R$28,MATCH(1,(Transcriptome!$A$2:$A$28=$B9)*(Transcriptome!$C$2:$C$28=$G9),0))</f>
        <v>0.44670006467175033</v>
      </c>
      <c r="AZ9">
        <f t="array" ref="AZ9">INDEX(Transcriptome!S$2:S$28,MATCH(1,(Transcriptome!$A$2:$A$28=$B9)*(Transcriptome!$C$2:$C$28=$G9),0))</f>
        <v>0.54170910506007386</v>
      </c>
      <c r="BA9">
        <f t="array" ref="BA9">INDEX(Transcriptome!T$2:T$28,MATCH(1,(Transcriptome!$A$2:$A$28=$B9)*(Transcriptome!$C$2:$C$28=$G9),0))</f>
        <v>1.1524538892853755</v>
      </c>
      <c r="BB9">
        <f t="array" ref="BB9">INDEX(Transcriptome!U$2:U$28,MATCH(1,(Transcriptome!$A$2:$A$28=$B9)*(Transcriptome!$C$2:$C$28=$G9),0))</f>
        <v>3.717777936487666</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0.76557540655216338</v>
      </c>
      <c r="BF9">
        <f t="array" ref="BF9">INDEX(Transcriptome!Y$2:Y$28,MATCH(1,(Transcriptome!$A$2:$A$28=$B9)*(Transcriptome!$C$2:$C$28=$G9),0))</f>
        <v>0</v>
      </c>
      <c r="BG9">
        <f t="array" ref="BG9">INDEX(Transcriptome!Z$2:Z$28,MATCH(1,(Transcriptome!$A$2:$A$28=$B9)*(Transcriptome!$C$2:$C$28=$G9),0))</f>
        <v>1.2179664020132115</v>
      </c>
      <c r="BH9">
        <f t="array" ref="BH9">INDEX(Transcriptome!AA$2:AA$28,MATCH(1,(Transcriptome!$A$2:$A$28=$B9)*(Transcriptome!$C$2:$C$28=$G9),0))</f>
        <v>1.4585553096187835</v>
      </c>
      <c r="BI9">
        <f t="array" ref="BI9">INDEX(Transcriptome!AB$2:AB$28,MATCH(1,(Transcriptome!$A$2:$A$28=$B9)*(Transcriptome!$C$2:$C$28=$G9),0))</f>
        <v>0.49899248340048019</v>
      </c>
      <c r="BJ9">
        <f t="array" ref="BJ9">INDEX(Transcriptome!AC$2:AC$28,MATCH(1,(Transcriptome!$A$2:$A$28=$B9)*(Transcriptome!$C$2:$C$28=$G9),0))</f>
        <v>1.0380961603134766</v>
      </c>
      <c r="BK9">
        <f t="array" ref="BK9">INDEX(Transcriptome!AD$2:AD$28,MATCH(1,(Transcriptome!$A$2:$A$28=$B9)*(Transcriptome!$C$2:$C$28=$G9),0))</f>
        <v>0.8468321289341687</v>
      </c>
      <c r="BL9">
        <f t="array" ref="BL9">INDEX(Transcriptome!AE$2:AE$28,MATCH(1,(Transcriptome!$A$2:$A$28=$B9)*(Transcriptome!$C$2:$C$28=$G9),0))</f>
        <v>1.3366947398587019</v>
      </c>
      <c r="BM9">
        <f t="array" ref="BM9">INDEX(Transcriptome!AF$2:AF$28,MATCH(1,(Transcriptome!$A$2:$A$28=$B9)*(Transcriptome!$C$2:$C$28=$G9),0))</f>
        <v>0.50618842957342058</v>
      </c>
      <c r="BN9">
        <f t="array" ref="BN9">INDEX(Transcriptome!AG$2:AG$28,MATCH(1,(Transcriptome!$A$2:$A$28=$B9)*(Transcriptome!$C$2:$C$28=$G9),0))</f>
        <v>0.66736997584655977</v>
      </c>
      <c r="BO9">
        <f t="array" ref="BO9">INDEX(Transcriptome!AH$2:AH$28,MATCH(1,(Transcriptome!$A$2:$A$28=$B9)*(Transcriptome!$C$2:$C$28=$G9),0))</f>
        <v>1.9306174267998168</v>
      </c>
      <c r="BP9">
        <f t="array" ref="BP9">INDEX(Transcriptome!AI$2:AI$28,MATCH(1,(Transcriptome!$A$2:$A$28=$B9)*(Transcriptome!$C$2:$C$28=$G9),0))</f>
        <v>0.77468008259435317</v>
      </c>
      <c r="BQ9">
        <f t="array" ref="BQ9">INDEX(Transcriptome!AJ$2:AJ$28,MATCH(1,(Transcriptome!$A$2:$A$28=$B9)*(Transcriptome!$C$2:$C$28=$G9),0))</f>
        <v>1.0628605890830978</v>
      </c>
      <c r="BR9">
        <f t="array" ref="BR9">INDEX(Transcriptome!AK$2:AK$28,MATCH(1,(Transcriptome!$A$2:$A$28=$B9)*(Transcriptome!$C$2:$C$28=$G9),0))</f>
        <v>0.55212849473227277</v>
      </c>
      <c r="BS9">
        <f t="array" ref="BS9">INDEX(Transcriptome!AL$2:AL$28,MATCH(1,(Transcriptome!$A$2:$A$28=$B9)*(Transcriptome!$C$2:$C$28=$G9),0))</f>
        <v>1</v>
      </c>
      <c r="BT9">
        <f t="array" ref="BT9">INDEX(Transcriptome!AM$2:AM$28,MATCH(1,(Transcriptome!$A$2:$A$28=$B9)*(Transcriptome!$C$2:$C$28=$G9),0))</f>
        <v>0.66472755238098791</v>
      </c>
      <c r="BU9">
        <f t="array" ref="BU9">INDEX(Transcriptome!AN$2:AN$28,MATCH(1,(Transcriptome!$A$2:$A$28=$B9)*(Transcriptome!$C$2:$C$28=$G9),0))</f>
        <v>1.0010669451153449</v>
      </c>
      <c r="BV9">
        <f t="array" ref="BV9">INDEX(Transcriptome!AO$2:AO$28,MATCH(1,(Transcriptome!$A$2:$A$28=$B9)*(Transcriptome!$C$2:$C$28=$G9),0))</f>
        <v>0.99858945685943101</v>
      </c>
      <c r="BW9">
        <f t="array" ref="BW9">INDEX(Transcriptome!AP$2:AP$28,MATCH(1,(Transcriptome!$A$2:$A$28=$B9)*(Transcriptome!$C$2:$C$28=$G9),0))</f>
        <v>1.1339345806169323</v>
      </c>
      <c r="BX9">
        <f t="array" ref="BX9">INDEX(Transcriptome!AQ$2:AQ$28,MATCH(1,(Transcriptome!$A$2:$A$28=$B9)*(Transcriptome!$C$2:$C$28=$G9),0))</f>
        <v>1.6048583301573733</v>
      </c>
      <c r="BY9">
        <f t="array" ref="BY9">INDEX(Transcriptome!AR$2:AR$28,MATCH(1,(Transcriptome!$A$2:$A$28=$B9)*(Transcriptome!$C$2:$C$28=$G9),0))</f>
        <v>0.83750658657958177</v>
      </c>
      <c r="BZ9">
        <f t="array" ref="BZ9">INDEX(Transcriptome!AS$2:AS$28,MATCH(1,(Transcriptome!$A$2:$A$28=$B9)*(Transcriptome!$C$2:$C$28=$G9),0))</f>
        <v>0.95672606842320829</v>
      </c>
      <c r="CA9">
        <f t="array" ref="CA9">INDEX(Transcriptome!AT$2:AT$28,MATCH(1,(Transcriptome!$A$2:$A$28=$B9)*(Transcriptome!$C$2:$C$28=$G9),0))</f>
        <v>0.68800520797646092</v>
      </c>
      <c r="CB9">
        <f t="array" ref="CB9">INDEX(Transcriptome!AU$2:AU$28,MATCH(1,(Transcriptome!$A$2:$A$28=$B9)*(Transcriptome!$C$2:$C$28=$G9),0))</f>
        <v>1.6867561981283563</v>
      </c>
      <c r="CC9">
        <f t="array" ref="CC9">INDEX(Transcriptome!AV$2:AV$28,MATCH(1,(Transcriptome!$A$2:$A$28=$B9)*(Transcriptome!$C$2:$C$28=$G9),0))</f>
        <v>0.72245781173202261</v>
      </c>
      <c r="CD9">
        <f t="array" ref="CD9">INDEX(Transcriptome!AW$2:AW$28,MATCH(1,(Transcriptome!$A$2:$A$28=$B9)*(Transcriptome!$C$2:$C$28=$G9),0))</f>
        <v>0.97913290067472636</v>
      </c>
      <c r="CE9">
        <f t="array" ref="CE9">INDEX(Transcriptome!AX$2:AX$28,MATCH(1,(Transcriptome!$A$2:$A$28=$B9)*(Transcriptome!$C$2:$C$28=$G9),0))</f>
        <v>0.91722492630928665</v>
      </c>
      <c r="CF9">
        <f t="array" ref="CF9">INDEX(Transcriptome!AY$2:AY$28,MATCH(1,(Transcriptome!$A$2:$A$28=$B9)*(Transcriptome!$C$2:$C$28=$G9),0))</f>
        <v>1.1415999188887762</v>
      </c>
      <c r="CG9">
        <f t="array" ref="CG9">INDEX(Transcriptome!AZ$2:AZ$28,MATCH(1,(Transcriptome!$A$2:$A$28=$B9)*(Transcriptome!$C$2:$C$28=$G9),0))</f>
        <v>0.54738994790393225</v>
      </c>
      <c r="CH9">
        <f t="array" ref="CH9">INDEX(Transcriptome!BA$2:BA$28,MATCH(1,(Transcriptome!$A$2:$A$28=$B9)*(Transcriptome!$C$2:$C$28=$G9),0))</f>
        <v>2.2110972178245372</v>
      </c>
      <c r="CI9">
        <f t="array" ref="CI9">INDEX(Transcriptome!BB$2:BB$28,MATCH(1,(Transcriptome!$A$2:$A$28=$B9)*(Transcriptome!$C$2:$C$28=$G9),0))</f>
        <v>2.0052625729406564</v>
      </c>
      <c r="CJ9">
        <f t="array" ref="CJ9">INDEX(Transcriptome!BC$2:BC$28,MATCH(1,(Transcriptome!$A$2:$A$28=$B9)*(Transcriptome!$C$2:$C$28=$G9),0))</f>
        <v>0</v>
      </c>
      <c r="CK9">
        <f t="array" ref="CK9">INDEX(Transcriptome!BD$2:BD$28,MATCH(1,(Transcriptome!$A$2:$A$28=$B9)*(Transcriptome!$C$2:$C$28=$G9),0))</f>
        <v>0.99946907963844456</v>
      </c>
      <c r="CL9">
        <f t="array" ref="CL9">INDEX(Transcriptome!BE$2:BE$28,MATCH(1,(Transcriptome!$A$2:$A$28=$B9)*(Transcriptome!$C$2:$C$28=$G9),0))</f>
        <v>1.4078816127558538</v>
      </c>
      <c r="CM9">
        <f t="array" ref="CM9">INDEX(Transcriptome!BF$2:BF$28,MATCH(1,(Transcriptome!$A$2:$A$28=$B9)*(Transcriptome!$C$2:$C$28=$G9),0))</f>
        <v>1.4576608642231981</v>
      </c>
      <c r="CN9">
        <f t="array" ref="CN9">INDEX(Transcriptome!BG$2:BG$28,MATCH(1,(Transcriptome!$A$2:$A$28=$B9)*(Transcriptome!$C$2:$C$28=$G9),0))</f>
        <v>2.9900144760241787</v>
      </c>
      <c r="CO9">
        <f t="array" ref="CO9">INDEX(Transcriptome!BH$2:BH$28,MATCH(1,(Transcriptome!$A$2:$A$28=$B9)*(Transcriptome!$C$2:$C$28=$G9),0))</f>
        <v>0.56887953529706936</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4.080540530339805</v>
      </c>
      <c r="CS9">
        <f t="array" ref="CS9">INDEX(Transcriptome!BL$2:BL$28,MATCH(1,(Transcriptome!$A$2:$A$28=$B9)*(Transcriptome!$C$2:$C$28=$G9),0))</f>
        <v>2.731716075055703</v>
      </c>
      <c r="CT9">
        <f t="array" ref="CT9">INDEX(Transcriptome!BM$2:BM$28,MATCH(1,(Transcriptome!$A$2:$A$28=$B9)*(Transcriptome!$C$2:$C$28=$G9),0))</f>
        <v>1.1493512451322954</v>
      </c>
      <c r="CU9">
        <f t="array" ref="CU9">INDEX(Transcriptome!BN$2:BN$28,MATCH(1,(Transcriptome!$A$2:$A$28=$B9)*(Transcriptome!$C$2:$C$28=$G9),0))</f>
        <v>44.734751324798466</v>
      </c>
      <c r="CV9">
        <f t="array" ref="CV9">INDEX(Transcriptome!BO$2:BO$28,MATCH(1,(Transcriptome!$A$2:$A$28=$B9)*(Transcriptome!$C$2:$C$28=$G9),0))</f>
        <v>0.88062279532718779</v>
      </c>
      <c r="CW9">
        <f t="array" ref="CW9">INDEX(Transcriptome!BP$2:BP$28,MATCH(1,(Transcriptome!$A$2:$A$28=$B9)*(Transcriptome!$C$2:$C$28=$G9),0))</f>
        <v>0.56887953529706936</v>
      </c>
      <c r="CX9">
        <f t="array" ref="CX9">INDEX(Transcriptome!BQ$2:BQ$28,MATCH(1,(Transcriptome!$A$2:$A$28=$B9)*(Transcriptome!$C$2:$C$28=$G9),0))</f>
        <v>1</v>
      </c>
      <c r="CY9">
        <f t="array" ref="CY9">INDEX(Transcriptome!BR$2:BR$28,MATCH(1,(Transcriptome!$A$2:$A$28=$B9)*(Transcriptome!$C$2:$C$28=$G9),0))</f>
        <v>1.5039495013074526</v>
      </c>
    </row>
    <row r="10" spans="1:103">
      <c r="A10">
        <f>'Measured Data'!A15</f>
        <v>8</v>
      </c>
      <c r="B10" t="s">
        <v>586</v>
      </c>
      <c r="C10" s="324" t="s">
        <v>588</v>
      </c>
      <c r="D10">
        <v>1</v>
      </c>
      <c r="E10">
        <f>'Measured Data'!H15</f>
        <v>12.503599984741211</v>
      </c>
      <c r="F10" s="477">
        <f>'Measured Data'!K15</f>
        <v>99.228302001953125</v>
      </c>
      <c r="G10" t="s">
        <v>513</v>
      </c>
      <c r="H10" s="321">
        <f>'Measured Data'!B15</f>
        <v>7.8763888888861402</v>
      </c>
      <c r="I10" s="322">
        <f>'Measured Data'!C15</f>
        <v>189.03333333326736</v>
      </c>
      <c r="J10">
        <f>'In Process Calc.'!B11</f>
        <v>7.8763888888861402</v>
      </c>
      <c r="K10">
        <f>'In Process Calc.'!C11</f>
        <v>189.03333333326736</v>
      </c>
      <c r="L10">
        <f>'Measured Data'!Z15</f>
        <v>20.260218921379249</v>
      </c>
      <c r="M10">
        <f>'Measured Data'!AF15</f>
        <v>12.655417406749555</v>
      </c>
      <c r="N10">
        <f>'Measured Data'!AA15</f>
        <v>3.4809999999999999</v>
      </c>
      <c r="O10">
        <f>'Measured Data'!W15</f>
        <v>1.1599999999999999</v>
      </c>
      <c r="P10">
        <f>'Measured Data'!X15</f>
        <v>3.5670000000000002</v>
      </c>
      <c r="Q10">
        <f>'Growth Regression'!P10</f>
        <v>8.029119649252462E-3</v>
      </c>
      <c r="R10">
        <f>Q10/'Growth Regression'!$O$24</f>
        <v>0.29836623971543824</v>
      </c>
      <c r="S10">
        <f>'Post Process Calc.'!K11</f>
        <v>4.1801149985527301E-2</v>
      </c>
      <c r="T10">
        <f>'Post Process Calc.'!Q11</f>
        <v>-8.4527404757693807E-4</v>
      </c>
      <c r="U10">
        <f>'Post Process Calc.'!L11</f>
        <v>-1.3336973026113314E-3</v>
      </c>
      <c r="V10">
        <f>'Post Process Calc.'!H11</f>
        <v>3.8451364505081302E-3</v>
      </c>
      <c r="W10">
        <f>'Post Process Calc.'!I11</f>
        <v>-1.2007641469649164E-4</v>
      </c>
      <c r="X10">
        <f>'Post Process Calc.'!AG11</f>
        <v>-2.0221310845983782E-2</v>
      </c>
      <c r="Y10">
        <f t="shared" si="2"/>
        <v>26.125718740954561</v>
      </c>
      <c r="Z10">
        <f t="shared" si="2"/>
        <v>-0.52829627973558624</v>
      </c>
      <c r="AA10">
        <f t="shared" si="0"/>
        <v>-0.83356081413208205</v>
      </c>
      <c r="AB10">
        <f t="shared" si="0"/>
        <v>2.4032102815675813</v>
      </c>
      <c r="AC10">
        <f t="shared" si="0"/>
        <v>-7.5047759185307275E-2</v>
      </c>
      <c r="AD10">
        <v>100</v>
      </c>
      <c r="AE10">
        <v>0.32</v>
      </c>
      <c r="AF10">
        <v>7</v>
      </c>
      <c r="AG10">
        <v>0.7</v>
      </c>
      <c r="AH10">
        <f t="shared" si="1"/>
        <v>5.0118723362727164E-8</v>
      </c>
      <c r="AI10">
        <v>1</v>
      </c>
      <c r="AJ10">
        <v>0.311</v>
      </c>
      <c r="AK10">
        <f t="array" ref="AK10">INDEX(Transcriptome!D$2:D$28,MATCH(1,(Transcriptome!$A$2:$A$28=$B10)*(Transcriptome!$C$2:$C$28=$G10),0))</f>
        <v>0.92920540890907499</v>
      </c>
      <c r="AL10">
        <f t="array" ref="AL10">INDEX(Transcriptome!E$2:E$28,MATCH(1,(Transcriptome!$A$2:$A$28=$B10)*(Transcriptome!$C$2:$C$28=$G10),0))</f>
        <v>1.7329213892359023</v>
      </c>
      <c r="AM10">
        <f t="array" ref="AM10">INDEX(Transcriptome!F$2:F$28,MATCH(1,(Transcriptome!$A$2:$A$28=$B10)*(Transcriptome!$C$2:$C$28=$G10),0))</f>
        <v>1.248709181151141</v>
      </c>
      <c r="AN10">
        <f t="array" ref="AN10">INDEX(Transcriptome!G$2:G$28,MATCH(1,(Transcriptome!$A$2:$A$28=$B10)*(Transcriptome!$C$2:$C$28=$G10),0))</f>
        <v>0.4721791156252973</v>
      </c>
      <c r="AO10">
        <f t="array" ref="AO10">INDEX(Transcriptome!H$2:H$28,MATCH(1,(Transcriptome!$A$2:$A$28=$B10)*(Transcriptome!$C$2:$C$28=$G10),0))</f>
        <v>0</v>
      </c>
      <c r="AP10">
        <f t="array" ref="AP10">INDEX(Transcriptome!I$2:I$28,MATCH(1,(Transcriptome!$A$2:$A$28=$B10)*(Transcriptome!$C$2:$C$28=$G10),0))</f>
        <v>1.1226843694890076</v>
      </c>
      <c r="AQ10">
        <f t="array" ref="AQ10">INDEX(Transcriptome!J$2:J$28,MATCH(1,(Transcriptome!$A$2:$A$28=$B10)*(Transcriptome!$C$2:$C$28=$G10),0))</f>
        <v>1.3251398271295012</v>
      </c>
      <c r="AR10">
        <f t="array" ref="AR10">INDEX(Transcriptome!K$2:K$28,MATCH(1,(Transcriptome!$A$2:$A$28=$B10)*(Transcriptome!$C$2:$C$28=$G10),0))</f>
        <v>0.96530155174686461</v>
      </c>
      <c r="AS10">
        <f t="array" ref="AS10">INDEX(Transcriptome!L$2:L$28,MATCH(1,(Transcriptome!$A$2:$A$28=$B10)*(Transcriptome!$C$2:$C$28=$G10),0))</f>
        <v>1.2210153312207193</v>
      </c>
      <c r="AT10">
        <f t="array" ref="AT10">INDEX(Transcriptome!M$2:M$28,MATCH(1,(Transcriptome!$A$2:$A$28=$B10)*(Transcriptome!$C$2:$C$28=$G10),0))</f>
        <v>1.2244730900490455</v>
      </c>
      <c r="AU10">
        <f t="array" ref="AU10">INDEX(Transcriptome!N$2:N$28,MATCH(1,(Transcriptome!$A$2:$A$28=$B10)*(Transcriptome!$C$2:$C$28=$G10),0))</f>
        <v>0.73155313986543535</v>
      </c>
      <c r="AV10">
        <f t="array" ref="AV10">INDEX(Transcriptome!O$2:O$28,MATCH(1,(Transcriptome!$A$2:$A$28=$B10)*(Transcriptome!$C$2:$C$28=$G10),0))</f>
        <v>1.152318513561184</v>
      </c>
      <c r="AW10">
        <f t="array" ref="AW10">INDEX(Transcriptome!P$2:P$28,MATCH(1,(Transcriptome!$A$2:$A$28=$B10)*(Transcriptome!$C$2:$C$28=$G10),0))</f>
        <v>0.89618838062804274</v>
      </c>
      <c r="AX10">
        <f t="array" ref="AX10">INDEX(Transcriptome!Q$2:Q$28,MATCH(1,(Transcriptome!$A$2:$A$28=$B10)*(Transcriptome!$C$2:$C$28=$G10),0))</f>
        <v>0.65135227913388327</v>
      </c>
      <c r="AY10">
        <f t="array" ref="AY10">INDEX(Transcriptome!R$2:R$28,MATCH(1,(Transcriptome!$A$2:$A$28=$B10)*(Transcriptome!$C$2:$C$28=$G10),0))</f>
        <v>0.44670006467175033</v>
      </c>
      <c r="AZ10">
        <f t="array" ref="AZ10">INDEX(Transcriptome!S$2:S$28,MATCH(1,(Transcriptome!$A$2:$A$28=$B10)*(Transcriptome!$C$2:$C$28=$G10),0))</f>
        <v>0.54170910506007386</v>
      </c>
      <c r="BA10">
        <f t="array" ref="BA10">INDEX(Transcriptome!T$2:T$28,MATCH(1,(Transcriptome!$A$2:$A$28=$B10)*(Transcriptome!$C$2:$C$28=$G10),0))</f>
        <v>1.1524538892853755</v>
      </c>
      <c r="BB10">
        <f t="array" ref="BB10">INDEX(Transcriptome!U$2:U$28,MATCH(1,(Transcriptome!$A$2:$A$28=$B10)*(Transcriptome!$C$2:$C$28=$G10),0))</f>
        <v>3.717777936487666</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0.76557540655216338</v>
      </c>
      <c r="BF10">
        <f t="array" ref="BF10">INDEX(Transcriptome!Y$2:Y$28,MATCH(1,(Transcriptome!$A$2:$A$28=$B10)*(Transcriptome!$C$2:$C$28=$G10),0))</f>
        <v>0</v>
      </c>
      <c r="BG10">
        <f t="array" ref="BG10">INDEX(Transcriptome!Z$2:Z$28,MATCH(1,(Transcriptome!$A$2:$A$28=$B10)*(Transcriptome!$C$2:$C$28=$G10),0))</f>
        <v>1.2179664020132115</v>
      </c>
      <c r="BH10">
        <f t="array" ref="BH10">INDEX(Transcriptome!AA$2:AA$28,MATCH(1,(Transcriptome!$A$2:$A$28=$B10)*(Transcriptome!$C$2:$C$28=$G10),0))</f>
        <v>1.4585553096187835</v>
      </c>
      <c r="BI10">
        <f t="array" ref="BI10">INDEX(Transcriptome!AB$2:AB$28,MATCH(1,(Transcriptome!$A$2:$A$28=$B10)*(Transcriptome!$C$2:$C$28=$G10),0))</f>
        <v>0.49899248340048019</v>
      </c>
      <c r="BJ10">
        <f t="array" ref="BJ10">INDEX(Transcriptome!AC$2:AC$28,MATCH(1,(Transcriptome!$A$2:$A$28=$B10)*(Transcriptome!$C$2:$C$28=$G10),0))</f>
        <v>1.0380961603134766</v>
      </c>
      <c r="BK10">
        <f t="array" ref="BK10">INDEX(Transcriptome!AD$2:AD$28,MATCH(1,(Transcriptome!$A$2:$A$28=$B10)*(Transcriptome!$C$2:$C$28=$G10),0))</f>
        <v>0.8468321289341687</v>
      </c>
      <c r="BL10">
        <f t="array" ref="BL10">INDEX(Transcriptome!AE$2:AE$28,MATCH(1,(Transcriptome!$A$2:$A$28=$B10)*(Transcriptome!$C$2:$C$28=$G10),0))</f>
        <v>1.3366947398587019</v>
      </c>
      <c r="BM10">
        <f t="array" ref="BM10">INDEX(Transcriptome!AF$2:AF$28,MATCH(1,(Transcriptome!$A$2:$A$28=$B10)*(Transcriptome!$C$2:$C$28=$G10),0))</f>
        <v>0.50618842957342058</v>
      </c>
      <c r="BN10">
        <f t="array" ref="BN10">INDEX(Transcriptome!AG$2:AG$28,MATCH(1,(Transcriptome!$A$2:$A$28=$B10)*(Transcriptome!$C$2:$C$28=$G10),0))</f>
        <v>0.66736997584655977</v>
      </c>
      <c r="BO10">
        <f t="array" ref="BO10">INDEX(Transcriptome!AH$2:AH$28,MATCH(1,(Transcriptome!$A$2:$A$28=$B10)*(Transcriptome!$C$2:$C$28=$G10),0))</f>
        <v>1.9306174267998168</v>
      </c>
      <c r="BP10">
        <f t="array" ref="BP10">INDEX(Transcriptome!AI$2:AI$28,MATCH(1,(Transcriptome!$A$2:$A$28=$B10)*(Transcriptome!$C$2:$C$28=$G10),0))</f>
        <v>0.77468008259435317</v>
      </c>
      <c r="BQ10">
        <f t="array" ref="BQ10">INDEX(Transcriptome!AJ$2:AJ$28,MATCH(1,(Transcriptome!$A$2:$A$28=$B10)*(Transcriptome!$C$2:$C$28=$G10),0))</f>
        <v>1.0628605890830978</v>
      </c>
      <c r="BR10">
        <f t="array" ref="BR10">INDEX(Transcriptome!AK$2:AK$28,MATCH(1,(Transcriptome!$A$2:$A$28=$B10)*(Transcriptome!$C$2:$C$28=$G10),0))</f>
        <v>0.55212849473227277</v>
      </c>
      <c r="BS10">
        <f t="array" ref="BS10">INDEX(Transcriptome!AL$2:AL$28,MATCH(1,(Transcriptome!$A$2:$A$28=$B10)*(Transcriptome!$C$2:$C$28=$G10),0))</f>
        <v>1</v>
      </c>
      <c r="BT10">
        <f t="array" ref="BT10">INDEX(Transcriptome!AM$2:AM$28,MATCH(1,(Transcriptome!$A$2:$A$28=$B10)*(Transcriptome!$C$2:$C$28=$G10),0))</f>
        <v>0.66472755238098791</v>
      </c>
      <c r="BU10">
        <f t="array" ref="BU10">INDEX(Transcriptome!AN$2:AN$28,MATCH(1,(Transcriptome!$A$2:$A$28=$B10)*(Transcriptome!$C$2:$C$28=$G10),0))</f>
        <v>1.0010669451153449</v>
      </c>
      <c r="BV10">
        <f t="array" ref="BV10">INDEX(Transcriptome!AO$2:AO$28,MATCH(1,(Transcriptome!$A$2:$A$28=$B10)*(Transcriptome!$C$2:$C$28=$G10),0))</f>
        <v>0.99858945685943101</v>
      </c>
      <c r="BW10">
        <f t="array" ref="BW10">INDEX(Transcriptome!AP$2:AP$28,MATCH(1,(Transcriptome!$A$2:$A$28=$B10)*(Transcriptome!$C$2:$C$28=$G10),0))</f>
        <v>1.1339345806169323</v>
      </c>
      <c r="BX10">
        <f t="array" ref="BX10">INDEX(Transcriptome!AQ$2:AQ$28,MATCH(1,(Transcriptome!$A$2:$A$28=$B10)*(Transcriptome!$C$2:$C$28=$G10),0))</f>
        <v>1.6048583301573733</v>
      </c>
      <c r="BY10">
        <f t="array" ref="BY10">INDEX(Transcriptome!AR$2:AR$28,MATCH(1,(Transcriptome!$A$2:$A$28=$B10)*(Transcriptome!$C$2:$C$28=$G10),0))</f>
        <v>0.83750658657958177</v>
      </c>
      <c r="BZ10">
        <f t="array" ref="BZ10">INDEX(Transcriptome!AS$2:AS$28,MATCH(1,(Transcriptome!$A$2:$A$28=$B10)*(Transcriptome!$C$2:$C$28=$G10),0))</f>
        <v>0.95672606842320829</v>
      </c>
      <c r="CA10">
        <f t="array" ref="CA10">INDEX(Transcriptome!AT$2:AT$28,MATCH(1,(Transcriptome!$A$2:$A$28=$B10)*(Transcriptome!$C$2:$C$28=$G10),0))</f>
        <v>0.68800520797646092</v>
      </c>
      <c r="CB10">
        <f t="array" ref="CB10">INDEX(Transcriptome!AU$2:AU$28,MATCH(1,(Transcriptome!$A$2:$A$28=$B10)*(Transcriptome!$C$2:$C$28=$G10),0))</f>
        <v>1.6867561981283563</v>
      </c>
      <c r="CC10">
        <f t="array" ref="CC10">INDEX(Transcriptome!AV$2:AV$28,MATCH(1,(Transcriptome!$A$2:$A$28=$B10)*(Transcriptome!$C$2:$C$28=$G10),0))</f>
        <v>0.72245781173202261</v>
      </c>
      <c r="CD10">
        <f t="array" ref="CD10">INDEX(Transcriptome!AW$2:AW$28,MATCH(1,(Transcriptome!$A$2:$A$28=$B10)*(Transcriptome!$C$2:$C$28=$G10),0))</f>
        <v>0.97913290067472636</v>
      </c>
      <c r="CE10">
        <f t="array" ref="CE10">INDEX(Transcriptome!AX$2:AX$28,MATCH(1,(Transcriptome!$A$2:$A$28=$B10)*(Transcriptome!$C$2:$C$28=$G10),0))</f>
        <v>0.91722492630928665</v>
      </c>
      <c r="CF10">
        <f t="array" ref="CF10">INDEX(Transcriptome!AY$2:AY$28,MATCH(1,(Transcriptome!$A$2:$A$28=$B10)*(Transcriptome!$C$2:$C$28=$G10),0))</f>
        <v>1.1415999188887762</v>
      </c>
      <c r="CG10">
        <f t="array" ref="CG10">INDEX(Transcriptome!AZ$2:AZ$28,MATCH(1,(Transcriptome!$A$2:$A$28=$B10)*(Transcriptome!$C$2:$C$28=$G10),0))</f>
        <v>0.54738994790393225</v>
      </c>
      <c r="CH10">
        <f t="array" ref="CH10">INDEX(Transcriptome!BA$2:BA$28,MATCH(1,(Transcriptome!$A$2:$A$28=$B10)*(Transcriptome!$C$2:$C$28=$G10),0))</f>
        <v>2.2110972178245372</v>
      </c>
      <c r="CI10">
        <f t="array" ref="CI10">INDEX(Transcriptome!BB$2:BB$28,MATCH(1,(Transcriptome!$A$2:$A$28=$B10)*(Transcriptome!$C$2:$C$28=$G10),0))</f>
        <v>2.0052625729406564</v>
      </c>
      <c r="CJ10">
        <f t="array" ref="CJ10">INDEX(Transcriptome!BC$2:BC$28,MATCH(1,(Transcriptome!$A$2:$A$28=$B10)*(Transcriptome!$C$2:$C$28=$G10),0))</f>
        <v>0</v>
      </c>
      <c r="CK10">
        <f t="array" ref="CK10">INDEX(Transcriptome!BD$2:BD$28,MATCH(1,(Transcriptome!$A$2:$A$28=$B10)*(Transcriptome!$C$2:$C$28=$G10),0))</f>
        <v>0.99946907963844456</v>
      </c>
      <c r="CL10">
        <f t="array" ref="CL10">INDEX(Transcriptome!BE$2:BE$28,MATCH(1,(Transcriptome!$A$2:$A$28=$B10)*(Transcriptome!$C$2:$C$28=$G10),0))</f>
        <v>1.4078816127558538</v>
      </c>
      <c r="CM10">
        <f t="array" ref="CM10">INDEX(Transcriptome!BF$2:BF$28,MATCH(1,(Transcriptome!$A$2:$A$28=$B10)*(Transcriptome!$C$2:$C$28=$G10),0))</f>
        <v>1.4576608642231981</v>
      </c>
      <c r="CN10">
        <f t="array" ref="CN10">INDEX(Transcriptome!BG$2:BG$28,MATCH(1,(Transcriptome!$A$2:$A$28=$B10)*(Transcriptome!$C$2:$C$28=$G10),0))</f>
        <v>2.9900144760241787</v>
      </c>
      <c r="CO10">
        <f t="array" ref="CO10">INDEX(Transcriptome!BH$2:BH$28,MATCH(1,(Transcriptome!$A$2:$A$28=$B10)*(Transcriptome!$C$2:$C$28=$G10),0))</f>
        <v>0.56887953529706936</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4.080540530339805</v>
      </c>
      <c r="CS10">
        <f t="array" ref="CS10">INDEX(Transcriptome!BL$2:BL$28,MATCH(1,(Transcriptome!$A$2:$A$28=$B10)*(Transcriptome!$C$2:$C$28=$G10),0))</f>
        <v>2.731716075055703</v>
      </c>
      <c r="CT10">
        <f t="array" ref="CT10">INDEX(Transcriptome!BM$2:BM$28,MATCH(1,(Transcriptome!$A$2:$A$28=$B10)*(Transcriptome!$C$2:$C$28=$G10),0))</f>
        <v>1.1493512451322954</v>
      </c>
      <c r="CU10">
        <f t="array" ref="CU10">INDEX(Transcriptome!BN$2:BN$28,MATCH(1,(Transcriptome!$A$2:$A$28=$B10)*(Transcriptome!$C$2:$C$28=$G10),0))</f>
        <v>44.734751324798466</v>
      </c>
      <c r="CV10">
        <f t="array" ref="CV10">INDEX(Transcriptome!BO$2:BO$28,MATCH(1,(Transcriptome!$A$2:$A$28=$B10)*(Transcriptome!$C$2:$C$28=$G10),0))</f>
        <v>0.88062279532718779</v>
      </c>
      <c r="CW10">
        <f t="array" ref="CW10">INDEX(Transcriptome!BP$2:BP$28,MATCH(1,(Transcriptome!$A$2:$A$28=$B10)*(Transcriptome!$C$2:$C$28=$G10),0))</f>
        <v>0.56887953529706936</v>
      </c>
      <c r="CX10">
        <f t="array" ref="CX10">INDEX(Transcriptome!BQ$2:BQ$28,MATCH(1,(Transcriptome!$A$2:$A$28=$B10)*(Transcriptome!$C$2:$C$28=$G10),0))</f>
        <v>1</v>
      </c>
      <c r="CY10">
        <f t="array" ref="CY10">INDEX(Transcriptome!BR$2:BR$28,MATCH(1,(Transcriptome!$A$2:$A$28=$B10)*(Transcriptome!$C$2:$C$28=$G10),0))</f>
        <v>1.5039495013074526</v>
      </c>
    </row>
    <row r="11" spans="1:103">
      <c r="A11">
        <f>'Measured Data'!A16</f>
        <v>9</v>
      </c>
      <c r="B11" t="s">
        <v>586</v>
      </c>
      <c r="C11" s="324" t="s">
        <v>588</v>
      </c>
      <c r="D11">
        <v>1</v>
      </c>
      <c r="E11">
        <f>'Measured Data'!H16</f>
        <v>15.666299684143066</v>
      </c>
      <c r="F11" s="477">
        <f>'Measured Data'!K16</f>
        <v>99.119300842285156</v>
      </c>
      <c r="G11" t="s">
        <v>513</v>
      </c>
      <c r="H11" s="321">
        <f>'Measured Data'!B16</f>
        <v>8.8743055555532919</v>
      </c>
      <c r="I11" s="322">
        <f>'Measured Data'!C16</f>
        <v>212.98333333327901</v>
      </c>
      <c r="J11">
        <f>'In Process Calc.'!B12</f>
        <v>8.8743055555532919</v>
      </c>
      <c r="K11">
        <f>'In Process Calc.'!C12</f>
        <v>212.98333333327901</v>
      </c>
      <c r="L11">
        <f>'Measured Data'!Z16</f>
        <v>9.8803259397411143</v>
      </c>
      <c r="M11">
        <f>'Measured Data'!AF16</f>
        <v>8.9920071047957375</v>
      </c>
      <c r="N11">
        <f>'Measured Data'!AA16</f>
        <v>3.5910000000000002</v>
      </c>
      <c r="O11">
        <f>'Measured Data'!W16</f>
        <v>0</v>
      </c>
      <c r="P11">
        <f>'Measured Data'!X16</f>
        <v>3.1579999999999999</v>
      </c>
      <c r="Q11">
        <f>'Growth Regression'!P11</f>
        <v>4.910763698539748E-3</v>
      </c>
      <c r="R11">
        <f>Q11/'Growth Regression'!$O$24</f>
        <v>0.18248651942816646</v>
      </c>
      <c r="S11">
        <f>'Post Process Calc.'!K12</f>
        <v>3.791441420650872E-2</v>
      </c>
      <c r="T11">
        <f>'Post Process Calc.'!Q12</f>
        <v>-3.5232107501196523E-3</v>
      </c>
      <c r="U11">
        <f>'Post Process Calc.'!L12</f>
        <v>-8.7606768564061542E-5</v>
      </c>
      <c r="V11">
        <f>'Post Process Calc.'!H12</f>
        <v>3.24532621318559E-3</v>
      </c>
      <c r="W11">
        <f>'Post Process Calc.'!I12</f>
        <v>6.9029737870183029E-4</v>
      </c>
      <c r="X11">
        <f>'Post Process Calc.'!AG12</f>
        <v>-9.2925364240886182E-2</v>
      </c>
      <c r="Y11">
        <f t="shared" si="2"/>
        <v>23.696508879067949</v>
      </c>
      <c r="Z11">
        <f t="shared" si="2"/>
        <v>-2.2020067188247827</v>
      </c>
      <c r="AA11">
        <f t="shared" si="0"/>
        <v>-5.4754230352538465E-2</v>
      </c>
      <c r="AB11">
        <f t="shared" si="0"/>
        <v>2.0283288832409938</v>
      </c>
      <c r="AC11">
        <f t="shared" si="0"/>
        <v>0.4314358616886439</v>
      </c>
      <c r="AD11">
        <v>100</v>
      </c>
      <c r="AE11">
        <v>0.32</v>
      </c>
      <c r="AF11">
        <v>7</v>
      </c>
      <c r="AG11">
        <v>0.7</v>
      </c>
      <c r="AH11">
        <f t="shared" si="1"/>
        <v>5.0118723362727164E-8</v>
      </c>
      <c r="AI11">
        <v>1</v>
      </c>
      <c r="AJ11">
        <v>0.311</v>
      </c>
      <c r="AK11">
        <f t="array" ref="AK11">INDEX(Transcriptome!D$2:D$28,MATCH(1,(Transcriptome!$A$2:$A$28=$B11)*(Transcriptome!$C$2:$C$28=$G11),0))</f>
        <v>0.92920540890907499</v>
      </c>
      <c r="AL11">
        <f t="array" ref="AL11">INDEX(Transcriptome!E$2:E$28,MATCH(1,(Transcriptome!$A$2:$A$28=$B11)*(Transcriptome!$C$2:$C$28=$G11),0))</f>
        <v>1.7329213892359023</v>
      </c>
      <c r="AM11">
        <f t="array" ref="AM11">INDEX(Transcriptome!F$2:F$28,MATCH(1,(Transcriptome!$A$2:$A$28=$B11)*(Transcriptome!$C$2:$C$28=$G11),0))</f>
        <v>1.248709181151141</v>
      </c>
      <c r="AN11">
        <f t="array" ref="AN11">INDEX(Transcriptome!G$2:G$28,MATCH(1,(Transcriptome!$A$2:$A$28=$B11)*(Transcriptome!$C$2:$C$28=$G11),0))</f>
        <v>0.4721791156252973</v>
      </c>
      <c r="AO11">
        <f t="array" ref="AO11">INDEX(Transcriptome!H$2:H$28,MATCH(1,(Transcriptome!$A$2:$A$28=$B11)*(Transcriptome!$C$2:$C$28=$G11),0))</f>
        <v>0</v>
      </c>
      <c r="AP11">
        <f t="array" ref="AP11">INDEX(Transcriptome!I$2:I$28,MATCH(1,(Transcriptome!$A$2:$A$28=$B11)*(Transcriptome!$C$2:$C$28=$G11),0))</f>
        <v>1.1226843694890076</v>
      </c>
      <c r="AQ11">
        <f t="array" ref="AQ11">INDEX(Transcriptome!J$2:J$28,MATCH(1,(Transcriptome!$A$2:$A$28=$B11)*(Transcriptome!$C$2:$C$28=$G11),0))</f>
        <v>1.3251398271295012</v>
      </c>
      <c r="AR11">
        <f t="array" ref="AR11">INDEX(Transcriptome!K$2:K$28,MATCH(1,(Transcriptome!$A$2:$A$28=$B11)*(Transcriptome!$C$2:$C$28=$G11),0))</f>
        <v>0.96530155174686461</v>
      </c>
      <c r="AS11">
        <f t="array" ref="AS11">INDEX(Transcriptome!L$2:L$28,MATCH(1,(Transcriptome!$A$2:$A$28=$B11)*(Transcriptome!$C$2:$C$28=$G11),0))</f>
        <v>1.2210153312207193</v>
      </c>
      <c r="AT11">
        <f t="array" ref="AT11">INDEX(Transcriptome!M$2:M$28,MATCH(1,(Transcriptome!$A$2:$A$28=$B11)*(Transcriptome!$C$2:$C$28=$G11),0))</f>
        <v>1.2244730900490455</v>
      </c>
      <c r="AU11">
        <f t="array" ref="AU11">INDEX(Transcriptome!N$2:N$28,MATCH(1,(Transcriptome!$A$2:$A$28=$B11)*(Transcriptome!$C$2:$C$28=$G11),0))</f>
        <v>0.73155313986543535</v>
      </c>
      <c r="AV11">
        <f t="array" ref="AV11">INDEX(Transcriptome!O$2:O$28,MATCH(1,(Transcriptome!$A$2:$A$28=$B11)*(Transcriptome!$C$2:$C$28=$G11),0))</f>
        <v>1.152318513561184</v>
      </c>
      <c r="AW11">
        <f t="array" ref="AW11">INDEX(Transcriptome!P$2:P$28,MATCH(1,(Transcriptome!$A$2:$A$28=$B11)*(Transcriptome!$C$2:$C$28=$G11),0))</f>
        <v>0.89618838062804274</v>
      </c>
      <c r="AX11">
        <f t="array" ref="AX11">INDEX(Transcriptome!Q$2:Q$28,MATCH(1,(Transcriptome!$A$2:$A$28=$B11)*(Transcriptome!$C$2:$C$28=$G11),0))</f>
        <v>0.65135227913388327</v>
      </c>
      <c r="AY11">
        <f t="array" ref="AY11">INDEX(Transcriptome!R$2:R$28,MATCH(1,(Transcriptome!$A$2:$A$28=$B11)*(Transcriptome!$C$2:$C$28=$G11),0))</f>
        <v>0.44670006467175033</v>
      </c>
      <c r="AZ11">
        <f t="array" ref="AZ11">INDEX(Transcriptome!S$2:S$28,MATCH(1,(Transcriptome!$A$2:$A$28=$B11)*(Transcriptome!$C$2:$C$28=$G11),0))</f>
        <v>0.54170910506007386</v>
      </c>
      <c r="BA11">
        <f t="array" ref="BA11">INDEX(Transcriptome!T$2:T$28,MATCH(1,(Transcriptome!$A$2:$A$28=$B11)*(Transcriptome!$C$2:$C$28=$G11),0))</f>
        <v>1.1524538892853755</v>
      </c>
      <c r="BB11">
        <f t="array" ref="BB11">INDEX(Transcriptome!U$2:U$28,MATCH(1,(Transcriptome!$A$2:$A$28=$B11)*(Transcriptome!$C$2:$C$28=$G11),0))</f>
        <v>3.717777936487666</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0.76557540655216338</v>
      </c>
      <c r="BF11">
        <f t="array" ref="BF11">INDEX(Transcriptome!Y$2:Y$28,MATCH(1,(Transcriptome!$A$2:$A$28=$B11)*(Transcriptome!$C$2:$C$28=$G11),0))</f>
        <v>0</v>
      </c>
      <c r="BG11">
        <f t="array" ref="BG11">INDEX(Transcriptome!Z$2:Z$28,MATCH(1,(Transcriptome!$A$2:$A$28=$B11)*(Transcriptome!$C$2:$C$28=$G11),0))</f>
        <v>1.2179664020132115</v>
      </c>
      <c r="BH11">
        <f t="array" ref="BH11">INDEX(Transcriptome!AA$2:AA$28,MATCH(1,(Transcriptome!$A$2:$A$28=$B11)*(Transcriptome!$C$2:$C$28=$G11),0))</f>
        <v>1.4585553096187835</v>
      </c>
      <c r="BI11">
        <f t="array" ref="BI11">INDEX(Transcriptome!AB$2:AB$28,MATCH(1,(Transcriptome!$A$2:$A$28=$B11)*(Transcriptome!$C$2:$C$28=$G11),0))</f>
        <v>0.49899248340048019</v>
      </c>
      <c r="BJ11">
        <f t="array" ref="BJ11">INDEX(Transcriptome!AC$2:AC$28,MATCH(1,(Transcriptome!$A$2:$A$28=$B11)*(Transcriptome!$C$2:$C$28=$G11),0))</f>
        <v>1.0380961603134766</v>
      </c>
      <c r="BK11">
        <f t="array" ref="BK11">INDEX(Transcriptome!AD$2:AD$28,MATCH(1,(Transcriptome!$A$2:$A$28=$B11)*(Transcriptome!$C$2:$C$28=$G11),0))</f>
        <v>0.8468321289341687</v>
      </c>
      <c r="BL11">
        <f t="array" ref="BL11">INDEX(Transcriptome!AE$2:AE$28,MATCH(1,(Transcriptome!$A$2:$A$28=$B11)*(Transcriptome!$C$2:$C$28=$G11),0))</f>
        <v>1.3366947398587019</v>
      </c>
      <c r="BM11">
        <f t="array" ref="BM11">INDEX(Transcriptome!AF$2:AF$28,MATCH(1,(Transcriptome!$A$2:$A$28=$B11)*(Transcriptome!$C$2:$C$28=$G11),0))</f>
        <v>0.50618842957342058</v>
      </c>
      <c r="BN11">
        <f t="array" ref="BN11">INDEX(Transcriptome!AG$2:AG$28,MATCH(1,(Transcriptome!$A$2:$A$28=$B11)*(Transcriptome!$C$2:$C$28=$G11),0))</f>
        <v>0.66736997584655977</v>
      </c>
      <c r="BO11">
        <f t="array" ref="BO11">INDEX(Transcriptome!AH$2:AH$28,MATCH(1,(Transcriptome!$A$2:$A$28=$B11)*(Transcriptome!$C$2:$C$28=$G11),0))</f>
        <v>1.9306174267998168</v>
      </c>
      <c r="BP11">
        <f t="array" ref="BP11">INDEX(Transcriptome!AI$2:AI$28,MATCH(1,(Transcriptome!$A$2:$A$28=$B11)*(Transcriptome!$C$2:$C$28=$G11),0))</f>
        <v>0.77468008259435317</v>
      </c>
      <c r="BQ11">
        <f t="array" ref="BQ11">INDEX(Transcriptome!AJ$2:AJ$28,MATCH(1,(Transcriptome!$A$2:$A$28=$B11)*(Transcriptome!$C$2:$C$28=$G11),0))</f>
        <v>1.0628605890830978</v>
      </c>
      <c r="BR11">
        <f t="array" ref="BR11">INDEX(Transcriptome!AK$2:AK$28,MATCH(1,(Transcriptome!$A$2:$A$28=$B11)*(Transcriptome!$C$2:$C$28=$G11),0))</f>
        <v>0.55212849473227277</v>
      </c>
      <c r="BS11">
        <f t="array" ref="BS11">INDEX(Transcriptome!AL$2:AL$28,MATCH(1,(Transcriptome!$A$2:$A$28=$B11)*(Transcriptome!$C$2:$C$28=$G11),0))</f>
        <v>1</v>
      </c>
      <c r="BT11">
        <f t="array" ref="BT11">INDEX(Transcriptome!AM$2:AM$28,MATCH(1,(Transcriptome!$A$2:$A$28=$B11)*(Transcriptome!$C$2:$C$28=$G11),0))</f>
        <v>0.66472755238098791</v>
      </c>
      <c r="BU11">
        <f t="array" ref="BU11">INDEX(Transcriptome!AN$2:AN$28,MATCH(1,(Transcriptome!$A$2:$A$28=$B11)*(Transcriptome!$C$2:$C$28=$G11),0))</f>
        <v>1.0010669451153449</v>
      </c>
      <c r="BV11">
        <f t="array" ref="BV11">INDEX(Transcriptome!AO$2:AO$28,MATCH(1,(Transcriptome!$A$2:$A$28=$B11)*(Transcriptome!$C$2:$C$28=$G11),0))</f>
        <v>0.99858945685943101</v>
      </c>
      <c r="BW11">
        <f t="array" ref="BW11">INDEX(Transcriptome!AP$2:AP$28,MATCH(1,(Transcriptome!$A$2:$A$28=$B11)*(Transcriptome!$C$2:$C$28=$G11),0))</f>
        <v>1.1339345806169323</v>
      </c>
      <c r="BX11">
        <f t="array" ref="BX11">INDEX(Transcriptome!AQ$2:AQ$28,MATCH(1,(Transcriptome!$A$2:$A$28=$B11)*(Transcriptome!$C$2:$C$28=$G11),0))</f>
        <v>1.6048583301573733</v>
      </c>
      <c r="BY11">
        <f t="array" ref="BY11">INDEX(Transcriptome!AR$2:AR$28,MATCH(1,(Transcriptome!$A$2:$A$28=$B11)*(Transcriptome!$C$2:$C$28=$G11),0))</f>
        <v>0.83750658657958177</v>
      </c>
      <c r="BZ11">
        <f t="array" ref="BZ11">INDEX(Transcriptome!AS$2:AS$28,MATCH(1,(Transcriptome!$A$2:$A$28=$B11)*(Transcriptome!$C$2:$C$28=$G11),0))</f>
        <v>0.95672606842320829</v>
      </c>
      <c r="CA11">
        <f t="array" ref="CA11">INDEX(Transcriptome!AT$2:AT$28,MATCH(1,(Transcriptome!$A$2:$A$28=$B11)*(Transcriptome!$C$2:$C$28=$G11),0))</f>
        <v>0.68800520797646092</v>
      </c>
      <c r="CB11">
        <f t="array" ref="CB11">INDEX(Transcriptome!AU$2:AU$28,MATCH(1,(Transcriptome!$A$2:$A$28=$B11)*(Transcriptome!$C$2:$C$28=$G11),0))</f>
        <v>1.6867561981283563</v>
      </c>
      <c r="CC11">
        <f t="array" ref="CC11">INDEX(Transcriptome!AV$2:AV$28,MATCH(1,(Transcriptome!$A$2:$A$28=$B11)*(Transcriptome!$C$2:$C$28=$G11),0))</f>
        <v>0.72245781173202261</v>
      </c>
      <c r="CD11">
        <f t="array" ref="CD11">INDEX(Transcriptome!AW$2:AW$28,MATCH(1,(Transcriptome!$A$2:$A$28=$B11)*(Transcriptome!$C$2:$C$28=$G11),0))</f>
        <v>0.97913290067472636</v>
      </c>
      <c r="CE11">
        <f t="array" ref="CE11">INDEX(Transcriptome!AX$2:AX$28,MATCH(1,(Transcriptome!$A$2:$A$28=$B11)*(Transcriptome!$C$2:$C$28=$G11),0))</f>
        <v>0.91722492630928665</v>
      </c>
      <c r="CF11">
        <f t="array" ref="CF11">INDEX(Transcriptome!AY$2:AY$28,MATCH(1,(Transcriptome!$A$2:$A$28=$B11)*(Transcriptome!$C$2:$C$28=$G11),0))</f>
        <v>1.1415999188887762</v>
      </c>
      <c r="CG11">
        <f t="array" ref="CG11">INDEX(Transcriptome!AZ$2:AZ$28,MATCH(1,(Transcriptome!$A$2:$A$28=$B11)*(Transcriptome!$C$2:$C$28=$G11),0))</f>
        <v>0.54738994790393225</v>
      </c>
      <c r="CH11">
        <f t="array" ref="CH11">INDEX(Transcriptome!BA$2:BA$28,MATCH(1,(Transcriptome!$A$2:$A$28=$B11)*(Transcriptome!$C$2:$C$28=$G11),0))</f>
        <v>2.2110972178245372</v>
      </c>
      <c r="CI11">
        <f t="array" ref="CI11">INDEX(Transcriptome!BB$2:BB$28,MATCH(1,(Transcriptome!$A$2:$A$28=$B11)*(Transcriptome!$C$2:$C$28=$G11),0))</f>
        <v>2.0052625729406564</v>
      </c>
      <c r="CJ11">
        <f t="array" ref="CJ11">INDEX(Transcriptome!BC$2:BC$28,MATCH(1,(Transcriptome!$A$2:$A$28=$B11)*(Transcriptome!$C$2:$C$28=$G11),0))</f>
        <v>0</v>
      </c>
      <c r="CK11">
        <f t="array" ref="CK11">INDEX(Transcriptome!BD$2:BD$28,MATCH(1,(Transcriptome!$A$2:$A$28=$B11)*(Transcriptome!$C$2:$C$28=$G11),0))</f>
        <v>0.99946907963844456</v>
      </c>
      <c r="CL11">
        <f t="array" ref="CL11">INDEX(Transcriptome!BE$2:BE$28,MATCH(1,(Transcriptome!$A$2:$A$28=$B11)*(Transcriptome!$C$2:$C$28=$G11),0))</f>
        <v>1.4078816127558538</v>
      </c>
      <c r="CM11">
        <f t="array" ref="CM11">INDEX(Transcriptome!BF$2:BF$28,MATCH(1,(Transcriptome!$A$2:$A$28=$B11)*(Transcriptome!$C$2:$C$28=$G11),0))</f>
        <v>1.4576608642231981</v>
      </c>
      <c r="CN11">
        <f t="array" ref="CN11">INDEX(Transcriptome!BG$2:BG$28,MATCH(1,(Transcriptome!$A$2:$A$28=$B11)*(Transcriptome!$C$2:$C$28=$G11),0))</f>
        <v>2.9900144760241787</v>
      </c>
      <c r="CO11">
        <f t="array" ref="CO11">INDEX(Transcriptome!BH$2:BH$28,MATCH(1,(Transcriptome!$A$2:$A$28=$B11)*(Transcriptome!$C$2:$C$28=$G11),0))</f>
        <v>0.56887953529706936</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4.080540530339805</v>
      </c>
      <c r="CS11">
        <f t="array" ref="CS11">INDEX(Transcriptome!BL$2:BL$28,MATCH(1,(Transcriptome!$A$2:$A$28=$B11)*(Transcriptome!$C$2:$C$28=$G11),0))</f>
        <v>2.731716075055703</v>
      </c>
      <c r="CT11">
        <f t="array" ref="CT11">INDEX(Transcriptome!BM$2:BM$28,MATCH(1,(Transcriptome!$A$2:$A$28=$B11)*(Transcriptome!$C$2:$C$28=$G11),0))</f>
        <v>1.1493512451322954</v>
      </c>
      <c r="CU11">
        <f t="array" ref="CU11">INDEX(Transcriptome!BN$2:BN$28,MATCH(1,(Transcriptome!$A$2:$A$28=$B11)*(Transcriptome!$C$2:$C$28=$G11),0))</f>
        <v>44.734751324798466</v>
      </c>
      <c r="CV11">
        <f t="array" ref="CV11">INDEX(Transcriptome!BO$2:BO$28,MATCH(1,(Transcriptome!$A$2:$A$28=$B11)*(Transcriptome!$C$2:$C$28=$G11),0))</f>
        <v>0.88062279532718779</v>
      </c>
      <c r="CW11">
        <f t="array" ref="CW11">INDEX(Transcriptome!BP$2:BP$28,MATCH(1,(Transcriptome!$A$2:$A$28=$B11)*(Transcriptome!$C$2:$C$28=$G11),0))</f>
        <v>0.56887953529706936</v>
      </c>
      <c r="CX11">
        <f t="array" ref="CX11">INDEX(Transcriptome!BQ$2:BQ$28,MATCH(1,(Transcriptome!$A$2:$A$28=$B11)*(Transcriptome!$C$2:$C$28=$G11),0))</f>
        <v>1</v>
      </c>
      <c r="CY11">
        <f t="array" ref="CY11">INDEX(Transcriptome!BR$2:BR$28,MATCH(1,(Transcriptome!$A$2:$A$28=$B11)*(Transcriptome!$C$2:$C$28=$G11),0))</f>
        <v>1.5039495013074526</v>
      </c>
    </row>
    <row r="12" spans="1:103">
      <c r="A12">
        <f>'Measured Data'!A17</f>
        <v>10</v>
      </c>
      <c r="B12" t="s">
        <v>586</v>
      </c>
      <c r="C12" s="324" t="s">
        <v>588</v>
      </c>
      <c r="D12">
        <v>1</v>
      </c>
      <c r="E12">
        <f>'Measured Data'!H17</f>
        <v>16.470799310302734</v>
      </c>
      <c r="F12" s="477">
        <f>'Measured Data'!K17</f>
        <v>98.199798583984375</v>
      </c>
      <c r="G12" t="s">
        <v>514</v>
      </c>
      <c r="H12" s="321">
        <f>'Measured Data'!B17</f>
        <v>9.9208333333372138</v>
      </c>
      <c r="I12" s="322">
        <f>'Measured Data'!C17</f>
        <v>238.10000000009313</v>
      </c>
      <c r="J12">
        <f>'In Process Calc.'!B13</f>
        <v>9.9208333333372138</v>
      </c>
      <c r="K12">
        <f>'In Process Calc.'!C13</f>
        <v>238.10000000009313</v>
      </c>
      <c r="L12">
        <f>'Measured Data'!Z17</f>
        <v>5.4952374608672478</v>
      </c>
      <c r="M12">
        <f>'Measured Data'!AF17</f>
        <v>7.3268206039076382</v>
      </c>
      <c r="N12">
        <f>'Measured Data'!AA17</f>
        <v>3.4980000000000002</v>
      </c>
      <c r="O12">
        <f>'Measured Data'!W17</f>
        <v>0</v>
      </c>
      <c r="P12">
        <f>'Measured Data'!X17</f>
        <v>2.6589999999999998</v>
      </c>
      <c r="Q12">
        <f>'Growth Regression'!P12</f>
        <v>2.7441330068173207E-3</v>
      </c>
      <c r="R12">
        <f>Q12/'Growth Regression'!$O$24</f>
        <v>0.10197340210259938</v>
      </c>
      <c r="S12">
        <f>'Post Process Calc.'!K13</f>
        <v>3.9523240928229945E-2</v>
      </c>
      <c r="T12">
        <f>'Post Process Calc.'!Q13</f>
        <v>-5.8502441791246553E-3</v>
      </c>
      <c r="U12">
        <f>'Post Process Calc.'!L13</f>
        <v>8.5858801908902797E-4</v>
      </c>
      <c r="V12">
        <f>'Post Process Calc.'!H13</f>
        <v>2.8595167128545669E-3</v>
      </c>
      <c r="W12">
        <f>'Post Process Calc.'!I13</f>
        <v>1.2484241344287452E-3</v>
      </c>
      <c r="X12">
        <f>'Post Process Calc.'!AG13</f>
        <v>-0.14802035566233257</v>
      </c>
      <c r="Y12">
        <f t="shared" si="2"/>
        <v>24.702025580143715</v>
      </c>
      <c r="Z12">
        <f t="shared" si="2"/>
        <v>-3.6564026119529096</v>
      </c>
      <c r="AA12">
        <f t="shared" si="0"/>
        <v>0.53661751193064244</v>
      </c>
      <c r="AB12">
        <f t="shared" si="0"/>
        <v>1.7871979455341043</v>
      </c>
      <c r="AC12">
        <f t="shared" si="0"/>
        <v>0.78026508401796568</v>
      </c>
      <c r="AD12">
        <v>100</v>
      </c>
      <c r="AE12">
        <v>0.32</v>
      </c>
      <c r="AF12">
        <v>7</v>
      </c>
      <c r="AG12">
        <v>0.7</v>
      </c>
      <c r="AH12">
        <f t="shared" si="1"/>
        <v>5.0118723362727164E-8</v>
      </c>
      <c r="AI12">
        <v>1</v>
      </c>
      <c r="AJ12">
        <v>0.311</v>
      </c>
      <c r="AK12">
        <f t="array" ref="AK12">INDEX(Transcriptome!D$2:D$28,MATCH(1,(Transcriptome!$A$2:$A$28=$B12)*(Transcriptome!$C$2:$C$28=$G12),0))</f>
        <v>0.80405817319109352</v>
      </c>
      <c r="AL12">
        <f t="array" ref="AL12">INDEX(Transcriptome!E$2:E$28,MATCH(1,(Transcriptome!$A$2:$A$28=$B12)*(Transcriptome!$C$2:$C$28=$G12),0))</f>
        <v>1.4298002071539264</v>
      </c>
      <c r="AM12">
        <f t="array" ref="AM12">INDEX(Transcriptome!F$2:F$28,MATCH(1,(Transcriptome!$A$2:$A$28=$B12)*(Transcriptome!$C$2:$C$28=$G12),0))</f>
        <v>1.0670774563510854</v>
      </c>
      <c r="AN12">
        <f t="array" ref="AN12">INDEX(Transcriptome!G$2:G$28,MATCH(1,(Transcriptome!$A$2:$A$28=$B12)*(Transcriptome!$C$2:$C$28=$G12),0))</f>
        <v>1.0781450807881872</v>
      </c>
      <c r="AO12">
        <f t="array" ref="AO12">INDEX(Transcriptome!H$2:H$28,MATCH(1,(Transcriptome!$A$2:$A$28=$B12)*(Transcriptome!$C$2:$C$28=$G12),0))</f>
        <v>0</v>
      </c>
      <c r="AP12">
        <f t="array" ref="AP12">INDEX(Transcriptome!I$2:I$28,MATCH(1,(Transcriptome!$A$2:$A$28=$B12)*(Transcriptome!$C$2:$C$28=$G12),0))</f>
        <v>0.96817721241980881</v>
      </c>
      <c r="AQ12">
        <f t="array" ref="AQ12">INDEX(Transcriptome!J$2:J$28,MATCH(1,(Transcriptome!$A$2:$A$28=$B12)*(Transcriptome!$C$2:$C$28=$G12),0))</f>
        <v>1.1419941878058468</v>
      </c>
      <c r="AR12">
        <f t="array" ref="AR12">INDEX(Transcriptome!K$2:K$28,MATCH(1,(Transcriptome!$A$2:$A$28=$B12)*(Transcriptome!$C$2:$C$28=$G12),0))</f>
        <v>0.80519947219679278</v>
      </c>
      <c r="AS12">
        <f t="array" ref="AS12">INDEX(Transcriptome!L$2:L$28,MATCH(1,(Transcriptome!$A$2:$A$28=$B12)*(Transcriptome!$C$2:$C$28=$G12),0))</f>
        <v>0.94825319986319523</v>
      </c>
      <c r="AT12">
        <f t="array" ref="AT12">INDEX(Transcriptome!M$2:M$28,MATCH(1,(Transcriptome!$A$2:$A$28=$B12)*(Transcriptome!$C$2:$C$28=$G12),0))</f>
        <v>0.89840163701205955</v>
      </c>
      <c r="AU12">
        <f t="array" ref="AU12">INDEX(Transcriptome!N$2:N$28,MATCH(1,(Transcriptome!$A$2:$A$28=$B12)*(Transcriptome!$C$2:$C$28=$G12),0))</f>
        <v>0.66021886320115053</v>
      </c>
      <c r="AV12">
        <f t="array" ref="AV12">INDEX(Transcriptome!O$2:O$28,MATCH(1,(Transcriptome!$A$2:$A$28=$B12)*(Transcriptome!$C$2:$C$28=$G12),0))</f>
        <v>0.93150284359136615</v>
      </c>
      <c r="AW12">
        <f t="array" ref="AW12">INDEX(Transcriptome!P$2:P$28,MATCH(1,(Transcriptome!$A$2:$A$28=$B12)*(Transcriptome!$C$2:$C$28=$G12),0))</f>
        <v>0.77308616179216261</v>
      </c>
      <c r="AX12">
        <f t="array" ref="AX12">INDEX(Transcriptome!Q$2:Q$28,MATCH(1,(Transcriptome!$A$2:$A$28=$B12)*(Transcriptome!$C$2:$C$28=$G12),0))</f>
        <v>0.50425498290943815</v>
      </c>
      <c r="AY12">
        <f t="array" ref="AY12">INDEX(Transcriptome!R$2:R$28,MATCH(1,(Transcriptome!$A$2:$A$28=$B12)*(Transcriptome!$C$2:$C$28=$G12),0))</f>
        <v>0.37906477416228462</v>
      </c>
      <c r="AZ12">
        <f t="array" ref="AZ12">INDEX(Transcriptome!S$2:S$28,MATCH(1,(Transcriptome!$A$2:$A$28=$B12)*(Transcriptome!$C$2:$C$28=$G12),0))</f>
        <v>0.47600993683093695</v>
      </c>
      <c r="BA12">
        <f t="array" ref="BA12">INDEX(Transcriptome!T$2:T$28,MATCH(1,(Transcriptome!$A$2:$A$28=$B12)*(Transcriptome!$C$2:$C$28=$G12),0))</f>
        <v>0.97812301555614323</v>
      </c>
      <c r="BB12">
        <f t="array" ref="BB12">INDEX(Transcriptome!U$2:U$28,MATCH(1,(Transcriptome!$A$2:$A$28=$B12)*(Transcriptome!$C$2:$C$28=$G12),0))</f>
        <v>3.5655604776642109</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0.60505302891513024</v>
      </c>
      <c r="BF12">
        <f t="array" ref="BF12">INDEX(Transcriptome!Y$2:Y$28,MATCH(1,(Transcriptome!$A$2:$A$28=$B12)*(Transcriptome!$C$2:$C$28=$G12),0))</f>
        <v>0</v>
      </c>
      <c r="BG12">
        <f t="array" ref="BG12">INDEX(Transcriptome!Z$2:Z$28,MATCH(1,(Transcriptome!$A$2:$A$28=$B12)*(Transcriptome!$C$2:$C$28=$G12),0))</f>
        <v>0.91458665240641712</v>
      </c>
      <c r="BH12">
        <f t="array" ref="BH12">INDEX(Transcriptome!AA$2:AA$28,MATCH(1,(Transcriptome!$A$2:$A$28=$B12)*(Transcriptome!$C$2:$C$28=$G12),0))</f>
        <v>1.1828097150558938</v>
      </c>
      <c r="BI12">
        <f t="array" ref="BI12">INDEX(Transcriptome!AB$2:AB$28,MATCH(1,(Transcriptome!$A$2:$A$28=$B12)*(Transcriptome!$C$2:$C$28=$G12),0))</f>
        <v>0.39742902714099099</v>
      </c>
      <c r="BJ12">
        <f t="array" ref="BJ12">INDEX(Transcriptome!AC$2:AC$28,MATCH(1,(Transcriptome!$A$2:$A$28=$B12)*(Transcriptome!$C$2:$C$28=$G12),0))</f>
        <v>0.88287815493621413</v>
      </c>
      <c r="BK12">
        <f t="array" ref="BK12">INDEX(Transcriptome!AD$2:AD$28,MATCH(1,(Transcriptome!$A$2:$A$28=$B12)*(Transcriptome!$C$2:$C$28=$G12),0))</f>
        <v>0.68110348686631206</v>
      </c>
      <c r="BL12">
        <f t="array" ref="BL12">INDEX(Transcriptome!AE$2:AE$28,MATCH(1,(Transcriptome!$A$2:$A$28=$B12)*(Transcriptome!$C$2:$C$28=$G12),0))</f>
        <v>1.1804974792973464</v>
      </c>
      <c r="BM12">
        <f t="array" ref="BM12">INDEX(Transcriptome!AF$2:AF$28,MATCH(1,(Transcriptome!$A$2:$A$28=$B12)*(Transcriptome!$C$2:$C$28=$G12),0))</f>
        <v>0.41354036163430702</v>
      </c>
      <c r="BN12">
        <f t="array" ref="BN12">INDEX(Transcriptome!AG$2:AG$28,MATCH(1,(Transcriptome!$A$2:$A$28=$B12)*(Transcriptome!$C$2:$C$28=$G12),0))</f>
        <v>0.47954980313717949</v>
      </c>
      <c r="BO12">
        <f t="array" ref="BO12">INDEX(Transcriptome!AH$2:AH$28,MATCH(1,(Transcriptome!$A$2:$A$28=$B12)*(Transcriptome!$C$2:$C$28=$G12),0))</f>
        <v>1.4712509003322132</v>
      </c>
      <c r="BP12">
        <f t="array" ref="BP12">INDEX(Transcriptome!AI$2:AI$28,MATCH(1,(Transcriptome!$A$2:$A$28=$B12)*(Transcriptome!$C$2:$C$28=$G12),0))</f>
        <v>0.61348296884797748</v>
      </c>
      <c r="BQ12">
        <f t="array" ref="BQ12">INDEX(Transcriptome!AJ$2:AJ$28,MATCH(1,(Transcriptome!$A$2:$A$28=$B12)*(Transcriptome!$C$2:$C$28=$G12),0))</f>
        <v>0.87690372243192172</v>
      </c>
      <c r="BR12">
        <f t="array" ref="BR12">INDEX(Transcriptome!AK$2:AK$28,MATCH(1,(Transcriptome!$A$2:$A$28=$B12)*(Transcriptome!$C$2:$C$28=$G12),0))</f>
        <v>0.46290432007199001</v>
      </c>
      <c r="BS12">
        <f t="array" ref="BS12">INDEX(Transcriptome!AL$2:AL$28,MATCH(1,(Transcriptome!$A$2:$A$28=$B12)*(Transcriptome!$C$2:$C$28=$G12),0))</f>
        <v>1</v>
      </c>
      <c r="BT12">
        <f t="array" ref="BT12">INDEX(Transcriptome!AM$2:AM$28,MATCH(1,(Transcriptome!$A$2:$A$28=$B12)*(Transcriptome!$C$2:$C$28=$G12),0))</f>
        <v>0.47060026111851089</v>
      </c>
      <c r="BU12">
        <f t="array" ref="BU12">INDEX(Transcriptome!AN$2:AN$28,MATCH(1,(Transcriptome!$A$2:$A$28=$B12)*(Transcriptome!$C$2:$C$28=$G12),0))</f>
        <v>0.81490174493105216</v>
      </c>
      <c r="BV12">
        <f t="array" ref="BV12">INDEX(Transcriptome!AO$2:AO$28,MATCH(1,(Transcriptome!$A$2:$A$28=$B12)*(Transcriptome!$C$2:$C$28=$G12),0))</f>
        <v>0.84347055456963871</v>
      </c>
      <c r="BW12">
        <f t="array" ref="BW12">INDEX(Transcriptome!AP$2:AP$28,MATCH(1,(Transcriptome!$A$2:$A$28=$B12)*(Transcriptome!$C$2:$C$28=$G12),0))</f>
        <v>0.94157586893589507</v>
      </c>
      <c r="BX12">
        <f t="array" ref="BX12">INDEX(Transcriptome!AQ$2:AQ$28,MATCH(1,(Transcriptome!$A$2:$A$28=$B12)*(Transcriptome!$C$2:$C$28=$G12),0))</f>
        <v>1.3941488677060316</v>
      </c>
      <c r="BY12">
        <f t="array" ref="BY12">INDEX(Transcriptome!AR$2:AR$28,MATCH(1,(Transcriptome!$A$2:$A$28=$B12)*(Transcriptome!$C$2:$C$28=$G12),0))</f>
        <v>0.65105549195123524</v>
      </c>
      <c r="BZ12">
        <f t="array" ref="BZ12">INDEX(Transcriptome!AS$2:AS$28,MATCH(1,(Transcriptome!$A$2:$A$28=$B12)*(Transcriptome!$C$2:$C$28=$G12),0))</f>
        <v>0.74865097843497297</v>
      </c>
      <c r="CA12">
        <f t="array" ref="CA12">INDEX(Transcriptome!AT$2:AT$28,MATCH(1,(Transcriptome!$A$2:$A$28=$B12)*(Transcriptome!$C$2:$C$28=$G12),0))</f>
        <v>0.57519358588280989</v>
      </c>
      <c r="CB12">
        <f t="array" ref="CB12">INDEX(Transcriptome!AU$2:AU$28,MATCH(1,(Transcriptome!$A$2:$A$28=$B12)*(Transcriptome!$C$2:$C$28=$G12),0))</f>
        <v>1.3600560267668953</v>
      </c>
      <c r="CC12">
        <f t="array" ref="CC12">INDEX(Transcriptome!AV$2:AV$28,MATCH(1,(Transcriptome!$A$2:$A$28=$B12)*(Transcriptome!$C$2:$C$28=$G12),0))</f>
        <v>0.63065751621815513</v>
      </c>
      <c r="CD12">
        <f t="array" ref="CD12">INDEX(Transcriptome!AW$2:AW$28,MATCH(1,(Transcriptome!$A$2:$A$28=$B12)*(Transcriptome!$C$2:$C$28=$G12),0))</f>
        <v>0.78705678834872239</v>
      </c>
      <c r="CE12">
        <f t="array" ref="CE12">INDEX(Transcriptome!AX$2:AX$28,MATCH(1,(Transcriptome!$A$2:$A$28=$B12)*(Transcriptome!$C$2:$C$28=$G12),0))</f>
        <v>0.69164128672141545</v>
      </c>
      <c r="CF12">
        <f t="array" ref="CF12">INDEX(Transcriptome!AY$2:AY$28,MATCH(1,(Transcriptome!$A$2:$A$28=$B12)*(Transcriptome!$C$2:$C$28=$G12),0))</f>
        <v>0.99089806815963755</v>
      </c>
      <c r="CG12">
        <f t="array" ref="CG12">INDEX(Transcriptome!AZ$2:AZ$28,MATCH(1,(Transcriptome!$A$2:$A$28=$B12)*(Transcriptome!$C$2:$C$28=$G12),0))</f>
        <v>0.45310281880283021</v>
      </c>
      <c r="CH12">
        <f t="array" ref="CH12">INDEX(Transcriptome!BA$2:BA$28,MATCH(1,(Transcriptome!$A$2:$A$28=$B12)*(Transcriptome!$C$2:$C$28=$G12),0))</f>
        <v>1.5134916222954586</v>
      </c>
      <c r="CI12">
        <f t="array" ref="CI12">INDEX(Transcriptome!BB$2:BB$28,MATCH(1,(Transcriptome!$A$2:$A$28=$B12)*(Transcriptome!$C$2:$C$28=$G12),0))</f>
        <v>1.6719635554907832</v>
      </c>
      <c r="CJ12">
        <f t="array" ref="CJ12">INDEX(Transcriptome!BC$2:BC$28,MATCH(1,(Transcriptome!$A$2:$A$28=$B12)*(Transcriptome!$C$2:$C$28=$G12),0))</f>
        <v>0</v>
      </c>
      <c r="CK12">
        <f t="array" ref="CK12">INDEX(Transcriptome!BD$2:BD$28,MATCH(1,(Transcriptome!$A$2:$A$28=$B12)*(Transcriptome!$C$2:$C$28=$G12),0))</f>
        <v>0.84632079917465686</v>
      </c>
      <c r="CL12">
        <f t="array" ref="CL12">INDEX(Transcriptome!BE$2:BE$28,MATCH(1,(Transcriptome!$A$2:$A$28=$B12)*(Transcriptome!$C$2:$C$28=$G12),0))</f>
        <v>1.1369151512835534</v>
      </c>
      <c r="CM12">
        <f t="array" ref="CM12">INDEX(Transcriptome!BF$2:BF$28,MATCH(1,(Transcriptome!$A$2:$A$28=$B12)*(Transcriptome!$C$2:$C$28=$G12),0))</f>
        <v>1.3015890144199895</v>
      </c>
      <c r="CN12">
        <f t="array" ref="CN12">INDEX(Transcriptome!BG$2:BG$28,MATCH(1,(Transcriptome!$A$2:$A$28=$B12)*(Transcriptome!$C$2:$C$28=$G12),0))</f>
        <v>2.4160142270418321</v>
      </c>
      <c r="CO12">
        <f t="array" ref="CO12">INDEX(Transcriptome!BH$2:BH$28,MATCH(1,(Transcriptome!$A$2:$A$28=$B12)*(Transcriptome!$C$2:$C$28=$G12),0))</f>
        <v>0.46651821183567305</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3.9186431888175837</v>
      </c>
      <c r="CS12">
        <f t="array" ref="CS12">INDEX(Transcriptome!BL$2:BL$28,MATCH(1,(Transcriptome!$A$2:$A$28=$B12)*(Transcriptome!$C$2:$C$28=$G12),0))</f>
        <v>2.1859284806526076</v>
      </c>
      <c r="CT12">
        <f t="array" ref="CT12">INDEX(Transcriptome!BM$2:BM$28,MATCH(1,(Transcriptome!$A$2:$A$28=$B12)*(Transcriptome!$C$2:$C$28=$G12),0))</f>
        <v>0.82694614561725766</v>
      </c>
      <c r="CU12">
        <f t="array" ref="CU12">INDEX(Transcriptome!BN$2:BN$28,MATCH(1,(Transcriptome!$A$2:$A$28=$B12)*(Transcriptome!$C$2:$C$28=$G12),0))</f>
        <v>34.197717837116315</v>
      </c>
      <c r="CV12">
        <f t="array" ref="CV12">INDEX(Transcriptome!BO$2:BO$28,MATCH(1,(Transcriptome!$A$2:$A$28=$B12)*(Transcriptome!$C$2:$C$28=$G12),0))</f>
        <v>0.93477609147985707</v>
      </c>
      <c r="CW12">
        <f t="array" ref="CW12">INDEX(Transcriptome!BP$2:BP$28,MATCH(1,(Transcriptome!$A$2:$A$28=$B12)*(Transcriptome!$C$2:$C$28=$G12),0))</f>
        <v>0.46651821183567305</v>
      </c>
      <c r="CX12">
        <f t="array" ref="CX12">INDEX(Transcriptome!BQ$2:BQ$28,MATCH(1,(Transcriptome!$A$2:$A$28=$B12)*(Transcriptome!$C$2:$C$28=$G12),0))</f>
        <v>1</v>
      </c>
      <c r="CY12">
        <f t="array" ref="CY12">INDEX(Transcriptome!BR$2:BR$28,MATCH(1,(Transcriptome!$A$2:$A$28=$B12)*(Transcriptome!$C$2:$C$28=$G12),0))</f>
        <v>1.6237859342813912</v>
      </c>
    </row>
    <row r="13" spans="1:103">
      <c r="A13">
        <f>'Measured Data'!A18</f>
        <v>11</v>
      </c>
      <c r="B13" t="s">
        <v>586</v>
      </c>
      <c r="C13" s="324" t="s">
        <v>588</v>
      </c>
      <c r="D13">
        <v>1</v>
      </c>
      <c r="E13">
        <f>'Measured Data'!H18</f>
        <v>15.796199662780761</v>
      </c>
      <c r="F13" s="477">
        <f>'Measured Data'!K18</f>
        <v>97.856796264648438</v>
      </c>
      <c r="G13" t="s">
        <v>514</v>
      </c>
      <c r="H13" s="321">
        <f>'Measured Data'!B18</f>
        <v>10.90625</v>
      </c>
      <c r="I13" s="322">
        <f>'Measured Data'!C18</f>
        <v>261.75</v>
      </c>
      <c r="J13">
        <f>'In Process Calc.'!B14</f>
        <v>10.90625</v>
      </c>
      <c r="K13">
        <f>'In Process Calc.'!C14</f>
        <v>261.75</v>
      </c>
      <c r="L13">
        <f>'Measured Data'!Z18</f>
        <v>7.0494460356579856</v>
      </c>
      <c r="M13">
        <f>'Measured Data'!AF18</f>
        <v>5.8836589698046184</v>
      </c>
      <c r="N13">
        <f>'Measured Data'!AA18</f>
        <v>2.5630000000000002</v>
      </c>
      <c r="O13">
        <f>'Measured Data'!W18</f>
        <v>6.8000000000000005E-2</v>
      </c>
      <c r="P13">
        <f>'Measured Data'!X18</f>
        <v>2.4900000000000002</v>
      </c>
      <c r="Q13">
        <f>'Growth Regression'!P13</f>
        <v>1.5253730757170826E-3</v>
      </c>
      <c r="R13">
        <f>Q13/'Growth Regression'!$O$24</f>
        <v>5.6683652585405371E-2</v>
      </c>
      <c r="S13">
        <f>'Post Process Calc.'!K14</f>
        <v>4.3179612487732548E-2</v>
      </c>
      <c r="T13">
        <f>'Post Process Calc.'!Q14</f>
        <v>-7.1231738177513285E-3</v>
      </c>
      <c r="U13">
        <f>'Post Process Calc.'!L14</f>
        <v>1.4807072490990378E-3</v>
      </c>
      <c r="V13">
        <f>'Post Process Calc.'!H14</f>
        <v>2.0517262868168973E-3</v>
      </c>
      <c r="W13">
        <f>'Post Process Calc.'!I14</f>
        <v>1.5396615856187272E-3</v>
      </c>
      <c r="X13">
        <f>'Post Process Calc.'!AG14</f>
        <v>-0.16496613580714839</v>
      </c>
      <c r="Y13">
        <f t="shared" si="2"/>
        <v>26.98725780483284</v>
      </c>
      <c r="Z13">
        <f t="shared" si="2"/>
        <v>-4.4519836360945799</v>
      </c>
      <c r="AA13">
        <f t="shared" si="0"/>
        <v>0.92544203068689856</v>
      </c>
      <c r="AB13">
        <f t="shared" si="0"/>
        <v>1.2823289292605609</v>
      </c>
      <c r="AC13">
        <f t="shared" si="0"/>
        <v>0.96228849101170444</v>
      </c>
      <c r="AD13">
        <v>100</v>
      </c>
      <c r="AE13">
        <v>0.32</v>
      </c>
      <c r="AF13">
        <v>7</v>
      </c>
      <c r="AG13">
        <v>0.7</v>
      </c>
      <c r="AH13">
        <f t="shared" si="1"/>
        <v>5.0118723362727164E-8</v>
      </c>
      <c r="AI13">
        <v>1</v>
      </c>
      <c r="AJ13">
        <v>0.311</v>
      </c>
      <c r="AK13">
        <f t="array" ref="AK13">INDEX(Transcriptome!D$2:D$28,MATCH(1,(Transcriptome!$A$2:$A$28=$B13)*(Transcriptome!$C$2:$C$28=$G13),0))</f>
        <v>0.80405817319109352</v>
      </c>
      <c r="AL13">
        <f t="array" ref="AL13">INDEX(Transcriptome!E$2:E$28,MATCH(1,(Transcriptome!$A$2:$A$28=$B13)*(Transcriptome!$C$2:$C$28=$G13),0))</f>
        <v>1.4298002071539264</v>
      </c>
      <c r="AM13">
        <f t="array" ref="AM13">INDEX(Transcriptome!F$2:F$28,MATCH(1,(Transcriptome!$A$2:$A$28=$B13)*(Transcriptome!$C$2:$C$28=$G13),0))</f>
        <v>1.0670774563510854</v>
      </c>
      <c r="AN13">
        <f t="array" ref="AN13">INDEX(Transcriptome!G$2:G$28,MATCH(1,(Transcriptome!$A$2:$A$28=$B13)*(Transcriptome!$C$2:$C$28=$G13),0))</f>
        <v>1.0781450807881872</v>
      </c>
      <c r="AO13">
        <f t="array" ref="AO13">INDEX(Transcriptome!H$2:H$28,MATCH(1,(Transcriptome!$A$2:$A$28=$B13)*(Transcriptome!$C$2:$C$28=$G13),0))</f>
        <v>0</v>
      </c>
      <c r="AP13">
        <f t="array" ref="AP13">INDEX(Transcriptome!I$2:I$28,MATCH(1,(Transcriptome!$A$2:$A$28=$B13)*(Transcriptome!$C$2:$C$28=$G13),0))</f>
        <v>0.96817721241980881</v>
      </c>
      <c r="AQ13">
        <f t="array" ref="AQ13">INDEX(Transcriptome!J$2:J$28,MATCH(1,(Transcriptome!$A$2:$A$28=$B13)*(Transcriptome!$C$2:$C$28=$G13),0))</f>
        <v>1.1419941878058468</v>
      </c>
      <c r="AR13">
        <f t="array" ref="AR13">INDEX(Transcriptome!K$2:K$28,MATCH(1,(Transcriptome!$A$2:$A$28=$B13)*(Transcriptome!$C$2:$C$28=$G13),0))</f>
        <v>0.80519947219679278</v>
      </c>
      <c r="AS13">
        <f t="array" ref="AS13">INDEX(Transcriptome!L$2:L$28,MATCH(1,(Transcriptome!$A$2:$A$28=$B13)*(Transcriptome!$C$2:$C$28=$G13),0))</f>
        <v>0.94825319986319523</v>
      </c>
      <c r="AT13">
        <f t="array" ref="AT13">INDEX(Transcriptome!M$2:M$28,MATCH(1,(Transcriptome!$A$2:$A$28=$B13)*(Transcriptome!$C$2:$C$28=$G13),0))</f>
        <v>0.89840163701205955</v>
      </c>
      <c r="AU13">
        <f t="array" ref="AU13">INDEX(Transcriptome!N$2:N$28,MATCH(1,(Transcriptome!$A$2:$A$28=$B13)*(Transcriptome!$C$2:$C$28=$G13),0))</f>
        <v>0.66021886320115053</v>
      </c>
      <c r="AV13">
        <f t="array" ref="AV13">INDEX(Transcriptome!O$2:O$28,MATCH(1,(Transcriptome!$A$2:$A$28=$B13)*(Transcriptome!$C$2:$C$28=$G13),0))</f>
        <v>0.93150284359136615</v>
      </c>
      <c r="AW13">
        <f t="array" ref="AW13">INDEX(Transcriptome!P$2:P$28,MATCH(1,(Transcriptome!$A$2:$A$28=$B13)*(Transcriptome!$C$2:$C$28=$G13),0))</f>
        <v>0.77308616179216261</v>
      </c>
      <c r="AX13">
        <f t="array" ref="AX13">INDEX(Transcriptome!Q$2:Q$28,MATCH(1,(Transcriptome!$A$2:$A$28=$B13)*(Transcriptome!$C$2:$C$28=$G13),0))</f>
        <v>0.50425498290943815</v>
      </c>
      <c r="AY13">
        <f t="array" ref="AY13">INDEX(Transcriptome!R$2:R$28,MATCH(1,(Transcriptome!$A$2:$A$28=$B13)*(Transcriptome!$C$2:$C$28=$G13),0))</f>
        <v>0.37906477416228462</v>
      </c>
      <c r="AZ13">
        <f t="array" ref="AZ13">INDEX(Transcriptome!S$2:S$28,MATCH(1,(Transcriptome!$A$2:$A$28=$B13)*(Transcriptome!$C$2:$C$28=$G13),0))</f>
        <v>0.47600993683093695</v>
      </c>
      <c r="BA13">
        <f t="array" ref="BA13">INDEX(Transcriptome!T$2:T$28,MATCH(1,(Transcriptome!$A$2:$A$28=$B13)*(Transcriptome!$C$2:$C$28=$G13),0))</f>
        <v>0.97812301555614323</v>
      </c>
      <c r="BB13">
        <f t="array" ref="BB13">INDEX(Transcriptome!U$2:U$28,MATCH(1,(Transcriptome!$A$2:$A$28=$B13)*(Transcriptome!$C$2:$C$28=$G13),0))</f>
        <v>3.5655604776642109</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0.60505302891513024</v>
      </c>
      <c r="BF13">
        <f t="array" ref="BF13">INDEX(Transcriptome!Y$2:Y$28,MATCH(1,(Transcriptome!$A$2:$A$28=$B13)*(Transcriptome!$C$2:$C$28=$G13),0))</f>
        <v>0</v>
      </c>
      <c r="BG13">
        <f t="array" ref="BG13">INDEX(Transcriptome!Z$2:Z$28,MATCH(1,(Transcriptome!$A$2:$A$28=$B13)*(Transcriptome!$C$2:$C$28=$G13),0))</f>
        <v>0.91458665240641712</v>
      </c>
      <c r="BH13">
        <f t="array" ref="BH13">INDEX(Transcriptome!AA$2:AA$28,MATCH(1,(Transcriptome!$A$2:$A$28=$B13)*(Transcriptome!$C$2:$C$28=$G13),0))</f>
        <v>1.1828097150558938</v>
      </c>
      <c r="BI13">
        <f t="array" ref="BI13">INDEX(Transcriptome!AB$2:AB$28,MATCH(1,(Transcriptome!$A$2:$A$28=$B13)*(Transcriptome!$C$2:$C$28=$G13),0))</f>
        <v>0.39742902714099099</v>
      </c>
      <c r="BJ13">
        <f t="array" ref="BJ13">INDEX(Transcriptome!AC$2:AC$28,MATCH(1,(Transcriptome!$A$2:$A$28=$B13)*(Transcriptome!$C$2:$C$28=$G13),0))</f>
        <v>0.88287815493621413</v>
      </c>
      <c r="BK13">
        <f t="array" ref="BK13">INDEX(Transcriptome!AD$2:AD$28,MATCH(1,(Transcriptome!$A$2:$A$28=$B13)*(Transcriptome!$C$2:$C$28=$G13),0))</f>
        <v>0.68110348686631206</v>
      </c>
      <c r="BL13">
        <f t="array" ref="BL13">INDEX(Transcriptome!AE$2:AE$28,MATCH(1,(Transcriptome!$A$2:$A$28=$B13)*(Transcriptome!$C$2:$C$28=$G13),0))</f>
        <v>1.1804974792973464</v>
      </c>
      <c r="BM13">
        <f t="array" ref="BM13">INDEX(Transcriptome!AF$2:AF$28,MATCH(1,(Transcriptome!$A$2:$A$28=$B13)*(Transcriptome!$C$2:$C$28=$G13),0))</f>
        <v>0.41354036163430702</v>
      </c>
      <c r="BN13">
        <f t="array" ref="BN13">INDEX(Transcriptome!AG$2:AG$28,MATCH(1,(Transcriptome!$A$2:$A$28=$B13)*(Transcriptome!$C$2:$C$28=$G13),0))</f>
        <v>0.47954980313717949</v>
      </c>
      <c r="BO13">
        <f t="array" ref="BO13">INDEX(Transcriptome!AH$2:AH$28,MATCH(1,(Transcriptome!$A$2:$A$28=$B13)*(Transcriptome!$C$2:$C$28=$G13),0))</f>
        <v>1.4712509003322132</v>
      </c>
      <c r="BP13">
        <f t="array" ref="BP13">INDEX(Transcriptome!AI$2:AI$28,MATCH(1,(Transcriptome!$A$2:$A$28=$B13)*(Transcriptome!$C$2:$C$28=$G13),0))</f>
        <v>0.61348296884797748</v>
      </c>
      <c r="BQ13">
        <f t="array" ref="BQ13">INDEX(Transcriptome!AJ$2:AJ$28,MATCH(1,(Transcriptome!$A$2:$A$28=$B13)*(Transcriptome!$C$2:$C$28=$G13),0))</f>
        <v>0.87690372243192172</v>
      </c>
      <c r="BR13">
        <f t="array" ref="BR13">INDEX(Transcriptome!AK$2:AK$28,MATCH(1,(Transcriptome!$A$2:$A$28=$B13)*(Transcriptome!$C$2:$C$28=$G13),0))</f>
        <v>0.46290432007199001</v>
      </c>
      <c r="BS13">
        <f t="array" ref="BS13">INDEX(Transcriptome!AL$2:AL$28,MATCH(1,(Transcriptome!$A$2:$A$28=$B13)*(Transcriptome!$C$2:$C$28=$G13),0))</f>
        <v>1</v>
      </c>
      <c r="BT13">
        <f t="array" ref="BT13">INDEX(Transcriptome!AM$2:AM$28,MATCH(1,(Transcriptome!$A$2:$A$28=$B13)*(Transcriptome!$C$2:$C$28=$G13),0))</f>
        <v>0.47060026111851089</v>
      </c>
      <c r="BU13">
        <f t="array" ref="BU13">INDEX(Transcriptome!AN$2:AN$28,MATCH(1,(Transcriptome!$A$2:$A$28=$B13)*(Transcriptome!$C$2:$C$28=$G13),0))</f>
        <v>0.81490174493105216</v>
      </c>
      <c r="BV13">
        <f t="array" ref="BV13">INDEX(Transcriptome!AO$2:AO$28,MATCH(1,(Transcriptome!$A$2:$A$28=$B13)*(Transcriptome!$C$2:$C$28=$G13),0))</f>
        <v>0.84347055456963871</v>
      </c>
      <c r="BW13">
        <f t="array" ref="BW13">INDEX(Transcriptome!AP$2:AP$28,MATCH(1,(Transcriptome!$A$2:$A$28=$B13)*(Transcriptome!$C$2:$C$28=$G13),0))</f>
        <v>0.94157586893589507</v>
      </c>
      <c r="BX13">
        <f t="array" ref="BX13">INDEX(Transcriptome!AQ$2:AQ$28,MATCH(1,(Transcriptome!$A$2:$A$28=$B13)*(Transcriptome!$C$2:$C$28=$G13),0))</f>
        <v>1.3941488677060316</v>
      </c>
      <c r="BY13">
        <f t="array" ref="BY13">INDEX(Transcriptome!AR$2:AR$28,MATCH(1,(Transcriptome!$A$2:$A$28=$B13)*(Transcriptome!$C$2:$C$28=$G13),0))</f>
        <v>0.65105549195123524</v>
      </c>
      <c r="BZ13">
        <f t="array" ref="BZ13">INDEX(Transcriptome!AS$2:AS$28,MATCH(1,(Transcriptome!$A$2:$A$28=$B13)*(Transcriptome!$C$2:$C$28=$G13),0))</f>
        <v>0.74865097843497297</v>
      </c>
      <c r="CA13">
        <f t="array" ref="CA13">INDEX(Transcriptome!AT$2:AT$28,MATCH(1,(Transcriptome!$A$2:$A$28=$B13)*(Transcriptome!$C$2:$C$28=$G13),0))</f>
        <v>0.57519358588280989</v>
      </c>
      <c r="CB13">
        <f t="array" ref="CB13">INDEX(Transcriptome!AU$2:AU$28,MATCH(1,(Transcriptome!$A$2:$A$28=$B13)*(Transcriptome!$C$2:$C$28=$G13),0))</f>
        <v>1.3600560267668953</v>
      </c>
      <c r="CC13">
        <f t="array" ref="CC13">INDEX(Transcriptome!AV$2:AV$28,MATCH(1,(Transcriptome!$A$2:$A$28=$B13)*(Transcriptome!$C$2:$C$28=$G13),0))</f>
        <v>0.63065751621815513</v>
      </c>
      <c r="CD13">
        <f t="array" ref="CD13">INDEX(Transcriptome!AW$2:AW$28,MATCH(1,(Transcriptome!$A$2:$A$28=$B13)*(Transcriptome!$C$2:$C$28=$G13),0))</f>
        <v>0.78705678834872239</v>
      </c>
      <c r="CE13">
        <f t="array" ref="CE13">INDEX(Transcriptome!AX$2:AX$28,MATCH(1,(Transcriptome!$A$2:$A$28=$B13)*(Transcriptome!$C$2:$C$28=$G13),0))</f>
        <v>0.69164128672141545</v>
      </c>
      <c r="CF13">
        <f t="array" ref="CF13">INDEX(Transcriptome!AY$2:AY$28,MATCH(1,(Transcriptome!$A$2:$A$28=$B13)*(Transcriptome!$C$2:$C$28=$G13),0))</f>
        <v>0.99089806815963755</v>
      </c>
      <c r="CG13">
        <f t="array" ref="CG13">INDEX(Transcriptome!AZ$2:AZ$28,MATCH(1,(Transcriptome!$A$2:$A$28=$B13)*(Transcriptome!$C$2:$C$28=$G13),0))</f>
        <v>0.45310281880283021</v>
      </c>
      <c r="CH13">
        <f t="array" ref="CH13">INDEX(Transcriptome!BA$2:BA$28,MATCH(1,(Transcriptome!$A$2:$A$28=$B13)*(Transcriptome!$C$2:$C$28=$G13),0))</f>
        <v>1.5134916222954586</v>
      </c>
      <c r="CI13">
        <f t="array" ref="CI13">INDEX(Transcriptome!BB$2:BB$28,MATCH(1,(Transcriptome!$A$2:$A$28=$B13)*(Transcriptome!$C$2:$C$28=$G13),0))</f>
        <v>1.6719635554907832</v>
      </c>
      <c r="CJ13">
        <f t="array" ref="CJ13">INDEX(Transcriptome!BC$2:BC$28,MATCH(1,(Transcriptome!$A$2:$A$28=$B13)*(Transcriptome!$C$2:$C$28=$G13),0))</f>
        <v>0</v>
      </c>
      <c r="CK13">
        <f t="array" ref="CK13">INDEX(Transcriptome!BD$2:BD$28,MATCH(1,(Transcriptome!$A$2:$A$28=$B13)*(Transcriptome!$C$2:$C$28=$G13),0))</f>
        <v>0.84632079917465686</v>
      </c>
      <c r="CL13">
        <f t="array" ref="CL13">INDEX(Transcriptome!BE$2:BE$28,MATCH(1,(Transcriptome!$A$2:$A$28=$B13)*(Transcriptome!$C$2:$C$28=$G13),0))</f>
        <v>1.1369151512835534</v>
      </c>
      <c r="CM13">
        <f t="array" ref="CM13">INDEX(Transcriptome!BF$2:BF$28,MATCH(1,(Transcriptome!$A$2:$A$28=$B13)*(Transcriptome!$C$2:$C$28=$G13),0))</f>
        <v>1.3015890144199895</v>
      </c>
      <c r="CN13">
        <f t="array" ref="CN13">INDEX(Transcriptome!BG$2:BG$28,MATCH(1,(Transcriptome!$A$2:$A$28=$B13)*(Transcriptome!$C$2:$C$28=$G13),0))</f>
        <v>2.4160142270418321</v>
      </c>
      <c r="CO13">
        <f t="array" ref="CO13">INDEX(Transcriptome!BH$2:BH$28,MATCH(1,(Transcriptome!$A$2:$A$28=$B13)*(Transcriptome!$C$2:$C$28=$G13),0))</f>
        <v>0.46651821183567305</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3.9186431888175837</v>
      </c>
      <c r="CS13">
        <f t="array" ref="CS13">INDEX(Transcriptome!BL$2:BL$28,MATCH(1,(Transcriptome!$A$2:$A$28=$B13)*(Transcriptome!$C$2:$C$28=$G13),0))</f>
        <v>2.1859284806526076</v>
      </c>
      <c r="CT13">
        <f t="array" ref="CT13">INDEX(Transcriptome!BM$2:BM$28,MATCH(1,(Transcriptome!$A$2:$A$28=$B13)*(Transcriptome!$C$2:$C$28=$G13),0))</f>
        <v>0.82694614561725766</v>
      </c>
      <c r="CU13">
        <f t="array" ref="CU13">INDEX(Transcriptome!BN$2:BN$28,MATCH(1,(Transcriptome!$A$2:$A$28=$B13)*(Transcriptome!$C$2:$C$28=$G13),0))</f>
        <v>34.197717837116315</v>
      </c>
      <c r="CV13">
        <f t="array" ref="CV13">INDEX(Transcriptome!BO$2:BO$28,MATCH(1,(Transcriptome!$A$2:$A$28=$B13)*(Transcriptome!$C$2:$C$28=$G13),0))</f>
        <v>0.93477609147985707</v>
      </c>
      <c r="CW13">
        <f t="array" ref="CW13">INDEX(Transcriptome!BP$2:BP$28,MATCH(1,(Transcriptome!$A$2:$A$28=$B13)*(Transcriptome!$C$2:$C$28=$G13),0))</f>
        <v>0.46651821183567305</v>
      </c>
      <c r="CX13">
        <f t="array" ref="CX13">INDEX(Transcriptome!BQ$2:BQ$28,MATCH(1,(Transcriptome!$A$2:$A$28=$B13)*(Transcriptome!$C$2:$C$28=$G13),0))</f>
        <v>1</v>
      </c>
      <c r="CY13">
        <f t="array" ref="CY13">INDEX(Transcriptome!BR$2:BR$28,MATCH(1,(Transcriptome!$A$2:$A$28=$B13)*(Transcriptome!$C$2:$C$28=$G13),0))</f>
        <v>1.6237859342813912</v>
      </c>
    </row>
    <row r="14" spans="1:103">
      <c r="A14">
        <f>'Measured Data'!A19</f>
        <v>12</v>
      </c>
      <c r="B14" t="s">
        <v>586</v>
      </c>
      <c r="C14" s="324" t="s">
        <v>588</v>
      </c>
      <c r="D14">
        <v>1</v>
      </c>
      <c r="E14">
        <f>'Measured Data'!H19</f>
        <v>16.004000527954101</v>
      </c>
      <c r="F14" s="477">
        <f>'Measured Data'!K19</f>
        <v>96.566200256347656</v>
      </c>
      <c r="G14" t="s">
        <v>514</v>
      </c>
      <c r="H14" s="321">
        <f>'Measured Data'!B19</f>
        <v>11.864583333335759</v>
      </c>
      <c r="I14" s="322">
        <f>'Measured Data'!C19</f>
        <v>284.75000000005821</v>
      </c>
      <c r="J14">
        <f>'In Process Calc.'!B15</f>
        <v>11.864583333335759</v>
      </c>
      <c r="K14">
        <f>'In Process Calc.'!C15</f>
        <v>284.75000000005821</v>
      </c>
      <c r="L14">
        <f>'Measured Data'!Z19</f>
        <v>8.6591620595483914</v>
      </c>
      <c r="M14">
        <f>'Measured Data'!AF19</f>
        <v>4.4404973357015995</v>
      </c>
      <c r="N14">
        <f>'Measured Data'!AA19</f>
        <v>2.4649999999999999</v>
      </c>
      <c r="O14">
        <f>'Measured Data'!W19</f>
        <v>6.3E-2</v>
      </c>
      <c r="P14">
        <f>'Measured Data'!X19</f>
        <v>2.056</v>
      </c>
      <c r="Q14">
        <f>'Growth Regression'!P14</f>
        <v>8.4350394953332426E-4</v>
      </c>
      <c r="R14">
        <f>Q14/'Growth Regression'!$O$24</f>
        <v>3.1345043118246513E-2</v>
      </c>
      <c r="S14">
        <f>'Post Process Calc.'!K15</f>
        <v>4.2855703956809273E-2</v>
      </c>
      <c r="T14">
        <f>'Post Process Calc.'!Q15</f>
        <v>-5.9164468412406714E-3</v>
      </c>
      <c r="U14">
        <f>'Post Process Calc.'!L15</f>
        <v>1.5029904364080862E-3</v>
      </c>
      <c r="V14">
        <f>'Post Process Calc.'!H15</f>
        <v>4.2136038626518224E-4</v>
      </c>
      <c r="W14">
        <f>'Post Process Calc.'!I15</f>
        <v>1.2920330690850638E-3</v>
      </c>
      <c r="X14">
        <f>'Post Process Calc.'!AG15</f>
        <v>-0.13805506140334015</v>
      </c>
      <c r="Y14">
        <f t="shared" si="2"/>
        <v>26.784814973005794</v>
      </c>
      <c r="Z14">
        <f t="shared" si="2"/>
        <v>-3.6977792757754195</v>
      </c>
      <c r="AA14">
        <f t="shared" si="0"/>
        <v>0.93936902275505385</v>
      </c>
      <c r="AB14">
        <f t="shared" si="0"/>
        <v>0.26335024141573887</v>
      </c>
      <c r="AC14">
        <f t="shared" si="0"/>
        <v>0.80752066817816481</v>
      </c>
      <c r="AD14">
        <v>100</v>
      </c>
      <c r="AE14">
        <v>0.32</v>
      </c>
      <c r="AF14">
        <v>7</v>
      </c>
      <c r="AG14">
        <v>0.7</v>
      </c>
      <c r="AH14">
        <f t="shared" si="1"/>
        <v>5.0118723362727164E-8</v>
      </c>
      <c r="AI14">
        <v>1</v>
      </c>
      <c r="AJ14">
        <v>0.311</v>
      </c>
      <c r="AK14">
        <f t="array" ref="AK14">INDEX(Transcriptome!D$2:D$28,MATCH(1,(Transcriptome!$A$2:$A$28=$B14)*(Transcriptome!$C$2:$C$28=$G14),0))</f>
        <v>0.80405817319109352</v>
      </c>
      <c r="AL14">
        <f t="array" ref="AL14">INDEX(Transcriptome!E$2:E$28,MATCH(1,(Transcriptome!$A$2:$A$28=$B14)*(Transcriptome!$C$2:$C$28=$G14),0))</f>
        <v>1.4298002071539264</v>
      </c>
      <c r="AM14">
        <f t="array" ref="AM14">INDEX(Transcriptome!F$2:F$28,MATCH(1,(Transcriptome!$A$2:$A$28=$B14)*(Transcriptome!$C$2:$C$28=$G14),0))</f>
        <v>1.0670774563510854</v>
      </c>
      <c r="AN14">
        <f t="array" ref="AN14">INDEX(Transcriptome!G$2:G$28,MATCH(1,(Transcriptome!$A$2:$A$28=$B14)*(Transcriptome!$C$2:$C$28=$G14),0))</f>
        <v>1.0781450807881872</v>
      </c>
      <c r="AO14">
        <f t="array" ref="AO14">INDEX(Transcriptome!H$2:H$28,MATCH(1,(Transcriptome!$A$2:$A$28=$B14)*(Transcriptome!$C$2:$C$28=$G14),0))</f>
        <v>0</v>
      </c>
      <c r="AP14">
        <f t="array" ref="AP14">INDEX(Transcriptome!I$2:I$28,MATCH(1,(Transcriptome!$A$2:$A$28=$B14)*(Transcriptome!$C$2:$C$28=$G14),0))</f>
        <v>0.96817721241980881</v>
      </c>
      <c r="AQ14">
        <f t="array" ref="AQ14">INDEX(Transcriptome!J$2:J$28,MATCH(1,(Transcriptome!$A$2:$A$28=$B14)*(Transcriptome!$C$2:$C$28=$G14),0))</f>
        <v>1.1419941878058468</v>
      </c>
      <c r="AR14">
        <f t="array" ref="AR14">INDEX(Transcriptome!K$2:K$28,MATCH(1,(Transcriptome!$A$2:$A$28=$B14)*(Transcriptome!$C$2:$C$28=$G14),0))</f>
        <v>0.80519947219679278</v>
      </c>
      <c r="AS14">
        <f t="array" ref="AS14">INDEX(Transcriptome!L$2:L$28,MATCH(1,(Transcriptome!$A$2:$A$28=$B14)*(Transcriptome!$C$2:$C$28=$G14),0))</f>
        <v>0.94825319986319523</v>
      </c>
      <c r="AT14">
        <f t="array" ref="AT14">INDEX(Transcriptome!M$2:M$28,MATCH(1,(Transcriptome!$A$2:$A$28=$B14)*(Transcriptome!$C$2:$C$28=$G14),0))</f>
        <v>0.89840163701205955</v>
      </c>
      <c r="AU14">
        <f t="array" ref="AU14">INDEX(Transcriptome!N$2:N$28,MATCH(1,(Transcriptome!$A$2:$A$28=$B14)*(Transcriptome!$C$2:$C$28=$G14),0))</f>
        <v>0.66021886320115053</v>
      </c>
      <c r="AV14">
        <f t="array" ref="AV14">INDEX(Transcriptome!O$2:O$28,MATCH(1,(Transcriptome!$A$2:$A$28=$B14)*(Transcriptome!$C$2:$C$28=$G14),0))</f>
        <v>0.93150284359136615</v>
      </c>
      <c r="AW14">
        <f t="array" ref="AW14">INDEX(Transcriptome!P$2:P$28,MATCH(1,(Transcriptome!$A$2:$A$28=$B14)*(Transcriptome!$C$2:$C$28=$G14),0))</f>
        <v>0.77308616179216261</v>
      </c>
      <c r="AX14">
        <f t="array" ref="AX14">INDEX(Transcriptome!Q$2:Q$28,MATCH(1,(Transcriptome!$A$2:$A$28=$B14)*(Transcriptome!$C$2:$C$28=$G14),0))</f>
        <v>0.50425498290943815</v>
      </c>
      <c r="AY14">
        <f t="array" ref="AY14">INDEX(Transcriptome!R$2:R$28,MATCH(1,(Transcriptome!$A$2:$A$28=$B14)*(Transcriptome!$C$2:$C$28=$G14),0))</f>
        <v>0.37906477416228462</v>
      </c>
      <c r="AZ14">
        <f t="array" ref="AZ14">INDEX(Transcriptome!S$2:S$28,MATCH(1,(Transcriptome!$A$2:$A$28=$B14)*(Transcriptome!$C$2:$C$28=$G14),0))</f>
        <v>0.47600993683093695</v>
      </c>
      <c r="BA14">
        <f t="array" ref="BA14">INDEX(Transcriptome!T$2:T$28,MATCH(1,(Transcriptome!$A$2:$A$28=$B14)*(Transcriptome!$C$2:$C$28=$G14),0))</f>
        <v>0.97812301555614323</v>
      </c>
      <c r="BB14">
        <f t="array" ref="BB14">INDEX(Transcriptome!U$2:U$28,MATCH(1,(Transcriptome!$A$2:$A$28=$B14)*(Transcriptome!$C$2:$C$28=$G14),0))</f>
        <v>3.5655604776642109</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0.60505302891513024</v>
      </c>
      <c r="BF14">
        <f t="array" ref="BF14">INDEX(Transcriptome!Y$2:Y$28,MATCH(1,(Transcriptome!$A$2:$A$28=$B14)*(Transcriptome!$C$2:$C$28=$G14),0))</f>
        <v>0</v>
      </c>
      <c r="BG14">
        <f t="array" ref="BG14">INDEX(Transcriptome!Z$2:Z$28,MATCH(1,(Transcriptome!$A$2:$A$28=$B14)*(Transcriptome!$C$2:$C$28=$G14),0))</f>
        <v>0.91458665240641712</v>
      </c>
      <c r="BH14">
        <f t="array" ref="BH14">INDEX(Transcriptome!AA$2:AA$28,MATCH(1,(Transcriptome!$A$2:$A$28=$B14)*(Transcriptome!$C$2:$C$28=$G14),0))</f>
        <v>1.1828097150558938</v>
      </c>
      <c r="BI14">
        <f t="array" ref="BI14">INDEX(Transcriptome!AB$2:AB$28,MATCH(1,(Transcriptome!$A$2:$A$28=$B14)*(Transcriptome!$C$2:$C$28=$G14),0))</f>
        <v>0.39742902714099099</v>
      </c>
      <c r="BJ14">
        <f t="array" ref="BJ14">INDEX(Transcriptome!AC$2:AC$28,MATCH(1,(Transcriptome!$A$2:$A$28=$B14)*(Transcriptome!$C$2:$C$28=$G14),0))</f>
        <v>0.88287815493621413</v>
      </c>
      <c r="BK14">
        <f t="array" ref="BK14">INDEX(Transcriptome!AD$2:AD$28,MATCH(1,(Transcriptome!$A$2:$A$28=$B14)*(Transcriptome!$C$2:$C$28=$G14),0))</f>
        <v>0.68110348686631206</v>
      </c>
      <c r="BL14">
        <f t="array" ref="BL14">INDEX(Transcriptome!AE$2:AE$28,MATCH(1,(Transcriptome!$A$2:$A$28=$B14)*(Transcriptome!$C$2:$C$28=$G14),0))</f>
        <v>1.1804974792973464</v>
      </c>
      <c r="BM14">
        <f t="array" ref="BM14">INDEX(Transcriptome!AF$2:AF$28,MATCH(1,(Transcriptome!$A$2:$A$28=$B14)*(Transcriptome!$C$2:$C$28=$G14),0))</f>
        <v>0.41354036163430702</v>
      </c>
      <c r="BN14">
        <f t="array" ref="BN14">INDEX(Transcriptome!AG$2:AG$28,MATCH(1,(Transcriptome!$A$2:$A$28=$B14)*(Transcriptome!$C$2:$C$28=$G14),0))</f>
        <v>0.47954980313717949</v>
      </c>
      <c r="BO14">
        <f t="array" ref="BO14">INDEX(Transcriptome!AH$2:AH$28,MATCH(1,(Transcriptome!$A$2:$A$28=$B14)*(Transcriptome!$C$2:$C$28=$G14),0))</f>
        <v>1.4712509003322132</v>
      </c>
      <c r="BP14">
        <f t="array" ref="BP14">INDEX(Transcriptome!AI$2:AI$28,MATCH(1,(Transcriptome!$A$2:$A$28=$B14)*(Transcriptome!$C$2:$C$28=$G14),0))</f>
        <v>0.61348296884797748</v>
      </c>
      <c r="BQ14">
        <f t="array" ref="BQ14">INDEX(Transcriptome!AJ$2:AJ$28,MATCH(1,(Transcriptome!$A$2:$A$28=$B14)*(Transcriptome!$C$2:$C$28=$G14),0))</f>
        <v>0.87690372243192172</v>
      </c>
      <c r="BR14">
        <f t="array" ref="BR14">INDEX(Transcriptome!AK$2:AK$28,MATCH(1,(Transcriptome!$A$2:$A$28=$B14)*(Transcriptome!$C$2:$C$28=$G14),0))</f>
        <v>0.46290432007199001</v>
      </c>
      <c r="BS14">
        <f t="array" ref="BS14">INDEX(Transcriptome!AL$2:AL$28,MATCH(1,(Transcriptome!$A$2:$A$28=$B14)*(Transcriptome!$C$2:$C$28=$G14),0))</f>
        <v>1</v>
      </c>
      <c r="BT14">
        <f t="array" ref="BT14">INDEX(Transcriptome!AM$2:AM$28,MATCH(1,(Transcriptome!$A$2:$A$28=$B14)*(Transcriptome!$C$2:$C$28=$G14),0))</f>
        <v>0.47060026111851089</v>
      </c>
      <c r="BU14">
        <f t="array" ref="BU14">INDEX(Transcriptome!AN$2:AN$28,MATCH(1,(Transcriptome!$A$2:$A$28=$B14)*(Transcriptome!$C$2:$C$28=$G14),0))</f>
        <v>0.81490174493105216</v>
      </c>
      <c r="BV14">
        <f t="array" ref="BV14">INDEX(Transcriptome!AO$2:AO$28,MATCH(1,(Transcriptome!$A$2:$A$28=$B14)*(Transcriptome!$C$2:$C$28=$G14),0))</f>
        <v>0.84347055456963871</v>
      </c>
      <c r="BW14">
        <f t="array" ref="BW14">INDEX(Transcriptome!AP$2:AP$28,MATCH(1,(Transcriptome!$A$2:$A$28=$B14)*(Transcriptome!$C$2:$C$28=$G14),0))</f>
        <v>0.94157586893589507</v>
      </c>
      <c r="BX14">
        <f t="array" ref="BX14">INDEX(Transcriptome!AQ$2:AQ$28,MATCH(1,(Transcriptome!$A$2:$A$28=$B14)*(Transcriptome!$C$2:$C$28=$G14),0))</f>
        <v>1.3941488677060316</v>
      </c>
      <c r="BY14">
        <f t="array" ref="BY14">INDEX(Transcriptome!AR$2:AR$28,MATCH(1,(Transcriptome!$A$2:$A$28=$B14)*(Transcriptome!$C$2:$C$28=$G14),0))</f>
        <v>0.65105549195123524</v>
      </c>
      <c r="BZ14">
        <f t="array" ref="BZ14">INDEX(Transcriptome!AS$2:AS$28,MATCH(1,(Transcriptome!$A$2:$A$28=$B14)*(Transcriptome!$C$2:$C$28=$G14),0))</f>
        <v>0.74865097843497297</v>
      </c>
      <c r="CA14">
        <f t="array" ref="CA14">INDEX(Transcriptome!AT$2:AT$28,MATCH(1,(Transcriptome!$A$2:$A$28=$B14)*(Transcriptome!$C$2:$C$28=$G14),0))</f>
        <v>0.57519358588280989</v>
      </c>
      <c r="CB14">
        <f t="array" ref="CB14">INDEX(Transcriptome!AU$2:AU$28,MATCH(1,(Transcriptome!$A$2:$A$28=$B14)*(Transcriptome!$C$2:$C$28=$G14),0))</f>
        <v>1.3600560267668953</v>
      </c>
      <c r="CC14">
        <f t="array" ref="CC14">INDEX(Transcriptome!AV$2:AV$28,MATCH(1,(Transcriptome!$A$2:$A$28=$B14)*(Transcriptome!$C$2:$C$28=$G14),0))</f>
        <v>0.63065751621815513</v>
      </c>
      <c r="CD14">
        <f t="array" ref="CD14">INDEX(Transcriptome!AW$2:AW$28,MATCH(1,(Transcriptome!$A$2:$A$28=$B14)*(Transcriptome!$C$2:$C$28=$G14),0))</f>
        <v>0.78705678834872239</v>
      </c>
      <c r="CE14">
        <f t="array" ref="CE14">INDEX(Transcriptome!AX$2:AX$28,MATCH(1,(Transcriptome!$A$2:$A$28=$B14)*(Transcriptome!$C$2:$C$28=$G14),0))</f>
        <v>0.69164128672141545</v>
      </c>
      <c r="CF14">
        <f t="array" ref="CF14">INDEX(Transcriptome!AY$2:AY$28,MATCH(1,(Transcriptome!$A$2:$A$28=$B14)*(Transcriptome!$C$2:$C$28=$G14),0))</f>
        <v>0.99089806815963755</v>
      </c>
      <c r="CG14">
        <f t="array" ref="CG14">INDEX(Transcriptome!AZ$2:AZ$28,MATCH(1,(Transcriptome!$A$2:$A$28=$B14)*(Transcriptome!$C$2:$C$28=$G14),0))</f>
        <v>0.45310281880283021</v>
      </c>
      <c r="CH14">
        <f t="array" ref="CH14">INDEX(Transcriptome!BA$2:BA$28,MATCH(1,(Transcriptome!$A$2:$A$28=$B14)*(Transcriptome!$C$2:$C$28=$G14),0))</f>
        <v>1.5134916222954586</v>
      </c>
      <c r="CI14">
        <f t="array" ref="CI14">INDEX(Transcriptome!BB$2:BB$28,MATCH(1,(Transcriptome!$A$2:$A$28=$B14)*(Transcriptome!$C$2:$C$28=$G14),0))</f>
        <v>1.6719635554907832</v>
      </c>
      <c r="CJ14">
        <f t="array" ref="CJ14">INDEX(Transcriptome!BC$2:BC$28,MATCH(1,(Transcriptome!$A$2:$A$28=$B14)*(Transcriptome!$C$2:$C$28=$G14),0))</f>
        <v>0</v>
      </c>
      <c r="CK14">
        <f t="array" ref="CK14">INDEX(Transcriptome!BD$2:BD$28,MATCH(1,(Transcriptome!$A$2:$A$28=$B14)*(Transcriptome!$C$2:$C$28=$G14),0))</f>
        <v>0.84632079917465686</v>
      </c>
      <c r="CL14">
        <f t="array" ref="CL14">INDEX(Transcriptome!BE$2:BE$28,MATCH(1,(Transcriptome!$A$2:$A$28=$B14)*(Transcriptome!$C$2:$C$28=$G14),0))</f>
        <v>1.1369151512835534</v>
      </c>
      <c r="CM14">
        <f t="array" ref="CM14">INDEX(Transcriptome!BF$2:BF$28,MATCH(1,(Transcriptome!$A$2:$A$28=$B14)*(Transcriptome!$C$2:$C$28=$G14),0))</f>
        <v>1.3015890144199895</v>
      </c>
      <c r="CN14">
        <f t="array" ref="CN14">INDEX(Transcriptome!BG$2:BG$28,MATCH(1,(Transcriptome!$A$2:$A$28=$B14)*(Transcriptome!$C$2:$C$28=$G14),0))</f>
        <v>2.4160142270418321</v>
      </c>
      <c r="CO14">
        <f t="array" ref="CO14">INDEX(Transcriptome!BH$2:BH$28,MATCH(1,(Transcriptome!$A$2:$A$28=$B14)*(Transcriptome!$C$2:$C$28=$G14),0))</f>
        <v>0.46651821183567305</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3.9186431888175837</v>
      </c>
      <c r="CS14">
        <f t="array" ref="CS14">INDEX(Transcriptome!BL$2:BL$28,MATCH(1,(Transcriptome!$A$2:$A$28=$B14)*(Transcriptome!$C$2:$C$28=$G14),0))</f>
        <v>2.1859284806526076</v>
      </c>
      <c r="CT14">
        <f t="array" ref="CT14">INDEX(Transcriptome!BM$2:BM$28,MATCH(1,(Transcriptome!$A$2:$A$28=$B14)*(Transcriptome!$C$2:$C$28=$G14),0))</f>
        <v>0.82694614561725766</v>
      </c>
      <c r="CU14">
        <f t="array" ref="CU14">INDEX(Transcriptome!BN$2:BN$28,MATCH(1,(Transcriptome!$A$2:$A$28=$B14)*(Transcriptome!$C$2:$C$28=$G14),0))</f>
        <v>34.197717837116315</v>
      </c>
      <c r="CV14">
        <f t="array" ref="CV14">INDEX(Transcriptome!BO$2:BO$28,MATCH(1,(Transcriptome!$A$2:$A$28=$B14)*(Transcriptome!$C$2:$C$28=$G14),0))</f>
        <v>0.93477609147985707</v>
      </c>
      <c r="CW14">
        <f t="array" ref="CW14">INDEX(Transcriptome!BP$2:BP$28,MATCH(1,(Transcriptome!$A$2:$A$28=$B14)*(Transcriptome!$C$2:$C$28=$G14),0))</f>
        <v>0.46651821183567305</v>
      </c>
      <c r="CX14">
        <f t="array" ref="CX14">INDEX(Transcriptome!BQ$2:BQ$28,MATCH(1,(Transcriptome!$A$2:$A$28=$B14)*(Transcriptome!$C$2:$C$28=$G14),0))</f>
        <v>1</v>
      </c>
      <c r="CY14">
        <f t="array" ref="CY14">INDEX(Transcriptome!BR$2:BR$28,MATCH(1,(Transcriptome!$A$2:$A$28=$B14)*(Transcriptome!$C$2:$C$28=$G14),0))</f>
        <v>1.6237859342813912</v>
      </c>
    </row>
    <row r="15" spans="1:103">
      <c r="A15">
        <f>'Measured Data'!A20</f>
        <v>13</v>
      </c>
      <c r="B15" t="s">
        <v>586</v>
      </c>
      <c r="C15" s="324" t="s">
        <v>588</v>
      </c>
      <c r="D15">
        <v>1</v>
      </c>
      <c r="E15">
        <f>'Measured Data'!H20</f>
        <v>15.927300317382812</v>
      </c>
      <c r="F15" s="477">
        <f>'Measured Data'!K20</f>
        <v>93.397796630859375</v>
      </c>
      <c r="G15" t="s">
        <v>714</v>
      </c>
      <c r="H15" s="321">
        <f>'Measured Data'!B20</f>
        <v>12.857638888890506</v>
      </c>
      <c r="I15" s="322">
        <f>'Measured Data'!C20</f>
        <v>308.58333333337214</v>
      </c>
      <c r="J15">
        <f>'In Process Calc.'!B16</f>
        <v>12.857638888890506</v>
      </c>
      <c r="K15">
        <f>'In Process Calc.'!C16</f>
        <v>308.58333333337214</v>
      </c>
      <c r="L15">
        <f>'Measured Data'!Z20</f>
        <v>12.988743089322586</v>
      </c>
      <c r="M15">
        <f>'Measured Data'!AF20</f>
        <v>1.9982238010657194</v>
      </c>
      <c r="N15">
        <f>'Measured Data'!AA20</f>
        <v>2.2559999999999998</v>
      </c>
      <c r="O15">
        <f>'Measured Data'!W20</f>
        <v>7.0999999999999994E-2</v>
      </c>
      <c r="P15">
        <f>'Measured Data'!X20</f>
        <v>1.48</v>
      </c>
      <c r="Q15">
        <f>'Growth Regression'!P15</f>
        <v>4.5085852626342119E-4</v>
      </c>
      <c r="R15">
        <f>Q15/'Growth Regression'!$O$24</f>
        <v>1.6754136069872302E-2</v>
      </c>
      <c r="S15">
        <f>'Post Process Calc.'!K16</f>
        <v>4.1231543662370175E-2</v>
      </c>
      <c r="T15">
        <f>'Post Process Calc.'!Q16</f>
        <v>-1.0711425420801498E-3</v>
      </c>
      <c r="U15">
        <f>'Post Process Calc.'!L16</f>
        <v>7.6880888906818827E-4</v>
      </c>
      <c r="V15">
        <f>'Post Process Calc.'!H16</f>
        <v>-2.1971099744361533E-3</v>
      </c>
      <c r="W15">
        <f>'Post Process Calc.'!I16</f>
        <v>4.3988780188284834E-4</v>
      </c>
      <c r="X15">
        <f>'Post Process Calc.'!AG16</f>
        <v>-2.5978715491501821E-2</v>
      </c>
      <c r="Y15">
        <f t="shared" ref="Y15:Y16" si="3">S15/0.0016</f>
        <v>25.769714788981357</v>
      </c>
      <c r="Z15">
        <f t="shared" ref="Z15:Z16" si="4">T15/0.0016</f>
        <v>-0.66946408880009367</v>
      </c>
      <c r="AA15">
        <f t="shared" ref="AA15:AA16" si="5">U15/0.0016</f>
        <v>0.48050555566761766</v>
      </c>
      <c r="AB15">
        <f t="shared" ref="AB15:AB16" si="6">V15/0.0016</f>
        <v>-1.3731937340225957</v>
      </c>
      <c r="AC15">
        <f t="shared" ref="AC15:AC16" si="7">W15/0.0016</f>
        <v>0.27492987617678022</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'Measured Data'!A21</f>
        <v>14</v>
      </c>
      <c r="B16" t="s">
        <v>586</v>
      </c>
      <c r="C16" s="324" t="s">
        <v>588</v>
      </c>
      <c r="D16">
        <v>1</v>
      </c>
      <c r="E16">
        <f>'Measured Data'!H21</f>
        <v>13.334700448608398</v>
      </c>
      <c r="F16" s="477">
        <f>'Measured Data'!K21</f>
        <v>82.252700805664062</v>
      </c>
      <c r="G16" t="s">
        <v>714</v>
      </c>
      <c r="H16" s="321">
        <f>'Measured Data'!B21</f>
        <v>13.872222222220444</v>
      </c>
      <c r="I16" s="322">
        <f>'Measured Data'!C21</f>
        <v>332.93333333329065</v>
      </c>
      <c r="J16">
        <f>'In Process Calc.'!B17</f>
        <v>13.872222222220444</v>
      </c>
      <c r="K16">
        <f>'In Process Calc.'!C17</f>
        <v>332.93333333329065</v>
      </c>
      <c r="L16">
        <f>'Measured Data'!Z21</f>
        <v>14.709474011412331</v>
      </c>
      <c r="M16">
        <f>'Measured Data'!AF21</f>
        <v>3.3303730017761985</v>
      </c>
      <c r="N16">
        <f>'Measured Data'!AA21</f>
        <v>1.909</v>
      </c>
      <c r="O16">
        <f>'Measured Data'!W21</f>
        <v>8.5999999999999993E-2</v>
      </c>
      <c r="P16">
        <f>'Measured Data'!X21</f>
        <v>2.4860000000000002</v>
      </c>
      <c r="Q16">
        <f>'Growth Regression'!P16</f>
        <v>2.3603367431453538E-4</v>
      </c>
      <c r="R16">
        <f>Q16/'Growth Regression'!$O$24</f>
        <v>8.77113344026491E-3</v>
      </c>
      <c r="S16">
        <f>'Post Process Calc.'!K17</f>
        <v>4.396342073006148E-2</v>
      </c>
      <c r="T16">
        <f>'Post Process Calc.'!Q17</f>
        <v>1.0867214874817652E-2</v>
      </c>
      <c r="U16">
        <f>'Post Process Calc.'!L17</f>
        <v>-9.727627145118239E-4</v>
      </c>
      <c r="V16">
        <f>'Post Process Calc.'!H17</f>
        <v>-7.1264018794326969E-3</v>
      </c>
      <c r="W16">
        <f>'Post Process Calc.'!I17</f>
        <v>-1.4855981652993732E-3</v>
      </c>
      <c r="X16">
        <f>'Post Process Calc.'!AG17</f>
        <v>0.24718765497214429</v>
      </c>
      <c r="Y16">
        <f t="shared" si="3"/>
        <v>27.477137956288423</v>
      </c>
      <c r="Z16">
        <f t="shared" si="4"/>
        <v>6.7920092967610328</v>
      </c>
      <c r="AA16">
        <f t="shared" si="5"/>
        <v>-0.60797669656988995</v>
      </c>
      <c r="AB16">
        <f t="shared" si="6"/>
        <v>-4.4540011746454358</v>
      </c>
      <c r="AC16">
        <f t="shared" si="7"/>
        <v>-0.92849885331210824</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cols>
    <col min="14" max="14" width="20.5" customWidth="1"/>
  </cols>
  <sheetData>
    <row r="1" spans="1:99">
      <c r="A1" t="str">
        <f>'Measured Data'!A6</f>
        <v>SAMPLE #</v>
      </c>
      <c r="B1" t="s">
        <v>113</v>
      </c>
      <c r="C1" t="s">
        <v>509</v>
      </c>
      <c r="D1" t="s">
        <v>510</v>
      </c>
      <c r="E1" t="s">
        <v>511</v>
      </c>
      <c r="F1" t="str">
        <f>'In Process Calc.'!B2</f>
        <v>RUN TIME (DAYS)</v>
      </c>
      <c r="G1" t="str">
        <f>'In Process Calc.'!C2</f>
        <v>RUN TIME (HOURS)</v>
      </c>
      <c r="H1" t="s">
        <v>491</v>
      </c>
      <c r="I1" t="s">
        <v>493</v>
      </c>
      <c r="J1" t="s">
        <v>492</v>
      </c>
      <c r="K1" t="s">
        <v>494</v>
      </c>
      <c r="L1" t="s">
        <v>495</v>
      </c>
      <c r="M1" t="s">
        <v>496</v>
      </c>
      <c r="N1" t="s">
        <v>713</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497</v>
      </c>
      <c r="V1" t="s">
        <v>498</v>
      </c>
      <c r="W1" t="s">
        <v>499</v>
      </c>
      <c r="X1" t="s">
        <v>500</v>
      </c>
      <c r="Y1" t="s">
        <v>501</v>
      </c>
      <c r="Z1" t="s">
        <v>502</v>
      </c>
      <c r="AA1" t="s">
        <v>503</v>
      </c>
      <c r="AB1" t="s">
        <v>504</v>
      </c>
      <c r="AC1" t="s">
        <v>505</v>
      </c>
      <c r="AD1" t="s">
        <v>506</v>
      </c>
      <c r="AE1" t="s">
        <v>507</v>
      </c>
      <c r="AF1" t="s">
        <v>508</v>
      </c>
      <c r="AG1" t="s">
        <v>516</v>
      </c>
      <c r="AH1" t="s">
        <v>517</v>
      </c>
      <c r="AI1" t="s">
        <v>518</v>
      </c>
      <c r="AJ1" t="s">
        <v>519</v>
      </c>
      <c r="AK1" t="s">
        <v>520</v>
      </c>
      <c r="AL1" t="s">
        <v>521</v>
      </c>
      <c r="AM1" t="s">
        <v>522</v>
      </c>
      <c r="AN1" t="s">
        <v>523</v>
      </c>
      <c r="AO1" t="s">
        <v>524</v>
      </c>
      <c r="AP1" t="s">
        <v>525</v>
      </c>
      <c r="AQ1" t="s">
        <v>526</v>
      </c>
      <c r="AR1" t="s">
        <v>527</v>
      </c>
      <c r="AS1" t="s">
        <v>528</v>
      </c>
      <c r="AT1" t="s">
        <v>529</v>
      </c>
      <c r="AU1" t="s">
        <v>530</v>
      </c>
      <c r="AV1" t="s">
        <v>531</v>
      </c>
      <c r="AW1" t="s">
        <v>532</v>
      </c>
      <c r="AX1" t="s">
        <v>533</v>
      </c>
      <c r="AY1" t="s">
        <v>534</v>
      </c>
      <c r="AZ1" t="s">
        <v>535</v>
      </c>
      <c r="BA1" t="s">
        <v>536</v>
      </c>
      <c r="BB1" t="s">
        <v>537</v>
      </c>
      <c r="BC1" t="s">
        <v>538</v>
      </c>
      <c r="BD1" t="s">
        <v>539</v>
      </c>
      <c r="BE1" t="s">
        <v>540</v>
      </c>
      <c r="BF1" t="s">
        <v>541</v>
      </c>
      <c r="BG1" t="s">
        <v>542</v>
      </c>
      <c r="BH1" t="s">
        <v>543</v>
      </c>
      <c r="BI1" t="s">
        <v>544</v>
      </c>
      <c r="BJ1" t="s">
        <v>545</v>
      </c>
      <c r="BK1" t="s">
        <v>546</v>
      </c>
      <c r="BL1" t="s">
        <v>547</v>
      </c>
      <c r="BM1" t="s">
        <v>548</v>
      </c>
      <c r="BN1" t="s">
        <v>549</v>
      </c>
      <c r="BO1" t="s">
        <v>550</v>
      </c>
      <c r="BP1" t="s">
        <v>551</v>
      </c>
      <c r="BQ1" t="s">
        <v>552</v>
      </c>
      <c r="BR1" t="s">
        <v>553</v>
      </c>
      <c r="BS1" t="s">
        <v>554</v>
      </c>
      <c r="BT1" t="s">
        <v>555</v>
      </c>
      <c r="BU1" t="s">
        <v>556</v>
      </c>
      <c r="BV1" t="s">
        <v>557</v>
      </c>
      <c r="BW1" t="s">
        <v>558</v>
      </c>
      <c r="BX1" t="s">
        <v>559</v>
      </c>
      <c r="BY1" t="s">
        <v>560</v>
      </c>
      <c r="BZ1" t="s">
        <v>561</v>
      </c>
      <c r="CA1" t="s">
        <v>562</v>
      </c>
      <c r="CB1" t="s">
        <v>563</v>
      </c>
      <c r="CC1" t="s">
        <v>564</v>
      </c>
      <c r="CD1" t="s">
        <v>565</v>
      </c>
      <c r="CE1" t="s">
        <v>566</v>
      </c>
      <c r="CF1" t="s">
        <v>567</v>
      </c>
      <c r="CG1" t="s">
        <v>568</v>
      </c>
      <c r="CH1" t="s">
        <v>569</v>
      </c>
      <c r="CI1" t="s">
        <v>570</v>
      </c>
      <c r="CJ1" t="s">
        <v>571</v>
      </c>
      <c r="CK1" t="s">
        <v>572</v>
      </c>
      <c r="CL1" t="s">
        <v>573</v>
      </c>
      <c r="CM1" t="s">
        <v>574</v>
      </c>
      <c r="CN1" t="s">
        <v>575</v>
      </c>
      <c r="CO1" t="s">
        <v>576</v>
      </c>
      <c r="CP1" t="s">
        <v>577</v>
      </c>
      <c r="CQ1" t="s">
        <v>578</v>
      </c>
      <c r="CR1" t="s">
        <v>589</v>
      </c>
      <c r="CS1" t="s">
        <v>590</v>
      </c>
      <c r="CT1" t="s">
        <v>579</v>
      </c>
      <c r="CU1" t="s">
        <v>711</v>
      </c>
    </row>
    <row r="2" spans="1:99">
      <c r="A2">
        <f>'Measured Data'!A7</f>
        <v>0</v>
      </c>
      <c r="B2" t="s">
        <v>586</v>
      </c>
      <c r="C2" s="324" t="s">
        <v>588</v>
      </c>
      <c r="D2">
        <v>1</v>
      </c>
      <c r="E2" t="s">
        <v>515</v>
      </c>
      <c r="F2" s="477">
        <f>'Growth Regression'!R2</f>
        <v>0.4493055555576575</v>
      </c>
      <c r="G2" s="477">
        <f>'Growth Regression'!S2</f>
        <v>10.78333333338378</v>
      </c>
      <c r="H2">
        <f>AVERAGE('TL input - regression'!L2:L3)</f>
        <v>33.69302160349919</v>
      </c>
      <c r="I2">
        <f>AVERAGE('TL input - regression'!M2:M3)</f>
        <v>1.2766429840142097</v>
      </c>
      <c r="J2">
        <f>AVERAGE('TL input - regression'!N2:N3)</f>
        <v>0</v>
      </c>
      <c r="K2">
        <f>AVERAGE('TL input - regression'!O2:O3)</f>
        <v>5.8294999999999995</v>
      </c>
      <c r="L2">
        <f>AVERAGE('TL input - regression'!P2:P3)</f>
        <v>1.762</v>
      </c>
      <c r="M2">
        <f>'Growth Regression'!P2</f>
        <v>2.6520367508222929E-2</v>
      </c>
      <c r="N2">
        <f>M2/'Growth Regression'!$O$24</f>
        <v>0.98551057587448809</v>
      </c>
      <c r="O2">
        <f>'Post Process Calc.'!C20</f>
        <v>0.14168145947515648</v>
      </c>
      <c r="P2">
        <f>'Post Process Calc.'!D20</f>
        <v>2.3868760813708263E-2</v>
      </c>
      <c r="Q2">
        <f>'Post Process Calc.'!E20</f>
        <v>-4.2635321586077531E-2</v>
      </c>
      <c r="R2">
        <f>'Post Process Calc.'!F20</f>
        <v>1.5869383937746361E-2</v>
      </c>
      <c r="S2">
        <f>'Post Process Calc.'!G20</f>
        <v>7.778113486920453E-2</v>
      </c>
      <c r="T2">
        <f>P2/O2</f>
        <v>0.16846777907375804</v>
      </c>
      <c r="U2">
        <f>O2/0.0016</f>
        <v>88.550912171972797</v>
      </c>
      <c r="V2">
        <f>P2/0.0016</f>
        <v>14.917975508567665</v>
      </c>
      <c r="W2">
        <f t="shared" ref="W2:Y13" si="0">Q2/0.0016</f>
        <v>-26.647075991298454</v>
      </c>
      <c r="X2">
        <f t="shared" si="0"/>
        <v>9.9183649610914753</v>
      </c>
      <c r="Y2">
        <f t="shared" si="0"/>
        <v>48.613209293252829</v>
      </c>
      <c r="Z2">
        <v>100</v>
      </c>
      <c r="AA2">
        <v>0.32</v>
      </c>
      <c r="AB2">
        <v>7</v>
      </c>
      <c r="AC2">
        <v>0.7</v>
      </c>
      <c r="AD2">
        <f t="shared" ref="AD2:AD15" si="1">10^(-7.3)</f>
        <v>5.0118723362727164E-8</v>
      </c>
      <c r="AE2">
        <v>1</v>
      </c>
      <c r="AF2">
        <v>0.311</v>
      </c>
      <c r="AG2">
        <f t="array" ref="AG2">INDEX(Transcriptome!D$2:D$28,MATCH(1,(Transcriptome!$A$2:$A$28=$B2)*(Transcriptome!$C$2:$C$28=$E2),0))</f>
        <v>0.70792899137635334</v>
      </c>
      <c r="AH2">
        <f t="array" ref="AH2">INDEX(Transcriptome!E$2:E$28,MATCH(1,(Transcriptome!$A$2:$A$28=$B2)*(Transcriptome!$C$2:$C$28=$E2),0))</f>
        <v>1.5892398211913721</v>
      </c>
      <c r="AI2">
        <f t="array" ref="AI2">INDEX(Transcriptome!F$2:F$28,MATCH(1,(Transcriptome!$A$2:$A$28=$B2)*(Transcriptome!$C$2:$C$28=$E2),0))</f>
        <v>1.0699878087137091</v>
      </c>
      <c r="AJ2">
        <f t="array" ref="AJ2">INDEX(Transcriptome!G$2:G$28,MATCH(1,(Transcriptome!$A$2:$A$28=$B2)*(Transcriptome!$C$2:$C$28=$E2),0))</f>
        <v>0.70940308754432024</v>
      </c>
      <c r="AK2">
        <f t="array" ref="AK2">INDEX(Transcriptome!H$2:H$28,MATCH(1,(Transcriptome!$A$2:$A$28=$B2)*(Transcriptome!$C$2:$C$28=$E2),0))</f>
        <v>0</v>
      </c>
      <c r="AL2">
        <f t="array" ref="AL2">INDEX(Transcriptome!I$2:I$28,MATCH(1,(Transcriptome!$A$2:$A$28=$B2)*(Transcriptome!$C$2:$C$28=$E2),0))</f>
        <v>0.93552032018387032</v>
      </c>
      <c r="AM2">
        <f t="array" ref="AM2">INDEX(Transcriptome!J$2:J$28,MATCH(1,(Transcriptome!$A$2:$A$28=$B2)*(Transcriptome!$C$2:$C$28=$E2),0))</f>
        <v>1.0834614534636753</v>
      </c>
      <c r="AN2">
        <f t="array" ref="AN2">INDEX(Transcriptome!K$2:K$28,MATCH(1,(Transcriptome!$A$2:$A$28=$B2)*(Transcriptome!$C$2:$C$28=$E2),0))</f>
        <v>0.80377161141689246</v>
      </c>
      <c r="AO2">
        <f t="array" ref="AO2">INDEX(Transcriptome!L$2:L$28,MATCH(1,(Transcriptome!$A$2:$A$28=$B2)*(Transcriptome!$C$2:$C$28=$E2),0))</f>
        <v>0.85695479911735994</v>
      </c>
      <c r="AP2">
        <f t="array" ref="AP2">INDEX(Transcriptome!M$2:M$28,MATCH(1,(Transcriptome!$A$2:$A$28=$B2)*(Transcriptome!$C$2:$C$28=$E2),0))</f>
        <v>0.93891873980212981</v>
      </c>
      <c r="AQ2">
        <f t="array" ref="AQ2">INDEX(Transcriptome!N$2:N$28,MATCH(1,(Transcriptome!$A$2:$A$28=$B2)*(Transcriptome!$C$2:$C$28=$E2),0))</f>
        <v>0.70695686220859</v>
      </c>
      <c r="AR2">
        <f t="array" ref="AR2">INDEX(Transcriptome!O$2:O$28,MATCH(1,(Transcriptome!$A$2:$A$28=$B2)*(Transcriptome!$C$2:$C$28=$E2),0))</f>
        <v>0.8593713480497972</v>
      </c>
      <c r="AS2">
        <f t="array" ref="AS2">INDEX(Transcriptome!P$2:P$28,MATCH(1,(Transcriptome!$A$2:$A$28=$B2)*(Transcriptome!$C$2:$C$28=$E2),0))</f>
        <v>0.79904520541729218</v>
      </c>
      <c r="AT2">
        <f t="array" ref="AT2">INDEX(Transcriptome!Q$2:Q$28,MATCH(1,(Transcriptome!$A$2:$A$28=$B2)*(Transcriptome!$C$2:$C$28=$E2),0))</f>
        <v>0.47872282221313689</v>
      </c>
      <c r="AU2">
        <f t="array" ref="AU2">INDEX(Transcriptome!R$2:R$28,MATCH(1,(Transcriptome!$A$2:$A$28=$B2)*(Transcriptome!$C$2:$C$28=$E2),0))</f>
        <v>0.41383633912857071</v>
      </c>
      <c r="AV2">
        <f t="array" ref="AV2">INDEX(Transcriptome!S$2:S$28,MATCH(1,(Transcriptome!$A$2:$A$28=$B2)*(Transcriptome!$C$2:$C$28=$E2),0))</f>
        <v>0.44645950550293145</v>
      </c>
      <c r="AW2">
        <f t="array" ref="AW2">INDEX(Transcriptome!T$2:T$28,MATCH(1,(Transcriptome!$A$2:$A$28=$B2)*(Transcriptome!$C$2:$C$28=$E2),0))</f>
        <v>1.008655396739049</v>
      </c>
      <c r="AX2">
        <f t="array" ref="AX2">INDEX(Transcriptome!U$2:U$28,MATCH(1,(Transcriptome!$A$2:$A$28=$B2)*(Transcriptome!$C$2:$C$28=$E2),0))</f>
        <v>2.62155377663843</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0.59644766722058296</v>
      </c>
      <c r="BB2">
        <f t="array" ref="BB2">INDEX(Transcriptome!Y$2:Y$28,MATCH(1,(Transcriptome!$A$2:$A$28=$B2)*(Transcriptome!$C$2:$C$28=$E2),0))</f>
        <v>0</v>
      </c>
      <c r="BC2">
        <f t="array" ref="BC2">INDEX(Transcriptome!Z$2:Z$28,MATCH(1,(Transcriptome!$A$2:$A$28=$B2)*(Transcriptome!$C$2:$C$28=$E2),0))</f>
        <v>0.91328392911817136</v>
      </c>
      <c r="BD2">
        <f t="array" ref="BD2">INDEX(Transcriptome!AA$2:AA$28,MATCH(1,(Transcriptome!$A$2:$A$28=$B2)*(Transcriptome!$C$2:$C$28=$E2),0))</f>
        <v>1.061272583395289</v>
      </c>
      <c r="BE2">
        <f t="array" ref="BE2">INDEX(Transcriptome!AB$2:AB$28,MATCH(1,(Transcriptome!$A$2:$A$28=$B2)*(Transcriptome!$C$2:$C$28=$E2),0))</f>
        <v>0.40610812418406372</v>
      </c>
      <c r="BF2">
        <f t="array" ref="BF2">INDEX(Transcriptome!AC$2:AC$28,MATCH(1,(Transcriptome!$A$2:$A$28=$B2)*(Transcriptome!$C$2:$C$28=$E2),0))</f>
        <v>0.96854091898455463</v>
      </c>
      <c r="BG2">
        <f t="array" ref="BG2">INDEX(Transcriptome!AD$2:AD$28,MATCH(1,(Transcriptome!$A$2:$A$28=$B2)*(Transcriptome!$C$2:$C$28=$E2),0))</f>
        <v>0.74430848274637873</v>
      </c>
      <c r="BH2">
        <f t="array" ref="BH2">INDEX(Transcriptome!AE$2:AE$28,MATCH(1,(Transcriptome!$A$2:$A$28=$B2)*(Transcriptome!$C$2:$C$28=$E2),0))</f>
        <v>1.2431887576302834</v>
      </c>
      <c r="BI2">
        <f t="array" ref="BI2">INDEX(Transcriptome!AF$2:AF$28,MATCH(1,(Transcriptome!$A$2:$A$28=$B2)*(Transcriptome!$C$2:$C$28=$E2),0))</f>
        <v>0.49714311780941689</v>
      </c>
      <c r="BJ2">
        <f t="array" ref="BJ2">INDEX(Transcriptome!AG$2:AG$28,MATCH(1,(Transcriptome!$A$2:$A$28=$B2)*(Transcriptome!$C$2:$C$28=$E2),0))</f>
        <v>0.567414845207453</v>
      </c>
      <c r="BK2">
        <f t="array" ref="BK2">INDEX(Transcriptome!AH$2:AH$28,MATCH(1,(Transcriptome!$A$2:$A$28=$B2)*(Transcriptome!$C$2:$C$28=$E2),0))</f>
        <v>1.7504787263397232</v>
      </c>
      <c r="BL2">
        <f t="array" ref="BL2">INDEX(Transcriptome!AI$2:AI$28,MATCH(1,(Transcriptome!$A$2:$A$28=$B2)*(Transcriptome!$C$2:$C$28=$E2),0))</f>
        <v>0.56812861528565461</v>
      </c>
      <c r="BM2">
        <f t="array" ref="BM2">INDEX(Transcriptome!AJ$2:AJ$28,MATCH(1,(Transcriptome!$A$2:$A$28=$B2)*(Transcriptome!$C$2:$C$28=$E2),0))</f>
        <v>0.82144460906259187</v>
      </c>
      <c r="BN2">
        <f t="array" ref="BN2">INDEX(Transcriptome!AK$2:AK$28,MATCH(1,(Transcriptome!$A$2:$A$28=$B2)*(Transcriptome!$C$2:$C$28=$E2),0))</f>
        <v>0.4273004653597422</v>
      </c>
      <c r="BO2">
        <f t="array" ref="BO2">INDEX(Transcriptome!AL$2:AL$28,MATCH(1,(Transcriptome!$A$2:$A$28=$B2)*(Transcriptome!$C$2:$C$28=$E2),0))</f>
        <v>1</v>
      </c>
      <c r="BP2">
        <f t="array" ref="BP2">INDEX(Transcriptome!AM$2:AM$28,MATCH(1,(Transcriptome!$A$2:$A$28=$B2)*(Transcriptome!$C$2:$C$28=$E2),0))</f>
        <v>0.53518948544168743</v>
      </c>
      <c r="BQ2">
        <f t="array" ref="BQ2">INDEX(Transcriptome!AN$2:AN$28,MATCH(1,(Transcriptome!$A$2:$A$28=$B2)*(Transcriptome!$C$2:$C$28=$E2),0))</f>
        <v>0.73171138313074335</v>
      </c>
      <c r="BR2">
        <f t="array" ref="BR2">INDEX(Transcriptome!AO$2:AO$28,MATCH(1,(Transcriptome!$A$2:$A$28=$B2)*(Transcriptome!$C$2:$C$28=$E2),0))</f>
        <v>0.79282459441774966</v>
      </c>
      <c r="BS2">
        <f t="array" ref="BS2">INDEX(Transcriptome!AP$2:AP$28,MATCH(1,(Transcriptome!$A$2:$A$28=$B2)*(Transcriptome!$C$2:$C$28=$E2),0))</f>
        <v>0.94021059648890959</v>
      </c>
      <c r="BT2">
        <f t="array" ref="BT2">INDEX(Transcriptome!AQ$2:AQ$28,MATCH(1,(Transcriptome!$A$2:$A$28=$B2)*(Transcriptome!$C$2:$C$28=$E2),0))</f>
        <v>1.47708404581313</v>
      </c>
      <c r="BU2">
        <f t="array" ref="BU2">INDEX(Transcriptome!AR$2:AR$28,MATCH(1,(Transcriptome!$A$2:$A$28=$B2)*(Transcriptome!$C$2:$C$28=$E2),0))</f>
        <v>0.58760190296554049</v>
      </c>
      <c r="BV2">
        <f t="array" ref="BV2">INDEX(Transcriptome!AS$2:AS$28,MATCH(1,(Transcriptome!$A$2:$A$28=$B2)*(Transcriptome!$C$2:$C$28=$E2),0))</f>
        <v>0.72689778127724192</v>
      </c>
      <c r="BW2">
        <f t="array" ref="BW2">INDEX(Transcriptome!AT$2:AT$28,MATCH(1,(Transcriptome!$A$2:$A$28=$B2)*(Transcriptome!$C$2:$C$28=$E2),0))</f>
        <v>0.52996440534176203</v>
      </c>
      <c r="BX2">
        <f t="array" ref="BX2">INDEX(Transcriptome!AU$2:AU$28,MATCH(1,(Transcriptome!$A$2:$A$28=$B2)*(Transcriptome!$C$2:$C$28=$E2),0))</f>
        <v>1.2346382979140564</v>
      </c>
      <c r="BY2">
        <f t="array" ref="BY2">INDEX(Transcriptome!AV$2:AV$28,MATCH(1,(Transcriptome!$A$2:$A$28=$B2)*(Transcriptome!$C$2:$C$28=$E2),0))</f>
        <v>0.59394270175385044</v>
      </c>
      <c r="BZ2">
        <f t="array" ref="BZ2">INDEX(Transcriptome!AW$2:AW$28,MATCH(1,(Transcriptome!$A$2:$A$28=$B2)*(Transcriptome!$C$2:$C$28=$E2),0))</f>
        <v>0.79380009303939492</v>
      </c>
      <c r="CA2">
        <f t="array" ref="CA2">INDEX(Transcriptome!AX$2:AX$28,MATCH(1,(Transcriptome!$A$2:$A$28=$B2)*(Transcriptome!$C$2:$C$28=$E2),0))</f>
        <v>0.66411075288126009</v>
      </c>
      <c r="CB2">
        <f t="array" ref="CB2">INDEX(Transcriptome!AY$2:AY$28,MATCH(1,(Transcriptome!$A$2:$A$28=$B2)*(Transcriptome!$C$2:$C$28=$E2),0))</f>
        <v>0.91230940759148649</v>
      </c>
      <c r="CC2">
        <f t="array" ref="CC2">INDEX(Transcriptome!AZ$2:AZ$28,MATCH(1,(Transcriptome!$A$2:$A$28=$B2)*(Transcriptome!$C$2:$C$28=$E2),0))</f>
        <v>0.52236635594220548</v>
      </c>
      <c r="CD2">
        <f t="array" ref="CD2">INDEX(Transcriptome!BA$2:BA$28,MATCH(1,(Transcriptome!$A$2:$A$28=$B2)*(Transcriptome!$C$2:$C$28=$E2),0))</f>
        <v>1.4722765738374801</v>
      </c>
      <c r="CE2">
        <f t="array" ref="CE2">INDEX(Transcriptome!BB$2:BB$28,MATCH(1,(Transcriptome!$A$2:$A$28=$B2)*(Transcriptome!$C$2:$C$28=$E2),0))</f>
        <v>1.7837978141567536</v>
      </c>
      <c r="CF2">
        <f t="array" ref="CF2">INDEX(Transcriptome!BC$2:BC$28,MATCH(1,(Transcriptome!$A$2:$A$28=$B2)*(Transcriptome!$C$2:$C$28=$E2),0))</f>
        <v>0</v>
      </c>
      <c r="CG2">
        <f t="array" ref="CG2">INDEX(Transcriptome!BD$2:BD$28,MATCH(1,(Transcriptome!$A$2:$A$28=$B2)*(Transcriptome!$C$2:$C$28=$E2),0))</f>
        <v>0.89732664094598091</v>
      </c>
      <c r="CH2">
        <f t="array" ref="CH2">INDEX(Transcriptome!BE$2:BE$28,MATCH(1,(Transcriptome!$A$2:$A$28=$B2)*(Transcriptome!$C$2:$C$28=$E2),0))</f>
        <v>1.4278341624379669</v>
      </c>
      <c r="CI2">
        <f t="array" ref="CI2">INDEX(Transcriptome!BF$2:BF$28,MATCH(1,(Transcriptome!$A$2:$A$28=$B2)*(Transcriptome!$C$2:$C$28=$E2),0))</f>
        <v>1.0547210245064886</v>
      </c>
      <c r="CJ2">
        <f t="array" ref="CJ2">INDEX(Transcriptome!BG$2:BG$28,MATCH(1,(Transcriptome!$A$2:$A$28=$B2)*(Transcriptome!$C$2:$C$28=$E2),0))</f>
        <v>2.2222015287581018</v>
      </c>
      <c r="CK2">
        <f t="array" ref="CK2">INDEX(Transcriptome!BH$2:BH$28,MATCH(1,(Transcriptome!$A$2:$A$28=$B2)*(Transcriptome!$C$2:$C$28=$E2),0))</f>
        <v>0.40924168851755272</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2.7449342282819935</v>
      </c>
      <c r="CO2">
        <f t="array" ref="CO2">INDEX(Transcriptome!BL$2:BL$28,MATCH(1,(Transcriptome!$A$2:$A$28=$B2)*(Transcriptome!$C$2:$C$28=$E2),0))</f>
        <v>1.9495020029319203</v>
      </c>
      <c r="CP2">
        <f t="array" ref="CP2">INDEX(Transcriptome!BM$2:BM$28,MATCH(1,(Transcriptome!$A$2:$A$28=$B2)*(Transcriptome!$C$2:$C$28=$E2),0))</f>
        <v>0.84121164659459347</v>
      </c>
      <c r="CQ2">
        <f t="array" ref="CQ2">INDEX(Transcriptome!BN$2:BN$28,MATCH(1,(Transcriptome!$A$2:$A$28=$B2)*(Transcriptome!$C$2:$C$28=$E2),0))</f>
        <v>31.952489188561209</v>
      </c>
      <c r="CR2">
        <f t="array" ref="CR2">INDEX(Transcriptome!BO$2:BO$28,MATCH(1,(Transcriptome!$A$2:$A$28=$B2)*(Transcriptome!$C$2:$C$28=$E2),0))</f>
        <v>0.74951232158557368</v>
      </c>
      <c r="CS2">
        <f t="array" ref="CS2">INDEX(Transcriptome!BP$2:BP$28,MATCH(1,(Transcriptome!$A$2:$A$28=$B2)*(Transcriptome!$C$2:$C$28=$E2),0))</f>
        <v>0.40924168851755272</v>
      </c>
      <c r="CT2">
        <f t="array" ref="CT2">INDEX(Transcriptome!BQ$2:BQ$28,MATCH(1,(Transcriptome!$A$2:$A$28=$B2)*(Transcriptome!$C$2:$C$28=$E2),0))</f>
        <v>1</v>
      </c>
      <c r="CU2">
        <f t="array" ref="CU2">INDEX(Transcriptome!BR$2:BR$28,MATCH(1,(Transcriptome!$A$2:$A$28=$B2)*(Transcriptome!$C$2:$C$28=$E2),0))</f>
        <v>1.3819649840367882</v>
      </c>
    </row>
    <row r="3" spans="1:99">
      <c r="A3">
        <f>'Measured Data'!A8</f>
        <v>1</v>
      </c>
      <c r="B3" t="s">
        <v>586</v>
      </c>
      <c r="C3" s="324" t="s">
        <v>588</v>
      </c>
      <c r="D3">
        <v>1</v>
      </c>
      <c r="E3" t="s">
        <v>515</v>
      </c>
      <c r="F3" s="477">
        <f>'Growth Regression'!R3</f>
        <v>1.4479166666678793</v>
      </c>
      <c r="G3" s="477">
        <f>'Growth Regression'!S3</f>
        <v>34.750000000029104</v>
      </c>
      <c r="H3">
        <f>AVERAGE('TL input - regression'!L3:L4)</f>
        <v>32.999178489753326</v>
      </c>
      <c r="I3">
        <f>AVERAGE('TL input - regression'!M3:M4)</f>
        <v>2.1092362344582596</v>
      </c>
      <c r="J3">
        <f>AVERAGE('TL input - regression'!N3:N4)</f>
        <v>0.13750000000000001</v>
      </c>
      <c r="K3">
        <f>AVERAGE('TL input - regression'!O3:O4)</f>
        <v>5.5815000000000001</v>
      </c>
      <c r="L3">
        <f>AVERAGE('TL input - regression'!P3:P4)</f>
        <v>1.7665</v>
      </c>
      <c r="M3">
        <f>'Growth Regression'!P3</f>
        <v>2.62375468366388E-2</v>
      </c>
      <c r="N3">
        <f>M3/'Growth Regression'!$O$24</f>
        <v>0.97500081341227252</v>
      </c>
      <c r="O3">
        <f>'Post Process Calc.'!C21</f>
        <v>9.6502611716234005E-2</v>
      </c>
      <c r="P3">
        <f>'Post Process Calc.'!D21</f>
        <v>5.6760330276691424E-2</v>
      </c>
      <c r="Q3">
        <f>'Post Process Calc.'!E21</f>
        <v>6.1179004635509874E-3</v>
      </c>
      <c r="R3">
        <f>'Post Process Calc.'!F21</f>
        <v>-5.0216146734615988E-3</v>
      </c>
      <c r="S3">
        <f>'Post Process Calc.'!G21</f>
        <v>9.9977312225397602E-3</v>
      </c>
      <c r="T3">
        <f t="shared" ref="T3:T13" si="2">P3/O3</f>
        <v>0.58817403246655353</v>
      </c>
      <c r="U3">
        <f>O3/0.0016</f>
        <v>60.314132322646252</v>
      </c>
      <c r="V3">
        <f t="shared" ref="V3" si="3">P3/0.0016</f>
        <v>35.475206422932139</v>
      </c>
      <c r="W3">
        <f t="shared" si="0"/>
        <v>3.8236877897193668</v>
      </c>
      <c r="X3">
        <f t="shared" si="0"/>
        <v>-3.1385091709134989</v>
      </c>
      <c r="Y3">
        <f t="shared" si="0"/>
        <v>6.2485820140873498</v>
      </c>
      <c r="Z3">
        <v>100</v>
      </c>
      <c r="AA3">
        <v>0.32</v>
      </c>
      <c r="AB3">
        <v>7</v>
      </c>
      <c r="AC3">
        <v>0.7</v>
      </c>
      <c r="AD3">
        <f t="shared" si="1"/>
        <v>5.0118723362727164E-8</v>
      </c>
      <c r="AE3">
        <v>1</v>
      </c>
      <c r="AF3">
        <v>0.311</v>
      </c>
      <c r="AG3">
        <f t="array" ref="AG3">INDEX(Transcriptome!D$2:D$28,MATCH(1,(Transcriptome!$A$2:$A$28=$B3)*(Transcriptome!$C$2:$C$28=$E3),0))</f>
        <v>0.70792899137635334</v>
      </c>
      <c r="AH3">
        <f t="array" ref="AH3">INDEX(Transcriptome!E$2:E$28,MATCH(1,(Transcriptome!$A$2:$A$28=$B3)*(Transcriptome!$C$2:$C$28=$E3),0))</f>
        <v>1.5892398211913721</v>
      </c>
      <c r="AI3">
        <f t="array" ref="AI3">INDEX(Transcriptome!F$2:F$28,MATCH(1,(Transcriptome!$A$2:$A$28=$B3)*(Transcriptome!$C$2:$C$28=$E3),0))</f>
        <v>1.0699878087137091</v>
      </c>
      <c r="AJ3">
        <f t="array" ref="AJ3">INDEX(Transcriptome!G$2:G$28,MATCH(1,(Transcriptome!$A$2:$A$28=$B3)*(Transcriptome!$C$2:$C$28=$E3),0))</f>
        <v>0.70940308754432024</v>
      </c>
      <c r="AK3">
        <f t="array" ref="AK3">INDEX(Transcriptome!H$2:H$28,MATCH(1,(Transcriptome!$A$2:$A$28=$B3)*(Transcriptome!$C$2:$C$28=$E3),0))</f>
        <v>0</v>
      </c>
      <c r="AL3">
        <f t="array" ref="AL3">INDEX(Transcriptome!I$2:I$28,MATCH(1,(Transcriptome!$A$2:$A$28=$B3)*(Transcriptome!$C$2:$C$28=$E3),0))</f>
        <v>0.93552032018387032</v>
      </c>
      <c r="AM3">
        <f t="array" ref="AM3">INDEX(Transcriptome!J$2:J$28,MATCH(1,(Transcriptome!$A$2:$A$28=$B3)*(Transcriptome!$C$2:$C$28=$E3),0))</f>
        <v>1.0834614534636753</v>
      </c>
      <c r="AN3">
        <f t="array" ref="AN3">INDEX(Transcriptome!K$2:K$28,MATCH(1,(Transcriptome!$A$2:$A$28=$B3)*(Transcriptome!$C$2:$C$28=$E3),0))</f>
        <v>0.80377161141689246</v>
      </c>
      <c r="AO3">
        <f t="array" ref="AO3">INDEX(Transcriptome!L$2:L$28,MATCH(1,(Transcriptome!$A$2:$A$28=$B3)*(Transcriptome!$C$2:$C$28=$E3),0))</f>
        <v>0.85695479911735994</v>
      </c>
      <c r="AP3">
        <f t="array" ref="AP3">INDEX(Transcriptome!M$2:M$28,MATCH(1,(Transcriptome!$A$2:$A$28=$B3)*(Transcriptome!$C$2:$C$28=$E3),0))</f>
        <v>0.93891873980212981</v>
      </c>
      <c r="AQ3">
        <f t="array" ref="AQ3">INDEX(Transcriptome!N$2:N$28,MATCH(1,(Transcriptome!$A$2:$A$28=$B3)*(Transcriptome!$C$2:$C$28=$E3),0))</f>
        <v>0.70695686220859</v>
      </c>
      <c r="AR3">
        <f t="array" ref="AR3">INDEX(Transcriptome!O$2:O$28,MATCH(1,(Transcriptome!$A$2:$A$28=$B3)*(Transcriptome!$C$2:$C$28=$E3),0))</f>
        <v>0.8593713480497972</v>
      </c>
      <c r="AS3">
        <f t="array" ref="AS3">INDEX(Transcriptome!P$2:P$28,MATCH(1,(Transcriptome!$A$2:$A$28=$B3)*(Transcriptome!$C$2:$C$28=$E3),0))</f>
        <v>0.79904520541729218</v>
      </c>
      <c r="AT3">
        <f t="array" ref="AT3">INDEX(Transcriptome!Q$2:Q$28,MATCH(1,(Transcriptome!$A$2:$A$28=$B3)*(Transcriptome!$C$2:$C$28=$E3),0))</f>
        <v>0.47872282221313689</v>
      </c>
      <c r="AU3">
        <f t="array" ref="AU3">INDEX(Transcriptome!R$2:R$28,MATCH(1,(Transcriptome!$A$2:$A$28=$B3)*(Transcriptome!$C$2:$C$28=$E3),0))</f>
        <v>0.41383633912857071</v>
      </c>
      <c r="AV3">
        <f t="array" ref="AV3">INDEX(Transcriptome!S$2:S$28,MATCH(1,(Transcriptome!$A$2:$A$28=$B3)*(Transcriptome!$C$2:$C$28=$E3),0))</f>
        <v>0.44645950550293145</v>
      </c>
      <c r="AW3">
        <f t="array" ref="AW3">INDEX(Transcriptome!T$2:T$28,MATCH(1,(Transcriptome!$A$2:$A$28=$B3)*(Transcriptome!$C$2:$C$28=$E3),0))</f>
        <v>1.008655396739049</v>
      </c>
      <c r="AX3">
        <f t="array" ref="AX3">INDEX(Transcriptome!U$2:U$28,MATCH(1,(Transcriptome!$A$2:$A$28=$B3)*(Transcriptome!$C$2:$C$28=$E3),0))</f>
        <v>2.62155377663843</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0.59644766722058296</v>
      </c>
      <c r="BB3">
        <f t="array" ref="BB3">INDEX(Transcriptome!Y$2:Y$28,MATCH(1,(Transcriptome!$A$2:$A$28=$B3)*(Transcriptome!$C$2:$C$28=$E3),0))</f>
        <v>0</v>
      </c>
      <c r="BC3">
        <f t="array" ref="BC3">INDEX(Transcriptome!Z$2:Z$28,MATCH(1,(Transcriptome!$A$2:$A$28=$B3)*(Transcriptome!$C$2:$C$28=$E3),0))</f>
        <v>0.91328392911817136</v>
      </c>
      <c r="BD3">
        <f t="array" ref="BD3">INDEX(Transcriptome!AA$2:AA$28,MATCH(1,(Transcriptome!$A$2:$A$28=$B3)*(Transcriptome!$C$2:$C$28=$E3),0))</f>
        <v>1.061272583395289</v>
      </c>
      <c r="BE3">
        <f t="array" ref="BE3">INDEX(Transcriptome!AB$2:AB$28,MATCH(1,(Transcriptome!$A$2:$A$28=$B3)*(Transcriptome!$C$2:$C$28=$E3),0))</f>
        <v>0.40610812418406372</v>
      </c>
      <c r="BF3">
        <f t="array" ref="BF3">INDEX(Transcriptome!AC$2:AC$28,MATCH(1,(Transcriptome!$A$2:$A$28=$B3)*(Transcriptome!$C$2:$C$28=$E3),0))</f>
        <v>0.96854091898455463</v>
      </c>
      <c r="BG3">
        <f t="array" ref="BG3">INDEX(Transcriptome!AD$2:AD$28,MATCH(1,(Transcriptome!$A$2:$A$28=$B3)*(Transcriptome!$C$2:$C$28=$E3),0))</f>
        <v>0.74430848274637873</v>
      </c>
      <c r="BH3">
        <f t="array" ref="BH3">INDEX(Transcriptome!AE$2:AE$28,MATCH(1,(Transcriptome!$A$2:$A$28=$B3)*(Transcriptome!$C$2:$C$28=$E3),0))</f>
        <v>1.2431887576302834</v>
      </c>
      <c r="BI3">
        <f t="array" ref="BI3">INDEX(Transcriptome!AF$2:AF$28,MATCH(1,(Transcriptome!$A$2:$A$28=$B3)*(Transcriptome!$C$2:$C$28=$E3),0))</f>
        <v>0.49714311780941689</v>
      </c>
      <c r="BJ3">
        <f t="array" ref="BJ3">INDEX(Transcriptome!AG$2:AG$28,MATCH(1,(Transcriptome!$A$2:$A$28=$B3)*(Transcriptome!$C$2:$C$28=$E3),0))</f>
        <v>0.567414845207453</v>
      </c>
      <c r="BK3">
        <f t="array" ref="BK3">INDEX(Transcriptome!AH$2:AH$28,MATCH(1,(Transcriptome!$A$2:$A$28=$B3)*(Transcriptome!$C$2:$C$28=$E3),0))</f>
        <v>1.7504787263397232</v>
      </c>
      <c r="BL3">
        <f t="array" ref="BL3">INDEX(Transcriptome!AI$2:AI$28,MATCH(1,(Transcriptome!$A$2:$A$28=$B3)*(Transcriptome!$C$2:$C$28=$E3),0))</f>
        <v>0.56812861528565461</v>
      </c>
      <c r="BM3">
        <f t="array" ref="BM3">INDEX(Transcriptome!AJ$2:AJ$28,MATCH(1,(Transcriptome!$A$2:$A$28=$B3)*(Transcriptome!$C$2:$C$28=$E3),0))</f>
        <v>0.82144460906259187</v>
      </c>
      <c r="BN3">
        <f t="array" ref="BN3">INDEX(Transcriptome!AK$2:AK$28,MATCH(1,(Transcriptome!$A$2:$A$28=$B3)*(Transcriptome!$C$2:$C$28=$E3),0))</f>
        <v>0.4273004653597422</v>
      </c>
      <c r="BO3">
        <f t="array" ref="BO3">INDEX(Transcriptome!AL$2:AL$28,MATCH(1,(Transcriptome!$A$2:$A$28=$B3)*(Transcriptome!$C$2:$C$28=$E3),0))</f>
        <v>1</v>
      </c>
      <c r="BP3">
        <f t="array" ref="BP3">INDEX(Transcriptome!AM$2:AM$28,MATCH(1,(Transcriptome!$A$2:$A$28=$B3)*(Transcriptome!$C$2:$C$28=$E3),0))</f>
        <v>0.53518948544168743</v>
      </c>
      <c r="BQ3">
        <f t="array" ref="BQ3">INDEX(Transcriptome!AN$2:AN$28,MATCH(1,(Transcriptome!$A$2:$A$28=$B3)*(Transcriptome!$C$2:$C$28=$E3),0))</f>
        <v>0.73171138313074335</v>
      </c>
      <c r="BR3">
        <f t="array" ref="BR3">INDEX(Transcriptome!AO$2:AO$28,MATCH(1,(Transcriptome!$A$2:$A$28=$B3)*(Transcriptome!$C$2:$C$28=$E3),0))</f>
        <v>0.79282459441774966</v>
      </c>
      <c r="BS3">
        <f t="array" ref="BS3">INDEX(Transcriptome!AP$2:AP$28,MATCH(1,(Transcriptome!$A$2:$A$28=$B3)*(Transcriptome!$C$2:$C$28=$E3),0))</f>
        <v>0.94021059648890959</v>
      </c>
      <c r="BT3">
        <f t="array" ref="BT3">INDEX(Transcriptome!AQ$2:AQ$28,MATCH(1,(Transcriptome!$A$2:$A$28=$B3)*(Transcriptome!$C$2:$C$28=$E3),0))</f>
        <v>1.47708404581313</v>
      </c>
      <c r="BU3">
        <f t="array" ref="BU3">INDEX(Transcriptome!AR$2:AR$28,MATCH(1,(Transcriptome!$A$2:$A$28=$B3)*(Transcriptome!$C$2:$C$28=$E3),0))</f>
        <v>0.58760190296554049</v>
      </c>
      <c r="BV3">
        <f t="array" ref="BV3">INDEX(Transcriptome!AS$2:AS$28,MATCH(1,(Transcriptome!$A$2:$A$28=$B3)*(Transcriptome!$C$2:$C$28=$E3),0))</f>
        <v>0.72689778127724192</v>
      </c>
      <c r="BW3">
        <f t="array" ref="BW3">INDEX(Transcriptome!AT$2:AT$28,MATCH(1,(Transcriptome!$A$2:$A$28=$B3)*(Transcriptome!$C$2:$C$28=$E3),0))</f>
        <v>0.52996440534176203</v>
      </c>
      <c r="BX3">
        <f t="array" ref="BX3">INDEX(Transcriptome!AU$2:AU$28,MATCH(1,(Transcriptome!$A$2:$A$28=$B3)*(Transcriptome!$C$2:$C$28=$E3),0))</f>
        <v>1.2346382979140564</v>
      </c>
      <c r="BY3">
        <f t="array" ref="BY3">INDEX(Transcriptome!AV$2:AV$28,MATCH(1,(Transcriptome!$A$2:$A$28=$B3)*(Transcriptome!$C$2:$C$28=$E3),0))</f>
        <v>0.59394270175385044</v>
      </c>
      <c r="BZ3">
        <f t="array" ref="BZ3">INDEX(Transcriptome!AW$2:AW$28,MATCH(1,(Transcriptome!$A$2:$A$28=$B3)*(Transcriptome!$C$2:$C$28=$E3),0))</f>
        <v>0.79380009303939492</v>
      </c>
      <c r="CA3">
        <f t="array" ref="CA3">INDEX(Transcriptome!AX$2:AX$28,MATCH(1,(Transcriptome!$A$2:$A$28=$B3)*(Transcriptome!$C$2:$C$28=$E3),0))</f>
        <v>0.66411075288126009</v>
      </c>
      <c r="CB3">
        <f t="array" ref="CB3">INDEX(Transcriptome!AY$2:AY$28,MATCH(1,(Transcriptome!$A$2:$A$28=$B3)*(Transcriptome!$C$2:$C$28=$E3),0))</f>
        <v>0.91230940759148649</v>
      </c>
      <c r="CC3">
        <f t="array" ref="CC3">INDEX(Transcriptome!AZ$2:AZ$28,MATCH(1,(Transcriptome!$A$2:$A$28=$B3)*(Transcriptome!$C$2:$C$28=$E3),0))</f>
        <v>0.52236635594220548</v>
      </c>
      <c r="CD3">
        <f t="array" ref="CD3">INDEX(Transcriptome!BA$2:BA$28,MATCH(1,(Transcriptome!$A$2:$A$28=$B3)*(Transcriptome!$C$2:$C$28=$E3),0))</f>
        <v>1.4722765738374801</v>
      </c>
      <c r="CE3">
        <f t="array" ref="CE3">INDEX(Transcriptome!BB$2:BB$28,MATCH(1,(Transcriptome!$A$2:$A$28=$B3)*(Transcriptome!$C$2:$C$28=$E3),0))</f>
        <v>1.7837978141567536</v>
      </c>
      <c r="CF3">
        <f t="array" ref="CF3">INDEX(Transcriptome!BC$2:BC$28,MATCH(1,(Transcriptome!$A$2:$A$28=$B3)*(Transcriptome!$C$2:$C$28=$E3),0))</f>
        <v>0</v>
      </c>
      <c r="CG3">
        <f t="array" ref="CG3">INDEX(Transcriptome!BD$2:BD$28,MATCH(1,(Transcriptome!$A$2:$A$28=$B3)*(Transcriptome!$C$2:$C$28=$E3),0))</f>
        <v>0.89732664094598091</v>
      </c>
      <c r="CH3">
        <f t="array" ref="CH3">INDEX(Transcriptome!BE$2:BE$28,MATCH(1,(Transcriptome!$A$2:$A$28=$B3)*(Transcriptome!$C$2:$C$28=$E3),0))</f>
        <v>1.4278341624379669</v>
      </c>
      <c r="CI3">
        <f t="array" ref="CI3">INDEX(Transcriptome!BF$2:BF$28,MATCH(1,(Transcriptome!$A$2:$A$28=$B3)*(Transcriptome!$C$2:$C$28=$E3),0))</f>
        <v>1.0547210245064886</v>
      </c>
      <c r="CJ3">
        <f t="array" ref="CJ3">INDEX(Transcriptome!BG$2:BG$28,MATCH(1,(Transcriptome!$A$2:$A$28=$B3)*(Transcriptome!$C$2:$C$28=$E3),0))</f>
        <v>2.2222015287581018</v>
      </c>
      <c r="CK3">
        <f t="array" ref="CK3">INDEX(Transcriptome!BH$2:BH$28,MATCH(1,(Transcriptome!$A$2:$A$28=$B3)*(Transcriptome!$C$2:$C$28=$E3),0))</f>
        <v>0.40924168851755272</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2.7449342282819935</v>
      </c>
      <c r="CO3">
        <f t="array" ref="CO3">INDEX(Transcriptome!BL$2:BL$28,MATCH(1,(Transcriptome!$A$2:$A$28=$B3)*(Transcriptome!$C$2:$C$28=$E3),0))</f>
        <v>1.9495020029319203</v>
      </c>
      <c r="CP3">
        <f t="array" ref="CP3">INDEX(Transcriptome!BM$2:BM$28,MATCH(1,(Transcriptome!$A$2:$A$28=$B3)*(Transcriptome!$C$2:$C$28=$E3),0))</f>
        <v>0.84121164659459347</v>
      </c>
      <c r="CQ3">
        <f t="array" ref="CQ3">INDEX(Transcriptome!BN$2:BN$28,MATCH(1,(Transcriptome!$A$2:$A$28=$B3)*(Transcriptome!$C$2:$C$28=$E3),0))</f>
        <v>31.952489188561209</v>
      </c>
      <c r="CR3">
        <f t="array" ref="CR3">INDEX(Transcriptome!BO$2:BO$28,MATCH(1,(Transcriptome!$A$2:$A$28=$B3)*(Transcriptome!$C$2:$C$28=$E3),0))</f>
        <v>0.74951232158557368</v>
      </c>
      <c r="CS3">
        <f t="array" ref="CS3">INDEX(Transcriptome!BP$2:BP$28,MATCH(1,(Transcriptome!$A$2:$A$28=$B3)*(Transcriptome!$C$2:$C$28=$E3),0))</f>
        <v>0.40924168851755272</v>
      </c>
      <c r="CT3">
        <f t="array" ref="CT3">INDEX(Transcriptome!BQ$2:BQ$28,MATCH(1,(Transcriptome!$A$2:$A$28=$B3)*(Transcriptome!$C$2:$C$28=$E3),0))</f>
        <v>1</v>
      </c>
      <c r="CU3">
        <f t="array" ref="CU3">INDEX(Transcriptome!BR$2:BR$28,MATCH(1,(Transcriptome!$A$2:$A$28=$B3)*(Transcriptome!$C$2:$C$28=$E3),0))</f>
        <v>1.3819649840367882</v>
      </c>
    </row>
    <row r="4" spans="1:99">
      <c r="A4">
        <f>'Measured Data'!A9</f>
        <v>2</v>
      </c>
      <c r="B4" t="s">
        <v>586</v>
      </c>
      <c r="C4" s="324" t="s">
        <v>588</v>
      </c>
      <c r="D4">
        <v>1</v>
      </c>
      <c r="E4" t="s">
        <v>515</v>
      </c>
      <c r="F4" s="477">
        <f>'Growth Regression'!R4</f>
        <v>2.484722222223354</v>
      </c>
      <c r="G4" s="477">
        <f>'Growth Regression'!S4</f>
        <v>59.633333333360497</v>
      </c>
      <c r="H4">
        <f>AVERAGE('TL input - regression'!L4:L5)</f>
        <v>30.418082106618705</v>
      </c>
      <c r="I4">
        <f>AVERAGE('TL input - regression'!M4:M5)</f>
        <v>3.2748667850799289</v>
      </c>
      <c r="J4">
        <f>AVERAGE('TL input - regression'!N4:N5)</f>
        <v>0.32050000000000001</v>
      </c>
      <c r="K4">
        <f>AVERAGE('TL input - regression'!O4:O5)</f>
        <v>4.8104999999999993</v>
      </c>
      <c r="L4">
        <f>AVERAGE('TL input - regression'!P4:P5)</f>
        <v>1.6895</v>
      </c>
      <c r="M4">
        <f>'Growth Regression'!P4</f>
        <v>2.5545985573235321E-2</v>
      </c>
      <c r="N4">
        <f>M4/'Growth Regression'!$O$24</f>
        <v>0.9493020391121828</v>
      </c>
      <c r="O4">
        <f>'Post Process Calc.'!C22</f>
        <v>8.8933452765325743E-2</v>
      </c>
      <c r="P4">
        <f>'Post Process Calc.'!D22</f>
        <v>5.6962083011659413E-2</v>
      </c>
      <c r="Q4">
        <f>'Post Process Calc.'!E22</f>
        <v>-8.8274764218137039E-4</v>
      </c>
      <c r="R4">
        <f>'Post Process Calc.'!F22</f>
        <v>-3.2568936396333761E-3</v>
      </c>
      <c r="S4">
        <f>'Post Process Calc.'!G22</f>
        <v>-7.1214510274316793E-3</v>
      </c>
      <c r="T4">
        <f t="shared" si="2"/>
        <v>0.6405023221348306</v>
      </c>
      <c r="U4">
        <f t="shared" ref="U4:V13" si="4">O4/0.0016</f>
        <v>55.583407978328587</v>
      </c>
      <c r="V4">
        <f t="shared" si="4"/>
        <v>35.601301882287132</v>
      </c>
      <c r="W4">
        <f t="shared" si="0"/>
        <v>-0.55171727636335643</v>
      </c>
      <c r="X4">
        <f t="shared" si="0"/>
        <v>-2.0355585247708601</v>
      </c>
      <c r="Y4">
        <f t="shared" si="0"/>
        <v>-4.4509068921447996</v>
      </c>
      <c r="Z4">
        <v>100</v>
      </c>
      <c r="AA4">
        <v>0.32</v>
      </c>
      <c r="AB4">
        <v>7</v>
      </c>
      <c r="AC4">
        <v>0.7</v>
      </c>
      <c r="AD4">
        <f t="shared" si="1"/>
        <v>5.0118723362727164E-8</v>
      </c>
      <c r="AE4">
        <v>1</v>
      </c>
      <c r="AF4">
        <v>0.311</v>
      </c>
      <c r="AG4">
        <f t="array" ref="AG4">INDEX(Transcriptome!D$2:D$28,MATCH(1,(Transcriptome!$A$2:$A$28=$B4)*(Transcriptome!$C$2:$C$28=$E4),0))</f>
        <v>0.70792899137635334</v>
      </c>
      <c r="AH4">
        <f t="array" ref="AH4">INDEX(Transcriptome!E$2:E$28,MATCH(1,(Transcriptome!$A$2:$A$28=$B4)*(Transcriptome!$C$2:$C$28=$E4),0))</f>
        <v>1.5892398211913721</v>
      </c>
      <c r="AI4">
        <f t="array" ref="AI4">INDEX(Transcriptome!F$2:F$28,MATCH(1,(Transcriptome!$A$2:$A$28=$B4)*(Transcriptome!$C$2:$C$28=$E4),0))</f>
        <v>1.0699878087137091</v>
      </c>
      <c r="AJ4">
        <f t="array" ref="AJ4">INDEX(Transcriptome!G$2:G$28,MATCH(1,(Transcriptome!$A$2:$A$28=$B4)*(Transcriptome!$C$2:$C$28=$E4),0))</f>
        <v>0.70940308754432024</v>
      </c>
      <c r="AK4">
        <f t="array" ref="AK4">INDEX(Transcriptome!H$2:H$28,MATCH(1,(Transcriptome!$A$2:$A$28=$B4)*(Transcriptome!$C$2:$C$28=$E4),0))</f>
        <v>0</v>
      </c>
      <c r="AL4">
        <f t="array" ref="AL4">INDEX(Transcriptome!I$2:I$28,MATCH(1,(Transcriptome!$A$2:$A$28=$B4)*(Transcriptome!$C$2:$C$28=$E4),0))</f>
        <v>0.93552032018387032</v>
      </c>
      <c r="AM4">
        <f t="array" ref="AM4">INDEX(Transcriptome!J$2:J$28,MATCH(1,(Transcriptome!$A$2:$A$28=$B4)*(Transcriptome!$C$2:$C$28=$E4),0))</f>
        <v>1.0834614534636753</v>
      </c>
      <c r="AN4">
        <f t="array" ref="AN4">INDEX(Transcriptome!K$2:K$28,MATCH(1,(Transcriptome!$A$2:$A$28=$B4)*(Transcriptome!$C$2:$C$28=$E4),0))</f>
        <v>0.80377161141689246</v>
      </c>
      <c r="AO4">
        <f t="array" ref="AO4">INDEX(Transcriptome!L$2:L$28,MATCH(1,(Transcriptome!$A$2:$A$28=$B4)*(Transcriptome!$C$2:$C$28=$E4),0))</f>
        <v>0.85695479911735994</v>
      </c>
      <c r="AP4">
        <f t="array" ref="AP4">INDEX(Transcriptome!M$2:M$28,MATCH(1,(Transcriptome!$A$2:$A$28=$B4)*(Transcriptome!$C$2:$C$28=$E4),0))</f>
        <v>0.93891873980212981</v>
      </c>
      <c r="AQ4">
        <f t="array" ref="AQ4">INDEX(Transcriptome!N$2:N$28,MATCH(1,(Transcriptome!$A$2:$A$28=$B4)*(Transcriptome!$C$2:$C$28=$E4),0))</f>
        <v>0.70695686220859</v>
      </c>
      <c r="AR4">
        <f t="array" ref="AR4">INDEX(Transcriptome!O$2:O$28,MATCH(1,(Transcriptome!$A$2:$A$28=$B4)*(Transcriptome!$C$2:$C$28=$E4),0))</f>
        <v>0.8593713480497972</v>
      </c>
      <c r="AS4">
        <f t="array" ref="AS4">INDEX(Transcriptome!P$2:P$28,MATCH(1,(Transcriptome!$A$2:$A$28=$B4)*(Transcriptome!$C$2:$C$28=$E4),0))</f>
        <v>0.79904520541729218</v>
      </c>
      <c r="AT4">
        <f t="array" ref="AT4">INDEX(Transcriptome!Q$2:Q$28,MATCH(1,(Transcriptome!$A$2:$A$28=$B4)*(Transcriptome!$C$2:$C$28=$E4),0))</f>
        <v>0.47872282221313689</v>
      </c>
      <c r="AU4">
        <f t="array" ref="AU4">INDEX(Transcriptome!R$2:R$28,MATCH(1,(Transcriptome!$A$2:$A$28=$B4)*(Transcriptome!$C$2:$C$28=$E4),0))</f>
        <v>0.41383633912857071</v>
      </c>
      <c r="AV4">
        <f t="array" ref="AV4">INDEX(Transcriptome!S$2:S$28,MATCH(1,(Transcriptome!$A$2:$A$28=$B4)*(Transcriptome!$C$2:$C$28=$E4),0))</f>
        <v>0.44645950550293145</v>
      </c>
      <c r="AW4">
        <f t="array" ref="AW4">INDEX(Transcriptome!T$2:T$28,MATCH(1,(Transcriptome!$A$2:$A$28=$B4)*(Transcriptome!$C$2:$C$28=$E4),0))</f>
        <v>1.008655396739049</v>
      </c>
      <c r="AX4">
        <f t="array" ref="AX4">INDEX(Transcriptome!U$2:U$28,MATCH(1,(Transcriptome!$A$2:$A$28=$B4)*(Transcriptome!$C$2:$C$28=$E4),0))</f>
        <v>2.62155377663843</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0.59644766722058296</v>
      </c>
      <c r="BB4">
        <f t="array" ref="BB4">INDEX(Transcriptome!Y$2:Y$28,MATCH(1,(Transcriptome!$A$2:$A$28=$B4)*(Transcriptome!$C$2:$C$28=$E4),0))</f>
        <v>0</v>
      </c>
      <c r="BC4">
        <f t="array" ref="BC4">INDEX(Transcriptome!Z$2:Z$28,MATCH(1,(Transcriptome!$A$2:$A$28=$B4)*(Transcriptome!$C$2:$C$28=$E4),0))</f>
        <v>0.91328392911817136</v>
      </c>
      <c r="BD4">
        <f t="array" ref="BD4">INDEX(Transcriptome!AA$2:AA$28,MATCH(1,(Transcriptome!$A$2:$A$28=$B4)*(Transcriptome!$C$2:$C$28=$E4),0))</f>
        <v>1.061272583395289</v>
      </c>
      <c r="BE4">
        <f t="array" ref="BE4">INDEX(Transcriptome!AB$2:AB$28,MATCH(1,(Transcriptome!$A$2:$A$28=$B4)*(Transcriptome!$C$2:$C$28=$E4),0))</f>
        <v>0.40610812418406372</v>
      </c>
      <c r="BF4">
        <f t="array" ref="BF4">INDEX(Transcriptome!AC$2:AC$28,MATCH(1,(Transcriptome!$A$2:$A$28=$B4)*(Transcriptome!$C$2:$C$28=$E4),0))</f>
        <v>0.96854091898455463</v>
      </c>
      <c r="BG4">
        <f t="array" ref="BG4">INDEX(Transcriptome!AD$2:AD$28,MATCH(1,(Transcriptome!$A$2:$A$28=$B4)*(Transcriptome!$C$2:$C$28=$E4),0))</f>
        <v>0.74430848274637873</v>
      </c>
      <c r="BH4">
        <f t="array" ref="BH4">INDEX(Transcriptome!AE$2:AE$28,MATCH(1,(Transcriptome!$A$2:$A$28=$B4)*(Transcriptome!$C$2:$C$28=$E4),0))</f>
        <v>1.2431887576302834</v>
      </c>
      <c r="BI4">
        <f t="array" ref="BI4">INDEX(Transcriptome!AF$2:AF$28,MATCH(1,(Transcriptome!$A$2:$A$28=$B4)*(Transcriptome!$C$2:$C$28=$E4),0))</f>
        <v>0.49714311780941689</v>
      </c>
      <c r="BJ4">
        <f t="array" ref="BJ4">INDEX(Transcriptome!AG$2:AG$28,MATCH(1,(Transcriptome!$A$2:$A$28=$B4)*(Transcriptome!$C$2:$C$28=$E4),0))</f>
        <v>0.567414845207453</v>
      </c>
      <c r="BK4">
        <f t="array" ref="BK4">INDEX(Transcriptome!AH$2:AH$28,MATCH(1,(Transcriptome!$A$2:$A$28=$B4)*(Transcriptome!$C$2:$C$28=$E4),0))</f>
        <v>1.7504787263397232</v>
      </c>
      <c r="BL4">
        <f t="array" ref="BL4">INDEX(Transcriptome!AI$2:AI$28,MATCH(1,(Transcriptome!$A$2:$A$28=$B4)*(Transcriptome!$C$2:$C$28=$E4),0))</f>
        <v>0.56812861528565461</v>
      </c>
      <c r="BM4">
        <f t="array" ref="BM4">INDEX(Transcriptome!AJ$2:AJ$28,MATCH(1,(Transcriptome!$A$2:$A$28=$B4)*(Transcriptome!$C$2:$C$28=$E4),0))</f>
        <v>0.82144460906259187</v>
      </c>
      <c r="BN4">
        <f t="array" ref="BN4">INDEX(Transcriptome!AK$2:AK$28,MATCH(1,(Transcriptome!$A$2:$A$28=$B4)*(Transcriptome!$C$2:$C$28=$E4),0))</f>
        <v>0.4273004653597422</v>
      </c>
      <c r="BO4">
        <f t="array" ref="BO4">INDEX(Transcriptome!AL$2:AL$28,MATCH(1,(Transcriptome!$A$2:$A$28=$B4)*(Transcriptome!$C$2:$C$28=$E4),0))</f>
        <v>1</v>
      </c>
      <c r="BP4">
        <f t="array" ref="BP4">INDEX(Transcriptome!AM$2:AM$28,MATCH(1,(Transcriptome!$A$2:$A$28=$B4)*(Transcriptome!$C$2:$C$28=$E4),0))</f>
        <v>0.53518948544168743</v>
      </c>
      <c r="BQ4">
        <f t="array" ref="BQ4">INDEX(Transcriptome!AN$2:AN$28,MATCH(1,(Transcriptome!$A$2:$A$28=$B4)*(Transcriptome!$C$2:$C$28=$E4),0))</f>
        <v>0.73171138313074335</v>
      </c>
      <c r="BR4">
        <f t="array" ref="BR4">INDEX(Transcriptome!AO$2:AO$28,MATCH(1,(Transcriptome!$A$2:$A$28=$B4)*(Transcriptome!$C$2:$C$28=$E4),0))</f>
        <v>0.79282459441774966</v>
      </c>
      <c r="BS4">
        <f t="array" ref="BS4">INDEX(Transcriptome!AP$2:AP$28,MATCH(1,(Transcriptome!$A$2:$A$28=$B4)*(Transcriptome!$C$2:$C$28=$E4),0))</f>
        <v>0.94021059648890959</v>
      </c>
      <c r="BT4">
        <f t="array" ref="BT4">INDEX(Transcriptome!AQ$2:AQ$28,MATCH(1,(Transcriptome!$A$2:$A$28=$B4)*(Transcriptome!$C$2:$C$28=$E4),0))</f>
        <v>1.47708404581313</v>
      </c>
      <c r="BU4">
        <f t="array" ref="BU4">INDEX(Transcriptome!AR$2:AR$28,MATCH(1,(Transcriptome!$A$2:$A$28=$B4)*(Transcriptome!$C$2:$C$28=$E4),0))</f>
        <v>0.58760190296554049</v>
      </c>
      <c r="BV4">
        <f t="array" ref="BV4">INDEX(Transcriptome!AS$2:AS$28,MATCH(1,(Transcriptome!$A$2:$A$28=$B4)*(Transcriptome!$C$2:$C$28=$E4),0))</f>
        <v>0.72689778127724192</v>
      </c>
      <c r="BW4">
        <f t="array" ref="BW4">INDEX(Transcriptome!AT$2:AT$28,MATCH(1,(Transcriptome!$A$2:$A$28=$B4)*(Transcriptome!$C$2:$C$28=$E4),0))</f>
        <v>0.52996440534176203</v>
      </c>
      <c r="BX4">
        <f t="array" ref="BX4">INDEX(Transcriptome!AU$2:AU$28,MATCH(1,(Transcriptome!$A$2:$A$28=$B4)*(Transcriptome!$C$2:$C$28=$E4),0))</f>
        <v>1.2346382979140564</v>
      </c>
      <c r="BY4">
        <f t="array" ref="BY4">INDEX(Transcriptome!AV$2:AV$28,MATCH(1,(Transcriptome!$A$2:$A$28=$B4)*(Transcriptome!$C$2:$C$28=$E4),0))</f>
        <v>0.59394270175385044</v>
      </c>
      <c r="BZ4">
        <f t="array" ref="BZ4">INDEX(Transcriptome!AW$2:AW$28,MATCH(1,(Transcriptome!$A$2:$A$28=$B4)*(Transcriptome!$C$2:$C$28=$E4),0))</f>
        <v>0.79380009303939492</v>
      </c>
      <c r="CA4">
        <f t="array" ref="CA4">INDEX(Transcriptome!AX$2:AX$28,MATCH(1,(Transcriptome!$A$2:$A$28=$B4)*(Transcriptome!$C$2:$C$28=$E4),0))</f>
        <v>0.66411075288126009</v>
      </c>
      <c r="CB4">
        <f t="array" ref="CB4">INDEX(Transcriptome!AY$2:AY$28,MATCH(1,(Transcriptome!$A$2:$A$28=$B4)*(Transcriptome!$C$2:$C$28=$E4),0))</f>
        <v>0.91230940759148649</v>
      </c>
      <c r="CC4">
        <f t="array" ref="CC4">INDEX(Transcriptome!AZ$2:AZ$28,MATCH(1,(Transcriptome!$A$2:$A$28=$B4)*(Transcriptome!$C$2:$C$28=$E4),0))</f>
        <v>0.52236635594220548</v>
      </c>
      <c r="CD4">
        <f t="array" ref="CD4">INDEX(Transcriptome!BA$2:BA$28,MATCH(1,(Transcriptome!$A$2:$A$28=$B4)*(Transcriptome!$C$2:$C$28=$E4),0))</f>
        <v>1.4722765738374801</v>
      </c>
      <c r="CE4">
        <f t="array" ref="CE4">INDEX(Transcriptome!BB$2:BB$28,MATCH(1,(Transcriptome!$A$2:$A$28=$B4)*(Transcriptome!$C$2:$C$28=$E4),0))</f>
        <v>1.7837978141567536</v>
      </c>
      <c r="CF4">
        <f t="array" ref="CF4">INDEX(Transcriptome!BC$2:BC$28,MATCH(1,(Transcriptome!$A$2:$A$28=$B4)*(Transcriptome!$C$2:$C$28=$E4),0))</f>
        <v>0</v>
      </c>
      <c r="CG4">
        <f t="array" ref="CG4">INDEX(Transcriptome!BD$2:BD$28,MATCH(1,(Transcriptome!$A$2:$A$28=$B4)*(Transcriptome!$C$2:$C$28=$E4),0))</f>
        <v>0.89732664094598091</v>
      </c>
      <c r="CH4">
        <f t="array" ref="CH4">INDEX(Transcriptome!BE$2:BE$28,MATCH(1,(Transcriptome!$A$2:$A$28=$B4)*(Transcriptome!$C$2:$C$28=$E4),0))</f>
        <v>1.4278341624379669</v>
      </c>
      <c r="CI4">
        <f t="array" ref="CI4">INDEX(Transcriptome!BF$2:BF$28,MATCH(1,(Transcriptome!$A$2:$A$28=$B4)*(Transcriptome!$C$2:$C$28=$E4),0))</f>
        <v>1.0547210245064886</v>
      </c>
      <c r="CJ4">
        <f t="array" ref="CJ4">INDEX(Transcriptome!BG$2:BG$28,MATCH(1,(Transcriptome!$A$2:$A$28=$B4)*(Transcriptome!$C$2:$C$28=$E4),0))</f>
        <v>2.2222015287581018</v>
      </c>
      <c r="CK4">
        <f t="array" ref="CK4">INDEX(Transcriptome!BH$2:BH$28,MATCH(1,(Transcriptome!$A$2:$A$28=$B4)*(Transcriptome!$C$2:$C$28=$E4),0))</f>
        <v>0.40924168851755272</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2.7449342282819935</v>
      </c>
      <c r="CO4">
        <f t="array" ref="CO4">INDEX(Transcriptome!BL$2:BL$28,MATCH(1,(Transcriptome!$A$2:$A$28=$B4)*(Transcriptome!$C$2:$C$28=$E4),0))</f>
        <v>1.9495020029319203</v>
      </c>
      <c r="CP4">
        <f t="array" ref="CP4">INDEX(Transcriptome!BM$2:BM$28,MATCH(1,(Transcriptome!$A$2:$A$28=$B4)*(Transcriptome!$C$2:$C$28=$E4),0))</f>
        <v>0.84121164659459347</v>
      </c>
      <c r="CQ4">
        <f t="array" ref="CQ4">INDEX(Transcriptome!BN$2:BN$28,MATCH(1,(Transcriptome!$A$2:$A$28=$B4)*(Transcriptome!$C$2:$C$28=$E4),0))</f>
        <v>31.952489188561209</v>
      </c>
      <c r="CR4">
        <f t="array" ref="CR4">INDEX(Transcriptome!BO$2:BO$28,MATCH(1,(Transcriptome!$A$2:$A$28=$B4)*(Transcriptome!$C$2:$C$28=$E4),0))</f>
        <v>0.74951232158557368</v>
      </c>
      <c r="CS4">
        <f t="array" ref="CS4">INDEX(Transcriptome!BP$2:BP$28,MATCH(1,(Transcriptome!$A$2:$A$28=$B4)*(Transcriptome!$C$2:$C$28=$E4),0))</f>
        <v>0.40924168851755272</v>
      </c>
      <c r="CT4">
        <f t="array" ref="CT4">INDEX(Transcriptome!BQ$2:BQ$28,MATCH(1,(Transcriptome!$A$2:$A$28=$B4)*(Transcriptome!$C$2:$C$28=$E4),0))</f>
        <v>1</v>
      </c>
      <c r="CU4">
        <f t="array" ref="CU4">INDEX(Transcriptome!BR$2:BR$28,MATCH(1,(Transcriptome!$A$2:$A$28=$B4)*(Transcriptome!$C$2:$C$28=$E4),0))</f>
        <v>1.3819649840367882</v>
      </c>
    </row>
    <row r="5" spans="1:99">
      <c r="A5">
        <f>'Measured Data'!A10</f>
        <v>3</v>
      </c>
      <c r="B5" t="s">
        <v>586</v>
      </c>
      <c r="C5" s="324" t="s">
        <v>588</v>
      </c>
      <c r="D5">
        <v>1</v>
      </c>
      <c r="E5" t="s">
        <v>515</v>
      </c>
      <c r="F5" s="477">
        <f>'Growth Regression'!R5</f>
        <v>3.4635416666678793</v>
      </c>
      <c r="G5" s="477">
        <f>'Growth Regression'!S5</f>
        <v>83.125000000029104</v>
      </c>
      <c r="H5">
        <f>AVERAGE('TL input - regression'!L5:L6)</f>
        <v>30.806634250316392</v>
      </c>
      <c r="I5">
        <f>AVERAGE('TL input - regression'!M5:M6)</f>
        <v>4.7180284191829482</v>
      </c>
      <c r="J5">
        <f>AVERAGE('TL input - regression'!N5:N6)</f>
        <v>0.51700000000000002</v>
      </c>
      <c r="K5">
        <f>AVERAGE('TL input - regression'!O5:O6)</f>
        <v>4.9704999999999995</v>
      </c>
      <c r="L5">
        <f>AVERAGE('TL input - regression'!P5:P6)</f>
        <v>1.6564999999999999</v>
      </c>
      <c r="M5">
        <f>'Growth Regression'!P5</f>
        <v>2.4511890413168775E-2</v>
      </c>
      <c r="N5">
        <f>M5/'Growth Regression'!$O$24</f>
        <v>0.91087452801565616</v>
      </c>
      <c r="O5">
        <f>'Post Process Calc.'!C23</f>
        <v>7.6048059699223167E-2</v>
      </c>
      <c r="P5">
        <f>'Post Process Calc.'!D23</f>
        <v>3.9844846263097651E-2</v>
      </c>
      <c r="Q5">
        <f>'Post Process Calc.'!E23</f>
        <v>-7.0498276647476691E-3</v>
      </c>
      <c r="R5">
        <f>'Post Process Calc.'!F23</f>
        <v>1.0290447878109857E-3</v>
      </c>
      <c r="S5">
        <f>'Post Process Calc.'!G23</f>
        <v>-7.3770227471512129E-3</v>
      </c>
      <c r="T5">
        <f t="shared" si="2"/>
        <v>0.52394297002037338</v>
      </c>
      <c r="U5">
        <f t="shared" si="4"/>
        <v>47.530037312014478</v>
      </c>
      <c r="V5">
        <f t="shared" si="4"/>
        <v>24.903028914436032</v>
      </c>
      <c r="W5">
        <f t="shared" si="0"/>
        <v>-4.4061422904672929</v>
      </c>
      <c r="X5">
        <f t="shared" si="0"/>
        <v>0.64315299238186607</v>
      </c>
      <c r="Y5">
        <f t="shared" si="0"/>
        <v>-4.6106392169695081</v>
      </c>
      <c r="Z5">
        <v>100</v>
      </c>
      <c r="AA5">
        <v>0.32</v>
      </c>
      <c r="AB5">
        <v>7</v>
      </c>
      <c r="AC5">
        <v>0.7</v>
      </c>
      <c r="AD5">
        <f t="shared" si="1"/>
        <v>5.0118723362727164E-8</v>
      </c>
      <c r="AE5">
        <v>1</v>
      </c>
      <c r="AF5">
        <v>0.311</v>
      </c>
      <c r="AG5">
        <f t="array" ref="AG5">INDEX(Transcriptome!D$2:D$28,MATCH(1,(Transcriptome!$A$2:$A$28=$B5)*(Transcriptome!$C$2:$C$28=$E5),0))</f>
        <v>0.70792899137635334</v>
      </c>
      <c r="AH5">
        <f t="array" ref="AH5">INDEX(Transcriptome!E$2:E$28,MATCH(1,(Transcriptome!$A$2:$A$28=$B5)*(Transcriptome!$C$2:$C$28=$E5),0))</f>
        <v>1.5892398211913721</v>
      </c>
      <c r="AI5">
        <f t="array" ref="AI5">INDEX(Transcriptome!F$2:F$28,MATCH(1,(Transcriptome!$A$2:$A$28=$B5)*(Transcriptome!$C$2:$C$28=$E5),0))</f>
        <v>1.0699878087137091</v>
      </c>
      <c r="AJ5">
        <f t="array" ref="AJ5">INDEX(Transcriptome!G$2:G$28,MATCH(1,(Transcriptome!$A$2:$A$28=$B5)*(Transcriptome!$C$2:$C$28=$E5),0))</f>
        <v>0.70940308754432024</v>
      </c>
      <c r="AK5">
        <f t="array" ref="AK5">INDEX(Transcriptome!H$2:H$28,MATCH(1,(Transcriptome!$A$2:$A$28=$B5)*(Transcriptome!$C$2:$C$28=$E5),0))</f>
        <v>0</v>
      </c>
      <c r="AL5">
        <f t="array" ref="AL5">INDEX(Transcriptome!I$2:I$28,MATCH(1,(Transcriptome!$A$2:$A$28=$B5)*(Transcriptome!$C$2:$C$28=$E5),0))</f>
        <v>0.93552032018387032</v>
      </c>
      <c r="AM5">
        <f t="array" ref="AM5">INDEX(Transcriptome!J$2:J$28,MATCH(1,(Transcriptome!$A$2:$A$28=$B5)*(Transcriptome!$C$2:$C$28=$E5),0))</f>
        <v>1.0834614534636753</v>
      </c>
      <c r="AN5">
        <f t="array" ref="AN5">INDEX(Transcriptome!K$2:K$28,MATCH(1,(Transcriptome!$A$2:$A$28=$B5)*(Transcriptome!$C$2:$C$28=$E5),0))</f>
        <v>0.80377161141689246</v>
      </c>
      <c r="AO5">
        <f t="array" ref="AO5">INDEX(Transcriptome!L$2:L$28,MATCH(1,(Transcriptome!$A$2:$A$28=$B5)*(Transcriptome!$C$2:$C$28=$E5),0))</f>
        <v>0.85695479911735994</v>
      </c>
      <c r="AP5">
        <f t="array" ref="AP5">INDEX(Transcriptome!M$2:M$28,MATCH(1,(Transcriptome!$A$2:$A$28=$B5)*(Transcriptome!$C$2:$C$28=$E5),0))</f>
        <v>0.93891873980212981</v>
      </c>
      <c r="AQ5">
        <f t="array" ref="AQ5">INDEX(Transcriptome!N$2:N$28,MATCH(1,(Transcriptome!$A$2:$A$28=$B5)*(Transcriptome!$C$2:$C$28=$E5),0))</f>
        <v>0.70695686220859</v>
      </c>
      <c r="AR5">
        <f t="array" ref="AR5">INDEX(Transcriptome!O$2:O$28,MATCH(1,(Transcriptome!$A$2:$A$28=$B5)*(Transcriptome!$C$2:$C$28=$E5),0))</f>
        <v>0.8593713480497972</v>
      </c>
      <c r="AS5">
        <f t="array" ref="AS5">INDEX(Transcriptome!P$2:P$28,MATCH(1,(Transcriptome!$A$2:$A$28=$B5)*(Transcriptome!$C$2:$C$28=$E5),0))</f>
        <v>0.79904520541729218</v>
      </c>
      <c r="AT5">
        <f t="array" ref="AT5">INDEX(Transcriptome!Q$2:Q$28,MATCH(1,(Transcriptome!$A$2:$A$28=$B5)*(Transcriptome!$C$2:$C$28=$E5),0))</f>
        <v>0.47872282221313689</v>
      </c>
      <c r="AU5">
        <f t="array" ref="AU5">INDEX(Transcriptome!R$2:R$28,MATCH(1,(Transcriptome!$A$2:$A$28=$B5)*(Transcriptome!$C$2:$C$28=$E5),0))</f>
        <v>0.41383633912857071</v>
      </c>
      <c r="AV5">
        <f t="array" ref="AV5">INDEX(Transcriptome!S$2:S$28,MATCH(1,(Transcriptome!$A$2:$A$28=$B5)*(Transcriptome!$C$2:$C$28=$E5),0))</f>
        <v>0.44645950550293145</v>
      </c>
      <c r="AW5">
        <f t="array" ref="AW5">INDEX(Transcriptome!T$2:T$28,MATCH(1,(Transcriptome!$A$2:$A$28=$B5)*(Transcriptome!$C$2:$C$28=$E5),0))</f>
        <v>1.008655396739049</v>
      </c>
      <c r="AX5">
        <f t="array" ref="AX5">INDEX(Transcriptome!U$2:U$28,MATCH(1,(Transcriptome!$A$2:$A$28=$B5)*(Transcriptome!$C$2:$C$28=$E5),0))</f>
        <v>2.62155377663843</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0.59644766722058296</v>
      </c>
      <c r="BB5">
        <f t="array" ref="BB5">INDEX(Transcriptome!Y$2:Y$28,MATCH(1,(Transcriptome!$A$2:$A$28=$B5)*(Transcriptome!$C$2:$C$28=$E5),0))</f>
        <v>0</v>
      </c>
      <c r="BC5">
        <f t="array" ref="BC5">INDEX(Transcriptome!Z$2:Z$28,MATCH(1,(Transcriptome!$A$2:$A$28=$B5)*(Transcriptome!$C$2:$C$28=$E5),0))</f>
        <v>0.91328392911817136</v>
      </c>
      <c r="BD5">
        <f t="array" ref="BD5">INDEX(Transcriptome!AA$2:AA$28,MATCH(1,(Transcriptome!$A$2:$A$28=$B5)*(Transcriptome!$C$2:$C$28=$E5),0))</f>
        <v>1.061272583395289</v>
      </c>
      <c r="BE5">
        <f t="array" ref="BE5">INDEX(Transcriptome!AB$2:AB$28,MATCH(1,(Transcriptome!$A$2:$A$28=$B5)*(Transcriptome!$C$2:$C$28=$E5),0))</f>
        <v>0.40610812418406372</v>
      </c>
      <c r="BF5">
        <f t="array" ref="BF5">INDEX(Transcriptome!AC$2:AC$28,MATCH(1,(Transcriptome!$A$2:$A$28=$B5)*(Transcriptome!$C$2:$C$28=$E5),0))</f>
        <v>0.96854091898455463</v>
      </c>
      <c r="BG5">
        <f t="array" ref="BG5">INDEX(Transcriptome!AD$2:AD$28,MATCH(1,(Transcriptome!$A$2:$A$28=$B5)*(Transcriptome!$C$2:$C$28=$E5),0))</f>
        <v>0.74430848274637873</v>
      </c>
      <c r="BH5">
        <f t="array" ref="BH5">INDEX(Transcriptome!AE$2:AE$28,MATCH(1,(Transcriptome!$A$2:$A$28=$B5)*(Transcriptome!$C$2:$C$28=$E5),0))</f>
        <v>1.2431887576302834</v>
      </c>
      <c r="BI5">
        <f t="array" ref="BI5">INDEX(Transcriptome!AF$2:AF$28,MATCH(1,(Transcriptome!$A$2:$A$28=$B5)*(Transcriptome!$C$2:$C$28=$E5),0))</f>
        <v>0.49714311780941689</v>
      </c>
      <c r="BJ5">
        <f t="array" ref="BJ5">INDEX(Transcriptome!AG$2:AG$28,MATCH(1,(Transcriptome!$A$2:$A$28=$B5)*(Transcriptome!$C$2:$C$28=$E5),0))</f>
        <v>0.567414845207453</v>
      </c>
      <c r="BK5">
        <f t="array" ref="BK5">INDEX(Transcriptome!AH$2:AH$28,MATCH(1,(Transcriptome!$A$2:$A$28=$B5)*(Transcriptome!$C$2:$C$28=$E5),0))</f>
        <v>1.7504787263397232</v>
      </c>
      <c r="BL5">
        <f t="array" ref="BL5">INDEX(Transcriptome!AI$2:AI$28,MATCH(1,(Transcriptome!$A$2:$A$28=$B5)*(Transcriptome!$C$2:$C$28=$E5),0))</f>
        <v>0.56812861528565461</v>
      </c>
      <c r="BM5">
        <f t="array" ref="BM5">INDEX(Transcriptome!AJ$2:AJ$28,MATCH(1,(Transcriptome!$A$2:$A$28=$B5)*(Transcriptome!$C$2:$C$28=$E5),0))</f>
        <v>0.82144460906259187</v>
      </c>
      <c r="BN5">
        <f t="array" ref="BN5">INDEX(Transcriptome!AK$2:AK$28,MATCH(1,(Transcriptome!$A$2:$A$28=$B5)*(Transcriptome!$C$2:$C$28=$E5),0))</f>
        <v>0.4273004653597422</v>
      </c>
      <c r="BO5">
        <f t="array" ref="BO5">INDEX(Transcriptome!AL$2:AL$28,MATCH(1,(Transcriptome!$A$2:$A$28=$B5)*(Transcriptome!$C$2:$C$28=$E5),0))</f>
        <v>1</v>
      </c>
      <c r="BP5">
        <f t="array" ref="BP5">INDEX(Transcriptome!AM$2:AM$28,MATCH(1,(Transcriptome!$A$2:$A$28=$B5)*(Transcriptome!$C$2:$C$28=$E5),0))</f>
        <v>0.53518948544168743</v>
      </c>
      <c r="BQ5">
        <f t="array" ref="BQ5">INDEX(Transcriptome!AN$2:AN$28,MATCH(1,(Transcriptome!$A$2:$A$28=$B5)*(Transcriptome!$C$2:$C$28=$E5),0))</f>
        <v>0.73171138313074335</v>
      </c>
      <c r="BR5">
        <f t="array" ref="BR5">INDEX(Transcriptome!AO$2:AO$28,MATCH(1,(Transcriptome!$A$2:$A$28=$B5)*(Transcriptome!$C$2:$C$28=$E5),0))</f>
        <v>0.79282459441774966</v>
      </c>
      <c r="BS5">
        <f t="array" ref="BS5">INDEX(Transcriptome!AP$2:AP$28,MATCH(1,(Transcriptome!$A$2:$A$28=$B5)*(Transcriptome!$C$2:$C$28=$E5),0))</f>
        <v>0.94021059648890959</v>
      </c>
      <c r="BT5">
        <f t="array" ref="BT5">INDEX(Transcriptome!AQ$2:AQ$28,MATCH(1,(Transcriptome!$A$2:$A$28=$B5)*(Transcriptome!$C$2:$C$28=$E5),0))</f>
        <v>1.47708404581313</v>
      </c>
      <c r="BU5">
        <f t="array" ref="BU5">INDEX(Transcriptome!AR$2:AR$28,MATCH(1,(Transcriptome!$A$2:$A$28=$B5)*(Transcriptome!$C$2:$C$28=$E5),0))</f>
        <v>0.58760190296554049</v>
      </c>
      <c r="BV5">
        <f t="array" ref="BV5">INDEX(Transcriptome!AS$2:AS$28,MATCH(1,(Transcriptome!$A$2:$A$28=$B5)*(Transcriptome!$C$2:$C$28=$E5),0))</f>
        <v>0.72689778127724192</v>
      </c>
      <c r="BW5">
        <f t="array" ref="BW5">INDEX(Transcriptome!AT$2:AT$28,MATCH(1,(Transcriptome!$A$2:$A$28=$B5)*(Transcriptome!$C$2:$C$28=$E5),0))</f>
        <v>0.52996440534176203</v>
      </c>
      <c r="BX5">
        <f t="array" ref="BX5">INDEX(Transcriptome!AU$2:AU$28,MATCH(1,(Transcriptome!$A$2:$A$28=$B5)*(Transcriptome!$C$2:$C$28=$E5),0))</f>
        <v>1.2346382979140564</v>
      </c>
      <c r="BY5">
        <f t="array" ref="BY5">INDEX(Transcriptome!AV$2:AV$28,MATCH(1,(Transcriptome!$A$2:$A$28=$B5)*(Transcriptome!$C$2:$C$28=$E5),0))</f>
        <v>0.59394270175385044</v>
      </c>
      <c r="BZ5">
        <f t="array" ref="BZ5">INDEX(Transcriptome!AW$2:AW$28,MATCH(1,(Transcriptome!$A$2:$A$28=$B5)*(Transcriptome!$C$2:$C$28=$E5),0))</f>
        <v>0.79380009303939492</v>
      </c>
      <c r="CA5">
        <f t="array" ref="CA5">INDEX(Transcriptome!AX$2:AX$28,MATCH(1,(Transcriptome!$A$2:$A$28=$B5)*(Transcriptome!$C$2:$C$28=$E5),0))</f>
        <v>0.66411075288126009</v>
      </c>
      <c r="CB5">
        <f t="array" ref="CB5">INDEX(Transcriptome!AY$2:AY$28,MATCH(1,(Transcriptome!$A$2:$A$28=$B5)*(Transcriptome!$C$2:$C$28=$E5),0))</f>
        <v>0.91230940759148649</v>
      </c>
      <c r="CC5">
        <f t="array" ref="CC5">INDEX(Transcriptome!AZ$2:AZ$28,MATCH(1,(Transcriptome!$A$2:$A$28=$B5)*(Transcriptome!$C$2:$C$28=$E5),0))</f>
        <v>0.52236635594220548</v>
      </c>
      <c r="CD5">
        <f t="array" ref="CD5">INDEX(Transcriptome!BA$2:BA$28,MATCH(1,(Transcriptome!$A$2:$A$28=$B5)*(Transcriptome!$C$2:$C$28=$E5),0))</f>
        <v>1.4722765738374801</v>
      </c>
      <c r="CE5">
        <f t="array" ref="CE5">INDEX(Transcriptome!BB$2:BB$28,MATCH(1,(Transcriptome!$A$2:$A$28=$B5)*(Transcriptome!$C$2:$C$28=$E5),0))</f>
        <v>1.7837978141567536</v>
      </c>
      <c r="CF5">
        <f t="array" ref="CF5">INDEX(Transcriptome!BC$2:BC$28,MATCH(1,(Transcriptome!$A$2:$A$28=$B5)*(Transcriptome!$C$2:$C$28=$E5),0))</f>
        <v>0</v>
      </c>
      <c r="CG5">
        <f t="array" ref="CG5">INDEX(Transcriptome!BD$2:BD$28,MATCH(1,(Transcriptome!$A$2:$A$28=$B5)*(Transcriptome!$C$2:$C$28=$E5),0))</f>
        <v>0.89732664094598091</v>
      </c>
      <c r="CH5">
        <f t="array" ref="CH5">INDEX(Transcriptome!BE$2:BE$28,MATCH(1,(Transcriptome!$A$2:$A$28=$B5)*(Transcriptome!$C$2:$C$28=$E5),0))</f>
        <v>1.4278341624379669</v>
      </c>
      <c r="CI5">
        <f t="array" ref="CI5">INDEX(Transcriptome!BF$2:BF$28,MATCH(1,(Transcriptome!$A$2:$A$28=$B5)*(Transcriptome!$C$2:$C$28=$E5),0))</f>
        <v>1.0547210245064886</v>
      </c>
      <c r="CJ5">
        <f t="array" ref="CJ5">INDEX(Transcriptome!BG$2:BG$28,MATCH(1,(Transcriptome!$A$2:$A$28=$B5)*(Transcriptome!$C$2:$C$28=$E5),0))</f>
        <v>2.2222015287581018</v>
      </c>
      <c r="CK5">
        <f t="array" ref="CK5">INDEX(Transcriptome!BH$2:BH$28,MATCH(1,(Transcriptome!$A$2:$A$28=$B5)*(Transcriptome!$C$2:$C$28=$E5),0))</f>
        <v>0.40924168851755272</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2.7449342282819935</v>
      </c>
      <c r="CO5">
        <f t="array" ref="CO5">INDEX(Transcriptome!BL$2:BL$28,MATCH(1,(Transcriptome!$A$2:$A$28=$B5)*(Transcriptome!$C$2:$C$28=$E5),0))</f>
        <v>1.9495020029319203</v>
      </c>
      <c r="CP5">
        <f t="array" ref="CP5">INDEX(Transcriptome!BM$2:BM$28,MATCH(1,(Transcriptome!$A$2:$A$28=$B5)*(Transcriptome!$C$2:$C$28=$E5),0))</f>
        <v>0.84121164659459347</v>
      </c>
      <c r="CQ5">
        <f t="array" ref="CQ5">INDEX(Transcriptome!BN$2:BN$28,MATCH(1,(Transcriptome!$A$2:$A$28=$B5)*(Transcriptome!$C$2:$C$28=$E5),0))</f>
        <v>31.952489188561209</v>
      </c>
      <c r="CR5">
        <f t="array" ref="CR5">INDEX(Transcriptome!BO$2:BO$28,MATCH(1,(Transcriptome!$A$2:$A$28=$B5)*(Transcriptome!$C$2:$C$28=$E5),0))</f>
        <v>0.74951232158557368</v>
      </c>
      <c r="CS5">
        <f t="array" ref="CS5">INDEX(Transcriptome!BP$2:BP$28,MATCH(1,(Transcriptome!$A$2:$A$28=$B5)*(Transcriptome!$C$2:$C$28=$E5),0))</f>
        <v>0.40924168851755272</v>
      </c>
      <c r="CT5">
        <f t="array" ref="CT5">INDEX(Transcriptome!BQ$2:BQ$28,MATCH(1,(Transcriptome!$A$2:$A$28=$B5)*(Transcriptome!$C$2:$C$28=$E5),0))</f>
        <v>1</v>
      </c>
      <c r="CU5">
        <f t="array" ref="CU5">INDEX(Transcriptome!BR$2:BR$28,MATCH(1,(Transcriptome!$A$2:$A$28=$B5)*(Transcriptome!$C$2:$C$28=$E5),0))</f>
        <v>1.3819649840367882</v>
      </c>
    </row>
    <row r="6" spans="1:99">
      <c r="A6">
        <f>'Measured Data'!A11</f>
        <v>4</v>
      </c>
      <c r="B6" t="s">
        <v>586</v>
      </c>
      <c r="C6" s="324" t="s">
        <v>588</v>
      </c>
      <c r="D6">
        <v>1</v>
      </c>
      <c r="E6" t="s">
        <v>515</v>
      </c>
      <c r="F6" s="477">
        <f>'Growth Regression'!R6</f>
        <v>4.3993055555583851</v>
      </c>
      <c r="G6" s="477">
        <f>'Growth Regression'!S6</f>
        <v>105.58333333340124</v>
      </c>
      <c r="H6">
        <f>AVERAGE('TL input - regression'!L6:L7)</f>
        <v>33.526499256200182</v>
      </c>
      <c r="I6">
        <f>AVERAGE('TL input - regression'!M6:M7)</f>
        <v>6.3832149200710484</v>
      </c>
      <c r="J6">
        <f>AVERAGE('TL input - regression'!N6:N7)</f>
        <v>0.83699999999999997</v>
      </c>
      <c r="K6">
        <f>AVERAGE('TL input - regression'!O6:O7)</f>
        <v>6.0354999999999999</v>
      </c>
      <c r="L6">
        <f>AVERAGE('TL input - regression'!P6:P7)</f>
        <v>1.6935</v>
      </c>
      <c r="M6">
        <f>'Growth Regression'!P6</f>
        <v>2.2630896243082663E-2</v>
      </c>
      <c r="N6">
        <f>M6/'Growth Regression'!$O$24</f>
        <v>0.84097581159691315</v>
      </c>
      <c r="O6">
        <f>'Post Process Calc.'!C24</f>
        <v>6.751274483686158E-2</v>
      </c>
      <c r="P6">
        <f>'Post Process Calc.'!D24</f>
        <v>2.5972966531969826E-2</v>
      </c>
      <c r="Q6">
        <f>'Post Process Calc.'!E24</f>
        <v>-8.0374712413070325E-3</v>
      </c>
      <c r="R6">
        <f>'Post Process Calc.'!F24</f>
        <v>3.4329040275665854E-3</v>
      </c>
      <c r="S6">
        <f>'Post Process Calc.'!G24</f>
        <v>-5.1594592978489069E-3</v>
      </c>
      <c r="T6">
        <f t="shared" si="2"/>
        <v>0.38471205095765459</v>
      </c>
      <c r="U6">
        <f t="shared" si="4"/>
        <v>42.195465523038486</v>
      </c>
      <c r="V6">
        <f t="shared" si="4"/>
        <v>16.233104082481141</v>
      </c>
      <c r="W6">
        <f t="shared" si="0"/>
        <v>-5.0234195258168954</v>
      </c>
      <c r="X6">
        <f t="shared" si="0"/>
        <v>2.1455650172291159</v>
      </c>
      <c r="Y6">
        <f t="shared" si="0"/>
        <v>-3.2246620611555668</v>
      </c>
      <c r="Z6">
        <v>100</v>
      </c>
      <c r="AA6">
        <v>0.32</v>
      </c>
      <c r="AB6">
        <v>7</v>
      </c>
      <c r="AC6">
        <v>0.7</v>
      </c>
      <c r="AD6">
        <f t="shared" si="1"/>
        <v>5.0118723362727164E-8</v>
      </c>
      <c r="AE6">
        <v>1</v>
      </c>
      <c r="AF6">
        <v>0.311</v>
      </c>
      <c r="AG6">
        <f t="array" ref="AG6">INDEX(Transcriptome!D$2:D$28,MATCH(1,(Transcriptome!$A$2:$A$28=$B6)*(Transcriptome!$C$2:$C$28=$E6),0))</f>
        <v>0.70792899137635334</v>
      </c>
      <c r="AH6">
        <f t="array" ref="AH6">INDEX(Transcriptome!E$2:E$28,MATCH(1,(Transcriptome!$A$2:$A$28=$B6)*(Transcriptome!$C$2:$C$28=$E6),0))</f>
        <v>1.5892398211913721</v>
      </c>
      <c r="AI6">
        <f t="array" ref="AI6">INDEX(Transcriptome!F$2:F$28,MATCH(1,(Transcriptome!$A$2:$A$28=$B6)*(Transcriptome!$C$2:$C$28=$E6),0))</f>
        <v>1.0699878087137091</v>
      </c>
      <c r="AJ6">
        <f t="array" ref="AJ6">INDEX(Transcriptome!G$2:G$28,MATCH(1,(Transcriptome!$A$2:$A$28=$B6)*(Transcriptome!$C$2:$C$28=$E6),0))</f>
        <v>0.70940308754432024</v>
      </c>
      <c r="AK6">
        <f t="array" ref="AK6">INDEX(Transcriptome!H$2:H$28,MATCH(1,(Transcriptome!$A$2:$A$28=$B6)*(Transcriptome!$C$2:$C$28=$E6),0))</f>
        <v>0</v>
      </c>
      <c r="AL6">
        <f t="array" ref="AL6">INDEX(Transcriptome!I$2:I$28,MATCH(1,(Transcriptome!$A$2:$A$28=$B6)*(Transcriptome!$C$2:$C$28=$E6),0))</f>
        <v>0.93552032018387032</v>
      </c>
      <c r="AM6">
        <f t="array" ref="AM6">INDEX(Transcriptome!J$2:J$28,MATCH(1,(Transcriptome!$A$2:$A$28=$B6)*(Transcriptome!$C$2:$C$28=$E6),0))</f>
        <v>1.0834614534636753</v>
      </c>
      <c r="AN6">
        <f t="array" ref="AN6">INDEX(Transcriptome!K$2:K$28,MATCH(1,(Transcriptome!$A$2:$A$28=$B6)*(Transcriptome!$C$2:$C$28=$E6),0))</f>
        <v>0.80377161141689246</v>
      </c>
      <c r="AO6">
        <f t="array" ref="AO6">INDEX(Transcriptome!L$2:L$28,MATCH(1,(Transcriptome!$A$2:$A$28=$B6)*(Transcriptome!$C$2:$C$28=$E6),0))</f>
        <v>0.85695479911735994</v>
      </c>
      <c r="AP6">
        <f t="array" ref="AP6">INDEX(Transcriptome!M$2:M$28,MATCH(1,(Transcriptome!$A$2:$A$28=$B6)*(Transcriptome!$C$2:$C$28=$E6),0))</f>
        <v>0.93891873980212981</v>
      </c>
      <c r="AQ6">
        <f t="array" ref="AQ6">INDEX(Transcriptome!N$2:N$28,MATCH(1,(Transcriptome!$A$2:$A$28=$B6)*(Transcriptome!$C$2:$C$28=$E6),0))</f>
        <v>0.70695686220859</v>
      </c>
      <c r="AR6">
        <f t="array" ref="AR6">INDEX(Transcriptome!O$2:O$28,MATCH(1,(Transcriptome!$A$2:$A$28=$B6)*(Transcriptome!$C$2:$C$28=$E6),0))</f>
        <v>0.8593713480497972</v>
      </c>
      <c r="AS6">
        <f t="array" ref="AS6">INDEX(Transcriptome!P$2:P$28,MATCH(1,(Transcriptome!$A$2:$A$28=$B6)*(Transcriptome!$C$2:$C$28=$E6),0))</f>
        <v>0.79904520541729218</v>
      </c>
      <c r="AT6">
        <f t="array" ref="AT6">INDEX(Transcriptome!Q$2:Q$28,MATCH(1,(Transcriptome!$A$2:$A$28=$B6)*(Transcriptome!$C$2:$C$28=$E6),0))</f>
        <v>0.47872282221313689</v>
      </c>
      <c r="AU6">
        <f t="array" ref="AU6">INDEX(Transcriptome!R$2:R$28,MATCH(1,(Transcriptome!$A$2:$A$28=$B6)*(Transcriptome!$C$2:$C$28=$E6),0))</f>
        <v>0.41383633912857071</v>
      </c>
      <c r="AV6">
        <f t="array" ref="AV6">INDEX(Transcriptome!S$2:S$28,MATCH(1,(Transcriptome!$A$2:$A$28=$B6)*(Transcriptome!$C$2:$C$28=$E6),0))</f>
        <v>0.44645950550293145</v>
      </c>
      <c r="AW6">
        <f t="array" ref="AW6">INDEX(Transcriptome!T$2:T$28,MATCH(1,(Transcriptome!$A$2:$A$28=$B6)*(Transcriptome!$C$2:$C$28=$E6),0))</f>
        <v>1.008655396739049</v>
      </c>
      <c r="AX6">
        <f t="array" ref="AX6">INDEX(Transcriptome!U$2:U$28,MATCH(1,(Transcriptome!$A$2:$A$28=$B6)*(Transcriptome!$C$2:$C$28=$E6),0))</f>
        <v>2.62155377663843</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0.59644766722058296</v>
      </c>
      <c r="BB6">
        <f t="array" ref="BB6">INDEX(Transcriptome!Y$2:Y$28,MATCH(1,(Transcriptome!$A$2:$A$28=$B6)*(Transcriptome!$C$2:$C$28=$E6),0))</f>
        <v>0</v>
      </c>
      <c r="BC6">
        <f t="array" ref="BC6">INDEX(Transcriptome!Z$2:Z$28,MATCH(1,(Transcriptome!$A$2:$A$28=$B6)*(Transcriptome!$C$2:$C$28=$E6),0))</f>
        <v>0.91328392911817136</v>
      </c>
      <c r="BD6">
        <f t="array" ref="BD6">INDEX(Transcriptome!AA$2:AA$28,MATCH(1,(Transcriptome!$A$2:$A$28=$B6)*(Transcriptome!$C$2:$C$28=$E6),0))</f>
        <v>1.061272583395289</v>
      </c>
      <c r="BE6">
        <f t="array" ref="BE6">INDEX(Transcriptome!AB$2:AB$28,MATCH(1,(Transcriptome!$A$2:$A$28=$B6)*(Transcriptome!$C$2:$C$28=$E6),0))</f>
        <v>0.40610812418406372</v>
      </c>
      <c r="BF6">
        <f t="array" ref="BF6">INDEX(Transcriptome!AC$2:AC$28,MATCH(1,(Transcriptome!$A$2:$A$28=$B6)*(Transcriptome!$C$2:$C$28=$E6),0))</f>
        <v>0.96854091898455463</v>
      </c>
      <c r="BG6">
        <f t="array" ref="BG6">INDEX(Transcriptome!AD$2:AD$28,MATCH(1,(Transcriptome!$A$2:$A$28=$B6)*(Transcriptome!$C$2:$C$28=$E6),0))</f>
        <v>0.74430848274637873</v>
      </c>
      <c r="BH6">
        <f t="array" ref="BH6">INDEX(Transcriptome!AE$2:AE$28,MATCH(1,(Transcriptome!$A$2:$A$28=$B6)*(Transcriptome!$C$2:$C$28=$E6),0))</f>
        <v>1.2431887576302834</v>
      </c>
      <c r="BI6">
        <f t="array" ref="BI6">INDEX(Transcriptome!AF$2:AF$28,MATCH(1,(Transcriptome!$A$2:$A$28=$B6)*(Transcriptome!$C$2:$C$28=$E6),0))</f>
        <v>0.49714311780941689</v>
      </c>
      <c r="BJ6">
        <f t="array" ref="BJ6">INDEX(Transcriptome!AG$2:AG$28,MATCH(1,(Transcriptome!$A$2:$A$28=$B6)*(Transcriptome!$C$2:$C$28=$E6),0))</f>
        <v>0.567414845207453</v>
      </c>
      <c r="BK6">
        <f t="array" ref="BK6">INDEX(Transcriptome!AH$2:AH$28,MATCH(1,(Transcriptome!$A$2:$A$28=$B6)*(Transcriptome!$C$2:$C$28=$E6),0))</f>
        <v>1.7504787263397232</v>
      </c>
      <c r="BL6">
        <f t="array" ref="BL6">INDEX(Transcriptome!AI$2:AI$28,MATCH(1,(Transcriptome!$A$2:$A$28=$B6)*(Transcriptome!$C$2:$C$28=$E6),0))</f>
        <v>0.56812861528565461</v>
      </c>
      <c r="BM6">
        <f t="array" ref="BM6">INDEX(Transcriptome!AJ$2:AJ$28,MATCH(1,(Transcriptome!$A$2:$A$28=$B6)*(Transcriptome!$C$2:$C$28=$E6),0))</f>
        <v>0.82144460906259187</v>
      </c>
      <c r="BN6">
        <f t="array" ref="BN6">INDEX(Transcriptome!AK$2:AK$28,MATCH(1,(Transcriptome!$A$2:$A$28=$B6)*(Transcriptome!$C$2:$C$28=$E6),0))</f>
        <v>0.4273004653597422</v>
      </c>
      <c r="BO6">
        <f t="array" ref="BO6">INDEX(Transcriptome!AL$2:AL$28,MATCH(1,(Transcriptome!$A$2:$A$28=$B6)*(Transcriptome!$C$2:$C$28=$E6),0))</f>
        <v>1</v>
      </c>
      <c r="BP6">
        <f t="array" ref="BP6">INDEX(Transcriptome!AM$2:AM$28,MATCH(1,(Transcriptome!$A$2:$A$28=$B6)*(Transcriptome!$C$2:$C$28=$E6),0))</f>
        <v>0.53518948544168743</v>
      </c>
      <c r="BQ6">
        <f t="array" ref="BQ6">INDEX(Transcriptome!AN$2:AN$28,MATCH(1,(Transcriptome!$A$2:$A$28=$B6)*(Transcriptome!$C$2:$C$28=$E6),0))</f>
        <v>0.73171138313074335</v>
      </c>
      <c r="BR6">
        <f t="array" ref="BR6">INDEX(Transcriptome!AO$2:AO$28,MATCH(1,(Transcriptome!$A$2:$A$28=$B6)*(Transcriptome!$C$2:$C$28=$E6),0))</f>
        <v>0.79282459441774966</v>
      </c>
      <c r="BS6">
        <f t="array" ref="BS6">INDEX(Transcriptome!AP$2:AP$28,MATCH(1,(Transcriptome!$A$2:$A$28=$B6)*(Transcriptome!$C$2:$C$28=$E6),0))</f>
        <v>0.94021059648890959</v>
      </c>
      <c r="BT6">
        <f t="array" ref="BT6">INDEX(Transcriptome!AQ$2:AQ$28,MATCH(1,(Transcriptome!$A$2:$A$28=$B6)*(Transcriptome!$C$2:$C$28=$E6),0))</f>
        <v>1.47708404581313</v>
      </c>
      <c r="BU6">
        <f t="array" ref="BU6">INDEX(Transcriptome!AR$2:AR$28,MATCH(1,(Transcriptome!$A$2:$A$28=$B6)*(Transcriptome!$C$2:$C$28=$E6),0))</f>
        <v>0.58760190296554049</v>
      </c>
      <c r="BV6">
        <f t="array" ref="BV6">INDEX(Transcriptome!AS$2:AS$28,MATCH(1,(Transcriptome!$A$2:$A$28=$B6)*(Transcriptome!$C$2:$C$28=$E6),0))</f>
        <v>0.72689778127724192</v>
      </c>
      <c r="BW6">
        <f t="array" ref="BW6">INDEX(Transcriptome!AT$2:AT$28,MATCH(1,(Transcriptome!$A$2:$A$28=$B6)*(Transcriptome!$C$2:$C$28=$E6),0))</f>
        <v>0.52996440534176203</v>
      </c>
      <c r="BX6">
        <f t="array" ref="BX6">INDEX(Transcriptome!AU$2:AU$28,MATCH(1,(Transcriptome!$A$2:$A$28=$B6)*(Transcriptome!$C$2:$C$28=$E6),0))</f>
        <v>1.2346382979140564</v>
      </c>
      <c r="BY6">
        <f t="array" ref="BY6">INDEX(Transcriptome!AV$2:AV$28,MATCH(1,(Transcriptome!$A$2:$A$28=$B6)*(Transcriptome!$C$2:$C$28=$E6),0))</f>
        <v>0.59394270175385044</v>
      </c>
      <c r="BZ6">
        <f t="array" ref="BZ6">INDEX(Transcriptome!AW$2:AW$28,MATCH(1,(Transcriptome!$A$2:$A$28=$B6)*(Transcriptome!$C$2:$C$28=$E6),0))</f>
        <v>0.79380009303939492</v>
      </c>
      <c r="CA6">
        <f t="array" ref="CA6">INDEX(Transcriptome!AX$2:AX$28,MATCH(1,(Transcriptome!$A$2:$A$28=$B6)*(Transcriptome!$C$2:$C$28=$E6),0))</f>
        <v>0.66411075288126009</v>
      </c>
      <c r="CB6">
        <f t="array" ref="CB6">INDEX(Transcriptome!AY$2:AY$28,MATCH(1,(Transcriptome!$A$2:$A$28=$B6)*(Transcriptome!$C$2:$C$28=$E6),0))</f>
        <v>0.91230940759148649</v>
      </c>
      <c r="CC6">
        <f t="array" ref="CC6">INDEX(Transcriptome!AZ$2:AZ$28,MATCH(1,(Transcriptome!$A$2:$A$28=$B6)*(Transcriptome!$C$2:$C$28=$E6),0))</f>
        <v>0.52236635594220548</v>
      </c>
      <c r="CD6">
        <f t="array" ref="CD6">INDEX(Transcriptome!BA$2:BA$28,MATCH(1,(Transcriptome!$A$2:$A$28=$B6)*(Transcriptome!$C$2:$C$28=$E6),0))</f>
        <v>1.4722765738374801</v>
      </c>
      <c r="CE6">
        <f t="array" ref="CE6">INDEX(Transcriptome!BB$2:BB$28,MATCH(1,(Transcriptome!$A$2:$A$28=$B6)*(Transcriptome!$C$2:$C$28=$E6),0))</f>
        <v>1.7837978141567536</v>
      </c>
      <c r="CF6">
        <f t="array" ref="CF6">INDEX(Transcriptome!BC$2:BC$28,MATCH(1,(Transcriptome!$A$2:$A$28=$B6)*(Transcriptome!$C$2:$C$28=$E6),0))</f>
        <v>0</v>
      </c>
      <c r="CG6">
        <f t="array" ref="CG6">INDEX(Transcriptome!BD$2:BD$28,MATCH(1,(Transcriptome!$A$2:$A$28=$B6)*(Transcriptome!$C$2:$C$28=$E6),0))</f>
        <v>0.89732664094598091</v>
      </c>
      <c r="CH6">
        <f t="array" ref="CH6">INDEX(Transcriptome!BE$2:BE$28,MATCH(1,(Transcriptome!$A$2:$A$28=$B6)*(Transcriptome!$C$2:$C$28=$E6),0))</f>
        <v>1.4278341624379669</v>
      </c>
      <c r="CI6">
        <f t="array" ref="CI6">INDEX(Transcriptome!BF$2:BF$28,MATCH(1,(Transcriptome!$A$2:$A$28=$B6)*(Transcriptome!$C$2:$C$28=$E6),0))</f>
        <v>1.0547210245064886</v>
      </c>
      <c r="CJ6">
        <f t="array" ref="CJ6">INDEX(Transcriptome!BG$2:BG$28,MATCH(1,(Transcriptome!$A$2:$A$28=$B6)*(Transcriptome!$C$2:$C$28=$E6),0))</f>
        <v>2.2222015287581018</v>
      </c>
      <c r="CK6">
        <f t="array" ref="CK6">INDEX(Transcriptome!BH$2:BH$28,MATCH(1,(Transcriptome!$A$2:$A$28=$B6)*(Transcriptome!$C$2:$C$28=$E6),0))</f>
        <v>0.40924168851755272</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2.7449342282819935</v>
      </c>
      <c r="CO6">
        <f t="array" ref="CO6">INDEX(Transcriptome!BL$2:BL$28,MATCH(1,(Transcriptome!$A$2:$A$28=$B6)*(Transcriptome!$C$2:$C$28=$E6),0))</f>
        <v>1.9495020029319203</v>
      </c>
      <c r="CP6">
        <f t="array" ref="CP6">INDEX(Transcriptome!BM$2:BM$28,MATCH(1,(Transcriptome!$A$2:$A$28=$B6)*(Transcriptome!$C$2:$C$28=$E6),0))</f>
        <v>0.84121164659459347</v>
      </c>
      <c r="CQ6">
        <f t="array" ref="CQ6">INDEX(Transcriptome!BN$2:BN$28,MATCH(1,(Transcriptome!$A$2:$A$28=$B6)*(Transcriptome!$C$2:$C$28=$E6),0))</f>
        <v>31.952489188561209</v>
      </c>
      <c r="CR6">
        <f t="array" ref="CR6">INDEX(Transcriptome!BO$2:BO$28,MATCH(1,(Transcriptome!$A$2:$A$28=$B6)*(Transcriptome!$C$2:$C$28=$E6),0))</f>
        <v>0.74951232158557368</v>
      </c>
      <c r="CS6">
        <f t="array" ref="CS6">INDEX(Transcriptome!BP$2:BP$28,MATCH(1,(Transcriptome!$A$2:$A$28=$B6)*(Transcriptome!$C$2:$C$28=$E6),0))</f>
        <v>0.40924168851755272</v>
      </c>
      <c r="CT6">
        <f t="array" ref="CT6">INDEX(Transcriptome!BQ$2:BQ$28,MATCH(1,(Transcriptome!$A$2:$A$28=$B6)*(Transcriptome!$C$2:$C$28=$E6),0))</f>
        <v>1</v>
      </c>
      <c r="CU6">
        <f t="array" ref="CU6">INDEX(Transcriptome!BR$2:BR$28,MATCH(1,(Transcriptome!$A$2:$A$28=$B6)*(Transcriptome!$C$2:$C$28=$E6),0))</f>
        <v>1.3819649840367882</v>
      </c>
    </row>
    <row r="7" spans="1:99">
      <c r="A7">
        <f>'Measured Data'!A12</f>
        <v>5</v>
      </c>
      <c r="B7" t="s">
        <v>586</v>
      </c>
      <c r="C7" s="324" t="s">
        <v>588</v>
      </c>
      <c r="D7">
        <v>1</v>
      </c>
      <c r="E7" t="s">
        <v>515</v>
      </c>
      <c r="F7" s="477">
        <f>'Growth Regression'!R7</f>
        <v>5.3500000000021828</v>
      </c>
      <c r="G7" s="477">
        <f>'Growth Regression'!S7</f>
        <v>128.40000000005239</v>
      </c>
      <c r="H7">
        <f>AVERAGE('TL input - regression'!L7:L8)</f>
        <v>34.053820022647045</v>
      </c>
      <c r="I7">
        <f>AVERAGE('TL input - regression'!M7:M8)</f>
        <v>8.3259325044404981</v>
      </c>
      <c r="J7">
        <f>AVERAGE('TL input - regression'!N7:N8)</f>
        <v>1.3465</v>
      </c>
      <c r="K7">
        <f>AVERAGE('TL input - regression'!O7:O8)</f>
        <v>6.5114999999999998</v>
      </c>
      <c r="L7">
        <f>AVERAGE('TL input - regression'!P7:P8)</f>
        <v>1.964</v>
      </c>
      <c r="M7">
        <f>'Growth Regression'!P7</f>
        <v>2.0268260681068424E-2</v>
      </c>
      <c r="N7">
        <f>M7/'Growth Regression'!$O$24</f>
        <v>0.75317905189589274</v>
      </c>
      <c r="O7">
        <f>'Post Process Calc.'!C25</f>
        <v>5.7172683262818207E-2</v>
      </c>
      <c r="P7">
        <f>'Post Process Calc.'!D25</f>
        <v>1.4386234443646301E-2</v>
      </c>
      <c r="Q7">
        <f>'Post Process Calc.'!E25</f>
        <v>-6.3188815405761751E-3</v>
      </c>
      <c r="R7">
        <f>'Post Process Calc.'!F25</f>
        <v>4.2852971946348148E-3</v>
      </c>
      <c r="S7">
        <f>'Post Process Calc.'!G25</f>
        <v>-2.9030930592888636E-3</v>
      </c>
      <c r="T7">
        <f t="shared" si="2"/>
        <v>0.25162776386607472</v>
      </c>
      <c r="U7">
        <f t="shared" si="4"/>
        <v>35.732927039261376</v>
      </c>
      <c r="V7">
        <f t="shared" si="4"/>
        <v>8.9913965272789387</v>
      </c>
      <c r="W7">
        <f t="shared" si="0"/>
        <v>-3.9493009628601095</v>
      </c>
      <c r="X7">
        <f t="shared" si="0"/>
        <v>2.6783107466467593</v>
      </c>
      <c r="Y7">
        <f t="shared" si="0"/>
        <v>-1.8144331620555396</v>
      </c>
      <c r="Z7">
        <v>100</v>
      </c>
      <c r="AA7">
        <v>0.32</v>
      </c>
      <c r="AB7">
        <v>7</v>
      </c>
      <c r="AC7">
        <v>0.7</v>
      </c>
      <c r="AD7">
        <f t="shared" si="1"/>
        <v>5.0118723362727164E-8</v>
      </c>
      <c r="AE7">
        <v>1</v>
      </c>
      <c r="AF7">
        <v>0.311</v>
      </c>
      <c r="AG7">
        <f t="array" ref="AG7">INDEX(Transcriptome!D$2:D$28,MATCH(1,(Transcriptome!$A$2:$A$28=$B7)*(Transcriptome!$C$2:$C$28=$E7),0))</f>
        <v>0.70792899137635334</v>
      </c>
      <c r="AH7">
        <f t="array" ref="AH7">INDEX(Transcriptome!E$2:E$28,MATCH(1,(Transcriptome!$A$2:$A$28=$B7)*(Transcriptome!$C$2:$C$28=$E7),0))</f>
        <v>1.5892398211913721</v>
      </c>
      <c r="AI7">
        <f t="array" ref="AI7">INDEX(Transcriptome!F$2:F$28,MATCH(1,(Transcriptome!$A$2:$A$28=$B7)*(Transcriptome!$C$2:$C$28=$E7),0))</f>
        <v>1.0699878087137091</v>
      </c>
      <c r="AJ7">
        <f t="array" ref="AJ7">INDEX(Transcriptome!G$2:G$28,MATCH(1,(Transcriptome!$A$2:$A$28=$B7)*(Transcriptome!$C$2:$C$28=$E7),0))</f>
        <v>0.70940308754432024</v>
      </c>
      <c r="AK7">
        <f t="array" ref="AK7">INDEX(Transcriptome!H$2:H$28,MATCH(1,(Transcriptome!$A$2:$A$28=$B7)*(Transcriptome!$C$2:$C$28=$E7),0))</f>
        <v>0</v>
      </c>
      <c r="AL7">
        <f t="array" ref="AL7">INDEX(Transcriptome!I$2:I$28,MATCH(1,(Transcriptome!$A$2:$A$28=$B7)*(Transcriptome!$C$2:$C$28=$E7),0))</f>
        <v>0.93552032018387032</v>
      </c>
      <c r="AM7">
        <f t="array" ref="AM7">INDEX(Transcriptome!J$2:J$28,MATCH(1,(Transcriptome!$A$2:$A$28=$B7)*(Transcriptome!$C$2:$C$28=$E7),0))</f>
        <v>1.0834614534636753</v>
      </c>
      <c r="AN7">
        <f t="array" ref="AN7">INDEX(Transcriptome!K$2:K$28,MATCH(1,(Transcriptome!$A$2:$A$28=$B7)*(Transcriptome!$C$2:$C$28=$E7),0))</f>
        <v>0.80377161141689246</v>
      </c>
      <c r="AO7">
        <f t="array" ref="AO7">INDEX(Transcriptome!L$2:L$28,MATCH(1,(Transcriptome!$A$2:$A$28=$B7)*(Transcriptome!$C$2:$C$28=$E7),0))</f>
        <v>0.85695479911735994</v>
      </c>
      <c r="AP7">
        <f t="array" ref="AP7">INDEX(Transcriptome!M$2:M$28,MATCH(1,(Transcriptome!$A$2:$A$28=$B7)*(Transcriptome!$C$2:$C$28=$E7),0))</f>
        <v>0.93891873980212981</v>
      </c>
      <c r="AQ7">
        <f t="array" ref="AQ7">INDEX(Transcriptome!N$2:N$28,MATCH(1,(Transcriptome!$A$2:$A$28=$B7)*(Transcriptome!$C$2:$C$28=$E7),0))</f>
        <v>0.70695686220859</v>
      </c>
      <c r="AR7">
        <f t="array" ref="AR7">INDEX(Transcriptome!O$2:O$28,MATCH(1,(Transcriptome!$A$2:$A$28=$B7)*(Transcriptome!$C$2:$C$28=$E7),0))</f>
        <v>0.8593713480497972</v>
      </c>
      <c r="AS7">
        <f t="array" ref="AS7">INDEX(Transcriptome!P$2:P$28,MATCH(1,(Transcriptome!$A$2:$A$28=$B7)*(Transcriptome!$C$2:$C$28=$E7),0))</f>
        <v>0.79904520541729218</v>
      </c>
      <c r="AT7">
        <f t="array" ref="AT7">INDEX(Transcriptome!Q$2:Q$28,MATCH(1,(Transcriptome!$A$2:$A$28=$B7)*(Transcriptome!$C$2:$C$28=$E7),0))</f>
        <v>0.47872282221313689</v>
      </c>
      <c r="AU7">
        <f t="array" ref="AU7">INDEX(Transcriptome!R$2:R$28,MATCH(1,(Transcriptome!$A$2:$A$28=$B7)*(Transcriptome!$C$2:$C$28=$E7),0))</f>
        <v>0.41383633912857071</v>
      </c>
      <c r="AV7">
        <f t="array" ref="AV7">INDEX(Transcriptome!S$2:S$28,MATCH(1,(Transcriptome!$A$2:$A$28=$B7)*(Transcriptome!$C$2:$C$28=$E7),0))</f>
        <v>0.44645950550293145</v>
      </c>
      <c r="AW7">
        <f t="array" ref="AW7">INDEX(Transcriptome!T$2:T$28,MATCH(1,(Transcriptome!$A$2:$A$28=$B7)*(Transcriptome!$C$2:$C$28=$E7),0))</f>
        <v>1.008655396739049</v>
      </c>
      <c r="AX7">
        <f t="array" ref="AX7">INDEX(Transcriptome!U$2:U$28,MATCH(1,(Transcriptome!$A$2:$A$28=$B7)*(Transcriptome!$C$2:$C$28=$E7),0))</f>
        <v>2.62155377663843</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0.59644766722058296</v>
      </c>
      <c r="BB7">
        <f t="array" ref="BB7">INDEX(Transcriptome!Y$2:Y$28,MATCH(1,(Transcriptome!$A$2:$A$28=$B7)*(Transcriptome!$C$2:$C$28=$E7),0))</f>
        <v>0</v>
      </c>
      <c r="BC7">
        <f t="array" ref="BC7">INDEX(Transcriptome!Z$2:Z$28,MATCH(1,(Transcriptome!$A$2:$A$28=$B7)*(Transcriptome!$C$2:$C$28=$E7),0))</f>
        <v>0.91328392911817136</v>
      </c>
      <c r="BD7">
        <f t="array" ref="BD7">INDEX(Transcriptome!AA$2:AA$28,MATCH(1,(Transcriptome!$A$2:$A$28=$B7)*(Transcriptome!$C$2:$C$28=$E7),0))</f>
        <v>1.061272583395289</v>
      </c>
      <c r="BE7">
        <f t="array" ref="BE7">INDEX(Transcriptome!AB$2:AB$28,MATCH(1,(Transcriptome!$A$2:$A$28=$B7)*(Transcriptome!$C$2:$C$28=$E7),0))</f>
        <v>0.40610812418406372</v>
      </c>
      <c r="BF7">
        <f t="array" ref="BF7">INDEX(Transcriptome!AC$2:AC$28,MATCH(1,(Transcriptome!$A$2:$A$28=$B7)*(Transcriptome!$C$2:$C$28=$E7),0))</f>
        <v>0.96854091898455463</v>
      </c>
      <c r="BG7">
        <f t="array" ref="BG7">INDEX(Transcriptome!AD$2:AD$28,MATCH(1,(Transcriptome!$A$2:$A$28=$B7)*(Transcriptome!$C$2:$C$28=$E7),0))</f>
        <v>0.74430848274637873</v>
      </c>
      <c r="BH7">
        <f t="array" ref="BH7">INDEX(Transcriptome!AE$2:AE$28,MATCH(1,(Transcriptome!$A$2:$A$28=$B7)*(Transcriptome!$C$2:$C$28=$E7),0))</f>
        <v>1.2431887576302834</v>
      </c>
      <c r="BI7">
        <f t="array" ref="BI7">INDEX(Transcriptome!AF$2:AF$28,MATCH(1,(Transcriptome!$A$2:$A$28=$B7)*(Transcriptome!$C$2:$C$28=$E7),0))</f>
        <v>0.49714311780941689</v>
      </c>
      <c r="BJ7">
        <f t="array" ref="BJ7">INDEX(Transcriptome!AG$2:AG$28,MATCH(1,(Transcriptome!$A$2:$A$28=$B7)*(Transcriptome!$C$2:$C$28=$E7),0))</f>
        <v>0.567414845207453</v>
      </c>
      <c r="BK7">
        <f t="array" ref="BK7">INDEX(Transcriptome!AH$2:AH$28,MATCH(1,(Transcriptome!$A$2:$A$28=$B7)*(Transcriptome!$C$2:$C$28=$E7),0))</f>
        <v>1.7504787263397232</v>
      </c>
      <c r="BL7">
        <f t="array" ref="BL7">INDEX(Transcriptome!AI$2:AI$28,MATCH(1,(Transcriptome!$A$2:$A$28=$B7)*(Transcriptome!$C$2:$C$28=$E7),0))</f>
        <v>0.56812861528565461</v>
      </c>
      <c r="BM7">
        <f t="array" ref="BM7">INDEX(Transcriptome!AJ$2:AJ$28,MATCH(1,(Transcriptome!$A$2:$A$28=$B7)*(Transcriptome!$C$2:$C$28=$E7),0))</f>
        <v>0.82144460906259187</v>
      </c>
      <c r="BN7">
        <f t="array" ref="BN7">INDEX(Transcriptome!AK$2:AK$28,MATCH(1,(Transcriptome!$A$2:$A$28=$B7)*(Transcriptome!$C$2:$C$28=$E7),0))</f>
        <v>0.4273004653597422</v>
      </c>
      <c r="BO7">
        <f t="array" ref="BO7">INDEX(Transcriptome!AL$2:AL$28,MATCH(1,(Transcriptome!$A$2:$A$28=$B7)*(Transcriptome!$C$2:$C$28=$E7),0))</f>
        <v>1</v>
      </c>
      <c r="BP7">
        <f t="array" ref="BP7">INDEX(Transcriptome!AM$2:AM$28,MATCH(1,(Transcriptome!$A$2:$A$28=$B7)*(Transcriptome!$C$2:$C$28=$E7),0))</f>
        <v>0.53518948544168743</v>
      </c>
      <c r="BQ7">
        <f t="array" ref="BQ7">INDEX(Transcriptome!AN$2:AN$28,MATCH(1,(Transcriptome!$A$2:$A$28=$B7)*(Transcriptome!$C$2:$C$28=$E7),0))</f>
        <v>0.73171138313074335</v>
      </c>
      <c r="BR7">
        <f t="array" ref="BR7">INDEX(Transcriptome!AO$2:AO$28,MATCH(1,(Transcriptome!$A$2:$A$28=$B7)*(Transcriptome!$C$2:$C$28=$E7),0))</f>
        <v>0.79282459441774966</v>
      </c>
      <c r="BS7">
        <f t="array" ref="BS7">INDEX(Transcriptome!AP$2:AP$28,MATCH(1,(Transcriptome!$A$2:$A$28=$B7)*(Transcriptome!$C$2:$C$28=$E7),0))</f>
        <v>0.94021059648890959</v>
      </c>
      <c r="BT7">
        <f t="array" ref="BT7">INDEX(Transcriptome!AQ$2:AQ$28,MATCH(1,(Transcriptome!$A$2:$A$28=$B7)*(Transcriptome!$C$2:$C$28=$E7),0))</f>
        <v>1.47708404581313</v>
      </c>
      <c r="BU7">
        <f t="array" ref="BU7">INDEX(Transcriptome!AR$2:AR$28,MATCH(1,(Transcriptome!$A$2:$A$28=$B7)*(Transcriptome!$C$2:$C$28=$E7),0))</f>
        <v>0.58760190296554049</v>
      </c>
      <c r="BV7">
        <f t="array" ref="BV7">INDEX(Transcriptome!AS$2:AS$28,MATCH(1,(Transcriptome!$A$2:$A$28=$B7)*(Transcriptome!$C$2:$C$28=$E7),0))</f>
        <v>0.72689778127724192</v>
      </c>
      <c r="BW7">
        <f t="array" ref="BW7">INDEX(Transcriptome!AT$2:AT$28,MATCH(1,(Transcriptome!$A$2:$A$28=$B7)*(Transcriptome!$C$2:$C$28=$E7),0))</f>
        <v>0.52996440534176203</v>
      </c>
      <c r="BX7">
        <f t="array" ref="BX7">INDEX(Transcriptome!AU$2:AU$28,MATCH(1,(Transcriptome!$A$2:$A$28=$B7)*(Transcriptome!$C$2:$C$28=$E7),0))</f>
        <v>1.2346382979140564</v>
      </c>
      <c r="BY7">
        <f t="array" ref="BY7">INDEX(Transcriptome!AV$2:AV$28,MATCH(1,(Transcriptome!$A$2:$A$28=$B7)*(Transcriptome!$C$2:$C$28=$E7),0))</f>
        <v>0.59394270175385044</v>
      </c>
      <c r="BZ7">
        <f t="array" ref="BZ7">INDEX(Transcriptome!AW$2:AW$28,MATCH(1,(Transcriptome!$A$2:$A$28=$B7)*(Transcriptome!$C$2:$C$28=$E7),0))</f>
        <v>0.79380009303939492</v>
      </c>
      <c r="CA7">
        <f t="array" ref="CA7">INDEX(Transcriptome!AX$2:AX$28,MATCH(1,(Transcriptome!$A$2:$A$28=$B7)*(Transcriptome!$C$2:$C$28=$E7),0))</f>
        <v>0.66411075288126009</v>
      </c>
      <c r="CB7">
        <f t="array" ref="CB7">INDEX(Transcriptome!AY$2:AY$28,MATCH(1,(Transcriptome!$A$2:$A$28=$B7)*(Transcriptome!$C$2:$C$28=$E7),0))</f>
        <v>0.91230940759148649</v>
      </c>
      <c r="CC7">
        <f t="array" ref="CC7">INDEX(Transcriptome!AZ$2:AZ$28,MATCH(1,(Transcriptome!$A$2:$A$28=$B7)*(Transcriptome!$C$2:$C$28=$E7),0))</f>
        <v>0.52236635594220548</v>
      </c>
      <c r="CD7">
        <f t="array" ref="CD7">INDEX(Transcriptome!BA$2:BA$28,MATCH(1,(Transcriptome!$A$2:$A$28=$B7)*(Transcriptome!$C$2:$C$28=$E7),0))</f>
        <v>1.4722765738374801</v>
      </c>
      <c r="CE7">
        <f t="array" ref="CE7">INDEX(Transcriptome!BB$2:BB$28,MATCH(1,(Transcriptome!$A$2:$A$28=$B7)*(Transcriptome!$C$2:$C$28=$E7),0))</f>
        <v>1.7837978141567536</v>
      </c>
      <c r="CF7">
        <f t="array" ref="CF7">INDEX(Transcriptome!BC$2:BC$28,MATCH(1,(Transcriptome!$A$2:$A$28=$B7)*(Transcriptome!$C$2:$C$28=$E7),0))</f>
        <v>0</v>
      </c>
      <c r="CG7">
        <f t="array" ref="CG7">INDEX(Transcriptome!BD$2:BD$28,MATCH(1,(Transcriptome!$A$2:$A$28=$B7)*(Transcriptome!$C$2:$C$28=$E7),0))</f>
        <v>0.89732664094598091</v>
      </c>
      <c r="CH7">
        <f t="array" ref="CH7">INDEX(Transcriptome!BE$2:BE$28,MATCH(1,(Transcriptome!$A$2:$A$28=$B7)*(Transcriptome!$C$2:$C$28=$E7),0))</f>
        <v>1.4278341624379669</v>
      </c>
      <c r="CI7">
        <f t="array" ref="CI7">INDEX(Transcriptome!BF$2:BF$28,MATCH(1,(Transcriptome!$A$2:$A$28=$B7)*(Transcriptome!$C$2:$C$28=$E7),0))</f>
        <v>1.0547210245064886</v>
      </c>
      <c r="CJ7">
        <f t="array" ref="CJ7">INDEX(Transcriptome!BG$2:BG$28,MATCH(1,(Transcriptome!$A$2:$A$28=$B7)*(Transcriptome!$C$2:$C$28=$E7),0))</f>
        <v>2.2222015287581018</v>
      </c>
      <c r="CK7">
        <f t="array" ref="CK7">INDEX(Transcriptome!BH$2:BH$28,MATCH(1,(Transcriptome!$A$2:$A$28=$B7)*(Transcriptome!$C$2:$C$28=$E7),0))</f>
        <v>0.40924168851755272</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2.7449342282819935</v>
      </c>
      <c r="CO7">
        <f t="array" ref="CO7">INDEX(Transcriptome!BL$2:BL$28,MATCH(1,(Transcriptome!$A$2:$A$28=$B7)*(Transcriptome!$C$2:$C$28=$E7),0))</f>
        <v>1.9495020029319203</v>
      </c>
      <c r="CP7">
        <f t="array" ref="CP7">INDEX(Transcriptome!BM$2:BM$28,MATCH(1,(Transcriptome!$A$2:$A$28=$B7)*(Transcriptome!$C$2:$C$28=$E7),0))</f>
        <v>0.84121164659459347</v>
      </c>
      <c r="CQ7">
        <f t="array" ref="CQ7">INDEX(Transcriptome!BN$2:BN$28,MATCH(1,(Transcriptome!$A$2:$A$28=$B7)*(Transcriptome!$C$2:$C$28=$E7),0))</f>
        <v>31.952489188561209</v>
      </c>
      <c r="CR7">
        <f t="array" ref="CR7">INDEX(Transcriptome!BO$2:BO$28,MATCH(1,(Transcriptome!$A$2:$A$28=$B7)*(Transcriptome!$C$2:$C$28=$E7),0))</f>
        <v>0.74951232158557368</v>
      </c>
      <c r="CS7">
        <f t="array" ref="CS7">INDEX(Transcriptome!BP$2:BP$28,MATCH(1,(Transcriptome!$A$2:$A$28=$B7)*(Transcriptome!$C$2:$C$28=$E7),0))</f>
        <v>0.40924168851755272</v>
      </c>
      <c r="CT7">
        <f t="array" ref="CT7">INDEX(Transcriptome!BQ$2:BQ$28,MATCH(1,(Transcriptome!$A$2:$A$28=$B7)*(Transcriptome!$C$2:$C$28=$E7),0))</f>
        <v>1</v>
      </c>
      <c r="CU7">
        <f t="array" ref="CU7">INDEX(Transcriptome!BR$2:BR$28,MATCH(1,(Transcriptome!$A$2:$A$28=$B7)*(Transcriptome!$C$2:$C$28=$E7),0))</f>
        <v>1.3819649840367882</v>
      </c>
    </row>
    <row r="8" spans="1:99">
      <c r="A8">
        <f>'Measured Data'!A13</f>
        <v>6</v>
      </c>
      <c r="B8" t="s">
        <v>586</v>
      </c>
      <c r="C8" s="324" t="s">
        <v>588</v>
      </c>
      <c r="D8">
        <v>1</v>
      </c>
      <c r="E8" t="s">
        <v>513</v>
      </c>
      <c r="F8" s="477">
        <f>'Growth Regression'!R8</f>
        <v>6.3677083333350311</v>
      </c>
      <c r="G8" s="477">
        <f>'Growth Regression'!S8</f>
        <v>152.82500000004075</v>
      </c>
      <c r="H8">
        <f>AVERAGE('TL input - regression'!L8:L9)</f>
        <v>32.582872621505807</v>
      </c>
      <c r="I8">
        <f>AVERAGE('TL input - regression'!M8:M9)</f>
        <v>10.213143872113678</v>
      </c>
      <c r="J8">
        <f>AVERAGE('TL input - regression'!N8:N9)</f>
        <v>2.1844999999999999</v>
      </c>
      <c r="K8">
        <f>AVERAGE('TL input - regression'!O8:O9)</f>
        <v>6.0664999999999996</v>
      </c>
      <c r="L8">
        <f>AVERAGE('TL input - regression'!P8:P9)</f>
        <v>2.512</v>
      </c>
      <c r="M8">
        <f>'Growth Regression'!P8</f>
        <v>1.6352391818789065E-2</v>
      </c>
      <c r="N8">
        <f>M8/'Growth Regression'!$O$24</f>
        <v>0.60766333925287075</v>
      </c>
      <c r="O8">
        <f>'Post Process Calc.'!C26</f>
        <v>4.7569789983488348E-2</v>
      </c>
      <c r="P8">
        <f>'Post Process Calc.'!D26</f>
        <v>6.0691215806835492E-3</v>
      </c>
      <c r="Q8">
        <f>'Post Process Calc.'!E26</f>
        <v>-3.9333998407575371E-3</v>
      </c>
      <c r="R8">
        <f>'Post Process Calc.'!F26</f>
        <v>4.2286911415685743E-3</v>
      </c>
      <c r="S8">
        <f>'Post Process Calc.'!G26</f>
        <v>-1.2864779853748109E-3</v>
      </c>
      <c r="T8">
        <f t="shared" si="2"/>
        <v>0.12758352691466926</v>
      </c>
      <c r="U8">
        <f t="shared" si="4"/>
        <v>29.731118739680216</v>
      </c>
      <c r="V8">
        <f t="shared" si="4"/>
        <v>3.7932009879272179</v>
      </c>
      <c r="W8">
        <f t="shared" si="0"/>
        <v>-2.4583749004734607</v>
      </c>
      <c r="X8">
        <f t="shared" si="0"/>
        <v>2.642931963480359</v>
      </c>
      <c r="Y8">
        <f t="shared" si="0"/>
        <v>-0.80404874085925682</v>
      </c>
      <c r="Z8">
        <v>100</v>
      </c>
      <c r="AA8">
        <v>0.32</v>
      </c>
      <c r="AB8">
        <v>7</v>
      </c>
      <c r="AC8">
        <v>0.7</v>
      </c>
      <c r="AD8">
        <f t="shared" si="1"/>
        <v>5.0118723362727164E-8</v>
      </c>
      <c r="AE8">
        <v>1</v>
      </c>
      <c r="AF8">
        <v>0.311</v>
      </c>
      <c r="AG8">
        <f t="array" ref="AG8">INDEX(Transcriptome!D$2:D$28,MATCH(1,(Transcriptome!$A$2:$A$28=$B8)*(Transcriptome!$C$2:$C$28=$E8),0))</f>
        <v>0.92920540890907499</v>
      </c>
      <c r="AH8">
        <f t="array" ref="AH8">INDEX(Transcriptome!E$2:E$28,MATCH(1,(Transcriptome!$A$2:$A$28=$B8)*(Transcriptome!$C$2:$C$28=$E8),0))</f>
        <v>1.7329213892359023</v>
      </c>
      <c r="AI8">
        <f t="array" ref="AI8">INDEX(Transcriptome!F$2:F$28,MATCH(1,(Transcriptome!$A$2:$A$28=$B8)*(Transcriptome!$C$2:$C$28=$E8),0))</f>
        <v>1.248709181151141</v>
      </c>
      <c r="AJ8">
        <f t="array" ref="AJ8">INDEX(Transcriptome!G$2:G$28,MATCH(1,(Transcriptome!$A$2:$A$28=$B8)*(Transcriptome!$C$2:$C$28=$E8),0))</f>
        <v>0.4721791156252973</v>
      </c>
      <c r="AK8">
        <f t="array" ref="AK8">INDEX(Transcriptome!H$2:H$28,MATCH(1,(Transcriptome!$A$2:$A$28=$B8)*(Transcriptome!$C$2:$C$28=$E8),0))</f>
        <v>0</v>
      </c>
      <c r="AL8">
        <f t="array" ref="AL8">INDEX(Transcriptome!I$2:I$28,MATCH(1,(Transcriptome!$A$2:$A$28=$B8)*(Transcriptome!$C$2:$C$28=$E8),0))</f>
        <v>1.1226843694890076</v>
      </c>
      <c r="AM8">
        <f t="array" ref="AM8">INDEX(Transcriptome!J$2:J$28,MATCH(1,(Transcriptome!$A$2:$A$28=$B8)*(Transcriptome!$C$2:$C$28=$E8),0))</f>
        <v>1.3251398271295012</v>
      </c>
      <c r="AN8">
        <f t="array" ref="AN8">INDEX(Transcriptome!K$2:K$28,MATCH(1,(Transcriptome!$A$2:$A$28=$B8)*(Transcriptome!$C$2:$C$28=$E8),0))</f>
        <v>0.96530155174686461</v>
      </c>
      <c r="AO8">
        <f t="array" ref="AO8">INDEX(Transcriptome!L$2:L$28,MATCH(1,(Transcriptome!$A$2:$A$28=$B8)*(Transcriptome!$C$2:$C$28=$E8),0))</f>
        <v>1.2210153312207193</v>
      </c>
      <c r="AP8">
        <f t="array" ref="AP8">INDEX(Transcriptome!M$2:M$28,MATCH(1,(Transcriptome!$A$2:$A$28=$B8)*(Transcriptome!$C$2:$C$28=$E8),0))</f>
        <v>1.2244730900490455</v>
      </c>
      <c r="AQ8">
        <f t="array" ref="AQ8">INDEX(Transcriptome!N$2:N$28,MATCH(1,(Transcriptome!$A$2:$A$28=$B8)*(Transcriptome!$C$2:$C$28=$E8),0))</f>
        <v>0.73155313986543535</v>
      </c>
      <c r="AR8">
        <f t="array" ref="AR8">INDEX(Transcriptome!O$2:O$28,MATCH(1,(Transcriptome!$A$2:$A$28=$B8)*(Transcriptome!$C$2:$C$28=$E8),0))</f>
        <v>1.152318513561184</v>
      </c>
      <c r="AS8">
        <f t="array" ref="AS8">INDEX(Transcriptome!P$2:P$28,MATCH(1,(Transcriptome!$A$2:$A$28=$B8)*(Transcriptome!$C$2:$C$28=$E8),0))</f>
        <v>0.89618838062804274</v>
      </c>
      <c r="AT8">
        <f t="array" ref="AT8">INDEX(Transcriptome!Q$2:Q$28,MATCH(1,(Transcriptome!$A$2:$A$28=$B8)*(Transcriptome!$C$2:$C$28=$E8),0))</f>
        <v>0.65135227913388327</v>
      </c>
      <c r="AU8">
        <f t="array" ref="AU8">INDEX(Transcriptome!R$2:R$28,MATCH(1,(Transcriptome!$A$2:$A$28=$B8)*(Transcriptome!$C$2:$C$28=$E8),0))</f>
        <v>0.44670006467175033</v>
      </c>
      <c r="AV8">
        <f t="array" ref="AV8">INDEX(Transcriptome!S$2:S$28,MATCH(1,(Transcriptome!$A$2:$A$28=$B8)*(Transcriptome!$C$2:$C$28=$E8),0))</f>
        <v>0.54170910506007386</v>
      </c>
      <c r="AW8">
        <f t="array" ref="AW8">INDEX(Transcriptome!T$2:T$28,MATCH(1,(Transcriptome!$A$2:$A$28=$B8)*(Transcriptome!$C$2:$C$28=$E8),0))</f>
        <v>1.1524538892853755</v>
      </c>
      <c r="AX8">
        <f t="array" ref="AX8">INDEX(Transcriptome!U$2:U$28,MATCH(1,(Transcriptome!$A$2:$A$28=$B8)*(Transcriptome!$C$2:$C$28=$E8),0))</f>
        <v>3.717777936487666</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0.76557540655216338</v>
      </c>
      <c r="BB8">
        <f t="array" ref="BB8">INDEX(Transcriptome!Y$2:Y$28,MATCH(1,(Transcriptome!$A$2:$A$28=$B8)*(Transcriptome!$C$2:$C$28=$E8),0))</f>
        <v>0</v>
      </c>
      <c r="BC8">
        <f t="array" ref="BC8">INDEX(Transcriptome!Z$2:Z$28,MATCH(1,(Transcriptome!$A$2:$A$28=$B8)*(Transcriptome!$C$2:$C$28=$E8),0))</f>
        <v>1.2179664020132115</v>
      </c>
      <c r="BD8">
        <f t="array" ref="BD8">INDEX(Transcriptome!AA$2:AA$28,MATCH(1,(Transcriptome!$A$2:$A$28=$B8)*(Transcriptome!$C$2:$C$28=$E8),0))</f>
        <v>1.4585553096187835</v>
      </c>
      <c r="BE8">
        <f t="array" ref="BE8">INDEX(Transcriptome!AB$2:AB$28,MATCH(1,(Transcriptome!$A$2:$A$28=$B8)*(Transcriptome!$C$2:$C$28=$E8),0))</f>
        <v>0.49899248340048019</v>
      </c>
      <c r="BF8">
        <f t="array" ref="BF8">INDEX(Transcriptome!AC$2:AC$28,MATCH(1,(Transcriptome!$A$2:$A$28=$B8)*(Transcriptome!$C$2:$C$28=$E8),0))</f>
        <v>1.0380961603134766</v>
      </c>
      <c r="BG8">
        <f t="array" ref="BG8">INDEX(Transcriptome!AD$2:AD$28,MATCH(1,(Transcriptome!$A$2:$A$28=$B8)*(Transcriptome!$C$2:$C$28=$E8),0))</f>
        <v>0.8468321289341687</v>
      </c>
      <c r="BH8">
        <f t="array" ref="BH8">INDEX(Transcriptome!AE$2:AE$28,MATCH(1,(Transcriptome!$A$2:$A$28=$B8)*(Transcriptome!$C$2:$C$28=$E8),0))</f>
        <v>1.3366947398587019</v>
      </c>
      <c r="BI8">
        <f t="array" ref="BI8">INDEX(Transcriptome!AF$2:AF$28,MATCH(1,(Transcriptome!$A$2:$A$28=$B8)*(Transcriptome!$C$2:$C$28=$E8),0))</f>
        <v>0.50618842957342058</v>
      </c>
      <c r="BJ8">
        <f t="array" ref="BJ8">INDEX(Transcriptome!AG$2:AG$28,MATCH(1,(Transcriptome!$A$2:$A$28=$B8)*(Transcriptome!$C$2:$C$28=$E8),0))</f>
        <v>0.66736997584655977</v>
      </c>
      <c r="BK8">
        <f t="array" ref="BK8">INDEX(Transcriptome!AH$2:AH$28,MATCH(1,(Transcriptome!$A$2:$A$28=$B8)*(Transcriptome!$C$2:$C$28=$E8),0))</f>
        <v>1.9306174267998168</v>
      </c>
      <c r="BL8">
        <f t="array" ref="BL8">INDEX(Transcriptome!AI$2:AI$28,MATCH(1,(Transcriptome!$A$2:$A$28=$B8)*(Transcriptome!$C$2:$C$28=$E8),0))</f>
        <v>0.77468008259435317</v>
      </c>
      <c r="BM8">
        <f t="array" ref="BM8">INDEX(Transcriptome!AJ$2:AJ$28,MATCH(1,(Transcriptome!$A$2:$A$28=$B8)*(Transcriptome!$C$2:$C$28=$E8),0))</f>
        <v>1.0628605890830978</v>
      </c>
      <c r="BN8">
        <f t="array" ref="BN8">INDEX(Transcriptome!AK$2:AK$28,MATCH(1,(Transcriptome!$A$2:$A$28=$B8)*(Transcriptome!$C$2:$C$28=$E8),0))</f>
        <v>0.55212849473227277</v>
      </c>
      <c r="BO8">
        <f t="array" ref="BO8">INDEX(Transcriptome!AL$2:AL$28,MATCH(1,(Transcriptome!$A$2:$A$28=$B8)*(Transcriptome!$C$2:$C$28=$E8),0))</f>
        <v>1</v>
      </c>
      <c r="BP8">
        <f t="array" ref="BP8">INDEX(Transcriptome!AM$2:AM$28,MATCH(1,(Transcriptome!$A$2:$A$28=$B8)*(Transcriptome!$C$2:$C$28=$E8),0))</f>
        <v>0.66472755238098791</v>
      </c>
      <c r="BQ8">
        <f t="array" ref="BQ8">INDEX(Transcriptome!AN$2:AN$28,MATCH(1,(Transcriptome!$A$2:$A$28=$B8)*(Transcriptome!$C$2:$C$28=$E8),0))</f>
        <v>1.0010669451153449</v>
      </c>
      <c r="BR8">
        <f t="array" ref="BR8">INDEX(Transcriptome!AO$2:AO$28,MATCH(1,(Transcriptome!$A$2:$A$28=$B8)*(Transcriptome!$C$2:$C$28=$E8),0))</f>
        <v>0.99858945685943101</v>
      </c>
      <c r="BS8">
        <f t="array" ref="BS8">INDEX(Transcriptome!AP$2:AP$28,MATCH(1,(Transcriptome!$A$2:$A$28=$B8)*(Transcriptome!$C$2:$C$28=$E8),0))</f>
        <v>1.1339345806169323</v>
      </c>
      <c r="BT8">
        <f t="array" ref="BT8">INDEX(Transcriptome!AQ$2:AQ$28,MATCH(1,(Transcriptome!$A$2:$A$28=$B8)*(Transcriptome!$C$2:$C$28=$E8),0))</f>
        <v>1.6048583301573733</v>
      </c>
      <c r="BU8">
        <f t="array" ref="BU8">INDEX(Transcriptome!AR$2:AR$28,MATCH(1,(Transcriptome!$A$2:$A$28=$B8)*(Transcriptome!$C$2:$C$28=$E8),0))</f>
        <v>0.83750658657958177</v>
      </c>
      <c r="BV8">
        <f t="array" ref="BV8">INDEX(Transcriptome!AS$2:AS$28,MATCH(1,(Transcriptome!$A$2:$A$28=$B8)*(Transcriptome!$C$2:$C$28=$E8),0))</f>
        <v>0.95672606842320829</v>
      </c>
      <c r="BW8">
        <f t="array" ref="BW8">INDEX(Transcriptome!AT$2:AT$28,MATCH(1,(Transcriptome!$A$2:$A$28=$B8)*(Transcriptome!$C$2:$C$28=$E8),0))</f>
        <v>0.68800520797646092</v>
      </c>
      <c r="BX8">
        <f t="array" ref="BX8">INDEX(Transcriptome!AU$2:AU$28,MATCH(1,(Transcriptome!$A$2:$A$28=$B8)*(Transcriptome!$C$2:$C$28=$E8),0))</f>
        <v>1.6867561981283563</v>
      </c>
      <c r="BY8">
        <f t="array" ref="BY8">INDEX(Transcriptome!AV$2:AV$28,MATCH(1,(Transcriptome!$A$2:$A$28=$B8)*(Transcriptome!$C$2:$C$28=$E8),0))</f>
        <v>0.72245781173202261</v>
      </c>
      <c r="BZ8">
        <f t="array" ref="BZ8">INDEX(Transcriptome!AW$2:AW$28,MATCH(1,(Transcriptome!$A$2:$A$28=$B8)*(Transcriptome!$C$2:$C$28=$E8),0))</f>
        <v>0.97913290067472636</v>
      </c>
      <c r="CA8">
        <f t="array" ref="CA8">INDEX(Transcriptome!AX$2:AX$28,MATCH(1,(Transcriptome!$A$2:$A$28=$B8)*(Transcriptome!$C$2:$C$28=$E8),0))</f>
        <v>0.91722492630928665</v>
      </c>
      <c r="CB8">
        <f t="array" ref="CB8">INDEX(Transcriptome!AY$2:AY$28,MATCH(1,(Transcriptome!$A$2:$A$28=$B8)*(Transcriptome!$C$2:$C$28=$E8),0))</f>
        <v>1.1415999188887762</v>
      </c>
      <c r="CC8">
        <f t="array" ref="CC8">INDEX(Transcriptome!AZ$2:AZ$28,MATCH(1,(Transcriptome!$A$2:$A$28=$B8)*(Transcriptome!$C$2:$C$28=$E8),0))</f>
        <v>0.54738994790393225</v>
      </c>
      <c r="CD8">
        <f t="array" ref="CD8">INDEX(Transcriptome!BA$2:BA$28,MATCH(1,(Transcriptome!$A$2:$A$28=$B8)*(Transcriptome!$C$2:$C$28=$E8),0))</f>
        <v>2.2110972178245372</v>
      </c>
      <c r="CE8">
        <f t="array" ref="CE8">INDEX(Transcriptome!BB$2:BB$28,MATCH(1,(Transcriptome!$A$2:$A$28=$B8)*(Transcriptome!$C$2:$C$28=$E8),0))</f>
        <v>2.0052625729406564</v>
      </c>
      <c r="CF8">
        <f t="array" ref="CF8">INDEX(Transcriptome!BC$2:BC$28,MATCH(1,(Transcriptome!$A$2:$A$28=$B8)*(Transcriptome!$C$2:$C$28=$E8),0))</f>
        <v>0</v>
      </c>
      <c r="CG8">
        <f t="array" ref="CG8">INDEX(Transcriptome!BD$2:BD$28,MATCH(1,(Transcriptome!$A$2:$A$28=$B8)*(Transcriptome!$C$2:$C$28=$E8),0))</f>
        <v>0.99946907963844456</v>
      </c>
      <c r="CH8">
        <f t="array" ref="CH8">INDEX(Transcriptome!BE$2:BE$28,MATCH(1,(Transcriptome!$A$2:$A$28=$B8)*(Transcriptome!$C$2:$C$28=$E8),0))</f>
        <v>1.4078816127558538</v>
      </c>
      <c r="CI8">
        <f t="array" ref="CI8">INDEX(Transcriptome!BF$2:BF$28,MATCH(1,(Transcriptome!$A$2:$A$28=$B8)*(Transcriptome!$C$2:$C$28=$E8),0))</f>
        <v>1.4576608642231981</v>
      </c>
      <c r="CJ8">
        <f t="array" ref="CJ8">INDEX(Transcriptome!BG$2:BG$28,MATCH(1,(Transcriptome!$A$2:$A$28=$B8)*(Transcriptome!$C$2:$C$28=$E8),0))</f>
        <v>2.9900144760241787</v>
      </c>
      <c r="CK8">
        <f t="array" ref="CK8">INDEX(Transcriptome!BH$2:BH$28,MATCH(1,(Transcriptome!$A$2:$A$28=$B8)*(Transcriptome!$C$2:$C$28=$E8),0))</f>
        <v>0.56887953529706936</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4.080540530339805</v>
      </c>
      <c r="CO8">
        <f t="array" ref="CO8">INDEX(Transcriptome!BL$2:BL$28,MATCH(1,(Transcriptome!$A$2:$A$28=$B8)*(Transcriptome!$C$2:$C$28=$E8),0))</f>
        <v>2.731716075055703</v>
      </c>
      <c r="CP8">
        <f t="array" ref="CP8">INDEX(Transcriptome!BM$2:BM$28,MATCH(1,(Transcriptome!$A$2:$A$28=$B8)*(Transcriptome!$C$2:$C$28=$E8),0))</f>
        <v>1.1493512451322954</v>
      </c>
      <c r="CQ8">
        <f t="array" ref="CQ8">INDEX(Transcriptome!BN$2:BN$28,MATCH(1,(Transcriptome!$A$2:$A$28=$B8)*(Transcriptome!$C$2:$C$28=$E8),0))</f>
        <v>44.734751324798466</v>
      </c>
      <c r="CR8">
        <f t="array" ref="CR8">INDEX(Transcriptome!BO$2:BO$28,MATCH(1,(Transcriptome!$A$2:$A$28=$B8)*(Transcriptome!$C$2:$C$28=$E8),0))</f>
        <v>0.88062279532718779</v>
      </c>
      <c r="CS8">
        <f t="array" ref="CS8">INDEX(Transcriptome!BP$2:BP$28,MATCH(1,(Transcriptome!$A$2:$A$28=$B8)*(Transcriptome!$C$2:$C$28=$E8),0))</f>
        <v>0.56887953529706936</v>
      </c>
      <c r="CT8">
        <f t="array" ref="CT8">INDEX(Transcriptome!BQ$2:BQ$28,MATCH(1,(Transcriptome!$A$2:$A$28=$B8)*(Transcriptome!$C$2:$C$28=$E8),0))</f>
        <v>1</v>
      </c>
      <c r="CU8">
        <f t="array" ref="CU8">INDEX(Transcriptome!BR$2:BR$28,MATCH(1,(Transcriptome!$A$2:$A$28=$B8)*(Transcriptome!$C$2:$C$28=$E8),0))</f>
        <v>1.5039495013074526</v>
      </c>
    </row>
    <row r="9" spans="1:99">
      <c r="A9">
        <f>'Measured Data'!A14</f>
        <v>7</v>
      </c>
      <c r="B9" t="s">
        <v>586</v>
      </c>
      <c r="C9" s="324" t="s">
        <v>588</v>
      </c>
      <c r="D9">
        <v>1</v>
      </c>
      <c r="E9" t="s">
        <v>513</v>
      </c>
      <c r="F9" s="477">
        <f>'Growth Regression'!R9</f>
        <v>7.3684027777781012</v>
      </c>
      <c r="G9" s="477">
        <f>'Growth Regression'!S9</f>
        <v>176.84166666667443</v>
      </c>
      <c r="H9">
        <f>AVERAGE('TL input - regression'!L9:L10)</f>
        <v>25.755456382246493</v>
      </c>
      <c r="I9">
        <f>AVERAGE('TL input - regression'!M9:M10)</f>
        <v>11.822824156305506</v>
      </c>
      <c r="J9">
        <f>AVERAGE('TL input - regression'!N9:N10)</f>
        <v>3.0815000000000001</v>
      </c>
      <c r="K9">
        <f>AVERAGE('TL input - regression'!O9:O10)</f>
        <v>3.3740000000000001</v>
      </c>
      <c r="L9">
        <f>AVERAGE('TL input - regression'!P9:P10)</f>
        <v>3.2040000000000002</v>
      </c>
      <c r="M9">
        <f>'Growth Regression'!P9</f>
        <v>1.2121238379291103E-2</v>
      </c>
      <c r="N9">
        <f>M9/'Growth Regression'!$O$24</f>
        <v>0.45043148862033133</v>
      </c>
      <c r="O9">
        <f>'Post Process Calc.'!C27</f>
        <v>4.2933421169757249E-2</v>
      </c>
      <c r="P9">
        <f>'Post Process Calc.'!D27</f>
        <v>1.0503141586855438E-3</v>
      </c>
      <c r="Q9">
        <f>'Post Process Calc.'!E27</f>
        <v>-2.0974193157728346E-3</v>
      </c>
      <c r="R9">
        <f>'Post Process Calc.'!F27</f>
        <v>3.992106310231283E-3</v>
      </c>
      <c r="S9">
        <f>'Post Process Calc.'!G27</f>
        <v>-3.7844230722389063E-4</v>
      </c>
      <c r="T9">
        <f t="shared" si="2"/>
        <v>2.4463789049855546E-2</v>
      </c>
      <c r="U9">
        <f t="shared" si="4"/>
        <v>26.833388231098279</v>
      </c>
      <c r="V9">
        <f t="shared" si="4"/>
        <v>0.65644634917846478</v>
      </c>
      <c r="W9">
        <f t="shared" si="0"/>
        <v>-1.3108870723580215</v>
      </c>
      <c r="X9">
        <f t="shared" si="0"/>
        <v>2.4950664438945518</v>
      </c>
      <c r="Y9">
        <f t="shared" si="0"/>
        <v>-0.23652644201493164</v>
      </c>
      <c r="Z9">
        <v>100</v>
      </c>
      <c r="AA9">
        <v>0.32</v>
      </c>
      <c r="AB9">
        <v>7</v>
      </c>
      <c r="AC9">
        <v>0.7</v>
      </c>
      <c r="AD9">
        <f t="shared" si="1"/>
        <v>5.0118723362727164E-8</v>
      </c>
      <c r="AE9">
        <v>1</v>
      </c>
      <c r="AF9">
        <v>0.311</v>
      </c>
      <c r="AG9">
        <f t="array" ref="AG9">INDEX(Transcriptome!D$2:D$28,MATCH(1,(Transcriptome!$A$2:$A$28=$B9)*(Transcriptome!$C$2:$C$28=$E9),0))</f>
        <v>0.92920540890907499</v>
      </c>
      <c r="AH9">
        <f t="array" ref="AH9">INDEX(Transcriptome!E$2:E$28,MATCH(1,(Transcriptome!$A$2:$A$28=$B9)*(Transcriptome!$C$2:$C$28=$E9),0))</f>
        <v>1.7329213892359023</v>
      </c>
      <c r="AI9">
        <f t="array" ref="AI9">INDEX(Transcriptome!F$2:F$28,MATCH(1,(Transcriptome!$A$2:$A$28=$B9)*(Transcriptome!$C$2:$C$28=$E9),0))</f>
        <v>1.248709181151141</v>
      </c>
      <c r="AJ9">
        <f t="array" ref="AJ9">INDEX(Transcriptome!G$2:G$28,MATCH(1,(Transcriptome!$A$2:$A$28=$B9)*(Transcriptome!$C$2:$C$28=$E9),0))</f>
        <v>0.4721791156252973</v>
      </c>
      <c r="AK9">
        <f t="array" ref="AK9">INDEX(Transcriptome!H$2:H$28,MATCH(1,(Transcriptome!$A$2:$A$28=$B9)*(Transcriptome!$C$2:$C$28=$E9),0))</f>
        <v>0</v>
      </c>
      <c r="AL9">
        <f t="array" ref="AL9">INDEX(Transcriptome!I$2:I$28,MATCH(1,(Transcriptome!$A$2:$A$28=$B9)*(Transcriptome!$C$2:$C$28=$E9),0))</f>
        <v>1.1226843694890076</v>
      </c>
      <c r="AM9">
        <f t="array" ref="AM9">INDEX(Transcriptome!J$2:J$28,MATCH(1,(Transcriptome!$A$2:$A$28=$B9)*(Transcriptome!$C$2:$C$28=$E9),0))</f>
        <v>1.3251398271295012</v>
      </c>
      <c r="AN9">
        <f t="array" ref="AN9">INDEX(Transcriptome!K$2:K$28,MATCH(1,(Transcriptome!$A$2:$A$28=$B9)*(Transcriptome!$C$2:$C$28=$E9),0))</f>
        <v>0.96530155174686461</v>
      </c>
      <c r="AO9">
        <f t="array" ref="AO9">INDEX(Transcriptome!L$2:L$28,MATCH(1,(Transcriptome!$A$2:$A$28=$B9)*(Transcriptome!$C$2:$C$28=$E9),0))</f>
        <v>1.2210153312207193</v>
      </c>
      <c r="AP9">
        <f t="array" ref="AP9">INDEX(Transcriptome!M$2:M$28,MATCH(1,(Transcriptome!$A$2:$A$28=$B9)*(Transcriptome!$C$2:$C$28=$E9),0))</f>
        <v>1.2244730900490455</v>
      </c>
      <c r="AQ9">
        <f t="array" ref="AQ9">INDEX(Transcriptome!N$2:N$28,MATCH(1,(Transcriptome!$A$2:$A$28=$B9)*(Transcriptome!$C$2:$C$28=$E9),0))</f>
        <v>0.73155313986543535</v>
      </c>
      <c r="AR9">
        <f t="array" ref="AR9">INDEX(Transcriptome!O$2:O$28,MATCH(1,(Transcriptome!$A$2:$A$28=$B9)*(Transcriptome!$C$2:$C$28=$E9),0))</f>
        <v>1.152318513561184</v>
      </c>
      <c r="AS9">
        <f t="array" ref="AS9">INDEX(Transcriptome!P$2:P$28,MATCH(1,(Transcriptome!$A$2:$A$28=$B9)*(Transcriptome!$C$2:$C$28=$E9),0))</f>
        <v>0.89618838062804274</v>
      </c>
      <c r="AT9">
        <f t="array" ref="AT9">INDEX(Transcriptome!Q$2:Q$28,MATCH(1,(Transcriptome!$A$2:$A$28=$B9)*(Transcriptome!$C$2:$C$28=$E9),0))</f>
        <v>0.65135227913388327</v>
      </c>
      <c r="AU9">
        <f t="array" ref="AU9">INDEX(Transcriptome!R$2:R$28,MATCH(1,(Transcriptome!$A$2:$A$28=$B9)*(Transcriptome!$C$2:$C$28=$E9),0))</f>
        <v>0.44670006467175033</v>
      </c>
      <c r="AV9">
        <f t="array" ref="AV9">INDEX(Transcriptome!S$2:S$28,MATCH(1,(Transcriptome!$A$2:$A$28=$B9)*(Transcriptome!$C$2:$C$28=$E9),0))</f>
        <v>0.54170910506007386</v>
      </c>
      <c r="AW9">
        <f t="array" ref="AW9">INDEX(Transcriptome!T$2:T$28,MATCH(1,(Transcriptome!$A$2:$A$28=$B9)*(Transcriptome!$C$2:$C$28=$E9),0))</f>
        <v>1.1524538892853755</v>
      </c>
      <c r="AX9">
        <f t="array" ref="AX9">INDEX(Transcriptome!U$2:U$28,MATCH(1,(Transcriptome!$A$2:$A$28=$B9)*(Transcriptome!$C$2:$C$28=$E9),0))</f>
        <v>3.717777936487666</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0.76557540655216338</v>
      </c>
      <c r="BB9">
        <f t="array" ref="BB9">INDEX(Transcriptome!Y$2:Y$28,MATCH(1,(Transcriptome!$A$2:$A$28=$B9)*(Transcriptome!$C$2:$C$28=$E9),0))</f>
        <v>0</v>
      </c>
      <c r="BC9">
        <f t="array" ref="BC9">INDEX(Transcriptome!Z$2:Z$28,MATCH(1,(Transcriptome!$A$2:$A$28=$B9)*(Transcriptome!$C$2:$C$28=$E9),0))</f>
        <v>1.2179664020132115</v>
      </c>
      <c r="BD9">
        <f t="array" ref="BD9">INDEX(Transcriptome!AA$2:AA$28,MATCH(1,(Transcriptome!$A$2:$A$28=$B9)*(Transcriptome!$C$2:$C$28=$E9),0))</f>
        <v>1.4585553096187835</v>
      </c>
      <c r="BE9">
        <f t="array" ref="BE9">INDEX(Transcriptome!AB$2:AB$28,MATCH(1,(Transcriptome!$A$2:$A$28=$B9)*(Transcriptome!$C$2:$C$28=$E9),0))</f>
        <v>0.49899248340048019</v>
      </c>
      <c r="BF9">
        <f t="array" ref="BF9">INDEX(Transcriptome!AC$2:AC$28,MATCH(1,(Transcriptome!$A$2:$A$28=$B9)*(Transcriptome!$C$2:$C$28=$E9),0))</f>
        <v>1.0380961603134766</v>
      </c>
      <c r="BG9">
        <f t="array" ref="BG9">INDEX(Transcriptome!AD$2:AD$28,MATCH(1,(Transcriptome!$A$2:$A$28=$B9)*(Transcriptome!$C$2:$C$28=$E9),0))</f>
        <v>0.8468321289341687</v>
      </c>
      <c r="BH9">
        <f t="array" ref="BH9">INDEX(Transcriptome!AE$2:AE$28,MATCH(1,(Transcriptome!$A$2:$A$28=$B9)*(Transcriptome!$C$2:$C$28=$E9),0))</f>
        <v>1.3366947398587019</v>
      </c>
      <c r="BI9">
        <f t="array" ref="BI9">INDEX(Transcriptome!AF$2:AF$28,MATCH(1,(Transcriptome!$A$2:$A$28=$B9)*(Transcriptome!$C$2:$C$28=$E9),0))</f>
        <v>0.50618842957342058</v>
      </c>
      <c r="BJ9">
        <f t="array" ref="BJ9">INDEX(Transcriptome!AG$2:AG$28,MATCH(1,(Transcriptome!$A$2:$A$28=$B9)*(Transcriptome!$C$2:$C$28=$E9),0))</f>
        <v>0.66736997584655977</v>
      </c>
      <c r="BK9">
        <f t="array" ref="BK9">INDEX(Transcriptome!AH$2:AH$28,MATCH(1,(Transcriptome!$A$2:$A$28=$B9)*(Transcriptome!$C$2:$C$28=$E9),0))</f>
        <v>1.9306174267998168</v>
      </c>
      <c r="BL9">
        <f t="array" ref="BL9">INDEX(Transcriptome!AI$2:AI$28,MATCH(1,(Transcriptome!$A$2:$A$28=$B9)*(Transcriptome!$C$2:$C$28=$E9),0))</f>
        <v>0.77468008259435317</v>
      </c>
      <c r="BM9">
        <f t="array" ref="BM9">INDEX(Transcriptome!AJ$2:AJ$28,MATCH(1,(Transcriptome!$A$2:$A$28=$B9)*(Transcriptome!$C$2:$C$28=$E9),0))</f>
        <v>1.0628605890830978</v>
      </c>
      <c r="BN9">
        <f t="array" ref="BN9">INDEX(Transcriptome!AK$2:AK$28,MATCH(1,(Transcriptome!$A$2:$A$28=$B9)*(Transcriptome!$C$2:$C$28=$E9),0))</f>
        <v>0.55212849473227277</v>
      </c>
      <c r="BO9">
        <f t="array" ref="BO9">INDEX(Transcriptome!AL$2:AL$28,MATCH(1,(Transcriptome!$A$2:$A$28=$B9)*(Transcriptome!$C$2:$C$28=$E9),0))</f>
        <v>1</v>
      </c>
      <c r="BP9">
        <f t="array" ref="BP9">INDEX(Transcriptome!AM$2:AM$28,MATCH(1,(Transcriptome!$A$2:$A$28=$B9)*(Transcriptome!$C$2:$C$28=$E9),0))</f>
        <v>0.66472755238098791</v>
      </c>
      <c r="BQ9">
        <f t="array" ref="BQ9">INDEX(Transcriptome!AN$2:AN$28,MATCH(1,(Transcriptome!$A$2:$A$28=$B9)*(Transcriptome!$C$2:$C$28=$E9),0))</f>
        <v>1.0010669451153449</v>
      </c>
      <c r="BR9">
        <f t="array" ref="BR9">INDEX(Transcriptome!AO$2:AO$28,MATCH(1,(Transcriptome!$A$2:$A$28=$B9)*(Transcriptome!$C$2:$C$28=$E9),0))</f>
        <v>0.99858945685943101</v>
      </c>
      <c r="BS9">
        <f t="array" ref="BS9">INDEX(Transcriptome!AP$2:AP$28,MATCH(1,(Transcriptome!$A$2:$A$28=$B9)*(Transcriptome!$C$2:$C$28=$E9),0))</f>
        <v>1.1339345806169323</v>
      </c>
      <c r="BT9">
        <f t="array" ref="BT9">INDEX(Transcriptome!AQ$2:AQ$28,MATCH(1,(Transcriptome!$A$2:$A$28=$B9)*(Transcriptome!$C$2:$C$28=$E9),0))</f>
        <v>1.6048583301573733</v>
      </c>
      <c r="BU9">
        <f t="array" ref="BU9">INDEX(Transcriptome!AR$2:AR$28,MATCH(1,(Transcriptome!$A$2:$A$28=$B9)*(Transcriptome!$C$2:$C$28=$E9),0))</f>
        <v>0.83750658657958177</v>
      </c>
      <c r="BV9">
        <f t="array" ref="BV9">INDEX(Transcriptome!AS$2:AS$28,MATCH(1,(Transcriptome!$A$2:$A$28=$B9)*(Transcriptome!$C$2:$C$28=$E9),0))</f>
        <v>0.95672606842320829</v>
      </c>
      <c r="BW9">
        <f t="array" ref="BW9">INDEX(Transcriptome!AT$2:AT$28,MATCH(1,(Transcriptome!$A$2:$A$28=$B9)*(Transcriptome!$C$2:$C$28=$E9),0))</f>
        <v>0.68800520797646092</v>
      </c>
      <c r="BX9">
        <f t="array" ref="BX9">INDEX(Transcriptome!AU$2:AU$28,MATCH(1,(Transcriptome!$A$2:$A$28=$B9)*(Transcriptome!$C$2:$C$28=$E9),0))</f>
        <v>1.6867561981283563</v>
      </c>
      <c r="BY9">
        <f t="array" ref="BY9">INDEX(Transcriptome!AV$2:AV$28,MATCH(1,(Transcriptome!$A$2:$A$28=$B9)*(Transcriptome!$C$2:$C$28=$E9),0))</f>
        <v>0.72245781173202261</v>
      </c>
      <c r="BZ9">
        <f t="array" ref="BZ9">INDEX(Transcriptome!AW$2:AW$28,MATCH(1,(Transcriptome!$A$2:$A$28=$B9)*(Transcriptome!$C$2:$C$28=$E9),0))</f>
        <v>0.97913290067472636</v>
      </c>
      <c r="CA9">
        <f t="array" ref="CA9">INDEX(Transcriptome!AX$2:AX$28,MATCH(1,(Transcriptome!$A$2:$A$28=$B9)*(Transcriptome!$C$2:$C$28=$E9),0))</f>
        <v>0.91722492630928665</v>
      </c>
      <c r="CB9">
        <f t="array" ref="CB9">INDEX(Transcriptome!AY$2:AY$28,MATCH(1,(Transcriptome!$A$2:$A$28=$B9)*(Transcriptome!$C$2:$C$28=$E9),0))</f>
        <v>1.1415999188887762</v>
      </c>
      <c r="CC9">
        <f t="array" ref="CC9">INDEX(Transcriptome!AZ$2:AZ$28,MATCH(1,(Transcriptome!$A$2:$A$28=$B9)*(Transcriptome!$C$2:$C$28=$E9),0))</f>
        <v>0.54738994790393225</v>
      </c>
      <c r="CD9">
        <f t="array" ref="CD9">INDEX(Transcriptome!BA$2:BA$28,MATCH(1,(Transcriptome!$A$2:$A$28=$B9)*(Transcriptome!$C$2:$C$28=$E9),0))</f>
        <v>2.2110972178245372</v>
      </c>
      <c r="CE9">
        <f t="array" ref="CE9">INDEX(Transcriptome!BB$2:BB$28,MATCH(1,(Transcriptome!$A$2:$A$28=$B9)*(Transcriptome!$C$2:$C$28=$E9),0))</f>
        <v>2.0052625729406564</v>
      </c>
      <c r="CF9">
        <f t="array" ref="CF9">INDEX(Transcriptome!BC$2:BC$28,MATCH(1,(Transcriptome!$A$2:$A$28=$B9)*(Transcriptome!$C$2:$C$28=$E9),0))</f>
        <v>0</v>
      </c>
      <c r="CG9">
        <f t="array" ref="CG9">INDEX(Transcriptome!BD$2:BD$28,MATCH(1,(Transcriptome!$A$2:$A$28=$B9)*(Transcriptome!$C$2:$C$28=$E9),0))</f>
        <v>0.99946907963844456</v>
      </c>
      <c r="CH9">
        <f t="array" ref="CH9">INDEX(Transcriptome!BE$2:BE$28,MATCH(1,(Transcriptome!$A$2:$A$28=$B9)*(Transcriptome!$C$2:$C$28=$E9),0))</f>
        <v>1.4078816127558538</v>
      </c>
      <c r="CI9">
        <f t="array" ref="CI9">INDEX(Transcriptome!BF$2:BF$28,MATCH(1,(Transcriptome!$A$2:$A$28=$B9)*(Transcriptome!$C$2:$C$28=$E9),0))</f>
        <v>1.4576608642231981</v>
      </c>
      <c r="CJ9">
        <f t="array" ref="CJ9">INDEX(Transcriptome!BG$2:BG$28,MATCH(1,(Transcriptome!$A$2:$A$28=$B9)*(Transcriptome!$C$2:$C$28=$E9),0))</f>
        <v>2.9900144760241787</v>
      </c>
      <c r="CK9">
        <f t="array" ref="CK9">INDEX(Transcriptome!BH$2:BH$28,MATCH(1,(Transcriptome!$A$2:$A$28=$B9)*(Transcriptome!$C$2:$C$28=$E9),0))</f>
        <v>0.56887953529706936</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4.080540530339805</v>
      </c>
      <c r="CO9">
        <f t="array" ref="CO9">INDEX(Transcriptome!BL$2:BL$28,MATCH(1,(Transcriptome!$A$2:$A$28=$B9)*(Transcriptome!$C$2:$C$28=$E9),0))</f>
        <v>2.731716075055703</v>
      </c>
      <c r="CP9">
        <f t="array" ref="CP9">INDEX(Transcriptome!BM$2:BM$28,MATCH(1,(Transcriptome!$A$2:$A$28=$B9)*(Transcriptome!$C$2:$C$28=$E9),0))</f>
        <v>1.1493512451322954</v>
      </c>
      <c r="CQ9">
        <f t="array" ref="CQ9">INDEX(Transcriptome!BN$2:BN$28,MATCH(1,(Transcriptome!$A$2:$A$28=$B9)*(Transcriptome!$C$2:$C$28=$E9),0))</f>
        <v>44.734751324798466</v>
      </c>
      <c r="CR9">
        <f t="array" ref="CR9">INDEX(Transcriptome!BO$2:BO$28,MATCH(1,(Transcriptome!$A$2:$A$28=$B9)*(Transcriptome!$C$2:$C$28=$E9),0))</f>
        <v>0.88062279532718779</v>
      </c>
      <c r="CS9">
        <f t="array" ref="CS9">INDEX(Transcriptome!BP$2:BP$28,MATCH(1,(Transcriptome!$A$2:$A$28=$B9)*(Transcriptome!$C$2:$C$28=$E9),0))</f>
        <v>0.56887953529706936</v>
      </c>
      <c r="CT9">
        <f t="array" ref="CT9">INDEX(Transcriptome!BQ$2:BQ$28,MATCH(1,(Transcriptome!$A$2:$A$28=$B9)*(Transcriptome!$C$2:$C$28=$E9),0))</f>
        <v>1</v>
      </c>
      <c r="CU9">
        <f t="array" ref="CU9">INDEX(Transcriptome!BR$2:BR$28,MATCH(1,(Transcriptome!$A$2:$A$28=$B9)*(Transcriptome!$C$2:$C$28=$E9),0))</f>
        <v>1.5039495013074526</v>
      </c>
    </row>
    <row r="10" spans="1:99">
      <c r="A10">
        <f>'Measured Data'!A15</f>
        <v>8</v>
      </c>
      <c r="B10" t="s">
        <v>586</v>
      </c>
      <c r="C10" s="324" t="s">
        <v>588</v>
      </c>
      <c r="D10">
        <v>1</v>
      </c>
      <c r="E10" t="s">
        <v>513</v>
      </c>
      <c r="F10" s="477">
        <f>'Growth Regression'!R10</f>
        <v>8.3753472222197161</v>
      </c>
      <c r="G10" s="477">
        <f>'Growth Regression'!S10</f>
        <v>201.00833333327319</v>
      </c>
      <c r="H10">
        <f>AVERAGE('TL input - regression'!L10:L11)</f>
        <v>15.070272430560181</v>
      </c>
      <c r="I10">
        <f>AVERAGE('TL input - regression'!M10:M11)</f>
        <v>10.823712255772646</v>
      </c>
      <c r="J10">
        <f>AVERAGE('TL input - regression'!N10:N11)</f>
        <v>3.536</v>
      </c>
      <c r="K10">
        <f>AVERAGE('TL input - regression'!O10:O11)</f>
        <v>0.57999999999999996</v>
      </c>
      <c r="L10">
        <f>AVERAGE('TL input - regression'!P10:P11)</f>
        <v>3.3624999999999998</v>
      </c>
      <c r="M10">
        <f>'Growth Regression'!P10</f>
        <v>8.029119649252462E-3</v>
      </c>
      <c r="N10">
        <f>M10/'Growth Regression'!$O$24</f>
        <v>0.29836623971543824</v>
      </c>
      <c r="O10">
        <f>'Post Process Calc.'!C28</f>
        <v>3.9759826158421149E-2</v>
      </c>
      <c r="P10">
        <f>'Post Process Calc.'!D28</f>
        <v>-2.352584080629559E-3</v>
      </c>
      <c r="Q10">
        <f>'Post Process Calc.'!E28</f>
        <v>-6.5328513771699837E-4</v>
      </c>
      <c r="R10">
        <f>'Post Process Calc.'!F28</f>
        <v>3.5677549154578773E-3</v>
      </c>
      <c r="S10">
        <f>'Post Process Calc.'!G28</f>
        <v>1.800795084200868E-4</v>
      </c>
      <c r="T10">
        <f t="shared" si="2"/>
        <v>-5.9169878441012264E-2</v>
      </c>
      <c r="U10">
        <f t="shared" si="4"/>
        <v>24.849891349013216</v>
      </c>
      <c r="V10">
        <f t="shared" si="4"/>
        <v>-1.4703650503934744</v>
      </c>
      <c r="W10">
        <f t="shared" si="0"/>
        <v>-0.40830321107312395</v>
      </c>
      <c r="X10">
        <f t="shared" si="0"/>
        <v>2.2298468221611731</v>
      </c>
      <c r="Y10">
        <f t="shared" si="0"/>
        <v>0.11254969276255425</v>
      </c>
      <c r="Z10">
        <v>100</v>
      </c>
      <c r="AA10">
        <v>0.32</v>
      </c>
      <c r="AB10">
        <v>7</v>
      </c>
      <c r="AC10">
        <v>0.7</v>
      </c>
      <c r="AD10">
        <f t="shared" si="1"/>
        <v>5.0118723362727164E-8</v>
      </c>
      <c r="AE10">
        <v>1</v>
      </c>
      <c r="AF10">
        <v>0.311</v>
      </c>
      <c r="AG10">
        <f t="array" ref="AG10">INDEX(Transcriptome!D$2:D$28,MATCH(1,(Transcriptome!$A$2:$A$28=$B10)*(Transcriptome!$C$2:$C$28=$E10),0))</f>
        <v>0.92920540890907499</v>
      </c>
      <c r="AH10">
        <f t="array" ref="AH10">INDEX(Transcriptome!E$2:E$28,MATCH(1,(Transcriptome!$A$2:$A$28=$B10)*(Transcriptome!$C$2:$C$28=$E10),0))</f>
        <v>1.7329213892359023</v>
      </c>
      <c r="AI10">
        <f t="array" ref="AI10">INDEX(Transcriptome!F$2:F$28,MATCH(1,(Transcriptome!$A$2:$A$28=$B10)*(Transcriptome!$C$2:$C$28=$E10),0))</f>
        <v>1.248709181151141</v>
      </c>
      <c r="AJ10">
        <f t="array" ref="AJ10">INDEX(Transcriptome!G$2:G$28,MATCH(1,(Transcriptome!$A$2:$A$28=$B10)*(Transcriptome!$C$2:$C$28=$E10),0))</f>
        <v>0.4721791156252973</v>
      </c>
      <c r="AK10">
        <f t="array" ref="AK10">INDEX(Transcriptome!H$2:H$28,MATCH(1,(Transcriptome!$A$2:$A$28=$B10)*(Transcriptome!$C$2:$C$28=$E10),0))</f>
        <v>0</v>
      </c>
      <c r="AL10">
        <f t="array" ref="AL10">INDEX(Transcriptome!I$2:I$28,MATCH(1,(Transcriptome!$A$2:$A$28=$B10)*(Transcriptome!$C$2:$C$28=$E10),0))</f>
        <v>1.1226843694890076</v>
      </c>
      <c r="AM10">
        <f t="array" ref="AM10">INDEX(Transcriptome!J$2:J$28,MATCH(1,(Transcriptome!$A$2:$A$28=$B10)*(Transcriptome!$C$2:$C$28=$E10),0))</f>
        <v>1.3251398271295012</v>
      </c>
      <c r="AN10">
        <f t="array" ref="AN10">INDEX(Transcriptome!K$2:K$28,MATCH(1,(Transcriptome!$A$2:$A$28=$B10)*(Transcriptome!$C$2:$C$28=$E10),0))</f>
        <v>0.96530155174686461</v>
      </c>
      <c r="AO10">
        <f t="array" ref="AO10">INDEX(Transcriptome!L$2:L$28,MATCH(1,(Transcriptome!$A$2:$A$28=$B10)*(Transcriptome!$C$2:$C$28=$E10),0))</f>
        <v>1.2210153312207193</v>
      </c>
      <c r="AP10">
        <f t="array" ref="AP10">INDEX(Transcriptome!M$2:M$28,MATCH(1,(Transcriptome!$A$2:$A$28=$B10)*(Transcriptome!$C$2:$C$28=$E10),0))</f>
        <v>1.2244730900490455</v>
      </c>
      <c r="AQ10">
        <f t="array" ref="AQ10">INDEX(Transcriptome!N$2:N$28,MATCH(1,(Transcriptome!$A$2:$A$28=$B10)*(Transcriptome!$C$2:$C$28=$E10),0))</f>
        <v>0.73155313986543535</v>
      </c>
      <c r="AR10">
        <f t="array" ref="AR10">INDEX(Transcriptome!O$2:O$28,MATCH(1,(Transcriptome!$A$2:$A$28=$B10)*(Transcriptome!$C$2:$C$28=$E10),0))</f>
        <v>1.152318513561184</v>
      </c>
      <c r="AS10">
        <f t="array" ref="AS10">INDEX(Transcriptome!P$2:P$28,MATCH(1,(Transcriptome!$A$2:$A$28=$B10)*(Transcriptome!$C$2:$C$28=$E10),0))</f>
        <v>0.89618838062804274</v>
      </c>
      <c r="AT10">
        <f t="array" ref="AT10">INDEX(Transcriptome!Q$2:Q$28,MATCH(1,(Transcriptome!$A$2:$A$28=$B10)*(Transcriptome!$C$2:$C$28=$E10),0))</f>
        <v>0.65135227913388327</v>
      </c>
      <c r="AU10">
        <f t="array" ref="AU10">INDEX(Transcriptome!R$2:R$28,MATCH(1,(Transcriptome!$A$2:$A$28=$B10)*(Transcriptome!$C$2:$C$28=$E10),0))</f>
        <v>0.44670006467175033</v>
      </c>
      <c r="AV10">
        <f t="array" ref="AV10">INDEX(Transcriptome!S$2:S$28,MATCH(1,(Transcriptome!$A$2:$A$28=$B10)*(Transcriptome!$C$2:$C$28=$E10),0))</f>
        <v>0.54170910506007386</v>
      </c>
      <c r="AW10">
        <f t="array" ref="AW10">INDEX(Transcriptome!T$2:T$28,MATCH(1,(Transcriptome!$A$2:$A$28=$B10)*(Transcriptome!$C$2:$C$28=$E10),0))</f>
        <v>1.1524538892853755</v>
      </c>
      <c r="AX10">
        <f t="array" ref="AX10">INDEX(Transcriptome!U$2:U$28,MATCH(1,(Transcriptome!$A$2:$A$28=$B10)*(Transcriptome!$C$2:$C$28=$E10),0))</f>
        <v>3.717777936487666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0.76557540655216338</v>
      </c>
      <c r="BB10">
        <f t="array" ref="BB10">INDEX(Transcriptome!Y$2:Y$28,MATCH(1,(Transcriptome!$A$2:$A$28=$B10)*(Transcriptome!$C$2:$C$28=$E10),0))</f>
        <v>0</v>
      </c>
      <c r="BC10">
        <f t="array" ref="BC10">INDEX(Transcriptome!Z$2:Z$28,MATCH(1,(Transcriptome!$A$2:$A$28=$B10)*(Transcriptome!$C$2:$C$28=$E10),0))</f>
        <v>1.2179664020132115</v>
      </c>
      <c r="BD10">
        <f t="array" ref="BD10">INDEX(Transcriptome!AA$2:AA$28,MATCH(1,(Transcriptome!$A$2:$A$28=$B10)*(Transcriptome!$C$2:$C$28=$E10),0))</f>
        <v>1.4585553096187835</v>
      </c>
      <c r="BE10">
        <f t="array" ref="BE10">INDEX(Transcriptome!AB$2:AB$28,MATCH(1,(Transcriptome!$A$2:$A$28=$B10)*(Transcriptome!$C$2:$C$28=$E10),0))</f>
        <v>0.49899248340048019</v>
      </c>
      <c r="BF10">
        <f t="array" ref="BF10">INDEX(Transcriptome!AC$2:AC$28,MATCH(1,(Transcriptome!$A$2:$A$28=$B10)*(Transcriptome!$C$2:$C$28=$E10),0))</f>
        <v>1.0380961603134766</v>
      </c>
      <c r="BG10">
        <f t="array" ref="BG10">INDEX(Transcriptome!AD$2:AD$28,MATCH(1,(Transcriptome!$A$2:$A$28=$B10)*(Transcriptome!$C$2:$C$28=$E10),0))</f>
        <v>0.8468321289341687</v>
      </c>
      <c r="BH10">
        <f t="array" ref="BH10">INDEX(Transcriptome!AE$2:AE$28,MATCH(1,(Transcriptome!$A$2:$A$28=$B10)*(Transcriptome!$C$2:$C$28=$E10),0))</f>
        <v>1.3366947398587019</v>
      </c>
      <c r="BI10">
        <f t="array" ref="BI10">INDEX(Transcriptome!AF$2:AF$28,MATCH(1,(Transcriptome!$A$2:$A$28=$B10)*(Transcriptome!$C$2:$C$28=$E10),0))</f>
        <v>0.50618842957342058</v>
      </c>
      <c r="BJ10">
        <f t="array" ref="BJ10">INDEX(Transcriptome!AG$2:AG$28,MATCH(1,(Transcriptome!$A$2:$A$28=$B10)*(Transcriptome!$C$2:$C$28=$E10),0))</f>
        <v>0.66736997584655977</v>
      </c>
      <c r="BK10">
        <f t="array" ref="BK10">INDEX(Transcriptome!AH$2:AH$28,MATCH(1,(Transcriptome!$A$2:$A$28=$B10)*(Transcriptome!$C$2:$C$28=$E10),0))</f>
        <v>1.9306174267998168</v>
      </c>
      <c r="BL10">
        <f t="array" ref="BL10">INDEX(Transcriptome!AI$2:AI$28,MATCH(1,(Transcriptome!$A$2:$A$28=$B10)*(Transcriptome!$C$2:$C$28=$E10),0))</f>
        <v>0.77468008259435317</v>
      </c>
      <c r="BM10">
        <f t="array" ref="BM10">INDEX(Transcriptome!AJ$2:AJ$28,MATCH(1,(Transcriptome!$A$2:$A$28=$B10)*(Transcriptome!$C$2:$C$28=$E10),0))</f>
        <v>1.0628605890830978</v>
      </c>
      <c r="BN10">
        <f t="array" ref="BN10">INDEX(Transcriptome!AK$2:AK$28,MATCH(1,(Transcriptome!$A$2:$A$28=$B10)*(Transcriptome!$C$2:$C$28=$E10),0))</f>
        <v>0.55212849473227277</v>
      </c>
      <c r="BO10">
        <f t="array" ref="BO10">INDEX(Transcriptome!AL$2:AL$28,MATCH(1,(Transcriptome!$A$2:$A$28=$B10)*(Transcriptome!$C$2:$C$28=$E10),0))</f>
        <v>1</v>
      </c>
      <c r="BP10">
        <f t="array" ref="BP10">INDEX(Transcriptome!AM$2:AM$28,MATCH(1,(Transcriptome!$A$2:$A$28=$B10)*(Transcriptome!$C$2:$C$28=$E10),0))</f>
        <v>0.66472755238098791</v>
      </c>
      <c r="BQ10">
        <f t="array" ref="BQ10">INDEX(Transcriptome!AN$2:AN$28,MATCH(1,(Transcriptome!$A$2:$A$28=$B10)*(Transcriptome!$C$2:$C$28=$E10),0))</f>
        <v>1.0010669451153449</v>
      </c>
      <c r="BR10">
        <f t="array" ref="BR10">INDEX(Transcriptome!AO$2:AO$28,MATCH(1,(Transcriptome!$A$2:$A$28=$B10)*(Transcriptome!$C$2:$C$28=$E10),0))</f>
        <v>0.99858945685943101</v>
      </c>
      <c r="BS10">
        <f t="array" ref="BS10">INDEX(Transcriptome!AP$2:AP$28,MATCH(1,(Transcriptome!$A$2:$A$28=$B10)*(Transcriptome!$C$2:$C$28=$E10),0))</f>
        <v>1.1339345806169323</v>
      </c>
      <c r="BT10">
        <f t="array" ref="BT10">INDEX(Transcriptome!AQ$2:AQ$28,MATCH(1,(Transcriptome!$A$2:$A$28=$B10)*(Transcriptome!$C$2:$C$28=$E10),0))</f>
        <v>1.6048583301573733</v>
      </c>
      <c r="BU10">
        <f t="array" ref="BU10">INDEX(Transcriptome!AR$2:AR$28,MATCH(1,(Transcriptome!$A$2:$A$28=$B10)*(Transcriptome!$C$2:$C$28=$E10),0))</f>
        <v>0.83750658657958177</v>
      </c>
      <c r="BV10">
        <f t="array" ref="BV10">INDEX(Transcriptome!AS$2:AS$28,MATCH(1,(Transcriptome!$A$2:$A$28=$B10)*(Transcriptome!$C$2:$C$28=$E10),0))</f>
        <v>0.95672606842320829</v>
      </c>
      <c r="BW10">
        <f t="array" ref="BW10">INDEX(Transcriptome!AT$2:AT$28,MATCH(1,(Transcriptome!$A$2:$A$28=$B10)*(Transcriptome!$C$2:$C$28=$E10),0))</f>
        <v>0.68800520797646092</v>
      </c>
      <c r="BX10">
        <f t="array" ref="BX10">INDEX(Transcriptome!AU$2:AU$28,MATCH(1,(Transcriptome!$A$2:$A$28=$B10)*(Transcriptome!$C$2:$C$28=$E10),0))</f>
        <v>1.6867561981283563</v>
      </c>
      <c r="BY10">
        <f t="array" ref="BY10">INDEX(Transcriptome!AV$2:AV$28,MATCH(1,(Transcriptome!$A$2:$A$28=$B10)*(Transcriptome!$C$2:$C$28=$E10),0))</f>
        <v>0.72245781173202261</v>
      </c>
      <c r="BZ10">
        <f t="array" ref="BZ10">INDEX(Transcriptome!AW$2:AW$28,MATCH(1,(Transcriptome!$A$2:$A$28=$B10)*(Transcriptome!$C$2:$C$28=$E10),0))</f>
        <v>0.97913290067472636</v>
      </c>
      <c r="CA10">
        <f t="array" ref="CA10">INDEX(Transcriptome!AX$2:AX$28,MATCH(1,(Transcriptome!$A$2:$A$28=$B10)*(Transcriptome!$C$2:$C$28=$E10),0))</f>
        <v>0.91722492630928665</v>
      </c>
      <c r="CB10">
        <f t="array" ref="CB10">INDEX(Transcriptome!AY$2:AY$28,MATCH(1,(Transcriptome!$A$2:$A$28=$B10)*(Transcriptome!$C$2:$C$28=$E10),0))</f>
        <v>1.1415999188887762</v>
      </c>
      <c r="CC10">
        <f t="array" ref="CC10">INDEX(Transcriptome!AZ$2:AZ$28,MATCH(1,(Transcriptome!$A$2:$A$28=$B10)*(Transcriptome!$C$2:$C$28=$E10),0))</f>
        <v>0.54738994790393225</v>
      </c>
      <c r="CD10">
        <f t="array" ref="CD10">INDEX(Transcriptome!BA$2:BA$28,MATCH(1,(Transcriptome!$A$2:$A$28=$B10)*(Transcriptome!$C$2:$C$28=$E10),0))</f>
        <v>2.2110972178245372</v>
      </c>
      <c r="CE10">
        <f t="array" ref="CE10">INDEX(Transcriptome!BB$2:BB$28,MATCH(1,(Transcriptome!$A$2:$A$28=$B10)*(Transcriptome!$C$2:$C$28=$E10),0))</f>
        <v>2.0052625729406564</v>
      </c>
      <c r="CF10">
        <f t="array" ref="CF10">INDEX(Transcriptome!BC$2:BC$28,MATCH(1,(Transcriptome!$A$2:$A$28=$B10)*(Transcriptome!$C$2:$C$28=$E10),0))</f>
        <v>0</v>
      </c>
      <c r="CG10">
        <f t="array" ref="CG10">INDEX(Transcriptome!BD$2:BD$28,MATCH(1,(Transcriptome!$A$2:$A$28=$B10)*(Transcriptome!$C$2:$C$28=$E10),0))</f>
        <v>0.99946907963844456</v>
      </c>
      <c r="CH10">
        <f t="array" ref="CH10">INDEX(Transcriptome!BE$2:BE$28,MATCH(1,(Transcriptome!$A$2:$A$28=$B10)*(Transcriptome!$C$2:$C$28=$E10),0))</f>
        <v>1.4078816127558538</v>
      </c>
      <c r="CI10">
        <f t="array" ref="CI10">INDEX(Transcriptome!BF$2:BF$28,MATCH(1,(Transcriptome!$A$2:$A$28=$B10)*(Transcriptome!$C$2:$C$28=$E10),0))</f>
        <v>1.4576608642231981</v>
      </c>
      <c r="CJ10">
        <f t="array" ref="CJ10">INDEX(Transcriptome!BG$2:BG$28,MATCH(1,(Transcriptome!$A$2:$A$28=$B10)*(Transcriptome!$C$2:$C$28=$E10),0))</f>
        <v>2.9900144760241787</v>
      </c>
      <c r="CK10">
        <f t="array" ref="CK10">INDEX(Transcriptome!BH$2:BH$28,MATCH(1,(Transcriptome!$A$2:$A$28=$B10)*(Transcriptome!$C$2:$C$28=$E10),0))</f>
        <v>0.56887953529706936</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4.080540530339805</v>
      </c>
      <c r="CO10">
        <f t="array" ref="CO10">INDEX(Transcriptome!BL$2:BL$28,MATCH(1,(Transcriptome!$A$2:$A$28=$B10)*(Transcriptome!$C$2:$C$28=$E10),0))</f>
        <v>2.731716075055703</v>
      </c>
      <c r="CP10">
        <f t="array" ref="CP10">INDEX(Transcriptome!BM$2:BM$28,MATCH(1,(Transcriptome!$A$2:$A$28=$B10)*(Transcriptome!$C$2:$C$28=$E10),0))</f>
        <v>1.1493512451322954</v>
      </c>
      <c r="CQ10">
        <f t="array" ref="CQ10">INDEX(Transcriptome!BN$2:BN$28,MATCH(1,(Transcriptome!$A$2:$A$28=$B10)*(Transcriptome!$C$2:$C$28=$E10),0))</f>
        <v>44.734751324798466</v>
      </c>
      <c r="CR10">
        <f t="array" ref="CR10">INDEX(Transcriptome!BO$2:BO$28,MATCH(1,(Transcriptome!$A$2:$A$28=$B10)*(Transcriptome!$C$2:$C$28=$E10),0))</f>
        <v>0.88062279532718779</v>
      </c>
      <c r="CS10">
        <f t="array" ref="CS10">INDEX(Transcriptome!BP$2:BP$28,MATCH(1,(Transcriptome!$A$2:$A$28=$B10)*(Transcriptome!$C$2:$C$28=$E10),0))</f>
        <v>0.56887953529706936</v>
      </c>
      <c r="CT10">
        <f t="array" ref="CT10">INDEX(Transcriptome!BQ$2:BQ$28,MATCH(1,(Transcriptome!$A$2:$A$28=$B10)*(Transcriptome!$C$2:$C$28=$E10),0))</f>
        <v>1</v>
      </c>
      <c r="CU10">
        <f t="array" ref="CU10">INDEX(Transcriptome!BR$2:BR$28,MATCH(1,(Transcriptome!$A$2:$A$28=$B10)*(Transcriptome!$C$2:$C$28=$E10),0))</f>
        <v>1.5039495013074526</v>
      </c>
    </row>
    <row r="11" spans="1:99">
      <c r="A11">
        <f>'Measured Data'!A16</f>
        <v>9</v>
      </c>
      <c r="B11" t="s">
        <v>586</v>
      </c>
      <c r="C11" s="324" t="s">
        <v>588</v>
      </c>
      <c r="D11">
        <v>1</v>
      </c>
      <c r="E11" t="s">
        <v>513</v>
      </c>
      <c r="F11" s="477">
        <f>'Growth Regression'!R11</f>
        <v>9.3975694444452529</v>
      </c>
      <c r="G11" s="477">
        <f>'Growth Regression'!S11</f>
        <v>225.54166666668607</v>
      </c>
      <c r="H11">
        <f>AVERAGE('TL input - regression'!L11:L12)</f>
        <v>7.6877817003041811</v>
      </c>
      <c r="I11">
        <f>AVERAGE('TL input - regression'!M11:M12)</f>
        <v>8.159413854351687</v>
      </c>
      <c r="J11">
        <f>AVERAGE('TL input - regression'!N11:N12)</f>
        <v>3.5445000000000002</v>
      </c>
      <c r="K11">
        <f>AVERAGE('TL input - regression'!O11:O12)</f>
        <v>0</v>
      </c>
      <c r="L11">
        <f>AVERAGE('TL input - regression'!P11:P12)</f>
        <v>2.9085000000000001</v>
      </c>
      <c r="M11">
        <f>'Growth Regression'!P11</f>
        <v>4.910763698539748E-3</v>
      </c>
      <c r="N11">
        <f>M11/'Growth Regression'!$O$24</f>
        <v>0.18248651942816646</v>
      </c>
      <c r="O11">
        <f>'Post Process Calc.'!C29</f>
        <v>3.8905966759615829E-2</v>
      </c>
      <c r="P11">
        <f>'Post Process Calc.'!D29</f>
        <v>-4.8190449396288615E-3</v>
      </c>
      <c r="Q11">
        <f>'Post Process Calc.'!E29</f>
        <v>4.1782871129268488E-4</v>
      </c>
      <c r="R11">
        <f>'Post Process Calc.'!F29</f>
        <v>3.1241600509410244E-3</v>
      </c>
      <c r="S11">
        <f>'Post Process Calc.'!G29</f>
        <v>5.3545626630083806E-4</v>
      </c>
      <c r="T11">
        <f t="shared" si="2"/>
        <v>-0.12386390420276107</v>
      </c>
      <c r="U11">
        <f t="shared" si="4"/>
        <v>24.316229224759891</v>
      </c>
      <c r="V11">
        <f t="shared" si="4"/>
        <v>-3.0119030872680383</v>
      </c>
      <c r="W11">
        <f t="shared" si="0"/>
        <v>0.26114294455792803</v>
      </c>
      <c r="X11">
        <f t="shared" si="0"/>
        <v>1.9526000318381402</v>
      </c>
      <c r="Y11">
        <f t="shared" si="0"/>
        <v>0.33466016643802377</v>
      </c>
      <c r="Z11">
        <v>100</v>
      </c>
      <c r="AA11">
        <v>0.32</v>
      </c>
      <c r="AB11">
        <v>7</v>
      </c>
      <c r="AC11">
        <v>0.7</v>
      </c>
      <c r="AD11">
        <f t="shared" si="1"/>
        <v>5.0118723362727164E-8</v>
      </c>
      <c r="AE11">
        <v>1</v>
      </c>
      <c r="AF11">
        <v>0.311</v>
      </c>
      <c r="AG11">
        <f t="array" ref="AG11">INDEX(Transcriptome!D$2:D$28,MATCH(1,(Transcriptome!$A$2:$A$28=$B11)*(Transcriptome!$C$2:$C$28=$E11),0))</f>
        <v>0.92920540890907499</v>
      </c>
      <c r="AH11">
        <f t="array" ref="AH11">INDEX(Transcriptome!E$2:E$28,MATCH(1,(Transcriptome!$A$2:$A$28=$B11)*(Transcriptome!$C$2:$C$28=$E11),0))</f>
        <v>1.7329213892359023</v>
      </c>
      <c r="AI11">
        <f t="array" ref="AI11">INDEX(Transcriptome!F$2:F$28,MATCH(1,(Transcriptome!$A$2:$A$28=$B11)*(Transcriptome!$C$2:$C$28=$E11),0))</f>
        <v>1.248709181151141</v>
      </c>
      <c r="AJ11">
        <f t="array" ref="AJ11">INDEX(Transcriptome!G$2:G$28,MATCH(1,(Transcriptome!$A$2:$A$28=$B11)*(Transcriptome!$C$2:$C$28=$E11),0))</f>
        <v>0.4721791156252973</v>
      </c>
      <c r="AK11">
        <f t="array" ref="AK11">INDEX(Transcriptome!H$2:H$28,MATCH(1,(Transcriptome!$A$2:$A$28=$B11)*(Transcriptome!$C$2:$C$28=$E11),0))</f>
        <v>0</v>
      </c>
      <c r="AL11">
        <f t="array" ref="AL11">INDEX(Transcriptome!I$2:I$28,MATCH(1,(Transcriptome!$A$2:$A$28=$B11)*(Transcriptome!$C$2:$C$28=$E11),0))</f>
        <v>1.1226843694890076</v>
      </c>
      <c r="AM11">
        <f t="array" ref="AM11">INDEX(Transcriptome!J$2:J$28,MATCH(1,(Transcriptome!$A$2:$A$28=$B11)*(Transcriptome!$C$2:$C$28=$E11),0))</f>
        <v>1.3251398271295012</v>
      </c>
      <c r="AN11">
        <f t="array" ref="AN11">INDEX(Transcriptome!K$2:K$28,MATCH(1,(Transcriptome!$A$2:$A$28=$B11)*(Transcriptome!$C$2:$C$28=$E11),0))</f>
        <v>0.96530155174686461</v>
      </c>
      <c r="AO11">
        <f t="array" ref="AO11">INDEX(Transcriptome!L$2:L$28,MATCH(1,(Transcriptome!$A$2:$A$28=$B11)*(Transcriptome!$C$2:$C$28=$E11),0))</f>
        <v>1.2210153312207193</v>
      </c>
      <c r="AP11">
        <f t="array" ref="AP11">INDEX(Transcriptome!M$2:M$28,MATCH(1,(Transcriptome!$A$2:$A$28=$B11)*(Transcriptome!$C$2:$C$28=$E11),0))</f>
        <v>1.2244730900490455</v>
      </c>
      <c r="AQ11">
        <f t="array" ref="AQ11">INDEX(Transcriptome!N$2:N$28,MATCH(1,(Transcriptome!$A$2:$A$28=$B11)*(Transcriptome!$C$2:$C$28=$E11),0))</f>
        <v>0.73155313986543535</v>
      </c>
      <c r="AR11">
        <f t="array" ref="AR11">INDEX(Transcriptome!O$2:O$28,MATCH(1,(Transcriptome!$A$2:$A$28=$B11)*(Transcriptome!$C$2:$C$28=$E11),0))</f>
        <v>1.152318513561184</v>
      </c>
      <c r="AS11">
        <f t="array" ref="AS11">INDEX(Transcriptome!P$2:P$28,MATCH(1,(Transcriptome!$A$2:$A$28=$B11)*(Transcriptome!$C$2:$C$28=$E11),0))</f>
        <v>0.89618838062804274</v>
      </c>
      <c r="AT11">
        <f t="array" ref="AT11">INDEX(Transcriptome!Q$2:Q$28,MATCH(1,(Transcriptome!$A$2:$A$28=$B11)*(Transcriptome!$C$2:$C$28=$E11),0))</f>
        <v>0.65135227913388327</v>
      </c>
      <c r="AU11">
        <f t="array" ref="AU11">INDEX(Transcriptome!R$2:R$28,MATCH(1,(Transcriptome!$A$2:$A$28=$B11)*(Transcriptome!$C$2:$C$28=$E11),0))</f>
        <v>0.44670006467175033</v>
      </c>
      <c r="AV11">
        <f t="array" ref="AV11">INDEX(Transcriptome!S$2:S$28,MATCH(1,(Transcriptome!$A$2:$A$28=$B11)*(Transcriptome!$C$2:$C$28=$E11),0))</f>
        <v>0.54170910506007386</v>
      </c>
      <c r="AW11">
        <f t="array" ref="AW11">INDEX(Transcriptome!T$2:T$28,MATCH(1,(Transcriptome!$A$2:$A$28=$B11)*(Transcriptome!$C$2:$C$28=$E11),0))</f>
        <v>1.1524538892853755</v>
      </c>
      <c r="AX11">
        <f t="array" ref="AX11">INDEX(Transcriptome!U$2:U$28,MATCH(1,(Transcriptome!$A$2:$A$28=$B11)*(Transcriptome!$C$2:$C$28=$E11),0))</f>
        <v>3.717777936487666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0.76557540655216338</v>
      </c>
      <c r="BB11">
        <f t="array" ref="BB11">INDEX(Transcriptome!Y$2:Y$28,MATCH(1,(Transcriptome!$A$2:$A$28=$B11)*(Transcriptome!$C$2:$C$28=$E11),0))</f>
        <v>0</v>
      </c>
      <c r="BC11">
        <f t="array" ref="BC11">INDEX(Transcriptome!Z$2:Z$28,MATCH(1,(Transcriptome!$A$2:$A$28=$B11)*(Transcriptome!$C$2:$C$28=$E11),0))</f>
        <v>1.2179664020132115</v>
      </c>
      <c r="BD11">
        <f t="array" ref="BD11">INDEX(Transcriptome!AA$2:AA$28,MATCH(1,(Transcriptome!$A$2:$A$28=$B11)*(Transcriptome!$C$2:$C$28=$E11),0))</f>
        <v>1.4585553096187835</v>
      </c>
      <c r="BE11">
        <f t="array" ref="BE11">INDEX(Transcriptome!AB$2:AB$28,MATCH(1,(Transcriptome!$A$2:$A$28=$B11)*(Transcriptome!$C$2:$C$28=$E11),0))</f>
        <v>0.49899248340048019</v>
      </c>
      <c r="BF11">
        <f t="array" ref="BF11">INDEX(Transcriptome!AC$2:AC$28,MATCH(1,(Transcriptome!$A$2:$A$28=$B11)*(Transcriptome!$C$2:$C$28=$E11),0))</f>
        <v>1.0380961603134766</v>
      </c>
      <c r="BG11">
        <f t="array" ref="BG11">INDEX(Transcriptome!AD$2:AD$28,MATCH(1,(Transcriptome!$A$2:$A$28=$B11)*(Transcriptome!$C$2:$C$28=$E11),0))</f>
        <v>0.8468321289341687</v>
      </c>
      <c r="BH11">
        <f t="array" ref="BH11">INDEX(Transcriptome!AE$2:AE$28,MATCH(1,(Transcriptome!$A$2:$A$28=$B11)*(Transcriptome!$C$2:$C$28=$E11),0))</f>
        <v>1.3366947398587019</v>
      </c>
      <c r="BI11">
        <f t="array" ref="BI11">INDEX(Transcriptome!AF$2:AF$28,MATCH(1,(Transcriptome!$A$2:$A$28=$B11)*(Transcriptome!$C$2:$C$28=$E11),0))</f>
        <v>0.50618842957342058</v>
      </c>
      <c r="BJ11">
        <f t="array" ref="BJ11">INDEX(Transcriptome!AG$2:AG$28,MATCH(1,(Transcriptome!$A$2:$A$28=$B11)*(Transcriptome!$C$2:$C$28=$E11),0))</f>
        <v>0.66736997584655977</v>
      </c>
      <c r="BK11">
        <f t="array" ref="BK11">INDEX(Transcriptome!AH$2:AH$28,MATCH(1,(Transcriptome!$A$2:$A$28=$B11)*(Transcriptome!$C$2:$C$28=$E11),0))</f>
        <v>1.9306174267998168</v>
      </c>
      <c r="BL11">
        <f t="array" ref="BL11">INDEX(Transcriptome!AI$2:AI$28,MATCH(1,(Transcriptome!$A$2:$A$28=$B11)*(Transcriptome!$C$2:$C$28=$E11),0))</f>
        <v>0.77468008259435317</v>
      </c>
      <c r="BM11">
        <f t="array" ref="BM11">INDEX(Transcriptome!AJ$2:AJ$28,MATCH(1,(Transcriptome!$A$2:$A$28=$B11)*(Transcriptome!$C$2:$C$28=$E11),0))</f>
        <v>1.0628605890830978</v>
      </c>
      <c r="BN11">
        <f t="array" ref="BN11">INDEX(Transcriptome!AK$2:AK$28,MATCH(1,(Transcriptome!$A$2:$A$28=$B11)*(Transcriptome!$C$2:$C$28=$E11),0))</f>
        <v>0.55212849473227277</v>
      </c>
      <c r="BO11">
        <f t="array" ref="BO11">INDEX(Transcriptome!AL$2:AL$28,MATCH(1,(Transcriptome!$A$2:$A$28=$B11)*(Transcriptome!$C$2:$C$28=$E11),0))</f>
        <v>1</v>
      </c>
      <c r="BP11">
        <f t="array" ref="BP11">INDEX(Transcriptome!AM$2:AM$28,MATCH(1,(Transcriptome!$A$2:$A$28=$B11)*(Transcriptome!$C$2:$C$28=$E11),0))</f>
        <v>0.66472755238098791</v>
      </c>
      <c r="BQ11">
        <f t="array" ref="BQ11">INDEX(Transcriptome!AN$2:AN$28,MATCH(1,(Transcriptome!$A$2:$A$28=$B11)*(Transcriptome!$C$2:$C$28=$E11),0))</f>
        <v>1.0010669451153449</v>
      </c>
      <c r="BR11">
        <f t="array" ref="BR11">INDEX(Transcriptome!AO$2:AO$28,MATCH(1,(Transcriptome!$A$2:$A$28=$B11)*(Transcriptome!$C$2:$C$28=$E11),0))</f>
        <v>0.99858945685943101</v>
      </c>
      <c r="BS11">
        <f t="array" ref="BS11">INDEX(Transcriptome!AP$2:AP$28,MATCH(1,(Transcriptome!$A$2:$A$28=$B11)*(Transcriptome!$C$2:$C$28=$E11),0))</f>
        <v>1.1339345806169323</v>
      </c>
      <c r="BT11">
        <f t="array" ref="BT11">INDEX(Transcriptome!AQ$2:AQ$28,MATCH(1,(Transcriptome!$A$2:$A$28=$B11)*(Transcriptome!$C$2:$C$28=$E11),0))</f>
        <v>1.6048583301573733</v>
      </c>
      <c r="BU11">
        <f t="array" ref="BU11">INDEX(Transcriptome!AR$2:AR$28,MATCH(1,(Transcriptome!$A$2:$A$28=$B11)*(Transcriptome!$C$2:$C$28=$E11),0))</f>
        <v>0.83750658657958177</v>
      </c>
      <c r="BV11">
        <f t="array" ref="BV11">INDEX(Transcriptome!AS$2:AS$28,MATCH(1,(Transcriptome!$A$2:$A$28=$B11)*(Transcriptome!$C$2:$C$28=$E11),0))</f>
        <v>0.95672606842320829</v>
      </c>
      <c r="BW11">
        <f t="array" ref="BW11">INDEX(Transcriptome!AT$2:AT$28,MATCH(1,(Transcriptome!$A$2:$A$28=$B11)*(Transcriptome!$C$2:$C$28=$E11),0))</f>
        <v>0.68800520797646092</v>
      </c>
      <c r="BX11">
        <f t="array" ref="BX11">INDEX(Transcriptome!AU$2:AU$28,MATCH(1,(Transcriptome!$A$2:$A$28=$B11)*(Transcriptome!$C$2:$C$28=$E11),0))</f>
        <v>1.6867561981283563</v>
      </c>
      <c r="BY11">
        <f t="array" ref="BY11">INDEX(Transcriptome!AV$2:AV$28,MATCH(1,(Transcriptome!$A$2:$A$28=$B11)*(Transcriptome!$C$2:$C$28=$E11),0))</f>
        <v>0.72245781173202261</v>
      </c>
      <c r="BZ11">
        <f t="array" ref="BZ11">INDEX(Transcriptome!AW$2:AW$28,MATCH(1,(Transcriptome!$A$2:$A$28=$B11)*(Transcriptome!$C$2:$C$28=$E11),0))</f>
        <v>0.97913290067472636</v>
      </c>
      <c r="CA11">
        <f t="array" ref="CA11">INDEX(Transcriptome!AX$2:AX$28,MATCH(1,(Transcriptome!$A$2:$A$28=$B11)*(Transcriptome!$C$2:$C$28=$E11),0))</f>
        <v>0.91722492630928665</v>
      </c>
      <c r="CB11">
        <f t="array" ref="CB11">INDEX(Transcriptome!AY$2:AY$28,MATCH(1,(Transcriptome!$A$2:$A$28=$B11)*(Transcriptome!$C$2:$C$28=$E11),0))</f>
        <v>1.1415999188887762</v>
      </c>
      <c r="CC11">
        <f t="array" ref="CC11">INDEX(Transcriptome!AZ$2:AZ$28,MATCH(1,(Transcriptome!$A$2:$A$28=$B11)*(Transcriptome!$C$2:$C$28=$E11),0))</f>
        <v>0.54738994790393225</v>
      </c>
      <c r="CD11">
        <f t="array" ref="CD11">INDEX(Transcriptome!BA$2:BA$28,MATCH(1,(Transcriptome!$A$2:$A$28=$B11)*(Transcriptome!$C$2:$C$28=$E11),0))</f>
        <v>2.2110972178245372</v>
      </c>
      <c r="CE11">
        <f t="array" ref="CE11">INDEX(Transcriptome!BB$2:BB$28,MATCH(1,(Transcriptome!$A$2:$A$28=$B11)*(Transcriptome!$C$2:$C$28=$E11),0))</f>
        <v>2.0052625729406564</v>
      </c>
      <c r="CF11">
        <f t="array" ref="CF11">INDEX(Transcriptome!BC$2:BC$28,MATCH(1,(Transcriptome!$A$2:$A$28=$B11)*(Transcriptome!$C$2:$C$28=$E11),0))</f>
        <v>0</v>
      </c>
      <c r="CG11">
        <f t="array" ref="CG11">INDEX(Transcriptome!BD$2:BD$28,MATCH(1,(Transcriptome!$A$2:$A$28=$B11)*(Transcriptome!$C$2:$C$28=$E11),0))</f>
        <v>0.99946907963844456</v>
      </c>
      <c r="CH11">
        <f t="array" ref="CH11">INDEX(Transcriptome!BE$2:BE$28,MATCH(1,(Transcriptome!$A$2:$A$28=$B11)*(Transcriptome!$C$2:$C$28=$E11),0))</f>
        <v>1.4078816127558538</v>
      </c>
      <c r="CI11">
        <f t="array" ref="CI11">INDEX(Transcriptome!BF$2:BF$28,MATCH(1,(Transcriptome!$A$2:$A$28=$B11)*(Transcriptome!$C$2:$C$28=$E11),0))</f>
        <v>1.4576608642231981</v>
      </c>
      <c r="CJ11">
        <f t="array" ref="CJ11">INDEX(Transcriptome!BG$2:BG$28,MATCH(1,(Transcriptome!$A$2:$A$28=$B11)*(Transcriptome!$C$2:$C$28=$E11),0))</f>
        <v>2.9900144760241787</v>
      </c>
      <c r="CK11">
        <f t="array" ref="CK11">INDEX(Transcriptome!BH$2:BH$28,MATCH(1,(Transcriptome!$A$2:$A$28=$B11)*(Transcriptome!$C$2:$C$28=$E11),0))</f>
        <v>0.56887953529706936</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4.080540530339805</v>
      </c>
      <c r="CO11">
        <f t="array" ref="CO11">INDEX(Transcriptome!BL$2:BL$28,MATCH(1,(Transcriptome!$A$2:$A$28=$B11)*(Transcriptome!$C$2:$C$28=$E11),0))</f>
        <v>2.731716075055703</v>
      </c>
      <c r="CP11">
        <f t="array" ref="CP11">INDEX(Transcriptome!BM$2:BM$28,MATCH(1,(Transcriptome!$A$2:$A$28=$B11)*(Transcriptome!$C$2:$C$28=$E11),0))</f>
        <v>1.1493512451322954</v>
      </c>
      <c r="CQ11">
        <f t="array" ref="CQ11">INDEX(Transcriptome!BN$2:BN$28,MATCH(1,(Transcriptome!$A$2:$A$28=$B11)*(Transcriptome!$C$2:$C$28=$E11),0))</f>
        <v>44.734751324798466</v>
      </c>
      <c r="CR11">
        <f t="array" ref="CR11">INDEX(Transcriptome!BO$2:BO$28,MATCH(1,(Transcriptome!$A$2:$A$28=$B11)*(Transcriptome!$C$2:$C$28=$E11),0))</f>
        <v>0.88062279532718779</v>
      </c>
      <c r="CS11">
        <f t="array" ref="CS11">INDEX(Transcriptome!BP$2:BP$28,MATCH(1,(Transcriptome!$A$2:$A$28=$B11)*(Transcriptome!$C$2:$C$28=$E11),0))</f>
        <v>0.56887953529706936</v>
      </c>
      <c r="CT11">
        <f t="array" ref="CT11">INDEX(Transcriptome!BQ$2:BQ$28,MATCH(1,(Transcriptome!$A$2:$A$28=$B11)*(Transcriptome!$C$2:$C$28=$E11),0))</f>
        <v>1</v>
      </c>
      <c r="CU11">
        <f t="array" ref="CU11">INDEX(Transcriptome!BR$2:BR$28,MATCH(1,(Transcriptome!$A$2:$A$28=$B11)*(Transcriptome!$C$2:$C$28=$E11),0))</f>
        <v>1.5039495013074526</v>
      </c>
    </row>
    <row r="12" spans="1:99">
      <c r="A12">
        <f>'Measured Data'!A17</f>
        <v>10</v>
      </c>
      <c r="B12" t="s">
        <v>586</v>
      </c>
      <c r="C12" s="324" t="s">
        <v>588</v>
      </c>
      <c r="D12">
        <v>1</v>
      </c>
      <c r="E12" t="s">
        <v>514</v>
      </c>
      <c r="F12" s="477">
        <f>'Growth Regression'!R12</f>
        <v>10.413541666668607</v>
      </c>
      <c r="G12" s="477">
        <f>'Growth Regression'!S12</f>
        <v>249.92500000004657</v>
      </c>
      <c r="H12">
        <f>AVERAGE('TL input - regression'!L12:L13)</f>
        <v>6.2723417482626171</v>
      </c>
      <c r="I12">
        <f>AVERAGE('TL input - regression'!M12:M13)</f>
        <v>6.6052397868561279</v>
      </c>
      <c r="J12">
        <f>AVERAGE('TL input - regression'!N12:N13)</f>
        <v>3.0305</v>
      </c>
      <c r="K12">
        <f>AVERAGE('TL input - regression'!O12:O13)</f>
        <v>3.4000000000000002E-2</v>
      </c>
      <c r="L12">
        <f>AVERAGE('TL input - regression'!P12:P13)</f>
        <v>2.5745</v>
      </c>
      <c r="M12">
        <f>'Growth Regression'!P12</f>
        <v>2.7441330068173207E-3</v>
      </c>
      <c r="N12">
        <f>M12/'Growth Regression'!$O$24</f>
        <v>0.10197340210259938</v>
      </c>
      <c r="O12">
        <f>'Post Process Calc.'!C30</f>
        <v>4.1505521235241719E-2</v>
      </c>
      <c r="P12">
        <f>'Post Process Calc.'!D30</f>
        <v>-6.6933398724203438E-3</v>
      </c>
      <c r="Q12">
        <f>'Post Process Calc.'!E30</f>
        <v>1.2205660087457146E-3</v>
      </c>
      <c r="R12">
        <f>'Post Process Calc.'!F30</f>
        <v>2.5481701656887615E-3</v>
      </c>
      <c r="S12">
        <f>'Post Process Calc.'!G30</f>
        <v>7.7561129032786846E-4</v>
      </c>
      <c r="T12">
        <f t="shared" si="2"/>
        <v>-0.16126384329651855</v>
      </c>
      <c r="U12">
        <f t="shared" si="4"/>
        <v>25.940950772026074</v>
      </c>
      <c r="V12">
        <f t="shared" si="4"/>
        <v>-4.1833374202627143</v>
      </c>
      <c r="W12">
        <f t="shared" si="0"/>
        <v>0.76285375546607159</v>
      </c>
      <c r="X12">
        <f t="shared" si="0"/>
        <v>1.592606353555476</v>
      </c>
      <c r="Y12">
        <f t="shared" si="0"/>
        <v>0.48475705645491779</v>
      </c>
      <c r="Z12">
        <v>100</v>
      </c>
      <c r="AA12">
        <v>0.32</v>
      </c>
      <c r="AB12">
        <v>7</v>
      </c>
      <c r="AC12">
        <v>0.7</v>
      </c>
      <c r="AD12">
        <f t="shared" si="1"/>
        <v>5.0118723362727164E-8</v>
      </c>
      <c r="AE12">
        <v>1</v>
      </c>
      <c r="AF12">
        <v>0.311</v>
      </c>
      <c r="AG12">
        <f t="array" ref="AG12">INDEX(Transcriptome!D$2:D$28,MATCH(1,(Transcriptome!$A$2:$A$28=$B12)*(Transcriptome!$C$2:$C$28=$E12),0))</f>
        <v>0.80405817319109352</v>
      </c>
      <c r="AH12">
        <f t="array" ref="AH12">INDEX(Transcriptome!E$2:E$28,MATCH(1,(Transcriptome!$A$2:$A$28=$B12)*(Transcriptome!$C$2:$C$28=$E12),0))</f>
        <v>1.4298002071539264</v>
      </c>
      <c r="AI12">
        <f t="array" ref="AI12">INDEX(Transcriptome!F$2:F$28,MATCH(1,(Transcriptome!$A$2:$A$28=$B12)*(Transcriptome!$C$2:$C$28=$E12),0))</f>
        <v>1.0670774563510854</v>
      </c>
      <c r="AJ12">
        <f t="array" ref="AJ12">INDEX(Transcriptome!G$2:G$28,MATCH(1,(Transcriptome!$A$2:$A$28=$B12)*(Transcriptome!$C$2:$C$28=$E12),0))</f>
        <v>1.0781450807881872</v>
      </c>
      <c r="AK12">
        <f t="array" ref="AK12">INDEX(Transcriptome!H$2:H$28,MATCH(1,(Transcriptome!$A$2:$A$28=$B12)*(Transcriptome!$C$2:$C$28=$E12),0))</f>
        <v>0</v>
      </c>
      <c r="AL12">
        <f t="array" ref="AL12">INDEX(Transcriptome!I$2:I$28,MATCH(1,(Transcriptome!$A$2:$A$28=$B12)*(Transcriptome!$C$2:$C$28=$E12),0))</f>
        <v>0.96817721241980881</v>
      </c>
      <c r="AM12">
        <f t="array" ref="AM12">INDEX(Transcriptome!J$2:J$28,MATCH(1,(Transcriptome!$A$2:$A$28=$B12)*(Transcriptome!$C$2:$C$28=$E12),0))</f>
        <v>1.1419941878058468</v>
      </c>
      <c r="AN12">
        <f t="array" ref="AN12">INDEX(Transcriptome!K$2:K$28,MATCH(1,(Transcriptome!$A$2:$A$28=$B12)*(Transcriptome!$C$2:$C$28=$E12),0))</f>
        <v>0.80519947219679278</v>
      </c>
      <c r="AO12">
        <f t="array" ref="AO12">INDEX(Transcriptome!L$2:L$28,MATCH(1,(Transcriptome!$A$2:$A$28=$B12)*(Transcriptome!$C$2:$C$28=$E12),0))</f>
        <v>0.94825319986319523</v>
      </c>
      <c r="AP12">
        <f t="array" ref="AP12">INDEX(Transcriptome!M$2:M$28,MATCH(1,(Transcriptome!$A$2:$A$28=$B12)*(Transcriptome!$C$2:$C$28=$E12),0))</f>
        <v>0.89840163701205955</v>
      </c>
      <c r="AQ12">
        <f t="array" ref="AQ12">INDEX(Transcriptome!N$2:N$28,MATCH(1,(Transcriptome!$A$2:$A$28=$B12)*(Transcriptome!$C$2:$C$28=$E12),0))</f>
        <v>0.66021886320115053</v>
      </c>
      <c r="AR12">
        <f t="array" ref="AR12">INDEX(Transcriptome!O$2:O$28,MATCH(1,(Transcriptome!$A$2:$A$28=$B12)*(Transcriptome!$C$2:$C$28=$E12),0))</f>
        <v>0.93150284359136615</v>
      </c>
      <c r="AS12">
        <f t="array" ref="AS12">INDEX(Transcriptome!P$2:P$28,MATCH(1,(Transcriptome!$A$2:$A$28=$B12)*(Transcriptome!$C$2:$C$28=$E12),0))</f>
        <v>0.77308616179216261</v>
      </c>
      <c r="AT12">
        <f t="array" ref="AT12">INDEX(Transcriptome!Q$2:Q$28,MATCH(1,(Transcriptome!$A$2:$A$28=$B12)*(Transcriptome!$C$2:$C$28=$E12),0))</f>
        <v>0.50425498290943815</v>
      </c>
      <c r="AU12">
        <f t="array" ref="AU12">INDEX(Transcriptome!R$2:R$28,MATCH(1,(Transcriptome!$A$2:$A$28=$B12)*(Transcriptome!$C$2:$C$28=$E12),0))</f>
        <v>0.37906477416228462</v>
      </c>
      <c r="AV12">
        <f t="array" ref="AV12">INDEX(Transcriptome!S$2:S$28,MATCH(1,(Transcriptome!$A$2:$A$28=$B12)*(Transcriptome!$C$2:$C$28=$E12),0))</f>
        <v>0.47600993683093695</v>
      </c>
      <c r="AW12">
        <f t="array" ref="AW12">INDEX(Transcriptome!T$2:T$28,MATCH(1,(Transcriptome!$A$2:$A$28=$B12)*(Transcriptome!$C$2:$C$28=$E12),0))</f>
        <v>0.97812301555614323</v>
      </c>
      <c r="AX12">
        <f t="array" ref="AX12">INDEX(Transcriptome!U$2:U$28,MATCH(1,(Transcriptome!$A$2:$A$28=$B12)*(Transcriptome!$C$2:$C$28=$E12),0))</f>
        <v>3.5655604776642109</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0.60505302891513024</v>
      </c>
      <c r="BB12">
        <f t="array" ref="BB12">INDEX(Transcriptome!Y$2:Y$28,MATCH(1,(Transcriptome!$A$2:$A$28=$B12)*(Transcriptome!$C$2:$C$28=$E12),0))</f>
        <v>0</v>
      </c>
      <c r="BC12">
        <f t="array" ref="BC12">INDEX(Transcriptome!Z$2:Z$28,MATCH(1,(Transcriptome!$A$2:$A$28=$B12)*(Transcriptome!$C$2:$C$28=$E12),0))</f>
        <v>0.91458665240641712</v>
      </c>
      <c r="BD12">
        <f t="array" ref="BD12">INDEX(Transcriptome!AA$2:AA$28,MATCH(1,(Transcriptome!$A$2:$A$28=$B12)*(Transcriptome!$C$2:$C$28=$E12),0))</f>
        <v>1.1828097150558938</v>
      </c>
      <c r="BE12">
        <f t="array" ref="BE12">INDEX(Transcriptome!AB$2:AB$28,MATCH(1,(Transcriptome!$A$2:$A$28=$B12)*(Transcriptome!$C$2:$C$28=$E12),0))</f>
        <v>0.39742902714099099</v>
      </c>
      <c r="BF12">
        <f t="array" ref="BF12">INDEX(Transcriptome!AC$2:AC$28,MATCH(1,(Transcriptome!$A$2:$A$28=$B12)*(Transcriptome!$C$2:$C$28=$E12),0))</f>
        <v>0.88287815493621413</v>
      </c>
      <c r="BG12">
        <f t="array" ref="BG12">INDEX(Transcriptome!AD$2:AD$28,MATCH(1,(Transcriptome!$A$2:$A$28=$B12)*(Transcriptome!$C$2:$C$28=$E12),0))</f>
        <v>0.68110348686631206</v>
      </c>
      <c r="BH12">
        <f t="array" ref="BH12">INDEX(Transcriptome!AE$2:AE$28,MATCH(1,(Transcriptome!$A$2:$A$28=$B12)*(Transcriptome!$C$2:$C$28=$E12),0))</f>
        <v>1.1804974792973464</v>
      </c>
      <c r="BI12">
        <f t="array" ref="BI12">INDEX(Transcriptome!AF$2:AF$28,MATCH(1,(Transcriptome!$A$2:$A$28=$B12)*(Transcriptome!$C$2:$C$28=$E12),0))</f>
        <v>0.41354036163430702</v>
      </c>
      <c r="BJ12">
        <f t="array" ref="BJ12">INDEX(Transcriptome!AG$2:AG$28,MATCH(1,(Transcriptome!$A$2:$A$28=$B12)*(Transcriptome!$C$2:$C$28=$E12),0))</f>
        <v>0.47954980313717949</v>
      </c>
      <c r="BK12">
        <f t="array" ref="BK12">INDEX(Transcriptome!AH$2:AH$28,MATCH(1,(Transcriptome!$A$2:$A$28=$B12)*(Transcriptome!$C$2:$C$28=$E12),0))</f>
        <v>1.4712509003322132</v>
      </c>
      <c r="BL12">
        <f t="array" ref="BL12">INDEX(Transcriptome!AI$2:AI$28,MATCH(1,(Transcriptome!$A$2:$A$28=$B12)*(Transcriptome!$C$2:$C$28=$E12),0))</f>
        <v>0.61348296884797748</v>
      </c>
      <c r="BM12">
        <f t="array" ref="BM12">INDEX(Transcriptome!AJ$2:AJ$28,MATCH(1,(Transcriptome!$A$2:$A$28=$B12)*(Transcriptome!$C$2:$C$28=$E12),0))</f>
        <v>0.87690372243192172</v>
      </c>
      <c r="BN12">
        <f t="array" ref="BN12">INDEX(Transcriptome!AK$2:AK$28,MATCH(1,(Transcriptome!$A$2:$A$28=$B12)*(Transcriptome!$C$2:$C$28=$E12),0))</f>
        <v>0.46290432007199001</v>
      </c>
      <c r="BO12">
        <f t="array" ref="BO12">INDEX(Transcriptome!AL$2:AL$28,MATCH(1,(Transcriptome!$A$2:$A$28=$B12)*(Transcriptome!$C$2:$C$28=$E12),0))</f>
        <v>1</v>
      </c>
      <c r="BP12">
        <f t="array" ref="BP12">INDEX(Transcriptome!AM$2:AM$28,MATCH(1,(Transcriptome!$A$2:$A$28=$B12)*(Transcriptome!$C$2:$C$28=$E12),0))</f>
        <v>0.47060026111851089</v>
      </c>
      <c r="BQ12">
        <f t="array" ref="BQ12">INDEX(Transcriptome!AN$2:AN$28,MATCH(1,(Transcriptome!$A$2:$A$28=$B12)*(Transcriptome!$C$2:$C$28=$E12),0))</f>
        <v>0.81490174493105216</v>
      </c>
      <c r="BR12">
        <f t="array" ref="BR12">INDEX(Transcriptome!AO$2:AO$28,MATCH(1,(Transcriptome!$A$2:$A$28=$B12)*(Transcriptome!$C$2:$C$28=$E12),0))</f>
        <v>0.84347055456963871</v>
      </c>
      <c r="BS12">
        <f t="array" ref="BS12">INDEX(Transcriptome!AP$2:AP$28,MATCH(1,(Transcriptome!$A$2:$A$28=$B12)*(Transcriptome!$C$2:$C$28=$E12),0))</f>
        <v>0.94157586893589507</v>
      </c>
      <c r="BT12">
        <f t="array" ref="BT12">INDEX(Transcriptome!AQ$2:AQ$28,MATCH(1,(Transcriptome!$A$2:$A$28=$B12)*(Transcriptome!$C$2:$C$28=$E12),0))</f>
        <v>1.3941488677060316</v>
      </c>
      <c r="BU12">
        <f t="array" ref="BU12">INDEX(Transcriptome!AR$2:AR$28,MATCH(1,(Transcriptome!$A$2:$A$28=$B12)*(Transcriptome!$C$2:$C$28=$E12),0))</f>
        <v>0.65105549195123524</v>
      </c>
      <c r="BV12">
        <f t="array" ref="BV12">INDEX(Transcriptome!AS$2:AS$28,MATCH(1,(Transcriptome!$A$2:$A$28=$B12)*(Transcriptome!$C$2:$C$28=$E12),0))</f>
        <v>0.74865097843497297</v>
      </c>
      <c r="BW12">
        <f t="array" ref="BW12">INDEX(Transcriptome!AT$2:AT$28,MATCH(1,(Transcriptome!$A$2:$A$28=$B12)*(Transcriptome!$C$2:$C$28=$E12),0))</f>
        <v>0.57519358588280989</v>
      </c>
      <c r="BX12">
        <f t="array" ref="BX12">INDEX(Transcriptome!AU$2:AU$28,MATCH(1,(Transcriptome!$A$2:$A$28=$B12)*(Transcriptome!$C$2:$C$28=$E12),0))</f>
        <v>1.3600560267668953</v>
      </c>
      <c r="BY12">
        <f t="array" ref="BY12">INDEX(Transcriptome!AV$2:AV$28,MATCH(1,(Transcriptome!$A$2:$A$28=$B12)*(Transcriptome!$C$2:$C$28=$E12),0))</f>
        <v>0.63065751621815513</v>
      </c>
      <c r="BZ12">
        <f t="array" ref="BZ12">INDEX(Transcriptome!AW$2:AW$28,MATCH(1,(Transcriptome!$A$2:$A$28=$B12)*(Transcriptome!$C$2:$C$28=$E12),0))</f>
        <v>0.78705678834872239</v>
      </c>
      <c r="CA12">
        <f t="array" ref="CA12">INDEX(Transcriptome!AX$2:AX$28,MATCH(1,(Transcriptome!$A$2:$A$28=$B12)*(Transcriptome!$C$2:$C$28=$E12),0))</f>
        <v>0.69164128672141545</v>
      </c>
      <c r="CB12">
        <f t="array" ref="CB12">INDEX(Transcriptome!AY$2:AY$28,MATCH(1,(Transcriptome!$A$2:$A$28=$B12)*(Transcriptome!$C$2:$C$28=$E12),0))</f>
        <v>0.99089806815963755</v>
      </c>
      <c r="CC12">
        <f t="array" ref="CC12">INDEX(Transcriptome!AZ$2:AZ$28,MATCH(1,(Transcriptome!$A$2:$A$28=$B12)*(Transcriptome!$C$2:$C$28=$E12),0))</f>
        <v>0.45310281880283021</v>
      </c>
      <c r="CD12">
        <f t="array" ref="CD12">INDEX(Transcriptome!BA$2:BA$28,MATCH(1,(Transcriptome!$A$2:$A$28=$B12)*(Transcriptome!$C$2:$C$28=$E12),0))</f>
        <v>1.5134916222954586</v>
      </c>
      <c r="CE12">
        <f t="array" ref="CE12">INDEX(Transcriptome!BB$2:BB$28,MATCH(1,(Transcriptome!$A$2:$A$28=$B12)*(Transcriptome!$C$2:$C$28=$E12),0))</f>
        <v>1.6719635554907832</v>
      </c>
      <c r="CF12">
        <f t="array" ref="CF12">INDEX(Transcriptome!BC$2:BC$28,MATCH(1,(Transcriptome!$A$2:$A$28=$B12)*(Transcriptome!$C$2:$C$28=$E12),0))</f>
        <v>0</v>
      </c>
      <c r="CG12">
        <f t="array" ref="CG12">INDEX(Transcriptome!BD$2:BD$28,MATCH(1,(Transcriptome!$A$2:$A$28=$B12)*(Transcriptome!$C$2:$C$28=$E12),0))</f>
        <v>0.84632079917465686</v>
      </c>
      <c r="CH12">
        <f t="array" ref="CH12">INDEX(Transcriptome!BE$2:BE$28,MATCH(1,(Transcriptome!$A$2:$A$28=$B12)*(Transcriptome!$C$2:$C$28=$E12),0))</f>
        <v>1.1369151512835534</v>
      </c>
      <c r="CI12">
        <f t="array" ref="CI12">INDEX(Transcriptome!BF$2:BF$28,MATCH(1,(Transcriptome!$A$2:$A$28=$B12)*(Transcriptome!$C$2:$C$28=$E12),0))</f>
        <v>1.3015890144199895</v>
      </c>
      <c r="CJ12">
        <f t="array" ref="CJ12">INDEX(Transcriptome!BG$2:BG$28,MATCH(1,(Transcriptome!$A$2:$A$28=$B12)*(Transcriptome!$C$2:$C$28=$E12),0))</f>
        <v>2.4160142270418321</v>
      </c>
      <c r="CK12">
        <f t="array" ref="CK12">INDEX(Transcriptome!BH$2:BH$28,MATCH(1,(Transcriptome!$A$2:$A$28=$B12)*(Transcriptome!$C$2:$C$28=$E12),0))</f>
        <v>0.46651821183567305</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3.9186431888175837</v>
      </c>
      <c r="CO12">
        <f t="array" ref="CO12">INDEX(Transcriptome!BL$2:BL$28,MATCH(1,(Transcriptome!$A$2:$A$28=$B12)*(Transcriptome!$C$2:$C$28=$E12),0))</f>
        <v>2.1859284806526076</v>
      </c>
      <c r="CP12">
        <f t="array" ref="CP12">INDEX(Transcriptome!BM$2:BM$28,MATCH(1,(Transcriptome!$A$2:$A$28=$B12)*(Transcriptome!$C$2:$C$28=$E12),0))</f>
        <v>0.82694614561725766</v>
      </c>
      <c r="CQ12">
        <f t="array" ref="CQ12">INDEX(Transcriptome!BN$2:BN$28,MATCH(1,(Transcriptome!$A$2:$A$28=$B12)*(Transcriptome!$C$2:$C$28=$E12),0))</f>
        <v>34.197717837116315</v>
      </c>
      <c r="CR12">
        <f t="array" ref="CR12">INDEX(Transcriptome!BO$2:BO$28,MATCH(1,(Transcriptome!$A$2:$A$28=$B12)*(Transcriptome!$C$2:$C$28=$E12),0))</f>
        <v>0.93477609147985707</v>
      </c>
      <c r="CS12">
        <f t="array" ref="CS12">INDEX(Transcriptome!BP$2:BP$28,MATCH(1,(Transcriptome!$A$2:$A$28=$B12)*(Transcriptome!$C$2:$C$28=$E12),0))</f>
        <v>0.46651821183567305</v>
      </c>
      <c r="CT12">
        <f t="array" ref="CT12">INDEX(Transcriptome!BQ$2:BQ$28,MATCH(1,(Transcriptome!$A$2:$A$28=$B12)*(Transcriptome!$C$2:$C$28=$E12),0))</f>
        <v>1</v>
      </c>
      <c r="CU12">
        <f t="array" ref="CU12">INDEX(Transcriptome!BR$2:BR$28,MATCH(1,(Transcriptome!$A$2:$A$28=$B12)*(Transcriptome!$C$2:$C$28=$E12),0))</f>
        <v>1.6237859342813912</v>
      </c>
    </row>
    <row r="13" spans="1:99">
      <c r="A13">
        <f>'Measured Data'!A18</f>
        <v>11</v>
      </c>
      <c r="B13" t="s">
        <v>586</v>
      </c>
      <c r="C13" s="324" t="s">
        <v>588</v>
      </c>
      <c r="D13">
        <v>1</v>
      </c>
      <c r="E13" t="s">
        <v>514</v>
      </c>
      <c r="F13" s="477">
        <f>'Growth Regression'!R13</f>
        <v>11.385416666667879</v>
      </c>
      <c r="G13" s="477">
        <f>'Growth Regression'!S13</f>
        <v>273.2500000000291</v>
      </c>
      <c r="H13">
        <f>AVERAGE('TL input - regression'!L13:L14)</f>
        <v>7.854304047603188</v>
      </c>
      <c r="I13">
        <f>AVERAGE('TL input - regression'!M13:M14)</f>
        <v>5.162078152753109</v>
      </c>
      <c r="J13">
        <f>AVERAGE('TL input - regression'!N13:N14)</f>
        <v>2.5140000000000002</v>
      </c>
      <c r="K13">
        <f>AVERAGE('TL input - regression'!O13:O14)</f>
        <v>6.5500000000000003E-2</v>
      </c>
      <c r="L13">
        <f>AVERAGE('TL input - regression'!P13:P14)</f>
        <v>2.2730000000000001</v>
      </c>
      <c r="M13">
        <f>'Growth Regression'!P13</f>
        <v>1.5253730757170826E-3</v>
      </c>
      <c r="N13">
        <f>M13/'Growth Regression'!$O$24</f>
        <v>5.6683652585405371E-2</v>
      </c>
      <c r="O13">
        <f>'Post Process Calc.'!C31</f>
        <v>4.3242327972520873E-2</v>
      </c>
      <c r="P13">
        <f>'Post Process Calc.'!D31</f>
        <v>-6.8652389860441717E-3</v>
      </c>
      <c r="Q13">
        <f>'Post Process Calc.'!E31</f>
        <v>1.572698634273976E-3</v>
      </c>
      <c r="R13">
        <f>'Post Process Calc.'!F31</f>
        <v>1.3377771083031723E-3</v>
      </c>
      <c r="S13">
        <f>'Post Process Calc.'!G31</f>
        <v>8.0862168860272978E-4</v>
      </c>
      <c r="T13">
        <f t="shared" si="2"/>
        <v>-0.15876201185113839</v>
      </c>
      <c r="U13">
        <f t="shared" si="4"/>
        <v>27.026454982825545</v>
      </c>
      <c r="V13">
        <f t="shared" si="4"/>
        <v>-4.2907743662776072</v>
      </c>
      <c r="W13">
        <f t="shared" si="0"/>
        <v>0.98293664642123491</v>
      </c>
      <c r="X13">
        <f t="shared" si="0"/>
        <v>0.83611069268948268</v>
      </c>
      <c r="Y13">
        <f t="shared" si="0"/>
        <v>0.50538855537670613</v>
      </c>
      <c r="Z13">
        <v>100</v>
      </c>
      <c r="AA13">
        <v>0.32</v>
      </c>
      <c r="AB13">
        <v>7</v>
      </c>
      <c r="AC13">
        <v>0.7</v>
      </c>
      <c r="AD13">
        <f t="shared" si="1"/>
        <v>5.0118723362727164E-8</v>
      </c>
      <c r="AE13">
        <v>1</v>
      </c>
      <c r="AF13">
        <v>0.311</v>
      </c>
      <c r="AG13">
        <f t="array" ref="AG13">INDEX(Transcriptome!D$2:D$28,MATCH(1,(Transcriptome!$A$2:$A$28=$B13)*(Transcriptome!$C$2:$C$28=$E13),0))</f>
        <v>0.80405817319109352</v>
      </c>
      <c r="AH13">
        <f t="array" ref="AH13">INDEX(Transcriptome!E$2:E$28,MATCH(1,(Transcriptome!$A$2:$A$28=$B13)*(Transcriptome!$C$2:$C$28=$E13),0))</f>
        <v>1.4298002071539264</v>
      </c>
      <c r="AI13">
        <f t="array" ref="AI13">INDEX(Transcriptome!F$2:F$28,MATCH(1,(Transcriptome!$A$2:$A$28=$B13)*(Transcriptome!$C$2:$C$28=$E13),0))</f>
        <v>1.0670774563510854</v>
      </c>
      <c r="AJ13">
        <f t="array" ref="AJ13">INDEX(Transcriptome!G$2:G$28,MATCH(1,(Transcriptome!$A$2:$A$28=$B13)*(Transcriptome!$C$2:$C$28=$E13),0))</f>
        <v>1.0781450807881872</v>
      </c>
      <c r="AK13">
        <f t="array" ref="AK13">INDEX(Transcriptome!H$2:H$28,MATCH(1,(Transcriptome!$A$2:$A$28=$B13)*(Transcriptome!$C$2:$C$28=$E13),0))</f>
        <v>0</v>
      </c>
      <c r="AL13">
        <f t="array" ref="AL13">INDEX(Transcriptome!I$2:I$28,MATCH(1,(Transcriptome!$A$2:$A$28=$B13)*(Transcriptome!$C$2:$C$28=$E13),0))</f>
        <v>0.96817721241980881</v>
      </c>
      <c r="AM13">
        <f t="array" ref="AM13">INDEX(Transcriptome!J$2:J$28,MATCH(1,(Transcriptome!$A$2:$A$28=$B13)*(Transcriptome!$C$2:$C$28=$E13),0))</f>
        <v>1.1419941878058468</v>
      </c>
      <c r="AN13">
        <f t="array" ref="AN13">INDEX(Transcriptome!K$2:K$28,MATCH(1,(Transcriptome!$A$2:$A$28=$B13)*(Transcriptome!$C$2:$C$28=$E13),0))</f>
        <v>0.80519947219679278</v>
      </c>
      <c r="AO13">
        <f t="array" ref="AO13">INDEX(Transcriptome!L$2:L$28,MATCH(1,(Transcriptome!$A$2:$A$28=$B13)*(Transcriptome!$C$2:$C$28=$E13),0))</f>
        <v>0.94825319986319523</v>
      </c>
      <c r="AP13">
        <f t="array" ref="AP13">INDEX(Transcriptome!M$2:M$28,MATCH(1,(Transcriptome!$A$2:$A$28=$B13)*(Transcriptome!$C$2:$C$28=$E13),0))</f>
        <v>0.89840163701205955</v>
      </c>
      <c r="AQ13">
        <f t="array" ref="AQ13">INDEX(Transcriptome!N$2:N$28,MATCH(1,(Transcriptome!$A$2:$A$28=$B13)*(Transcriptome!$C$2:$C$28=$E13),0))</f>
        <v>0.66021886320115053</v>
      </c>
      <c r="AR13">
        <f t="array" ref="AR13">INDEX(Transcriptome!O$2:O$28,MATCH(1,(Transcriptome!$A$2:$A$28=$B13)*(Transcriptome!$C$2:$C$28=$E13),0))</f>
        <v>0.93150284359136615</v>
      </c>
      <c r="AS13">
        <f t="array" ref="AS13">INDEX(Transcriptome!P$2:P$28,MATCH(1,(Transcriptome!$A$2:$A$28=$B13)*(Transcriptome!$C$2:$C$28=$E13),0))</f>
        <v>0.77308616179216261</v>
      </c>
      <c r="AT13">
        <f t="array" ref="AT13">INDEX(Transcriptome!Q$2:Q$28,MATCH(1,(Transcriptome!$A$2:$A$28=$B13)*(Transcriptome!$C$2:$C$28=$E13),0))</f>
        <v>0.50425498290943815</v>
      </c>
      <c r="AU13">
        <f t="array" ref="AU13">INDEX(Transcriptome!R$2:R$28,MATCH(1,(Transcriptome!$A$2:$A$28=$B13)*(Transcriptome!$C$2:$C$28=$E13),0))</f>
        <v>0.37906477416228462</v>
      </c>
      <c r="AV13">
        <f t="array" ref="AV13">INDEX(Transcriptome!S$2:S$28,MATCH(1,(Transcriptome!$A$2:$A$28=$B13)*(Transcriptome!$C$2:$C$28=$E13),0))</f>
        <v>0.47600993683093695</v>
      </c>
      <c r="AW13">
        <f t="array" ref="AW13">INDEX(Transcriptome!T$2:T$28,MATCH(1,(Transcriptome!$A$2:$A$28=$B13)*(Transcriptome!$C$2:$C$28=$E13),0))</f>
        <v>0.97812301555614323</v>
      </c>
      <c r="AX13">
        <f t="array" ref="AX13">INDEX(Transcriptome!U$2:U$28,MATCH(1,(Transcriptome!$A$2:$A$28=$B13)*(Transcriptome!$C$2:$C$28=$E13),0))</f>
        <v>3.5655604776642109</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0.60505302891513024</v>
      </c>
      <c r="BB13">
        <f t="array" ref="BB13">INDEX(Transcriptome!Y$2:Y$28,MATCH(1,(Transcriptome!$A$2:$A$28=$B13)*(Transcriptome!$C$2:$C$28=$E13),0))</f>
        <v>0</v>
      </c>
      <c r="BC13">
        <f t="array" ref="BC13">INDEX(Transcriptome!Z$2:Z$28,MATCH(1,(Transcriptome!$A$2:$A$28=$B13)*(Transcriptome!$C$2:$C$28=$E13),0))</f>
        <v>0.91458665240641712</v>
      </c>
      <c r="BD13">
        <f t="array" ref="BD13">INDEX(Transcriptome!AA$2:AA$28,MATCH(1,(Transcriptome!$A$2:$A$28=$B13)*(Transcriptome!$C$2:$C$28=$E13),0))</f>
        <v>1.1828097150558938</v>
      </c>
      <c r="BE13">
        <f t="array" ref="BE13">INDEX(Transcriptome!AB$2:AB$28,MATCH(1,(Transcriptome!$A$2:$A$28=$B13)*(Transcriptome!$C$2:$C$28=$E13),0))</f>
        <v>0.39742902714099099</v>
      </c>
      <c r="BF13">
        <f t="array" ref="BF13">INDEX(Transcriptome!AC$2:AC$28,MATCH(1,(Transcriptome!$A$2:$A$28=$B13)*(Transcriptome!$C$2:$C$28=$E13),0))</f>
        <v>0.88287815493621413</v>
      </c>
      <c r="BG13">
        <f t="array" ref="BG13">INDEX(Transcriptome!AD$2:AD$28,MATCH(1,(Transcriptome!$A$2:$A$28=$B13)*(Transcriptome!$C$2:$C$28=$E13),0))</f>
        <v>0.68110348686631206</v>
      </c>
      <c r="BH13">
        <f t="array" ref="BH13">INDEX(Transcriptome!AE$2:AE$28,MATCH(1,(Transcriptome!$A$2:$A$28=$B13)*(Transcriptome!$C$2:$C$28=$E13),0))</f>
        <v>1.1804974792973464</v>
      </c>
      <c r="BI13">
        <f t="array" ref="BI13">INDEX(Transcriptome!AF$2:AF$28,MATCH(1,(Transcriptome!$A$2:$A$28=$B13)*(Transcriptome!$C$2:$C$28=$E13),0))</f>
        <v>0.41354036163430702</v>
      </c>
      <c r="BJ13">
        <f t="array" ref="BJ13">INDEX(Transcriptome!AG$2:AG$28,MATCH(1,(Transcriptome!$A$2:$A$28=$B13)*(Transcriptome!$C$2:$C$28=$E13),0))</f>
        <v>0.47954980313717949</v>
      </c>
      <c r="BK13">
        <f t="array" ref="BK13">INDEX(Transcriptome!AH$2:AH$28,MATCH(1,(Transcriptome!$A$2:$A$28=$B13)*(Transcriptome!$C$2:$C$28=$E13),0))</f>
        <v>1.4712509003322132</v>
      </c>
      <c r="BL13">
        <f t="array" ref="BL13">INDEX(Transcriptome!AI$2:AI$28,MATCH(1,(Transcriptome!$A$2:$A$28=$B13)*(Transcriptome!$C$2:$C$28=$E13),0))</f>
        <v>0.61348296884797748</v>
      </c>
      <c r="BM13">
        <f t="array" ref="BM13">INDEX(Transcriptome!AJ$2:AJ$28,MATCH(1,(Transcriptome!$A$2:$A$28=$B13)*(Transcriptome!$C$2:$C$28=$E13),0))</f>
        <v>0.87690372243192172</v>
      </c>
      <c r="BN13">
        <f t="array" ref="BN13">INDEX(Transcriptome!AK$2:AK$28,MATCH(1,(Transcriptome!$A$2:$A$28=$B13)*(Transcriptome!$C$2:$C$28=$E13),0))</f>
        <v>0.46290432007199001</v>
      </c>
      <c r="BO13">
        <f t="array" ref="BO13">INDEX(Transcriptome!AL$2:AL$28,MATCH(1,(Transcriptome!$A$2:$A$28=$B13)*(Transcriptome!$C$2:$C$28=$E13),0))</f>
        <v>1</v>
      </c>
      <c r="BP13">
        <f t="array" ref="BP13">INDEX(Transcriptome!AM$2:AM$28,MATCH(1,(Transcriptome!$A$2:$A$28=$B13)*(Transcriptome!$C$2:$C$28=$E13),0))</f>
        <v>0.47060026111851089</v>
      </c>
      <c r="BQ13">
        <f t="array" ref="BQ13">INDEX(Transcriptome!AN$2:AN$28,MATCH(1,(Transcriptome!$A$2:$A$28=$B13)*(Transcriptome!$C$2:$C$28=$E13),0))</f>
        <v>0.81490174493105216</v>
      </c>
      <c r="BR13">
        <f t="array" ref="BR13">INDEX(Transcriptome!AO$2:AO$28,MATCH(1,(Transcriptome!$A$2:$A$28=$B13)*(Transcriptome!$C$2:$C$28=$E13),0))</f>
        <v>0.84347055456963871</v>
      </c>
      <c r="BS13">
        <f t="array" ref="BS13">INDEX(Transcriptome!AP$2:AP$28,MATCH(1,(Transcriptome!$A$2:$A$28=$B13)*(Transcriptome!$C$2:$C$28=$E13),0))</f>
        <v>0.94157586893589507</v>
      </c>
      <c r="BT13">
        <f t="array" ref="BT13">INDEX(Transcriptome!AQ$2:AQ$28,MATCH(1,(Transcriptome!$A$2:$A$28=$B13)*(Transcriptome!$C$2:$C$28=$E13),0))</f>
        <v>1.3941488677060316</v>
      </c>
      <c r="BU13">
        <f t="array" ref="BU13">INDEX(Transcriptome!AR$2:AR$28,MATCH(1,(Transcriptome!$A$2:$A$28=$B13)*(Transcriptome!$C$2:$C$28=$E13),0))</f>
        <v>0.65105549195123524</v>
      </c>
      <c r="BV13">
        <f t="array" ref="BV13">INDEX(Transcriptome!AS$2:AS$28,MATCH(1,(Transcriptome!$A$2:$A$28=$B13)*(Transcriptome!$C$2:$C$28=$E13),0))</f>
        <v>0.74865097843497297</v>
      </c>
      <c r="BW13">
        <f t="array" ref="BW13">INDEX(Transcriptome!AT$2:AT$28,MATCH(1,(Transcriptome!$A$2:$A$28=$B13)*(Transcriptome!$C$2:$C$28=$E13),0))</f>
        <v>0.57519358588280989</v>
      </c>
      <c r="BX13">
        <f t="array" ref="BX13">INDEX(Transcriptome!AU$2:AU$28,MATCH(1,(Transcriptome!$A$2:$A$28=$B13)*(Transcriptome!$C$2:$C$28=$E13),0))</f>
        <v>1.3600560267668953</v>
      </c>
      <c r="BY13">
        <f t="array" ref="BY13">INDEX(Transcriptome!AV$2:AV$28,MATCH(1,(Transcriptome!$A$2:$A$28=$B13)*(Transcriptome!$C$2:$C$28=$E13),0))</f>
        <v>0.63065751621815513</v>
      </c>
      <c r="BZ13">
        <f t="array" ref="BZ13">INDEX(Transcriptome!AW$2:AW$28,MATCH(1,(Transcriptome!$A$2:$A$28=$B13)*(Transcriptome!$C$2:$C$28=$E13),0))</f>
        <v>0.78705678834872239</v>
      </c>
      <c r="CA13">
        <f t="array" ref="CA13">INDEX(Transcriptome!AX$2:AX$28,MATCH(1,(Transcriptome!$A$2:$A$28=$B13)*(Transcriptome!$C$2:$C$28=$E13),0))</f>
        <v>0.69164128672141545</v>
      </c>
      <c r="CB13">
        <f t="array" ref="CB13">INDEX(Transcriptome!AY$2:AY$28,MATCH(1,(Transcriptome!$A$2:$A$28=$B13)*(Transcriptome!$C$2:$C$28=$E13),0))</f>
        <v>0.99089806815963755</v>
      </c>
      <c r="CC13">
        <f t="array" ref="CC13">INDEX(Transcriptome!AZ$2:AZ$28,MATCH(1,(Transcriptome!$A$2:$A$28=$B13)*(Transcriptome!$C$2:$C$28=$E13),0))</f>
        <v>0.45310281880283021</v>
      </c>
      <c r="CD13">
        <f t="array" ref="CD13">INDEX(Transcriptome!BA$2:BA$28,MATCH(1,(Transcriptome!$A$2:$A$28=$B13)*(Transcriptome!$C$2:$C$28=$E13),0))</f>
        <v>1.5134916222954586</v>
      </c>
      <c r="CE13">
        <f t="array" ref="CE13">INDEX(Transcriptome!BB$2:BB$28,MATCH(1,(Transcriptome!$A$2:$A$28=$B13)*(Transcriptome!$C$2:$C$28=$E13),0))</f>
        <v>1.6719635554907832</v>
      </c>
      <c r="CF13">
        <f t="array" ref="CF13">INDEX(Transcriptome!BC$2:BC$28,MATCH(1,(Transcriptome!$A$2:$A$28=$B13)*(Transcriptome!$C$2:$C$28=$E13),0))</f>
        <v>0</v>
      </c>
      <c r="CG13">
        <f t="array" ref="CG13">INDEX(Transcriptome!BD$2:BD$28,MATCH(1,(Transcriptome!$A$2:$A$28=$B13)*(Transcriptome!$C$2:$C$28=$E13),0))</f>
        <v>0.84632079917465686</v>
      </c>
      <c r="CH13">
        <f t="array" ref="CH13">INDEX(Transcriptome!BE$2:BE$28,MATCH(1,(Transcriptome!$A$2:$A$28=$B13)*(Transcriptome!$C$2:$C$28=$E13),0))</f>
        <v>1.1369151512835534</v>
      </c>
      <c r="CI13">
        <f t="array" ref="CI13">INDEX(Transcriptome!BF$2:BF$28,MATCH(1,(Transcriptome!$A$2:$A$28=$B13)*(Transcriptome!$C$2:$C$28=$E13),0))</f>
        <v>1.3015890144199895</v>
      </c>
      <c r="CJ13">
        <f t="array" ref="CJ13">INDEX(Transcriptome!BG$2:BG$28,MATCH(1,(Transcriptome!$A$2:$A$28=$B13)*(Transcriptome!$C$2:$C$28=$E13),0))</f>
        <v>2.4160142270418321</v>
      </c>
      <c r="CK13">
        <f t="array" ref="CK13">INDEX(Transcriptome!BH$2:BH$28,MATCH(1,(Transcriptome!$A$2:$A$28=$B13)*(Transcriptome!$C$2:$C$28=$E13),0))</f>
        <v>0.46651821183567305</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3.9186431888175837</v>
      </c>
      <c r="CO13">
        <f t="array" ref="CO13">INDEX(Transcriptome!BL$2:BL$28,MATCH(1,(Transcriptome!$A$2:$A$28=$B13)*(Transcriptome!$C$2:$C$28=$E13),0))</f>
        <v>2.1859284806526076</v>
      </c>
      <c r="CP13">
        <f t="array" ref="CP13">INDEX(Transcriptome!BM$2:BM$28,MATCH(1,(Transcriptome!$A$2:$A$28=$B13)*(Transcriptome!$C$2:$C$28=$E13),0))</f>
        <v>0.82694614561725766</v>
      </c>
      <c r="CQ13">
        <f t="array" ref="CQ13">INDEX(Transcriptome!BN$2:BN$28,MATCH(1,(Transcriptome!$A$2:$A$28=$B13)*(Transcriptome!$C$2:$C$28=$E13),0))</f>
        <v>34.197717837116315</v>
      </c>
      <c r="CR13">
        <f t="array" ref="CR13">INDEX(Transcriptome!BO$2:BO$28,MATCH(1,(Transcriptome!$A$2:$A$28=$B13)*(Transcriptome!$C$2:$C$28=$E13),0))</f>
        <v>0.93477609147985707</v>
      </c>
      <c r="CS13">
        <f t="array" ref="CS13">INDEX(Transcriptome!BP$2:BP$28,MATCH(1,(Transcriptome!$A$2:$A$28=$B13)*(Transcriptome!$C$2:$C$28=$E13),0))</f>
        <v>0.46651821183567305</v>
      </c>
      <c r="CT13">
        <f t="array" ref="CT13">INDEX(Transcriptome!BQ$2:BQ$28,MATCH(1,(Transcriptome!$A$2:$A$28=$B13)*(Transcriptome!$C$2:$C$28=$E13),0))</f>
        <v>1</v>
      </c>
      <c r="CU13">
        <f t="array" ref="CU13">INDEX(Transcriptome!BR$2:BR$28,MATCH(1,(Transcriptome!$A$2:$A$28=$B13)*(Transcriptome!$C$2:$C$28=$E13),0))</f>
        <v>1.6237859342813912</v>
      </c>
    </row>
    <row r="14" spans="1:99">
      <c r="A14">
        <f>'Measured Data'!A19</f>
        <v>12</v>
      </c>
      <c r="B14" t="s">
        <v>586</v>
      </c>
      <c r="C14" s="324" t="s">
        <v>588</v>
      </c>
      <c r="D14">
        <v>1</v>
      </c>
      <c r="E14" t="s">
        <v>514</v>
      </c>
      <c r="F14" s="477">
        <f>'Growth Regression'!R14</f>
        <v>12.361111111113132</v>
      </c>
      <c r="G14" s="477">
        <f>'Growth Regression'!S14</f>
        <v>296.66666666671517</v>
      </c>
      <c r="H14">
        <f>AVERAGE('TL input - regression'!L14:L15)</f>
        <v>10.823952574435488</v>
      </c>
      <c r="I14">
        <f>AVERAGE('TL input - regression'!M14:M15)</f>
        <v>3.2193605683836592</v>
      </c>
      <c r="J14">
        <f>AVERAGE('TL input - regression'!N14:N15)</f>
        <v>2.3605</v>
      </c>
      <c r="K14">
        <f>AVERAGE('TL input - regression'!O14:O15)</f>
        <v>6.7000000000000004E-2</v>
      </c>
      <c r="L14">
        <f>AVERAGE('TL input - regression'!P14:P15)</f>
        <v>1.768</v>
      </c>
      <c r="M14">
        <f>'Growth Regression'!P14</f>
        <v>8.4350394953332426E-4</v>
      </c>
      <c r="N14">
        <f>M14/'Growth Regression'!$O$24</f>
        <v>3.1345043118246513E-2</v>
      </c>
      <c r="O14">
        <f>'Post Process Calc.'!C32</f>
        <v>4.2331157586141574E-2</v>
      </c>
      <c r="P14">
        <f>'Post Process Calc.'!D32</f>
        <v>-4.0334080743014318E-3</v>
      </c>
      <c r="Q14">
        <f>'Post Process Calc.'!E32</f>
        <v>1.2380669007363977E-3</v>
      </c>
      <c r="R14">
        <f>'Post Process Calc.'!F32</f>
        <v>-7.6082506240339443E-4</v>
      </c>
      <c r="S14">
        <f>'Post Process Calc.'!G32</f>
        <v>5.2896110643810474E-4</v>
      </c>
      <c r="T14">
        <f t="shared" ref="T14:T15" si="5">P14/O14</f>
        <v>-9.5282253174713408E-2</v>
      </c>
      <c r="U14">
        <f t="shared" ref="U14:U15" si="6">O14/0.0016</f>
        <v>26.456973491338484</v>
      </c>
      <c r="V14">
        <f t="shared" ref="V14:V15" si="7">P14/0.0016</f>
        <v>-2.5208800464383949</v>
      </c>
      <c r="W14">
        <f t="shared" ref="W14:W15" si="8">Q14/0.0016</f>
        <v>0.77379181296024857</v>
      </c>
      <c r="X14">
        <f t="shared" ref="X14:X15" si="9">R14/0.0016</f>
        <v>-0.47551566400212147</v>
      </c>
      <c r="Y14">
        <f t="shared" ref="Y14:Y15" si="10">S14/0.0016</f>
        <v>0.33060069152381544</v>
      </c>
      <c r="Z14">
        <v>100</v>
      </c>
      <c r="AA14">
        <v>0.32</v>
      </c>
      <c r="AB14">
        <v>7</v>
      </c>
      <c r="AC14">
        <v>0.7</v>
      </c>
      <c r="AD14">
        <f t="shared" si="1"/>
        <v>5.0118723362727164E-8</v>
      </c>
      <c r="AE14">
        <v>1</v>
      </c>
      <c r="AF14">
        <v>0.311</v>
      </c>
      <c r="AG14">
        <f t="array" ref="AG14">INDEX(Transcriptome!D$2:D$28,MATCH(1,(Transcriptome!$A$2:$A$28=$B14)*(Transcriptome!$C$2:$C$28=$E14),0))</f>
        <v>0.80405817319109352</v>
      </c>
      <c r="AH14">
        <f t="array" ref="AH14">INDEX(Transcriptome!E$2:E$28,MATCH(1,(Transcriptome!$A$2:$A$28=$B14)*(Transcriptome!$C$2:$C$28=$E14),0))</f>
        <v>1.4298002071539264</v>
      </c>
      <c r="AI14">
        <f t="array" ref="AI14">INDEX(Transcriptome!F$2:F$28,MATCH(1,(Transcriptome!$A$2:$A$28=$B14)*(Transcriptome!$C$2:$C$28=$E14),0))</f>
        <v>1.0670774563510854</v>
      </c>
      <c r="AJ14">
        <f t="array" ref="AJ14">INDEX(Transcriptome!G$2:G$28,MATCH(1,(Transcriptome!$A$2:$A$28=$B14)*(Transcriptome!$C$2:$C$28=$E14),0))</f>
        <v>1.0781450807881872</v>
      </c>
      <c r="AK14">
        <f t="array" ref="AK14">INDEX(Transcriptome!H$2:H$28,MATCH(1,(Transcriptome!$A$2:$A$28=$B14)*(Transcriptome!$C$2:$C$28=$E14),0))</f>
        <v>0</v>
      </c>
      <c r="AL14">
        <f t="array" ref="AL14">INDEX(Transcriptome!I$2:I$28,MATCH(1,(Transcriptome!$A$2:$A$28=$B14)*(Transcriptome!$C$2:$C$28=$E14),0))</f>
        <v>0.96817721241980881</v>
      </c>
      <c r="AM14">
        <f t="array" ref="AM14">INDEX(Transcriptome!J$2:J$28,MATCH(1,(Transcriptome!$A$2:$A$28=$B14)*(Transcriptome!$C$2:$C$28=$E14),0))</f>
        <v>1.1419941878058468</v>
      </c>
      <c r="AN14">
        <f t="array" ref="AN14">INDEX(Transcriptome!K$2:K$28,MATCH(1,(Transcriptome!$A$2:$A$28=$B14)*(Transcriptome!$C$2:$C$28=$E14),0))</f>
        <v>0.80519947219679278</v>
      </c>
      <c r="AO14">
        <f t="array" ref="AO14">INDEX(Transcriptome!L$2:L$28,MATCH(1,(Transcriptome!$A$2:$A$28=$B14)*(Transcriptome!$C$2:$C$28=$E14),0))</f>
        <v>0.94825319986319523</v>
      </c>
      <c r="AP14">
        <f t="array" ref="AP14">INDEX(Transcriptome!M$2:M$28,MATCH(1,(Transcriptome!$A$2:$A$28=$B14)*(Transcriptome!$C$2:$C$28=$E14),0))</f>
        <v>0.89840163701205955</v>
      </c>
      <c r="AQ14">
        <f t="array" ref="AQ14">INDEX(Transcriptome!N$2:N$28,MATCH(1,(Transcriptome!$A$2:$A$28=$B14)*(Transcriptome!$C$2:$C$28=$E14),0))</f>
        <v>0.66021886320115053</v>
      </c>
      <c r="AR14">
        <f t="array" ref="AR14">INDEX(Transcriptome!O$2:O$28,MATCH(1,(Transcriptome!$A$2:$A$28=$B14)*(Transcriptome!$C$2:$C$28=$E14),0))</f>
        <v>0.93150284359136615</v>
      </c>
      <c r="AS14">
        <f t="array" ref="AS14">INDEX(Transcriptome!P$2:P$28,MATCH(1,(Transcriptome!$A$2:$A$28=$B14)*(Transcriptome!$C$2:$C$28=$E14),0))</f>
        <v>0.77308616179216261</v>
      </c>
      <c r="AT14">
        <f t="array" ref="AT14">INDEX(Transcriptome!Q$2:Q$28,MATCH(1,(Transcriptome!$A$2:$A$28=$B14)*(Transcriptome!$C$2:$C$28=$E14),0))</f>
        <v>0.50425498290943815</v>
      </c>
      <c r="AU14">
        <f t="array" ref="AU14">INDEX(Transcriptome!R$2:R$28,MATCH(1,(Transcriptome!$A$2:$A$28=$B14)*(Transcriptome!$C$2:$C$28=$E14),0))</f>
        <v>0.37906477416228462</v>
      </c>
      <c r="AV14">
        <f t="array" ref="AV14">INDEX(Transcriptome!S$2:S$28,MATCH(1,(Transcriptome!$A$2:$A$28=$B14)*(Transcriptome!$C$2:$C$28=$E14),0))</f>
        <v>0.47600993683093695</v>
      </c>
      <c r="AW14">
        <f t="array" ref="AW14">INDEX(Transcriptome!T$2:T$28,MATCH(1,(Transcriptome!$A$2:$A$28=$B14)*(Transcriptome!$C$2:$C$28=$E14),0))</f>
        <v>0.97812301555614323</v>
      </c>
      <c r="AX14">
        <f t="array" ref="AX14">INDEX(Transcriptome!U$2:U$28,MATCH(1,(Transcriptome!$A$2:$A$28=$B14)*(Transcriptome!$C$2:$C$28=$E14),0))</f>
        <v>3.5655604776642109</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0.60505302891513024</v>
      </c>
      <c r="BB14">
        <f t="array" ref="BB14">INDEX(Transcriptome!Y$2:Y$28,MATCH(1,(Transcriptome!$A$2:$A$28=$B14)*(Transcriptome!$C$2:$C$28=$E14),0))</f>
        <v>0</v>
      </c>
      <c r="BC14">
        <f t="array" ref="BC14">INDEX(Transcriptome!Z$2:Z$28,MATCH(1,(Transcriptome!$A$2:$A$28=$B14)*(Transcriptome!$C$2:$C$28=$E14),0))</f>
        <v>0.91458665240641712</v>
      </c>
      <c r="BD14">
        <f t="array" ref="BD14">INDEX(Transcriptome!AA$2:AA$28,MATCH(1,(Transcriptome!$A$2:$A$28=$B14)*(Transcriptome!$C$2:$C$28=$E14),0))</f>
        <v>1.1828097150558938</v>
      </c>
      <c r="BE14">
        <f t="array" ref="BE14">INDEX(Transcriptome!AB$2:AB$28,MATCH(1,(Transcriptome!$A$2:$A$28=$B14)*(Transcriptome!$C$2:$C$28=$E14),0))</f>
        <v>0.39742902714099099</v>
      </c>
      <c r="BF14">
        <f t="array" ref="BF14">INDEX(Transcriptome!AC$2:AC$28,MATCH(1,(Transcriptome!$A$2:$A$28=$B14)*(Transcriptome!$C$2:$C$28=$E14),0))</f>
        <v>0.88287815493621413</v>
      </c>
      <c r="BG14">
        <f t="array" ref="BG14">INDEX(Transcriptome!AD$2:AD$28,MATCH(1,(Transcriptome!$A$2:$A$28=$B14)*(Transcriptome!$C$2:$C$28=$E14),0))</f>
        <v>0.68110348686631206</v>
      </c>
      <c r="BH14">
        <f t="array" ref="BH14">INDEX(Transcriptome!AE$2:AE$28,MATCH(1,(Transcriptome!$A$2:$A$28=$B14)*(Transcriptome!$C$2:$C$28=$E14),0))</f>
        <v>1.1804974792973464</v>
      </c>
      <c r="BI14">
        <f t="array" ref="BI14">INDEX(Transcriptome!AF$2:AF$28,MATCH(1,(Transcriptome!$A$2:$A$28=$B14)*(Transcriptome!$C$2:$C$28=$E14),0))</f>
        <v>0.41354036163430702</v>
      </c>
      <c r="BJ14">
        <f t="array" ref="BJ14">INDEX(Transcriptome!AG$2:AG$28,MATCH(1,(Transcriptome!$A$2:$A$28=$B14)*(Transcriptome!$C$2:$C$28=$E14),0))</f>
        <v>0.47954980313717949</v>
      </c>
      <c r="BK14">
        <f t="array" ref="BK14">INDEX(Transcriptome!AH$2:AH$28,MATCH(1,(Transcriptome!$A$2:$A$28=$B14)*(Transcriptome!$C$2:$C$28=$E14),0))</f>
        <v>1.4712509003322132</v>
      </c>
      <c r="BL14">
        <f t="array" ref="BL14">INDEX(Transcriptome!AI$2:AI$28,MATCH(1,(Transcriptome!$A$2:$A$28=$B14)*(Transcriptome!$C$2:$C$28=$E14),0))</f>
        <v>0.61348296884797748</v>
      </c>
      <c r="BM14">
        <f t="array" ref="BM14">INDEX(Transcriptome!AJ$2:AJ$28,MATCH(1,(Transcriptome!$A$2:$A$28=$B14)*(Transcriptome!$C$2:$C$28=$E14),0))</f>
        <v>0.87690372243192172</v>
      </c>
      <c r="BN14">
        <f t="array" ref="BN14">INDEX(Transcriptome!AK$2:AK$28,MATCH(1,(Transcriptome!$A$2:$A$28=$B14)*(Transcriptome!$C$2:$C$28=$E14),0))</f>
        <v>0.46290432007199001</v>
      </c>
      <c r="BO14">
        <f t="array" ref="BO14">INDEX(Transcriptome!AL$2:AL$28,MATCH(1,(Transcriptome!$A$2:$A$28=$B14)*(Transcriptome!$C$2:$C$28=$E14),0))</f>
        <v>1</v>
      </c>
      <c r="BP14">
        <f t="array" ref="BP14">INDEX(Transcriptome!AM$2:AM$28,MATCH(1,(Transcriptome!$A$2:$A$28=$B14)*(Transcriptome!$C$2:$C$28=$E14),0))</f>
        <v>0.47060026111851089</v>
      </c>
      <c r="BQ14">
        <f t="array" ref="BQ14">INDEX(Transcriptome!AN$2:AN$28,MATCH(1,(Transcriptome!$A$2:$A$28=$B14)*(Transcriptome!$C$2:$C$28=$E14),0))</f>
        <v>0.81490174493105216</v>
      </c>
      <c r="BR14">
        <f t="array" ref="BR14">INDEX(Transcriptome!AO$2:AO$28,MATCH(1,(Transcriptome!$A$2:$A$28=$B14)*(Transcriptome!$C$2:$C$28=$E14),0))</f>
        <v>0.84347055456963871</v>
      </c>
      <c r="BS14">
        <f t="array" ref="BS14">INDEX(Transcriptome!AP$2:AP$28,MATCH(1,(Transcriptome!$A$2:$A$28=$B14)*(Transcriptome!$C$2:$C$28=$E14),0))</f>
        <v>0.94157586893589507</v>
      </c>
      <c r="BT14">
        <f t="array" ref="BT14">INDEX(Transcriptome!AQ$2:AQ$28,MATCH(1,(Transcriptome!$A$2:$A$28=$B14)*(Transcriptome!$C$2:$C$28=$E14),0))</f>
        <v>1.3941488677060316</v>
      </c>
      <c r="BU14">
        <f t="array" ref="BU14">INDEX(Transcriptome!AR$2:AR$28,MATCH(1,(Transcriptome!$A$2:$A$28=$B14)*(Transcriptome!$C$2:$C$28=$E14),0))</f>
        <v>0.65105549195123524</v>
      </c>
      <c r="BV14">
        <f t="array" ref="BV14">INDEX(Transcriptome!AS$2:AS$28,MATCH(1,(Transcriptome!$A$2:$A$28=$B14)*(Transcriptome!$C$2:$C$28=$E14),0))</f>
        <v>0.74865097843497297</v>
      </c>
      <c r="BW14">
        <f t="array" ref="BW14">INDEX(Transcriptome!AT$2:AT$28,MATCH(1,(Transcriptome!$A$2:$A$28=$B14)*(Transcriptome!$C$2:$C$28=$E14),0))</f>
        <v>0.57519358588280989</v>
      </c>
      <c r="BX14">
        <f t="array" ref="BX14">INDEX(Transcriptome!AU$2:AU$28,MATCH(1,(Transcriptome!$A$2:$A$28=$B14)*(Transcriptome!$C$2:$C$28=$E14),0))</f>
        <v>1.3600560267668953</v>
      </c>
      <c r="BY14">
        <f t="array" ref="BY14">INDEX(Transcriptome!AV$2:AV$28,MATCH(1,(Transcriptome!$A$2:$A$28=$B14)*(Transcriptome!$C$2:$C$28=$E14),0))</f>
        <v>0.63065751621815513</v>
      </c>
      <c r="BZ14">
        <f t="array" ref="BZ14">INDEX(Transcriptome!AW$2:AW$28,MATCH(1,(Transcriptome!$A$2:$A$28=$B14)*(Transcriptome!$C$2:$C$28=$E14),0))</f>
        <v>0.78705678834872239</v>
      </c>
      <c r="CA14">
        <f t="array" ref="CA14">INDEX(Transcriptome!AX$2:AX$28,MATCH(1,(Transcriptome!$A$2:$A$28=$B14)*(Transcriptome!$C$2:$C$28=$E14),0))</f>
        <v>0.69164128672141545</v>
      </c>
      <c r="CB14">
        <f t="array" ref="CB14">INDEX(Transcriptome!AY$2:AY$28,MATCH(1,(Transcriptome!$A$2:$A$28=$B14)*(Transcriptome!$C$2:$C$28=$E14),0))</f>
        <v>0.99089806815963755</v>
      </c>
      <c r="CC14">
        <f t="array" ref="CC14">INDEX(Transcriptome!AZ$2:AZ$28,MATCH(1,(Transcriptome!$A$2:$A$28=$B14)*(Transcriptome!$C$2:$C$28=$E14),0))</f>
        <v>0.45310281880283021</v>
      </c>
      <c r="CD14">
        <f t="array" ref="CD14">INDEX(Transcriptome!BA$2:BA$28,MATCH(1,(Transcriptome!$A$2:$A$28=$B14)*(Transcriptome!$C$2:$C$28=$E14),0))</f>
        <v>1.5134916222954586</v>
      </c>
      <c r="CE14">
        <f t="array" ref="CE14">INDEX(Transcriptome!BB$2:BB$28,MATCH(1,(Transcriptome!$A$2:$A$28=$B14)*(Transcriptome!$C$2:$C$28=$E14),0))</f>
        <v>1.6719635554907832</v>
      </c>
      <c r="CF14">
        <f t="array" ref="CF14">INDEX(Transcriptome!BC$2:BC$28,MATCH(1,(Transcriptome!$A$2:$A$28=$B14)*(Transcriptome!$C$2:$C$28=$E14),0))</f>
        <v>0</v>
      </c>
      <c r="CG14">
        <f t="array" ref="CG14">INDEX(Transcriptome!BD$2:BD$28,MATCH(1,(Transcriptome!$A$2:$A$28=$B14)*(Transcriptome!$C$2:$C$28=$E14),0))</f>
        <v>0.84632079917465686</v>
      </c>
      <c r="CH14">
        <f t="array" ref="CH14">INDEX(Transcriptome!BE$2:BE$28,MATCH(1,(Transcriptome!$A$2:$A$28=$B14)*(Transcriptome!$C$2:$C$28=$E14),0))</f>
        <v>1.1369151512835534</v>
      </c>
      <c r="CI14">
        <f t="array" ref="CI14">INDEX(Transcriptome!BF$2:BF$28,MATCH(1,(Transcriptome!$A$2:$A$28=$B14)*(Transcriptome!$C$2:$C$28=$E14),0))</f>
        <v>1.3015890144199895</v>
      </c>
      <c r="CJ14">
        <f t="array" ref="CJ14">INDEX(Transcriptome!BG$2:BG$28,MATCH(1,(Transcriptome!$A$2:$A$28=$B14)*(Transcriptome!$C$2:$C$28=$E14),0))</f>
        <v>2.4160142270418321</v>
      </c>
      <c r="CK14">
        <f t="array" ref="CK14">INDEX(Transcriptome!BH$2:BH$28,MATCH(1,(Transcriptome!$A$2:$A$28=$B14)*(Transcriptome!$C$2:$C$28=$E14),0))</f>
        <v>0.46651821183567305</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3.9186431888175837</v>
      </c>
      <c r="CO14">
        <f t="array" ref="CO14">INDEX(Transcriptome!BL$2:BL$28,MATCH(1,(Transcriptome!$A$2:$A$28=$B14)*(Transcriptome!$C$2:$C$28=$E14),0))</f>
        <v>2.1859284806526076</v>
      </c>
      <c r="CP14">
        <f t="array" ref="CP14">INDEX(Transcriptome!BM$2:BM$28,MATCH(1,(Transcriptome!$A$2:$A$28=$B14)*(Transcriptome!$C$2:$C$28=$E14),0))</f>
        <v>0.82694614561725766</v>
      </c>
      <c r="CQ14">
        <f t="array" ref="CQ14">INDEX(Transcriptome!BN$2:BN$28,MATCH(1,(Transcriptome!$A$2:$A$28=$B14)*(Transcriptome!$C$2:$C$28=$E14),0))</f>
        <v>34.197717837116315</v>
      </c>
      <c r="CR14">
        <f t="array" ref="CR14">INDEX(Transcriptome!BO$2:BO$28,MATCH(1,(Transcriptome!$A$2:$A$28=$B14)*(Transcriptome!$C$2:$C$28=$E14),0))</f>
        <v>0.93477609147985707</v>
      </c>
      <c r="CS14">
        <f t="array" ref="CS14">INDEX(Transcriptome!BP$2:BP$28,MATCH(1,(Transcriptome!$A$2:$A$28=$B14)*(Transcriptome!$C$2:$C$28=$E14),0))</f>
        <v>0.46651821183567305</v>
      </c>
      <c r="CT14">
        <f t="array" ref="CT14">INDEX(Transcriptome!BQ$2:BQ$28,MATCH(1,(Transcriptome!$A$2:$A$28=$B14)*(Transcriptome!$C$2:$C$28=$E14),0))</f>
        <v>1</v>
      </c>
      <c r="CU14">
        <f t="array" ref="CU14">INDEX(Transcriptome!BR$2:BR$28,MATCH(1,(Transcriptome!$A$2:$A$28=$B14)*(Transcriptome!$C$2:$C$28=$E14),0))</f>
        <v>1.6237859342813912</v>
      </c>
    </row>
    <row r="15" spans="1:99">
      <c r="A15">
        <f>'Measured Data'!A20</f>
        <v>13</v>
      </c>
      <c r="B15" t="s">
        <v>586</v>
      </c>
      <c r="C15" s="324" t="s">
        <v>588</v>
      </c>
      <c r="D15">
        <v>1</v>
      </c>
      <c r="E15" t="s">
        <v>714</v>
      </c>
      <c r="F15" s="477">
        <f>'Growth Regression'!R15</f>
        <v>13.364930555555475</v>
      </c>
      <c r="G15" s="477">
        <f>'Growth Regression'!S15</f>
        <v>320.75833333333139</v>
      </c>
      <c r="H15">
        <f>AVERAGE('TL input - regression'!L15:L16)</f>
        <v>13.849108550367458</v>
      </c>
      <c r="I15">
        <f>AVERAGE('TL input - regression'!M15:M16)</f>
        <v>2.6642984014209592</v>
      </c>
      <c r="J15">
        <f>AVERAGE('TL input - regression'!N15:N16)</f>
        <v>2.0825</v>
      </c>
      <c r="K15">
        <f>AVERAGE('TL input - regression'!O15:O16)</f>
        <v>7.8499999999999986E-2</v>
      </c>
      <c r="L15">
        <f>AVERAGE('TL input - regression'!P15:P16)</f>
        <v>1.9830000000000001</v>
      </c>
      <c r="M15">
        <f>'Growth Regression'!P15</f>
        <v>4.5085852626342119E-4</v>
      </c>
      <c r="N15">
        <f>M15/'Growth Regression'!$O$24</f>
        <v>1.6754136069872302E-2</v>
      </c>
      <c r="O15">
        <f>'Post Process Calc.'!C33</f>
        <v>4.2853546043707065E-2</v>
      </c>
      <c r="P15">
        <f>'Post Process Calc.'!D33</f>
        <v>3.5479888088676306E-3</v>
      </c>
      <c r="Q15">
        <f>'Post Process Calc.'!E33</f>
        <v>8.3067224887842001E-5</v>
      </c>
      <c r="R15">
        <f>'Post Process Calc.'!F33</f>
        <v>-4.2828443381643846E-3</v>
      </c>
      <c r="S15">
        <f>'Post Process Calc.'!G33</f>
        <v>-1.7537725006085017E-4</v>
      </c>
      <c r="T15">
        <f t="shared" si="5"/>
        <v>8.2793354026035007E-2</v>
      </c>
      <c r="U15">
        <f t="shared" si="6"/>
        <v>26.783466277316915</v>
      </c>
      <c r="V15">
        <f t="shared" si="7"/>
        <v>2.217493005542269</v>
      </c>
      <c r="W15">
        <f t="shared" si="8"/>
        <v>5.1917015554901247E-2</v>
      </c>
      <c r="X15">
        <f t="shared" si="9"/>
        <v>-2.6767777113527402</v>
      </c>
      <c r="Y15">
        <f t="shared" si="10"/>
        <v>-0.10961078128803135</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baseColWidth="10" defaultColWidth="9.33203125" defaultRowHeight="13"/>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row r="2" spans="1:2" ht="32.25" customHeight="1">
      <c r="A2" s="154"/>
      <c r="B2" s="128" t="s">
        <v>324</v>
      </c>
    </row>
    <row r="3" spans="1:2" ht="17" thickBot="1">
      <c r="A3" s="124"/>
      <c r="B3" s="129" t="s">
        <v>384</v>
      </c>
    </row>
    <row r="4" spans="1:2" ht="16">
      <c r="A4" s="155" t="s">
        <v>297</v>
      </c>
      <c r="B4" s="130">
        <v>4</v>
      </c>
    </row>
    <row r="5" spans="1:2" ht="16">
      <c r="A5" s="156" t="s">
        <v>298</v>
      </c>
      <c r="B5" s="131">
        <v>4</v>
      </c>
    </row>
    <row r="6" spans="1:2" ht="17" thickBot="1">
      <c r="A6" s="157" t="s">
        <v>299</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4" zoomScale="160" zoomScaleNormal="160" workbookViewId="0">
      <selection activeCell="C14" sqref="C14"/>
    </sheetView>
  </sheetViews>
  <sheetFormatPr baseColWidth="10" defaultColWidth="9.1640625" defaultRowHeight="16"/>
  <cols>
    <col min="1" max="1" width="47.5" style="47" customWidth="1"/>
    <col min="2" max="2" width="16.5" style="47" customWidth="1"/>
    <col min="3" max="3" width="7" style="47" customWidth="1"/>
    <col min="4" max="30" width="7.5" style="47" customWidth="1"/>
    <col min="31" max="16384" width="9.1640625" style="47"/>
  </cols>
  <sheetData>
    <row r="1" spans="1:3" ht="31.5" customHeight="1">
      <c r="A1" s="123"/>
      <c r="B1" s="128" t="s">
        <v>324</v>
      </c>
      <c r="C1" s="46"/>
    </row>
    <row r="2" spans="1:3" ht="17" thickBot="1">
      <c r="A2" s="124" t="s">
        <v>296</v>
      </c>
      <c r="B2" s="129" t="s">
        <v>384</v>
      </c>
      <c r="C2" s="46"/>
    </row>
    <row r="3" spans="1:3">
      <c r="A3" s="125" t="s">
        <v>301</v>
      </c>
      <c r="B3" s="133">
        <v>3</v>
      </c>
    </row>
    <row r="4" spans="1:3">
      <c r="A4" s="126" t="s">
        <v>302</v>
      </c>
      <c r="B4" s="134">
        <v>3</v>
      </c>
    </row>
    <row r="5" spans="1:3">
      <c r="A5" s="126" t="s">
        <v>303</v>
      </c>
      <c r="B5" s="134">
        <v>3</v>
      </c>
    </row>
    <row r="6" spans="1:3">
      <c r="A6" s="126" t="s">
        <v>304</v>
      </c>
      <c r="B6" s="134">
        <v>3</v>
      </c>
    </row>
    <row r="7" spans="1:3">
      <c r="A7" s="126" t="s">
        <v>305</v>
      </c>
      <c r="B7" s="134">
        <v>4</v>
      </c>
    </row>
    <row r="8" spans="1:3">
      <c r="A8" s="126" t="s">
        <v>306</v>
      </c>
      <c r="B8" s="134">
        <v>4</v>
      </c>
    </row>
    <row r="9" spans="1:3">
      <c r="A9" s="126" t="s">
        <v>307</v>
      </c>
      <c r="B9" s="134">
        <v>3</v>
      </c>
    </row>
    <row r="10" spans="1:3">
      <c r="A10" s="126" t="s">
        <v>356</v>
      </c>
      <c r="B10" s="134">
        <v>3</v>
      </c>
    </row>
    <row r="11" spans="1:3">
      <c r="A11" s="126" t="s">
        <v>331</v>
      </c>
      <c r="B11" s="134">
        <v>3</v>
      </c>
    </row>
    <row r="12" spans="1:3">
      <c r="A12" s="126" t="s">
        <v>308</v>
      </c>
      <c r="B12" s="134">
        <v>4</v>
      </c>
    </row>
    <row r="13" spans="1:3">
      <c r="A13" s="126" t="s">
        <v>309</v>
      </c>
      <c r="B13" s="134">
        <v>6</v>
      </c>
    </row>
    <row r="14" spans="1:3">
      <c r="A14" s="126" t="s">
        <v>710</v>
      </c>
      <c r="B14" s="134">
        <v>3</v>
      </c>
    </row>
    <row r="15" spans="1:3">
      <c r="A15" s="126" t="s">
        <v>310</v>
      </c>
      <c r="B15" s="134">
        <v>3</v>
      </c>
    </row>
    <row r="16" spans="1:3">
      <c r="A16" s="126" t="s">
        <v>311</v>
      </c>
      <c r="B16" s="134">
        <v>3</v>
      </c>
    </row>
    <row r="17" spans="1:29">
      <c r="A17" s="126" t="s">
        <v>312</v>
      </c>
      <c r="B17" s="134">
        <v>3</v>
      </c>
    </row>
    <row r="18" spans="1:29">
      <c r="A18" s="126" t="s">
        <v>336</v>
      </c>
      <c r="B18" s="134">
        <v>5</v>
      </c>
    </row>
    <row r="19" spans="1:29">
      <c r="A19" s="126" t="s">
        <v>313</v>
      </c>
      <c r="B19" s="134">
        <v>3</v>
      </c>
    </row>
    <row r="20" spans="1:29">
      <c r="A20" s="126" t="s">
        <v>314</v>
      </c>
      <c r="B20" s="134">
        <v>3</v>
      </c>
    </row>
    <row r="21" spans="1:29">
      <c r="A21" s="126" t="s">
        <v>315</v>
      </c>
      <c r="B21" s="134">
        <v>3</v>
      </c>
    </row>
    <row r="22" spans="1:29">
      <c r="A22" s="126" t="s">
        <v>316</v>
      </c>
      <c r="B22" s="134">
        <v>3</v>
      </c>
    </row>
    <row r="23" spans="1:29">
      <c r="A23" s="126" t="s">
        <v>317</v>
      </c>
      <c r="B23" s="134">
        <v>3</v>
      </c>
    </row>
    <row r="24" spans="1:29">
      <c r="A24" s="126" t="s">
        <v>318</v>
      </c>
      <c r="B24" s="134">
        <v>3</v>
      </c>
    </row>
    <row r="25" spans="1:29">
      <c r="A25" s="126" t="s">
        <v>337</v>
      </c>
      <c r="B25" s="134">
        <v>3</v>
      </c>
    </row>
    <row r="26" spans="1:29">
      <c r="A26" s="126" t="s">
        <v>319</v>
      </c>
      <c r="B26" s="134">
        <v>3</v>
      </c>
    </row>
    <row r="27" spans="1:29">
      <c r="A27" s="126" t="s">
        <v>357</v>
      </c>
      <c r="B27" s="134">
        <v>3</v>
      </c>
    </row>
    <row r="28" spans="1:29">
      <c r="A28" s="126" t="s">
        <v>320</v>
      </c>
      <c r="B28" s="134">
        <v>3</v>
      </c>
    </row>
    <row r="29" spans="1:29">
      <c r="A29" s="126" t="s">
        <v>321</v>
      </c>
      <c r="B29" s="134">
        <v>3</v>
      </c>
    </row>
    <row r="30" spans="1:29">
      <c r="A30" s="126" t="s">
        <v>358</v>
      </c>
      <c r="B30" s="134">
        <v>3</v>
      </c>
      <c r="AC30" s="47">
        <v>5</v>
      </c>
    </row>
    <row r="31" spans="1:29">
      <c r="A31" s="126" t="s">
        <v>322</v>
      </c>
      <c r="B31" s="134">
        <v>3</v>
      </c>
    </row>
    <row r="32" spans="1:29" ht="17" thickBot="1">
      <c r="A32" s="127" t="s">
        <v>323</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baseColWidth="10" defaultColWidth="9.33203125" defaultRowHeight="13"/>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row r="2" spans="1:18" s="66" customFormat="1" ht="25" customHeight="1">
      <c r="A2" s="158"/>
      <c r="B2" s="159"/>
      <c r="C2" s="558" t="s">
        <v>422</v>
      </c>
      <c r="D2" s="558"/>
      <c r="E2" s="562" t="s">
        <v>414</v>
      </c>
      <c r="F2" s="562"/>
      <c r="G2" s="562"/>
      <c r="H2" s="562"/>
      <c r="I2" s="160"/>
      <c r="J2" s="560" t="s">
        <v>419</v>
      </c>
      <c r="K2" s="564" t="s">
        <v>425</v>
      </c>
      <c r="L2" s="562"/>
      <c r="M2" s="562"/>
      <c r="N2" s="562"/>
      <c r="O2" s="562" t="s">
        <v>426</v>
      </c>
      <c r="P2" s="562"/>
      <c r="Q2" s="562"/>
      <c r="R2" s="565"/>
    </row>
    <row r="3" spans="1:18" ht="14" thickBot="1">
      <c r="A3" s="161"/>
      <c r="B3" s="162"/>
      <c r="C3" s="570" t="s">
        <v>272</v>
      </c>
      <c r="D3" s="570"/>
      <c r="E3" s="163"/>
      <c r="F3" s="163" t="s">
        <v>326</v>
      </c>
      <c r="G3" s="163"/>
      <c r="H3" s="163" t="s">
        <v>434</v>
      </c>
      <c r="I3" s="164"/>
      <c r="J3" s="561"/>
      <c r="K3" s="165"/>
      <c r="L3" s="166" t="s">
        <v>326</v>
      </c>
      <c r="M3" s="166"/>
      <c r="N3" s="166" t="s">
        <v>289</v>
      </c>
      <c r="O3" s="166"/>
      <c r="P3" s="166" t="s">
        <v>326</v>
      </c>
      <c r="Q3" s="166"/>
      <c r="R3" s="167" t="s">
        <v>289</v>
      </c>
    </row>
    <row r="4" spans="1:18">
      <c r="A4" s="168" t="s">
        <v>273</v>
      </c>
      <c r="B4" s="169"/>
      <c r="C4" s="170"/>
      <c r="D4" s="171">
        <v>0.45050000000000001</v>
      </c>
      <c r="E4" s="172"/>
      <c r="F4" s="173">
        <f>SLOPE('In Process Calc.'!$U$3:$U$193,'In Process Calc.'!$T$3:$T$193)</f>
        <v>-3.102843397568417E-2</v>
      </c>
      <c r="G4" s="173"/>
      <c r="H4" s="174">
        <f>RSQ('In Process Calc.'!$U$3:$U$193,'In Process Calc.'!$T$3:$T$193)</f>
        <v>0.34079782379221213</v>
      </c>
      <c r="I4" s="174"/>
      <c r="J4" s="203" t="s">
        <v>421</v>
      </c>
      <c r="K4" s="175" t="s">
        <v>273</v>
      </c>
      <c r="L4" s="174" cm="1">
        <f t="array" ref="L4">IF($J4="Yes", SLOPE(IF('In Process Calc.'!$A$3:$A$193&lt;=NS, 'In Process Calc.'!$U$3:$U$193),IF('In Process Calc.'!$A$3:$A$193&lt;=NS,'In Process Calc.'!$T$3:$T$193)), $F4)</f>
        <v>-9.4599101523291859E-2</v>
      </c>
      <c r="M4" s="173"/>
      <c r="N4" s="174" cm="1">
        <f t="array" ref="N4">IF($J4="Yes", RSQ(IF('In Process Calc.'!$A$3:$A$193&lt;=NS, 'In Process Calc.'!$U$3:$U$193),IF('In Process Calc.'!$A$3:$A$193&lt;=NS,'In Process Calc.'!$T$3:$T$193)), $H4)</f>
        <v>0.85621675800388541</v>
      </c>
      <c r="O4" s="173"/>
      <c r="P4" s="174" cm="1">
        <f t="array" ref="P4">IF($J4="Yes", SLOPE(IF('In Process Calc.'!$A$3:$A$193&gt;NS, 'In Process Calc.'!$U$3:$U$193),IF('In Process Calc.'!$A$3:$A$193&gt;NS,'In Process Calc.'!$T$3:$T$193)), $F4)</f>
        <v>3.3790270491718559E-2</v>
      </c>
      <c r="Q4" s="173"/>
      <c r="R4" s="176" cm="1">
        <f t="array" ref="R4">IF($J4="Yes", RSQ(IF('In Process Calc.'!$A$3:$A$193&gt;NS, 'In Process Calc.'!$U$3:$U$193),IF('In Process Calc.'!$A$3:$A$193&gt;NS,'In Process Calc.'!$T$3:$T$193)), $H4)</f>
        <v>0.96337078987900926</v>
      </c>
    </row>
    <row r="5" spans="1:18" ht="14" thickBot="1">
      <c r="A5" s="161" t="s">
        <v>416</v>
      </c>
      <c r="B5" s="162"/>
      <c r="C5" s="172"/>
      <c r="D5" s="173"/>
      <c r="E5" s="172"/>
      <c r="F5" s="173">
        <f>SLOPE('In Process Calc.'!$Z$3:$Z$193,'In Process Calc.'!$T$3:$T$193)</f>
        <v>-8.5754809761811063E-3</v>
      </c>
      <c r="G5" s="173"/>
      <c r="H5" s="174">
        <f>RSQ('In Process Calc.'!$Z$3:$Z$193,'In Process Calc.'!$T$3:$T$193)</f>
        <v>3.3507238528244577E-3</v>
      </c>
      <c r="I5" s="174"/>
      <c r="J5" s="204" t="s">
        <v>421</v>
      </c>
      <c r="K5" s="177" t="s">
        <v>416</v>
      </c>
      <c r="L5" s="178" cm="1">
        <f t="array" ref="L5">IF($J5="Yes", SLOPE(IF('In Process Calc.'!$A$3:$A$193&lt;=NS, 'In Process Calc.'!$Z$3:$Z$193),IF('In Process Calc.'!$A$3:$A$193&lt;=NS,'In Process Calc.'!$T$3:$T$193)), $F5)</f>
        <v>0.23789127889794265</v>
      </c>
      <c r="M5" s="179"/>
      <c r="N5" s="178" cm="1">
        <f t="array" ref="N5">IF($J5="Yes", RSQ(IF('In Process Calc.'!$A$3:$A$193&lt;=NS, 'In Process Calc.'!$Z$3:$Z$193),IF('In Process Calc.'!$A$3:$A$193&lt;=NS,'In Process Calc.'!$T$3:$T$193)), $H5)</f>
        <v>0.60101615019710519</v>
      </c>
      <c r="O5" s="179"/>
      <c r="P5" s="178" cm="1">
        <f t="array" ref="P5">IF($J5="Yes", SLOPE(IF('In Process Calc.'!$A$3:$A$193&gt;NS, 'In Process Calc.'!$Z$3:$Z$193),IF('In Process Calc.'!$A$3:$A$193&gt;NS,'In Process Calc.'!$T$3:$T$193)), $F5)</f>
        <v>-7.5569919583864401E-2</v>
      </c>
      <c r="Q5" s="179"/>
      <c r="R5" s="180" cm="1">
        <f t="array" ref="R5">IF($J5="Yes", RSQ(IF('In Process Calc.'!$A$3:$A$193&gt;NS, 'In Process Calc.'!$Z$3:$Z$193),IF('In Process Calc.'!$A$3:$A$193&gt;NS,'In Process Calc.'!$T$3:$T$193)), $H5)</f>
        <v>0.26010714324952577</v>
      </c>
    </row>
    <row r="6" spans="1:18" ht="14" thickBot="1">
      <c r="A6" s="181"/>
      <c r="B6" s="182"/>
      <c r="C6" s="182"/>
      <c r="D6" s="182"/>
      <c r="E6" s="182"/>
      <c r="F6" s="182"/>
      <c r="G6" s="182"/>
      <c r="H6" s="182"/>
      <c r="I6" s="182"/>
      <c r="J6" s="183"/>
      <c r="K6" s="182"/>
      <c r="L6" s="182"/>
      <c r="M6" s="182"/>
      <c r="N6" s="182"/>
      <c r="O6" s="182"/>
      <c r="P6" s="182"/>
      <c r="Q6" s="182"/>
      <c r="R6" s="184"/>
    </row>
    <row r="7" spans="1:18" s="66" customFormat="1" ht="25.25" customHeight="1">
      <c r="A7" s="185"/>
      <c r="B7" s="186"/>
      <c r="C7" s="559" t="s">
        <v>423</v>
      </c>
      <c r="D7" s="559"/>
      <c r="E7" s="563" t="s">
        <v>415</v>
      </c>
      <c r="F7" s="563"/>
      <c r="G7" s="563"/>
      <c r="H7" s="563"/>
      <c r="I7" s="187"/>
      <c r="J7" s="568" t="s">
        <v>419</v>
      </c>
      <c r="K7" s="566" t="s">
        <v>435</v>
      </c>
      <c r="L7" s="563"/>
      <c r="M7" s="563"/>
      <c r="N7" s="563"/>
      <c r="O7" s="563" t="s">
        <v>436</v>
      </c>
      <c r="P7" s="563"/>
      <c r="Q7" s="563"/>
      <c r="R7" s="567"/>
    </row>
    <row r="8" spans="1:18" ht="14" thickBot="1">
      <c r="A8" s="188"/>
      <c r="B8" s="189"/>
      <c r="C8" s="571" t="s">
        <v>272</v>
      </c>
      <c r="D8" s="571"/>
      <c r="E8" s="190"/>
      <c r="F8" s="190" t="s">
        <v>326</v>
      </c>
      <c r="G8" s="190"/>
      <c r="H8" s="190" t="s">
        <v>289</v>
      </c>
      <c r="I8" s="191"/>
      <c r="J8" s="569"/>
      <c r="K8" s="192"/>
      <c r="L8" s="193" t="s">
        <v>326</v>
      </c>
      <c r="M8" s="193"/>
      <c r="N8" s="193" t="s">
        <v>289</v>
      </c>
      <c r="O8" s="193"/>
      <c r="P8" s="193" t="s">
        <v>326</v>
      </c>
      <c r="Q8" s="193"/>
      <c r="R8" s="194" t="s">
        <v>289</v>
      </c>
    </row>
    <row r="9" spans="1:18">
      <c r="A9" s="195" t="s">
        <v>274</v>
      </c>
      <c r="B9" s="196"/>
      <c r="C9" s="172"/>
      <c r="D9" s="174">
        <v>1.6666666666666666E-2</v>
      </c>
      <c r="E9" s="173"/>
      <c r="F9" s="174">
        <f>SLOPE('In Process Calc.'!$O$3:$O$193,'In Process Calc.'!$U$3:$U$193)</f>
        <v>1.8686070883071497</v>
      </c>
      <c r="G9" s="173"/>
      <c r="H9" s="174">
        <f>RSQ('In Process Calc.'!$O$3:$O$193,'In Process Calc.'!$U$3:$U$193)</f>
        <v>0.85870037817368083</v>
      </c>
      <c r="I9" s="197"/>
      <c r="J9" s="203" t="s">
        <v>421</v>
      </c>
      <c r="K9" s="198" t="s">
        <v>274</v>
      </c>
      <c r="L9" s="174" cm="1">
        <f t="array" ref="L9">IF($J9="Yes", SLOPE(IF('In Process Calc.'!$A$3:$A$193&lt;=NS, 'In Process Calc.'!$O$3:$O$193),IF('In Process Calc.'!$A$3:$A$193&lt;=NS,'In Process Calc.'!$U$3:$U$193)), $F9)</f>
        <v>1.6525337131672382</v>
      </c>
      <c r="M9" s="173"/>
      <c r="N9" s="174" cm="1">
        <f t="array" ref="N9">IF($J9="Yes", RSQ(IF('In Process Calc.'!$A$3:$A$193&lt;=NS, 'In Process Calc.'!$O$3:$O$193),IF('In Process Calc.'!$A$3:$A$193&lt;=NS,'In Process Calc.'!$U$3:$U$193)), $H9)</f>
        <v>0.91269588214966624</v>
      </c>
      <c r="O9" s="173"/>
      <c r="P9" s="174" cm="1">
        <f t="array" ref="P9">IF($J9="Yes", SLOPE(IF('In Process Calc.'!$A$3:$A$193&gt;NS, 'In Process Calc.'!$O$3:$O$193),IF('In Process Calc.'!$A$3:$A$193&gt;NS,'In Process Calc.'!$U$3:$U$193)), $F9)</f>
        <v>3.8896753048437875</v>
      </c>
      <c r="Q9" s="173"/>
      <c r="R9" s="176" cm="1">
        <f t="array" ref="R9">IF($J9="Yes", RSQ(IF('In Process Calc.'!$A$3:$A$193&gt;NS, 'In Process Calc.'!$O$3:$O$193),IF('In Process Calc.'!$A$3:$A$193&gt;NS,'In Process Calc.'!$U$3:$U$193)), $H9)</f>
        <v>0.76585342713110294</v>
      </c>
    </row>
    <row r="10" spans="1:18">
      <c r="A10" s="195" t="s">
        <v>275</v>
      </c>
      <c r="B10" s="196"/>
      <c r="C10" s="172"/>
      <c r="D10" s="174">
        <v>0.23333333333333334</v>
      </c>
      <c r="E10" s="173"/>
      <c r="F10" s="174">
        <f>SLOPE('In Process Calc.'!$P$3:$P$193,'In Process Calc.'!$U$3:$U$193)</f>
        <v>0.1934842952460426</v>
      </c>
      <c r="G10" s="173"/>
      <c r="H10" s="174">
        <f>RSQ('In Process Calc.'!$P$3:$P$193,'In Process Calc.'!$U$3:$U$193)</f>
        <v>0.15111038512961195</v>
      </c>
      <c r="I10" s="197"/>
      <c r="J10" s="203" t="s">
        <v>421</v>
      </c>
      <c r="K10" s="199" t="s">
        <v>275</v>
      </c>
      <c r="L10" s="174" cm="1">
        <f t="array" ref="L10">IF($J10="Yes", SLOPE(IF('In Process Calc.'!$A$3:$A$193&lt;=NS,'In Process Calc.'!$P$3:$P$193),IF('In Process Calc.'!$A$3:$A$193&lt;=NS,'In Process Calc.'!$U$3:$U$193)),$F10)</f>
        <v>0.23579844753686588</v>
      </c>
      <c r="M10" s="173"/>
      <c r="N10" s="174" cm="1">
        <f t="array" ref="N10">IF($J10="Yes", RSQ(IF('In Process Calc.'!$A$3:$A$193&lt;=NS,'In Process Calc.'!$P$3:$P$193),IF('In Process Calc.'!$A$3:$A$193&lt;=NS,'In Process Calc.'!$U$3:$U$193)),$H10)</f>
        <v>0.59611415010454871</v>
      </c>
      <c r="O10" s="197"/>
      <c r="P10" s="174" cm="1">
        <f t="array" ref="P10">IF($J10="Yes", SLOPE(IF('In Process Calc.'!$A$3:$A$193&gt;NS, 'In Process Calc.'!$P$3:$P$193),IF('In Process Calc.'!$A$3:$A$193&gt;NS,'In Process Calc.'!$U$3:$U$193)), $F10)</f>
        <v>0.4815295752575024</v>
      </c>
      <c r="Q10" s="173"/>
      <c r="R10" s="176" cm="1">
        <f t="array" ref="R10">IF($J10="Yes", RSQ(IF('In Process Calc.'!$A$3:$A$193&gt;NS, 'In Process Calc.'!$P$3:$P$193),IF('In Process Calc.'!$A$3:$A$193&gt;NS,'In Process Calc.'!$U$3:$U$193)), $H10)</f>
        <v>0.40927431900722455</v>
      </c>
    </row>
    <row r="11" spans="1:18">
      <c r="A11" s="195" t="s">
        <v>276</v>
      </c>
      <c r="B11" s="196"/>
      <c r="C11" s="172"/>
      <c r="D11" s="174">
        <v>1.6666666666666666E-2</v>
      </c>
      <c r="E11" s="173"/>
      <c r="F11" s="174">
        <f>SLOPE('In Process Calc.'!$Q$3:$Q$193,'In Process Calc.'!$U$3:$U$193)</f>
        <v>-1.6093013205058895</v>
      </c>
      <c r="G11" s="173"/>
      <c r="H11" s="174">
        <f>RSQ('In Process Calc.'!$Q$3:$Q$193,'In Process Calc.'!$U$3:$U$193)</f>
        <v>0.5236044903398509</v>
      </c>
      <c r="I11" s="197"/>
      <c r="J11" s="203" t="s">
        <v>421</v>
      </c>
      <c r="K11" s="199" t="s">
        <v>276</v>
      </c>
      <c r="L11" s="174" cm="1">
        <f t="array" ref="L11">IF($J11="Yes", SLOPE(IF('In Process Calc.'!$A$3:$A$193&lt;=NS,'In Process Calc.'!$Q$3:$Q$193),IF('In Process Calc.'!$A$3:$A$193&lt;=NS,'In Process Calc.'!$U$3:$U$193)),$F11)</f>
        <v>-1.3246110272134539</v>
      </c>
      <c r="M11" s="173"/>
      <c r="N11" s="174" cm="1">
        <f t="array" ref="N11">IF($J11="Yes", RSQ(IF('In Process Calc.'!$A$3:$A$193&lt;=NS,'In Process Calc.'!$Q$3:$Q$193),IF('In Process Calc.'!$A$3:$A$193&lt;=NS,'In Process Calc.'!$U$3:$U$193)),$H11)</f>
        <v>0.74129234205795302</v>
      </c>
      <c r="O11" s="197"/>
      <c r="P11" s="174" cm="1">
        <f t="array" ref="P11">IF($J11="Yes", SLOPE(IF('In Process Calc.'!$A$3:$A$193&gt;NS, 'In Process Calc.'!$Q$3:$Q$193),IF('In Process Calc.'!$A$3:$A$193&gt;NS,'In Process Calc.'!$U$3:$U$193)), $F11)</f>
        <v>-4.031673777376233E-2</v>
      </c>
      <c r="Q11" s="173"/>
      <c r="R11" s="176" cm="1">
        <f t="array" ref="R11">IF($J11="Yes", RSQ(IF('In Process Calc.'!$A$3:$A$193&gt;NS, 'In Process Calc.'!$Q$3:$Q$193),IF('In Process Calc.'!$A$3:$A$193&gt;NS,'In Process Calc.'!$U$3:$U$193)), $H11)</f>
        <v>0.99800961878681671</v>
      </c>
    </row>
    <row r="12" spans="1:18">
      <c r="A12" s="195" t="s">
        <v>277</v>
      </c>
      <c r="B12" s="196"/>
      <c r="C12" s="172"/>
      <c r="D12" s="174">
        <v>1.6666666666666666E-2</v>
      </c>
      <c r="E12" s="173"/>
      <c r="F12" s="174">
        <f>SLOPE('In Process Calc.'!$R$3:$R$193,'In Process Calc.'!$U$3:$U$193)</f>
        <v>0.39646559359661754</v>
      </c>
      <c r="G12" s="173"/>
      <c r="H12" s="174">
        <f>RSQ('In Process Calc.'!$R$3:$R$193,'In Process Calc.'!$U$3:$U$193)</f>
        <v>0.63863350770364646</v>
      </c>
      <c r="I12" s="197"/>
      <c r="J12" s="203" t="s">
        <v>421</v>
      </c>
      <c r="K12" s="199" t="s">
        <v>277</v>
      </c>
      <c r="L12" s="174" cm="1">
        <f t="array" ref="L12">IF($J12="Yes", SLOPE(IF('In Process Calc.'!$A$3:$A$193&lt;=NS,'In Process Calc.'!$R$3:$R$193),IF('In Process Calc.'!$A$3:$A$193&lt;=NS,'In Process Calc.'!$U$3:$U$193)),$F12)</f>
        <v>0.36824956239930079</v>
      </c>
      <c r="M12" s="173"/>
      <c r="N12" s="174" cm="1">
        <f t="array" ref="N12">IF($J12="Yes", RSQ(IF('In Process Calc.'!$A$3:$A$193&lt;=NS,'In Process Calc.'!$R$3:$R$193),IF('In Process Calc.'!$A$3:$A$193&lt;=NS,'In Process Calc.'!$U$3:$U$193)),$H12)</f>
        <v>0.8846003481244582</v>
      </c>
      <c r="O12" s="197"/>
      <c r="P12" s="174" cm="1">
        <f t="array" ref="P12">IF($J12="Yes", SLOPE(IF('In Process Calc.'!$A$3:$A$193&gt;NS, 'In Process Calc.'!$R$3:$R$193),IF('In Process Calc.'!$A$3:$A$193&gt;NS,'In Process Calc.'!$U$3:$U$193)), $F12)</f>
        <v>-0.94325615656535255</v>
      </c>
      <c r="Q12" s="173"/>
      <c r="R12" s="176" cm="1">
        <f t="array" ref="R12">IF($J12="Yes", RSQ(IF('In Process Calc.'!$A$3:$A$193&gt;NS, 'In Process Calc.'!$R$3:$R$193),IF('In Process Calc.'!$A$3:$A$193&gt;NS,'In Process Calc.'!$U$3:$U$193)), $H12)</f>
        <v>0.2862580120721423</v>
      </c>
    </row>
    <row r="13" spans="1:18">
      <c r="A13" s="195" t="s">
        <v>370</v>
      </c>
      <c r="B13" s="196"/>
      <c r="C13" s="172"/>
      <c r="D13" s="173"/>
      <c r="E13" s="173"/>
      <c r="F13" s="174">
        <f>SLOPE('In Process Calc.'!$S$3:$S$193,'In Process Calc.'!$U$3:$U$193)</f>
        <v>-0.25078876921448789</v>
      </c>
      <c r="G13" s="173"/>
      <c r="H13" s="174">
        <f>RSQ('In Process Calc.'!$S$3:$S$193,'In Process Calc.'!$U$3:$U$193)</f>
        <v>0.74051649457679403</v>
      </c>
      <c r="I13" s="197"/>
      <c r="J13" s="203" t="s">
        <v>421</v>
      </c>
      <c r="K13" s="199" t="s">
        <v>370</v>
      </c>
      <c r="L13" s="174" cm="1">
        <f t="array" ref="L13">IF($J13="Yes", SLOPE(IF('In Process Calc.'!$A$3:$A$193&lt;=NS,'In Process Calc.'!$S$3:$S$193),IF('In Process Calc.'!$A$3:$A$193&lt;=NS,'In Process Calc.'!$U$3:$U$193)),$F13)</f>
        <v>-0.23150199303312369</v>
      </c>
      <c r="M13" s="173"/>
      <c r="N13" s="174" cm="1">
        <f t="array" ref="N13">IF($J13="Yes", RSQ(IF('In Process Calc.'!$A$3:$A$193&lt;=NS,'In Process Calc.'!$S$3:$S$193),IF('In Process Calc.'!$A$3:$A$193&lt;=NS,'In Process Calc.'!$U$3:$U$193)),$H13)</f>
        <v>0.92310100662572281</v>
      </c>
      <c r="O13" s="197"/>
      <c r="P13" s="174" cm="1">
        <f t="array" ref="P13">IF($J13="Yes", SLOPE(IF('In Process Calc.'!$A$3:$A$193&gt;NS, 'In Process Calc.'!$S$3:$S$193),IF('In Process Calc.'!$A$3:$A$193&gt;NS,'In Process Calc.'!$U$3:$U$193)), $F13)</f>
        <v>-0.56905471957581766</v>
      </c>
      <c r="Q13" s="173"/>
      <c r="R13" s="176" cm="1">
        <f t="array" ref="R13">IF($J13="Yes", RSQ(IF('In Process Calc.'!$A$3:$A$193&gt;NS, 'In Process Calc.'!$S$3:$S$193),IF('In Process Calc.'!$A$3:$A$193&gt;NS,'In Process Calc.'!$U$3:$U$193)), $H13)</f>
        <v>0.97436990127127976</v>
      </c>
    </row>
    <row r="14" spans="1:18">
      <c r="A14" s="195" t="s">
        <v>278</v>
      </c>
      <c r="B14" s="196"/>
      <c r="C14" s="172"/>
      <c r="D14" s="174">
        <v>2.2202486678507993</v>
      </c>
      <c r="E14" s="173"/>
      <c r="F14" s="174">
        <f>SLOPE('In Process Calc.'!$V$3:$V$193,'In Process Calc.'!$U$3:$U$193)</f>
        <v>2.4568355807382156</v>
      </c>
      <c r="G14" s="173"/>
      <c r="H14" s="174">
        <f>RSQ('In Process Calc.'!$V$3:$V$193,'In Process Calc.'!$U$3:$U$193)</f>
        <v>0.41429032461590337</v>
      </c>
      <c r="I14" s="197"/>
      <c r="J14" s="203" t="s">
        <v>421</v>
      </c>
      <c r="K14" s="199" t="s">
        <v>278</v>
      </c>
      <c r="L14" s="174" cm="1">
        <f t="array" ref="L14">IF($J14="Yes", SLOPE(IF('In Process Calc.'!$A$3:$A$193&lt;=NS,'In Process Calc.'!$V$3:$V$193),IF('In Process Calc.'!$A$3:$A$193&lt;=NS,'In Process Calc.'!$U$3:$U$193)),$F14)</f>
        <v>3.1295265437029771</v>
      </c>
      <c r="M14" s="173"/>
      <c r="N14" s="174" cm="1">
        <f t="array" ref="N14">IF($J14="Yes", RSQ(IF('In Process Calc.'!$A$3:$A$193&lt;=NS,'In Process Calc.'!$V$3:$V$193),IF('In Process Calc.'!$A$3:$A$193&lt;=NS,'In Process Calc.'!$U$3:$U$193)),$H14)</f>
        <v>0.81958978580877972</v>
      </c>
      <c r="O14" s="197"/>
      <c r="P14" s="174" cm="1">
        <f t="array" ref="P14">IF($J14="Yes", SLOPE(IF('In Process Calc.'!$A$3:$A$193&gt;NS, 'In Process Calc.'!$V$3:$V$193),IF('In Process Calc.'!$A$3:$A$193&gt;NS,'In Process Calc.'!$U$3:$U$193)), $F14)</f>
        <v>1.8899409225730648</v>
      </c>
      <c r="Q14" s="173"/>
      <c r="R14" s="176" cm="1">
        <f t="array" ref="R14">IF($J14="Yes", RSQ(IF('In Process Calc.'!$A$3:$A$193&gt;NS, 'In Process Calc.'!$V$3:$V$193),IF('In Process Calc.'!$A$3:$A$193&gt;NS,'In Process Calc.'!$U$3:$U$193)), $H14)</f>
        <v>0.34343937242128436</v>
      </c>
    </row>
    <row r="15" spans="1:18">
      <c r="A15" s="195" t="s">
        <v>159</v>
      </c>
      <c r="B15" s="196"/>
      <c r="C15" s="172"/>
      <c r="D15" s="174">
        <v>8.3333333333333329E-2</v>
      </c>
      <c r="E15" s="173"/>
      <c r="F15" s="174">
        <f>SLOPE('In Process Calc.'!$W$3:$W$193,'In Process Calc.'!$U$3:$U$193)</f>
        <v>0</v>
      </c>
      <c r="G15" s="173"/>
      <c r="H15" s="174" t="e">
        <f>RSQ('In Process Calc.'!$W$3:$W$193,'In Process Calc.'!$U$3:$U$193)</f>
        <v>#DIV/0!</v>
      </c>
      <c r="I15" s="197"/>
      <c r="J15" s="203" t="s">
        <v>421</v>
      </c>
      <c r="K15" s="199" t="s">
        <v>159</v>
      </c>
      <c r="L15" s="174" cm="1">
        <f t="array" ref="L15">IF($J15="Yes", SLOPE(IF('In Process Calc.'!$A$3:$A$193&lt;=NS,'In Process Calc.'!$W$3:$W$193),IF('In Process Calc.'!$A$3:$A$193&lt;=NS,'In Process Calc.'!$U$3:$U$193)),$F15)</f>
        <v>0</v>
      </c>
      <c r="M15" s="173"/>
      <c r="N15" s="174" t="e" cm="1">
        <f t="array" ref="N15">IF($J15="Yes", RSQ(IF('In Process Calc.'!$A$3:$A$193&lt;=NS,'In Process Calc.'!$W$3:$W$193),IF('In Process Calc.'!$A$3:$A$193&lt;=NS,'In Process Calc.'!$U$3:$U$193)),$H15)</f>
        <v>#DIV/0!</v>
      </c>
      <c r="O15" s="197"/>
      <c r="P15" s="174" cm="1">
        <f t="array" ref="P15">IF($J15="Yes", SLOPE(IF('In Process Calc.'!$A$3:$A$193&gt;NS, 'In Process Calc.'!$W$3:$W$193),IF('In Process Calc.'!$A$3:$A$193&gt;NS,'In Process Calc.'!$U$3:$U$193)), $F15)</f>
        <v>0</v>
      </c>
      <c r="Q15" s="173"/>
      <c r="R15" s="176" t="e" cm="1">
        <f t="array" ref="R15">IF($J15="Yes", RSQ(IF('In Process Calc.'!$A$3:$A$193&gt;NS, 'In Process Calc.'!$W$3:$W$193),IF('In Process Calc.'!$A$3:$A$193&gt;NS,'In Process Calc.'!$U$3:$U$193)), $H15)</f>
        <v>#DIV/0!</v>
      </c>
    </row>
    <row r="16" spans="1:18">
      <c r="A16" s="195" t="s">
        <v>279</v>
      </c>
      <c r="B16" s="196"/>
      <c r="C16" s="172"/>
      <c r="D16" s="174">
        <v>5.1000000000000004E-2</v>
      </c>
      <c r="E16" s="173"/>
      <c r="F16" s="174">
        <f>SLOPE('In Process Calc.'!$X$3:$X$193,'In Process Calc.'!$U$3:$U$193)</f>
        <v>0</v>
      </c>
      <c r="G16" s="173"/>
      <c r="H16" s="174" t="e">
        <f>RSQ('In Process Calc.'!$X$3:$X$193,'In Process Calc.'!$U$3:$U$193)</f>
        <v>#DIV/0!</v>
      </c>
      <c r="I16" s="197"/>
      <c r="J16" s="203" t="s">
        <v>421</v>
      </c>
      <c r="K16" s="199" t="s">
        <v>279</v>
      </c>
      <c r="L16" s="174" cm="1">
        <f t="array" ref="L16">IF($J16="Yes", SLOPE(IF('In Process Calc.'!$A$3:$A$193&lt;=NS,'In Process Calc.'!$X$3:$X$193),IF('In Process Calc.'!$A$3:$A$193&lt;=NS,'In Process Calc.'!$U$3:$U$193)),$F16)</f>
        <v>0</v>
      </c>
      <c r="M16" s="173"/>
      <c r="N16" s="174" t="e" cm="1">
        <f t="array" ref="N16">IF($J16="Yes", RSQ(IF('In Process Calc.'!$A$3:$A$193&lt;=NS,'In Process Calc.'!$X$3:$X$193),IF('In Process Calc.'!$A$3:$A$193&lt;=NS,'In Process Calc.'!$U$3:$U$193)),$H16)</f>
        <v>#DIV/0!</v>
      </c>
      <c r="O16" s="197"/>
      <c r="P16" s="174" cm="1">
        <f t="array" ref="P16">IF($J16="Yes", SLOPE(IF('In Process Calc.'!$A$3:$A$193&gt;NS, 'In Process Calc.'!$X$3:$X$193),IF('In Process Calc.'!$A$3:$A$193&gt;NS,'In Process Calc.'!$U$3:$U$193)), $F16)</f>
        <v>0</v>
      </c>
      <c r="Q16" s="173"/>
      <c r="R16" s="176" t="e" cm="1">
        <f t="array" ref="R16">IF($J16="Yes", RSQ(IF('In Process Calc.'!$A$3:$A$193&gt;NS, 'In Process Calc.'!$X$3:$X$193),IF('In Process Calc.'!$A$3:$A$193&gt;NS,'In Process Calc.'!$U$3:$U$193)), $H16)</f>
        <v>#DIV/0!</v>
      </c>
    </row>
    <row r="17" spans="1:24">
      <c r="A17" s="195" t="s">
        <v>280</v>
      </c>
      <c r="B17" s="196"/>
      <c r="C17" s="172"/>
      <c r="D17" s="174">
        <v>0.13833333333333334</v>
      </c>
      <c r="E17" s="173"/>
      <c r="F17" s="174">
        <f>SLOPE('In Process Calc.'!$Y$3:$Y$193,'In Process Calc.'!$U$3:$U$193)</f>
        <v>0</v>
      </c>
      <c r="G17" s="173"/>
      <c r="H17" s="174" t="e">
        <f>RSQ('In Process Calc.'!$Y$3:$Y$193,'In Process Calc.'!$U$3:$U$193)</f>
        <v>#DIV/0!</v>
      </c>
      <c r="I17" s="197"/>
      <c r="J17" s="203" t="s">
        <v>421</v>
      </c>
      <c r="K17" s="199" t="s">
        <v>280</v>
      </c>
      <c r="L17" s="174" cm="1">
        <f t="array" ref="L17">IF($J17="Yes", SLOPE(IF('In Process Calc.'!$A$3:$A$193&lt;=NS,'In Process Calc.'!$Y$3:$Y$193),IF('In Process Calc.'!$A$3:$A$193&lt;=NS,'In Process Calc.'!$U$3:$U$193)),$F17)</f>
        <v>0</v>
      </c>
      <c r="M17" s="173"/>
      <c r="N17" s="174" t="e" cm="1">
        <f t="array" ref="N17">IF($J17="Yes", RSQ(IF('In Process Calc.'!$A$3:$A$193&lt;=NS,'In Process Calc.'!$Y$3:$Y$193),IF('In Process Calc.'!$A$3:$A$193&lt;=NS,'In Process Calc.'!$U$3:$U$193)),$H17)</f>
        <v>#DIV/0!</v>
      </c>
      <c r="O17" s="197"/>
      <c r="P17" s="174" cm="1">
        <f t="array" ref="P17">IF($J17="Yes", SLOPE(IF('In Process Calc.'!$A$3:$A$193&gt;NS, 'In Process Calc.'!$Y$3:$Y$193),IF('In Process Calc.'!$A$3:$A$193&gt;NS,'In Process Calc.'!$U$3:$U$193)), $F17)</f>
        <v>0</v>
      </c>
      <c r="Q17" s="173"/>
      <c r="R17" s="176" t="e" cm="1">
        <f t="array" ref="R17">IF($J17="Yes", RSQ(IF('In Process Calc.'!$A$3:$A$193&gt;NS, 'In Process Calc.'!$Y$3:$Y$193),IF('In Process Calc.'!$A$3:$A$193&gt;NS,'In Process Calc.'!$U$3:$U$193)), $H17)</f>
        <v>#DIV/0!</v>
      </c>
    </row>
    <row r="18" spans="1:24">
      <c r="A18" s="195" t="s">
        <v>281</v>
      </c>
      <c r="B18" s="196"/>
      <c r="C18" s="172"/>
      <c r="D18" s="174">
        <v>0.15</v>
      </c>
      <c r="E18" s="173"/>
      <c r="F18" s="174">
        <f>SLOPE('In Process Calc.'!$AA$3:$AA$193,'In Process Calc.'!$U$3:$U$193)</f>
        <v>0</v>
      </c>
      <c r="G18" s="173"/>
      <c r="H18" s="174" t="e">
        <f>RSQ('In Process Calc.'!$AA$3:$AA$193,'In Process Calc.'!$U$3:$U$193)</f>
        <v>#DIV/0!</v>
      </c>
      <c r="I18" s="197"/>
      <c r="J18" s="203" t="s">
        <v>421</v>
      </c>
      <c r="K18" s="199" t="s">
        <v>281</v>
      </c>
      <c r="L18" s="174" cm="1">
        <f t="array" ref="L18">IF($J18="Yes", SLOPE(IF('In Process Calc.'!$A$3:$A$193&lt;=NS,'In Process Calc.'!$AA$3:$AA$193),IF('In Process Calc.'!$A$3:$A$193&lt;=NS,'In Process Calc.'!$U$3:$U$193)),$F18)</f>
        <v>0</v>
      </c>
      <c r="M18" s="173"/>
      <c r="N18" s="174" t="e" cm="1">
        <f t="array" ref="N18">IF($J18="Yes", RSQ(IF('In Process Calc.'!$A$3:$A$193&lt;=NS,'In Process Calc.'!$AA$3:$AA$193),IF('In Process Calc.'!$A$3:$A$193&lt;=NS,'In Process Calc.'!$U$3:$U$193)),$H18)</f>
        <v>#DIV/0!</v>
      </c>
      <c r="O18" s="197"/>
      <c r="P18" s="174" cm="1">
        <f t="array" ref="P18">IF($J18="Yes", SLOPE(IF('In Process Calc.'!$A$3:$A$193&gt;NS, 'In Process Calc.'!$AA$3:$AA$193),IF('In Process Calc.'!$A$3:$A$193&gt;NS,'In Process Calc.'!$U$3:$U$193)), $F18)</f>
        <v>0</v>
      </c>
      <c r="Q18" s="173"/>
      <c r="R18" s="176" t="e" cm="1">
        <f t="array" ref="R18">IF($J18="Yes", RSQ(IF('In Process Calc.'!$A$3:$A$193&gt;NS, 'In Process Calc.'!$AA$3:$AA$193),IF('In Process Calc.'!$A$3:$A$193&gt;NS,'In Process Calc.'!$U$3:$U$193)), $H18)</f>
        <v>#DIV/0!</v>
      </c>
    </row>
    <row r="19" spans="1:24">
      <c r="A19" s="195" t="s">
        <v>282</v>
      </c>
      <c r="B19" s="196"/>
      <c r="C19" s="172"/>
      <c r="D19" s="174">
        <v>0.16666666666666666</v>
      </c>
      <c r="E19" s="173"/>
      <c r="F19" s="174">
        <f>SLOPE('In Process Calc.'!$AB$3:$AB$193,'In Process Calc.'!$U$3:$U$193)</f>
        <v>0</v>
      </c>
      <c r="G19" s="173"/>
      <c r="H19" s="174" t="e">
        <f>RSQ('In Process Calc.'!$AB$3:$AB$193,'In Process Calc.'!$U$3:$U$193)</f>
        <v>#DIV/0!</v>
      </c>
      <c r="I19" s="197"/>
      <c r="J19" s="203" t="s">
        <v>421</v>
      </c>
      <c r="K19" s="199" t="s">
        <v>282</v>
      </c>
      <c r="L19" s="174" cm="1">
        <f t="array" ref="L19">IF($J19="Yes", SLOPE(IF('In Process Calc.'!$A$3:$A$193&lt;=NS,'In Process Calc.'!$AB$3:$AB$193),IF('In Process Calc.'!$A$3:$A$193&lt;=NS,'In Process Calc.'!$U$3:$U$193)),$F19)</f>
        <v>0</v>
      </c>
      <c r="M19" s="173"/>
      <c r="N19" s="174" t="e" cm="1">
        <f t="array" ref="N19">IF($J19="Yes", RSQ(IF('In Process Calc.'!$A$3:$A$193&lt;=NS,'In Process Calc.'!$AB$3:$AB$193),IF('In Process Calc.'!$A$3:$A$193&lt;=NS,'In Process Calc.'!$U$3:$U$193)),$H19)</f>
        <v>#DIV/0!</v>
      </c>
      <c r="O19" s="197"/>
      <c r="P19" s="174" cm="1">
        <f t="array" ref="P19">IF($J19="Yes", SLOPE(IF('In Process Calc.'!$A$3:$A$193&gt;NS, 'In Process Calc.'!$AB$3:$AB$193),IF('In Process Calc.'!$A$3:$A$193&gt;NS,'In Process Calc.'!$U$3:$U$193)), $F19)</f>
        <v>0</v>
      </c>
      <c r="Q19" s="173"/>
      <c r="R19" s="176" t="e" cm="1">
        <f t="array" ref="R19">IF($J19="Yes", RSQ(IF('In Process Calc.'!$A$3:$A$193&gt;NS, 'In Process Calc.'!$AB$3:$AB$193),IF('In Process Calc.'!$A$3:$A$193&gt;NS,'In Process Calc.'!$U$3:$U$193)), $H19)</f>
        <v>#DIV/0!</v>
      </c>
    </row>
    <row r="20" spans="1:24">
      <c r="A20" s="195" t="s">
        <v>283</v>
      </c>
      <c r="B20" s="196"/>
      <c r="C20" s="172"/>
      <c r="D20" s="174">
        <v>3.833333333333333E-2</v>
      </c>
      <c r="E20" s="173"/>
      <c r="F20" s="174">
        <f>SLOPE('In Process Calc.'!$AC$3:$AC$193,'In Process Calc.'!$U$3:$U$193)</f>
        <v>0</v>
      </c>
      <c r="G20" s="173"/>
      <c r="H20" s="174" t="e">
        <f>RSQ('In Process Calc.'!$AC$3:$AC$193,'In Process Calc.'!$U$3:$U$193)</f>
        <v>#DIV/0!</v>
      </c>
      <c r="I20" s="197"/>
      <c r="J20" s="203" t="s">
        <v>421</v>
      </c>
      <c r="K20" s="199" t="s">
        <v>283</v>
      </c>
      <c r="L20" s="174" cm="1">
        <f t="array" ref="L20">IF($J20="Yes", SLOPE(IF('In Process Calc.'!$A$3:$A$193&lt;=NS,'In Process Calc.'!$AC$3:$AC$193),IF('In Process Calc.'!$A$3:$A$193&lt;=NS,'In Process Calc.'!$U$3:$U$193)),$F20)</f>
        <v>0</v>
      </c>
      <c r="M20" s="173"/>
      <c r="N20" s="174" t="e" cm="1">
        <f t="array" ref="N20">IF($J20="Yes", RSQ(IF('In Process Calc.'!$A$3:$A$193&lt;=NS,'In Process Calc.'!$AC$3:$AC$193),IF('In Process Calc.'!$A$3:$A$193&lt;=NS,'In Process Calc.'!$U$3:$U$193)),$H20)</f>
        <v>#DIV/0!</v>
      </c>
      <c r="O20" s="197"/>
      <c r="P20" s="174" cm="1">
        <f t="array" ref="P20">IF($J20="Yes", SLOPE(IF('In Process Calc.'!$A$3:$A$193&gt;NS, 'In Process Calc.'!$AC$3:$AC$193),IF('In Process Calc.'!$A$3:$A$193&gt;NS,'In Process Calc.'!$U$3:$U$193)), $F20)</f>
        <v>0</v>
      </c>
      <c r="Q20" s="173"/>
      <c r="R20" s="176" t="e" cm="1">
        <f t="array" ref="R20">IF($J20="Yes", RSQ(IF('In Process Calc.'!$A$3:$A$193&gt;NS, 'In Process Calc.'!$AC$3:$AC$193),IF('In Process Calc.'!$A$3:$A$193&gt;NS,'In Process Calc.'!$U$3:$U$193)), $H20)</f>
        <v>#DIV/0!</v>
      </c>
    </row>
    <row r="21" spans="1:24">
      <c r="A21" s="195" t="s">
        <v>86</v>
      </c>
      <c r="B21" s="196"/>
      <c r="C21" s="172"/>
      <c r="D21" s="174"/>
      <c r="E21" s="173"/>
      <c r="F21" s="174">
        <f>SLOPE('In Process Calc.'!$AD$3:$AD$193,'In Process Calc.'!$U$3:$U$193)</f>
        <v>0</v>
      </c>
      <c r="G21" s="173"/>
      <c r="H21" s="174" t="e">
        <f>RSQ('In Process Calc.'!$AD$3:$AD$193,'In Process Calc.'!$U$3:$U$193)</f>
        <v>#DIV/0!</v>
      </c>
      <c r="I21" s="197"/>
      <c r="J21" s="203" t="s">
        <v>421</v>
      </c>
      <c r="K21" s="199" t="s">
        <v>86</v>
      </c>
      <c r="L21" s="174" cm="1">
        <f t="array" ref="L21">IF($J21="Yes", SLOPE(IF('In Process Calc.'!$A$3:$A$193&lt;=NS,'In Process Calc.'!$AD$3:$AD$193),IF('In Process Calc.'!$A$3:$A$193&lt;=NS,'In Process Calc.'!$U$3:$U$193)),$F21)</f>
        <v>0</v>
      </c>
      <c r="M21" s="173"/>
      <c r="N21" s="174" t="e" cm="1">
        <f t="array" ref="N21">IF($J21="Yes", RSQ(IF('In Process Calc.'!$A$3:$A$193&lt;=NS,'In Process Calc.'!$AD$3:$AD$193),IF('In Process Calc.'!$A$3:$A$193&lt;=NS,'In Process Calc.'!$U$3:$U$193)),$H21)</f>
        <v>#DIV/0!</v>
      </c>
      <c r="O21" s="197"/>
      <c r="P21" s="174" cm="1">
        <f t="array" ref="P21">IF($J21="Yes", SLOPE(IF('In Process Calc.'!$A$3:$A$193&gt;NS, 'In Process Calc.'!$AD$3:$AD$193),IF('In Process Calc.'!$A$3:$A$193&gt;NS,'In Process Calc.'!$U$3:$U$193)), $F21)</f>
        <v>0</v>
      </c>
      <c r="Q21" s="173"/>
      <c r="R21" s="176" t="e" cm="1">
        <f t="array" ref="R21">IF($J21="Yes", RSQ(IF('In Process Calc.'!$A$3:$A$193&gt;NS, 'In Process Calc.'!$AD$3:$AD$193),IF('In Process Calc.'!$A$3:$A$193&gt;NS,'In Process Calc.'!$U$3:$U$193)), $H21)</f>
        <v>#DIV/0!</v>
      </c>
    </row>
    <row r="22" spans="1:24">
      <c r="A22" s="195" t="s">
        <v>284</v>
      </c>
      <c r="B22" s="196"/>
      <c r="C22" s="172"/>
      <c r="D22" s="174">
        <v>7.166666666666667E-2</v>
      </c>
      <c r="E22" s="173"/>
      <c r="F22" s="174">
        <f>SLOPE('In Process Calc.'!$AE$3:$AE$193,'In Process Calc.'!$U$3:$U$193)</f>
        <v>0</v>
      </c>
      <c r="G22" s="173"/>
      <c r="H22" s="174" t="e">
        <f>RSQ('In Process Calc.'!$AE$3:$AE$193,'In Process Calc.'!$U$3:$U$193)</f>
        <v>#DIV/0!</v>
      </c>
      <c r="I22" s="197"/>
      <c r="J22" s="203" t="s">
        <v>421</v>
      </c>
      <c r="K22" s="199" t="s">
        <v>284</v>
      </c>
      <c r="L22" s="174" cm="1">
        <f t="array" ref="L22">IF($J22="Yes", SLOPE(IF('In Process Calc.'!$A$3:$A$193&lt;=NS,'In Process Calc.'!$AE$3:$AE$193),IF('In Process Calc.'!$A$3:$A$193&lt;=NS,'In Process Calc.'!$U$3:$U$193)),$F22)</f>
        <v>0</v>
      </c>
      <c r="M22" s="173"/>
      <c r="N22" s="174" t="e" cm="1">
        <f t="array" ref="N22">IF($J22="Yes", RSQ(IF('In Process Calc.'!$A$3:$A$193&lt;=NS,'In Process Calc.'!$AE$3:$AE$193),IF('In Process Calc.'!$A$3:$A$193&lt;=NS,'In Process Calc.'!$U$3:$U$193)),$H22)</f>
        <v>#DIV/0!</v>
      </c>
      <c r="O22" s="197"/>
      <c r="P22" s="174" cm="1">
        <f t="array" ref="P22">IF($J22="Yes", SLOPE(IF('In Process Calc.'!$A$3:$A$193&gt;NS, 'In Process Calc.'!$AE$3:$AE$193),IF('In Process Calc.'!$A$3:$A$193&gt;NS,'In Process Calc.'!$U$3:$U$193)), $F22)</f>
        <v>0</v>
      </c>
      <c r="Q22" s="173"/>
      <c r="R22" s="176" t="e" cm="1">
        <f t="array" ref="R22">IF($J22="Yes", RSQ(IF('In Process Calc.'!$A$3:$A$193&gt;NS, 'In Process Calc.'!$AE$3:$AE$193),IF('In Process Calc.'!$A$3:$A$193&gt;NS,'In Process Calc.'!$U$3:$U$193)), $H22)</f>
        <v>#DIV/0!</v>
      </c>
    </row>
    <row r="23" spans="1:24" ht="24.5" customHeight="1">
      <c r="A23" s="195" t="s">
        <v>371</v>
      </c>
      <c r="B23" s="196"/>
      <c r="C23" s="172"/>
      <c r="D23" s="173"/>
      <c r="E23" s="173"/>
      <c r="F23" s="174">
        <f>SLOPE('In Process Calc.'!$AF$3:$AF$193,'In Process Calc.'!$U$3:$U$193)</f>
        <v>0</v>
      </c>
      <c r="G23" s="173"/>
      <c r="H23" s="174" t="e">
        <f>RSQ('In Process Calc.'!$AF$3:$AF$193,'In Process Calc.'!$U$3:$U$193)</f>
        <v>#DIV/0!</v>
      </c>
      <c r="I23" s="197"/>
      <c r="J23" s="203" t="s">
        <v>421</v>
      </c>
      <c r="K23" s="199" t="s">
        <v>371</v>
      </c>
      <c r="L23" s="174" cm="1">
        <f t="array" ref="L23">IF($J23="Yes", SLOPE(IF('In Process Calc.'!$A$3:$A$193&lt;=NS,'In Process Calc.'!$P$3:$P$193),IF('In Process Calc.'!$A$3:$A$193&lt;=NS,'In Process Calc.'!$U$3:$U$193)),$F23)</f>
        <v>0.23579844753686588</v>
      </c>
      <c r="M23" s="173"/>
      <c r="N23" s="174" cm="1">
        <f t="array" ref="N23">IF($J23="Yes", RSQ(IF('In Process Calc.'!$A$3:$A$193&lt;=NS,'In Process Calc.'!$P$3:$P$193),IF('In Process Calc.'!$A$3:$A$193&lt;=NS,'In Process Calc.'!$U$3:$U$193)),$H23)</f>
        <v>0.59611415010454871</v>
      </c>
      <c r="O23" s="197"/>
      <c r="P23" s="174" cm="1">
        <f t="array" ref="P23">IF($J23="Yes", SLOPE(IF('In Process Calc.'!$A$3:$A$193&gt;NS, 'In Process Calc.'!$P$3:$P$193),IF('In Process Calc.'!$A$3:$A$193&gt;NS,'In Process Calc.'!$U$3:$U$193)), $F23)</f>
        <v>0.4815295752575024</v>
      </c>
      <c r="Q23" s="173"/>
      <c r="R23" s="176" cm="1">
        <f t="array" ref="R23">IF($J23="Yes", RSQ(IF('In Process Calc.'!$A$3:$A$193&gt;NS, 'In Process Calc.'!$P$3:$P$193),IF('In Process Calc.'!$A$3:$A$193&gt;NS,'In Process Calc.'!$U$3:$U$193)), $H23)</f>
        <v>0.40927431900722455</v>
      </c>
    </row>
    <row r="24" spans="1:24">
      <c r="A24" s="195" t="s">
        <v>285</v>
      </c>
      <c r="B24" s="196"/>
      <c r="C24" s="172"/>
      <c r="D24" s="174">
        <v>8.3333333333333329E-2</v>
      </c>
      <c r="E24" s="173"/>
      <c r="F24" s="174">
        <f>SLOPE('In Process Calc.'!$AG$3:$AG$193,'In Process Calc.'!$U$3:$U$193)</f>
        <v>0</v>
      </c>
      <c r="G24" s="173"/>
      <c r="H24" s="174" t="e">
        <f>RSQ('In Process Calc.'!$AG$3:$AG$193,'In Process Calc.'!$U$3:$U$193)</f>
        <v>#DIV/0!</v>
      </c>
      <c r="I24" s="197"/>
      <c r="J24" s="203" t="s">
        <v>421</v>
      </c>
      <c r="K24" s="199" t="s">
        <v>285</v>
      </c>
      <c r="L24" s="174" cm="1">
        <f t="array" ref="L24">IF($J24="Yes", SLOPE(IF('In Process Calc.'!$A$3:$A$193&lt;=NS,'In Process Calc.'!$AG$3:$AG$193),IF('In Process Calc.'!$A$3:$A$193&lt;=NS,'In Process Calc.'!$U$3:$U$193)),$F24)</f>
        <v>0</v>
      </c>
      <c r="M24" s="173"/>
      <c r="N24" s="174" t="e" cm="1">
        <f t="array" ref="N24">IF($J24="Yes", RSQ(IF('In Process Calc.'!$A$3:$A$193&lt;=NS,'In Process Calc.'!$AG$3:$AG$193),IF('In Process Calc.'!$A$3:$A$193&lt;=NS,'In Process Calc.'!$U$3:$U$193)),$H24)</f>
        <v>#DIV/0!</v>
      </c>
      <c r="O24" s="197"/>
      <c r="P24" s="174" cm="1">
        <f t="array" ref="P24">IF($J24="Yes", SLOPE(IF('In Process Calc.'!$A$3:$A$193&gt;NS, 'In Process Calc.'!$AG$3:$AG$193),IF('In Process Calc.'!$A$3:$A$193&gt;NS,'In Process Calc.'!$U$3:$U$193)), $F24)</f>
        <v>0</v>
      </c>
      <c r="Q24" s="173"/>
      <c r="R24" s="176" t="e" cm="1">
        <f t="array" ref="R24">IF($J24="Yes", RSQ(IF('In Process Calc.'!$A$3:$A$193&gt;NS, 'In Process Calc.'!$AG$3:$AG$193),IF('In Process Calc.'!$A$3:$A$193&gt;NS,'In Process Calc.'!$U$3:$U$193)), $H24)</f>
        <v>#DIV/0!</v>
      </c>
    </row>
    <row r="25" spans="1:24" ht="14" thickBot="1">
      <c r="A25" s="195" t="s">
        <v>286</v>
      </c>
      <c r="B25" s="196"/>
      <c r="C25" s="172"/>
      <c r="D25" s="174">
        <v>0.15</v>
      </c>
      <c r="E25" s="173"/>
      <c r="F25" s="174">
        <f>SLOPE('In Process Calc.'!$AH$3:$AH$193,'In Process Calc.'!$U$3:$U$193)</f>
        <v>0</v>
      </c>
      <c r="G25" s="173"/>
      <c r="H25" s="174" t="e">
        <f>RSQ('In Process Calc.'!$AH$3:$AH$193,'In Process Calc.'!$U$3:$U$193)</f>
        <v>#DIV/0!</v>
      </c>
      <c r="I25" s="197"/>
      <c r="J25" s="203" t="s">
        <v>420</v>
      </c>
      <c r="K25" s="199" t="s">
        <v>286</v>
      </c>
      <c r="L25" s="174" cm="1">
        <f t="array" ref="L25">IF($J25="Yes", SLOPE(IF('In Process Calc.'!$A$3:$A$193&lt;=NS,'In Process Calc.'!$AH$3:$AH$193),IF('In Process Calc.'!$A$3:$A$193&lt;=NS,'In Process Calc.'!$U$3:$U$193)),$F25)</f>
        <v>0</v>
      </c>
      <c r="M25" s="173"/>
      <c r="N25" s="174" t="e" cm="1">
        <f t="array" ref="N25">IF($J25="Yes", RSQ(IF('In Process Calc.'!$A$3:$A$193&lt;=NS,'In Process Calc.'!$AH$3:$AH$193),IF('In Process Calc.'!$A$3:$A$193&lt;=NS,'In Process Calc.'!$U$3:$U$193)),$H25)</f>
        <v>#DIV/0!</v>
      </c>
      <c r="O25" s="197"/>
      <c r="P25" s="174" cm="1">
        <f t="array" ref="P25">IF($J25="Yes", SLOPE(IF('In Process Calc.'!$A$3:$A$193&gt;NS, 'In Process Calc.'!$AH$3:$AH$193),IF('In Process Calc.'!$A$3:$A$193&gt;NS,'In Process Calc.'!$U$3:$U$193)), $F25)</f>
        <v>0</v>
      </c>
      <c r="Q25" s="173"/>
      <c r="R25" s="176" t="e" cm="1">
        <f t="array" ref="R25">IF($J25="Yes", RSQ(IF('In Process Calc.'!$A$3:$A$193&gt;NS, 'In Process Calc.'!$AH$3:$AH$193),IF('In Process Calc.'!$A$3:$A$193&gt;NS,'In Process Calc.'!$U$3:$U$193)), $H25)</f>
        <v>#DIV/0!</v>
      </c>
    </row>
    <row r="26" spans="1:24">
      <c r="A26" s="195" t="s">
        <v>372</v>
      </c>
      <c r="B26" s="196"/>
      <c r="C26" s="172"/>
      <c r="D26" s="173"/>
      <c r="E26" s="173"/>
      <c r="F26" s="174">
        <f>SLOPE('In Process Calc.'!$AI$3:$AI$193,'In Process Calc.'!$U$3:$U$193)</f>
        <v>0</v>
      </c>
      <c r="G26" s="173"/>
      <c r="H26" s="174" t="e">
        <f>RSQ('In Process Calc.'!$AI$3:$AI$193,'In Process Calc.'!$U$3:$U$193)</f>
        <v>#DIV/0!</v>
      </c>
      <c r="I26" s="197"/>
      <c r="J26" s="203" t="s">
        <v>421</v>
      </c>
      <c r="K26" s="199" t="s">
        <v>372</v>
      </c>
      <c r="L26" s="174" cm="1">
        <f t="array" ref="L26">IF($J26="Yes", SLOPE(IF('In Process Calc.'!$A$3:$A$193&lt;=NS,'In Process Calc.'!$AI$3:$AI$193),IF('In Process Calc.'!$A$3:$A$193&lt;=NS,'In Process Calc.'!$U$3:$U$193)),$F26)</f>
        <v>0</v>
      </c>
      <c r="M26" s="173"/>
      <c r="N26" s="174" t="e" cm="1">
        <f t="array" ref="N26">IF($J26="Yes", RSQ(IF('In Process Calc.'!$A$3:$A$193&lt;=NS,'In Process Calc.'!$AI$3:$AI$193),IF('In Process Calc.'!$A$3:$A$193&lt;=NS,'In Process Calc.'!$U$3:$U$193)),$H26)</f>
        <v>#DIV/0!</v>
      </c>
      <c r="O26" s="197"/>
      <c r="P26" s="174" cm="1">
        <f t="array" ref="P26">IF($J26="Yes", SLOPE(IF('In Process Calc.'!$A$3:$A$193&gt;NS, 'In Process Calc.'!$AI$3:$AI$193),IF('In Process Calc.'!$A$3:$A$193&gt;NS,'In Process Calc.'!$U$3:$U$193)), $F26)</f>
        <v>0</v>
      </c>
      <c r="Q26" s="173"/>
      <c r="R26" s="176" t="e" cm="1">
        <f t="array" ref="R26">IF($J26="Yes", RSQ(IF('In Process Calc.'!$A$3:$A$193&gt;NS, 'In Process Calc.'!$AI$3:$AI$193),IF('In Process Calc.'!$A$3:$A$193&gt;NS,'In Process Calc.'!$U$3:$U$193)), $H26)</f>
        <v>#DIV/0!</v>
      </c>
      <c r="T26" s="545" t="s">
        <v>424</v>
      </c>
      <c r="U26" s="546"/>
      <c r="V26" s="547"/>
      <c r="W26" s="554" t="s">
        <v>417</v>
      </c>
      <c r="X26" s="556" t="s">
        <v>418</v>
      </c>
    </row>
    <row r="27" spans="1:24">
      <c r="A27" s="195" t="s">
        <v>287</v>
      </c>
      <c r="B27" s="196"/>
      <c r="C27" s="172"/>
      <c r="D27" s="174">
        <v>7.0000000000000007E-2</v>
      </c>
      <c r="E27" s="173"/>
      <c r="F27" s="174">
        <f>SLOPE('In Process Calc.'!$AJ$3:$AJ$193,'In Process Calc.'!$U$3:$U$193)</f>
        <v>0</v>
      </c>
      <c r="G27" s="173"/>
      <c r="H27" s="174" t="e">
        <f>RSQ('In Process Calc.'!$AJ$3:$AJ$193,'In Process Calc.'!$U$3:$U$193)</f>
        <v>#DIV/0!</v>
      </c>
      <c r="I27" s="197"/>
      <c r="J27" s="203" t="s">
        <v>420</v>
      </c>
      <c r="K27" s="199" t="s">
        <v>287</v>
      </c>
      <c r="L27" s="174" cm="1">
        <f t="array" ref="L27">IF($J27="Yes", SLOPE(IF('In Process Calc.'!$A$3:$A$193&lt;=NS,'In Process Calc.'!$AJ$3:$AJ$193),IF('In Process Calc.'!$A$3:$A$193&lt;=NS,'In Process Calc.'!$U$3:$U$193)),$F27)</f>
        <v>0</v>
      </c>
      <c r="M27" s="173"/>
      <c r="N27" s="174" t="e" cm="1">
        <f t="array" ref="N27">IF($J27="Yes", RSQ(IF('In Process Calc.'!$A$3:$A$193&lt;=NS,'In Process Calc.'!$AJ$3:$AJ$193),IF('In Process Calc.'!$A$3:$A$193&lt;=NS,'In Process Calc.'!$U$3:$U$193)),$H27)</f>
        <v>#DIV/0!</v>
      </c>
      <c r="O27" s="197"/>
      <c r="P27" s="174" cm="1">
        <f t="array" ref="P27">IF($J27="Yes", SLOPE(IF('In Process Calc.'!$A$3:$A$193&gt;NS, 'In Process Calc.'!$AJ$3:$AJ$193),IF('In Process Calc.'!$A$3:$A$193&gt;NS,'In Process Calc.'!$U$3:$U$193)), $F27)</f>
        <v>0</v>
      </c>
      <c r="Q27" s="173"/>
      <c r="R27" s="176" t="e" cm="1">
        <f t="array" ref="R27">IF($J27="Yes", RSQ(IF('In Process Calc.'!$A$3:$A$193&gt;NS, 'In Process Calc.'!$AJ$3:$AJ$193),IF('In Process Calc.'!$A$3:$A$193&gt;NS,'In Process Calc.'!$U$3:$U$193)), $H27)</f>
        <v>#DIV/0!</v>
      </c>
      <c r="T27" s="548"/>
      <c r="U27" s="549"/>
      <c r="V27" s="550"/>
      <c r="W27" s="555"/>
      <c r="X27" s="557"/>
    </row>
    <row r="28" spans="1:24" ht="17" thickBot="1">
      <c r="A28" s="188" t="s">
        <v>288</v>
      </c>
      <c r="B28" s="189"/>
      <c r="C28" s="200"/>
      <c r="D28" s="178">
        <v>0.15</v>
      </c>
      <c r="E28" s="179"/>
      <c r="F28" s="178">
        <f>SLOPE('In Process Calc.'!$AK$3:$AK$193,'In Process Calc.'!$U$3:$U$193)</f>
        <v>0</v>
      </c>
      <c r="G28" s="179"/>
      <c r="H28" s="178" t="e">
        <f>RSQ('In Process Calc.'!$AK$3:$AK$193,'In Process Calc.'!$U$3:$U$193)</f>
        <v>#DIV/0!</v>
      </c>
      <c r="I28" s="201"/>
      <c r="J28" s="204" t="s">
        <v>421</v>
      </c>
      <c r="K28" s="202" t="s">
        <v>288</v>
      </c>
      <c r="L28" s="178" cm="1">
        <f t="array" ref="L28">IF($J28="Yes", SLOPE(IF('In Process Calc.'!$A$3:$A$193&lt;=NS,'In Process Calc.'!$AK$3:$AK$193),IF('In Process Calc.'!$A$3:$A$193&lt;=NS,'In Process Calc.'!$U$3:$U$193)),$F28)</f>
        <v>0</v>
      </c>
      <c r="M28" s="179"/>
      <c r="N28" s="178" t="e" cm="1">
        <f t="array" ref="N28">IF($J28="Yes", RSQ(IF('In Process Calc.'!$A$3:$A$193&lt;=NS,'In Process Calc.'!$AK$3:$AK$193),IF('In Process Calc.'!$A$3:$A$193&lt;=NS,'In Process Calc.'!$U$3:$U$193)),$H28)</f>
        <v>#DIV/0!</v>
      </c>
      <c r="O28" s="201"/>
      <c r="P28" s="178" cm="1">
        <f t="array" ref="P28">IF($J28="Yes", SLOPE(IF('In Process Calc.'!$A$3:$A$193&gt;NS, 'In Process Calc.'!$AK$3:$AK$193),IF('In Process Calc.'!$A$3:$A$193&gt;NS,'In Process Calc.'!$U$3:$U$193)), $F28)</f>
        <v>0</v>
      </c>
      <c r="Q28" s="179"/>
      <c r="R28" s="180" t="e" cm="1">
        <f t="array" ref="R28">IF($J28="Yes", RSQ(IF('In Process Calc.'!$A$3:$A$193&gt;NS, 'In Process Calc.'!$AK$3:$AK$193),IF('In Process Calc.'!$A$3:$A$193&gt;NS,'In Process Calc.'!$U$3:$U$193)), $H28)</f>
        <v>#DIV/0!</v>
      </c>
      <c r="T28" s="551"/>
      <c r="U28" s="552"/>
      <c r="V28" s="553"/>
      <c r="W28" s="71">
        <v>11</v>
      </c>
      <c r="X28" s="70">
        <f>VLOOKUP(W28,'In Process Calc.'!A3:B93,2)</f>
        <v>10.90625</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P37" sqref="P37"/>
    </sheetView>
  </sheetViews>
  <sheetFormatPr baseColWidth="10" defaultColWidth="8.6640625" defaultRowHeight="13"/>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c r="D1" s="77"/>
      <c r="H1" s="7"/>
      <c r="I1" s="7"/>
    </row>
    <row r="2" spans="1:22" ht="39" customHeight="1">
      <c r="A2" s="136" t="s">
        <v>427</v>
      </c>
      <c r="B2" s="137" t="s">
        <v>431</v>
      </c>
      <c r="C2" s="138"/>
      <c r="D2" s="68"/>
      <c r="E2" s="139" t="s">
        <v>428</v>
      </c>
      <c r="F2" s="140" t="s">
        <v>431</v>
      </c>
      <c r="G2" s="141"/>
      <c r="H2" s="141"/>
      <c r="I2" s="141"/>
      <c r="J2" s="141"/>
      <c r="K2" s="141"/>
      <c r="L2" s="141"/>
      <c r="M2" s="141"/>
      <c r="N2" s="141"/>
      <c r="O2" s="141"/>
      <c r="P2" s="141"/>
      <c r="Q2" s="141"/>
    </row>
    <row r="3" spans="1:22" s="5" customFormat="1" ht="29" customHeight="1">
      <c r="A3" s="142" t="s">
        <v>144</v>
      </c>
      <c r="B3" s="143" t="str">
        <f>_xlfn.CONCAT("Beginning through ", 24*ROUND('Stoichiometric Ratios'!X28,2), " hrs")</f>
        <v>Beginning through 261.84 hrs</v>
      </c>
      <c r="C3" s="143" t="str">
        <f>_xlfn.CONCAT(24*ROUND('Stoichiometric Ratios'!X28,2), " hrs through End")</f>
        <v>261.84 hrs through End</v>
      </c>
      <c r="D3" s="144"/>
      <c r="E3" s="145" t="s">
        <v>385</v>
      </c>
      <c r="F3" s="146">
        <f>'In Process Calc.'!$C4</f>
        <v>21.116666666697711</v>
      </c>
      <c r="G3" s="146">
        <f>'In Process Calc.'!$C5</f>
        <v>48.383333333360497</v>
      </c>
      <c r="H3" s="146">
        <f>'In Process Calc.'!$C6</f>
        <v>70.883333333360497</v>
      </c>
      <c r="I3" s="146">
        <f>'In Process Calc.'!$C7</f>
        <v>95.366666666697711</v>
      </c>
      <c r="J3" s="146">
        <f>'In Process Calc.'!$C8</f>
        <v>115.80000000010477</v>
      </c>
      <c r="K3" s="146">
        <f>'In Process Calc.'!$C9</f>
        <v>141</v>
      </c>
      <c r="L3" s="146">
        <f>'In Process Calc.'!$C10</f>
        <v>164.65000000008149</v>
      </c>
      <c r="M3" s="146">
        <f>'In Process Calc.'!$C11</f>
        <v>189.03333333326736</v>
      </c>
      <c r="N3" s="146">
        <f>'In Process Calc.'!$C12</f>
        <v>212.98333333327901</v>
      </c>
      <c r="O3" s="146" t="e">
        <f>'In Process Calc.'!#REF!</f>
        <v>#REF!</v>
      </c>
      <c r="P3" s="146" t="e">
        <f>'In Process Calc.'!#REF!</f>
        <v>#REF!</v>
      </c>
      <c r="Q3" s="146" t="e">
        <f>'In Process Calc.'!#REF!</f>
        <v>#REF!</v>
      </c>
      <c r="R3" s="4"/>
      <c r="S3" s="4"/>
      <c r="T3" s="4"/>
      <c r="U3" s="4"/>
      <c r="V3" s="24"/>
    </row>
    <row r="4" spans="1:22">
      <c r="A4" s="147" t="s">
        <v>401</v>
      </c>
      <c r="B4" s="234" cm="1">
        <f t="array" ref="B4">-SLOPE(IF('In Process Calc.'!$A$3:$A$93&lt;=NS, 'In Process Calc.'!$N$3:$N$93),IF('In Process Calc.'!$A$3:$A$93 &lt;=NS, 'In Process Calc.'!$T$3:$T$93))*B$15/22.53</f>
        <v>0.10372627004177613</v>
      </c>
      <c r="C4" s="234" cm="1">
        <f t="array" ref="C4">-SLOPE(IF('In Process Calc.'!$A$3:$A$93&gt;NS, 'In Process Calc.'!$N$3:$N$93),IF('In Process Calc.'!$A$3:$A$93&gt;NS, 'In Process Calc.'!$T$3:$T$93))*C$15/22.53</f>
        <v>5.0749735519001457E-2</v>
      </c>
      <c r="D4" s="148"/>
      <c r="E4" s="149" t="s">
        <v>401</v>
      </c>
      <c r="F4" s="236">
        <f>'Post Process Calc.'!$E4/22.53</f>
        <v>-0.9829350208038562</v>
      </c>
      <c r="G4" s="236">
        <f>'Post Process Calc.'!$E5/22.53</f>
        <v>-0.1302718507350458</v>
      </c>
      <c r="H4" s="236">
        <f>'Post Process Calc.'!$E6/22.53</f>
        <v>0.1042436275172724</v>
      </c>
      <c r="I4" s="236">
        <f>'Post Process Calc.'!$E7/22.53</f>
        <v>0.14818446266380073</v>
      </c>
      <c r="J4" s="236">
        <f>'Post Process Calc.'!$E8/22.53</f>
        <v>0.14666213569319167</v>
      </c>
      <c r="K4" s="236">
        <f>'Post Process Calc.'!$E9/22.53</f>
        <v>0.11828123737424368</v>
      </c>
      <c r="L4" s="236">
        <f>'Post Process Calc.'!$E10/22.53</f>
        <v>9.6167512807193573E-2</v>
      </c>
      <c r="M4" s="236">
        <f>'Post Process Calc.'!$E11/22.53</f>
        <v>8.738196072208454E-2</v>
      </c>
      <c r="N4" s="236">
        <f>'Post Process Calc.'!$E12/22.53</f>
        <v>7.6405376240202993E-2</v>
      </c>
      <c r="O4" s="236">
        <f>'Post Process Calc.'!$E13/22.53</f>
        <v>7.7425809112521754E-2</v>
      </c>
      <c r="P4" s="236">
        <f>'Post Process Calc.'!$E14/22.53</f>
        <v>8.3549283441183342E-2</v>
      </c>
      <c r="Q4" s="236">
        <f>'Post Process Calc.'!$E15/22.53</f>
        <v>8.3470485564021882E-2</v>
      </c>
      <c r="R4" s="6"/>
      <c r="S4" s="6"/>
      <c r="T4" s="6"/>
      <c r="U4" s="6"/>
      <c r="V4" s="6"/>
    </row>
    <row r="5" spans="1:22">
      <c r="A5" s="150" t="s">
        <v>66</v>
      </c>
      <c r="B5" s="234">
        <v>0</v>
      </c>
      <c r="C5" s="234">
        <v>0</v>
      </c>
      <c r="D5" s="151"/>
      <c r="E5" s="149" t="s">
        <v>66</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407</v>
      </c>
      <c r="B6" s="235">
        <v>0</v>
      </c>
      <c r="C6" s="235">
        <v>0</v>
      </c>
      <c r="D6" s="151"/>
      <c r="E6" s="152" t="s">
        <v>145</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67</v>
      </c>
      <c r="B7" s="234">
        <f>'Stoichiometric Ratios'!$L9*'Specific Rate Tables'!$B$16</f>
        <v>9.1251455841074719E-3</v>
      </c>
      <c r="C7" s="234">
        <f>'Stoichiometric Ratios'!$P9*'Specific Rate Tables'!$C$16</f>
        <v>-4.840693897292336E-3</v>
      </c>
      <c r="D7" s="151"/>
      <c r="E7" s="149" t="s">
        <v>67</v>
      </c>
      <c r="F7" s="237">
        <f>-'Post Process Calc.'!$F4</f>
        <v>-0.12311153332894548</v>
      </c>
      <c r="G7" s="237">
        <f>-'Post Process Calc.'!$F5</f>
        <v>1.8627651942847499E-3</v>
      </c>
      <c r="H7" s="237">
        <f>-'Post Process Calc.'!$F6</f>
        <v>2.6847456486202868E-2</v>
      </c>
      <c r="I7" s="237">
        <f>-'Post Process Calc.'!$F7</f>
        <v>2.5371969818058906E-2</v>
      </c>
      <c r="J7" s="237">
        <f>-'Post Process Calc.'!$F8</f>
        <v>2.1232211798841643E-2</v>
      </c>
      <c r="K7" s="237">
        <f>-'Post Process Calc.'!$F9</f>
        <v>1.4166458768869149E-2</v>
      </c>
      <c r="L7" s="237">
        <f>-'Post Process Calc.'!$F10</f>
        <v>9.371292437248541E-3</v>
      </c>
      <c r="M7" s="237">
        <f>-'Post Process Calc.'!$F11</f>
        <v>6.3950624334056429E-3</v>
      </c>
      <c r="N7" s="237">
        <f>-'Post Process Calc.'!$F12</f>
        <v>3.5741959131809398E-3</v>
      </c>
      <c r="O7" s="237">
        <f>-'Post Process Calc.'!$F13</f>
        <v>1.1652344887837774E-3</v>
      </c>
      <c r="P7" s="237">
        <f>-'Post Process Calc.'!$F14</f>
        <v>-1.6700172612508818E-3</v>
      </c>
      <c r="Q7" s="237">
        <f>-'Post Process Calc.'!$F15</f>
        <v>-5.0523542007478387E-3</v>
      </c>
      <c r="R7" s="7"/>
      <c r="S7" s="7"/>
      <c r="T7" s="7"/>
      <c r="U7" s="7"/>
      <c r="V7" s="7"/>
    </row>
    <row r="8" spans="1:22">
      <c r="A8" s="150" t="s">
        <v>68</v>
      </c>
      <c r="B8" s="234">
        <f>'Stoichiometric Ratios'!$L10*'Specific Rate Tables'!$B$16</f>
        <v>1.30205825462798E-3</v>
      </c>
      <c r="C8" s="234">
        <f>'Stoichiometric Ratios'!$P10*'Specific Rate Tables'!$C$16</f>
        <v>-5.9926268740531153E-4</v>
      </c>
      <c r="D8" s="151"/>
      <c r="E8" s="149" t="s">
        <v>68</v>
      </c>
      <c r="F8" s="237">
        <f>-'Post Process Calc.'!$G4</f>
        <v>1.2174255144236338E-2</v>
      </c>
      <c r="G8" s="237">
        <f>-'Post Process Calc.'!$G5</f>
        <v>8.0912620435651898E-3</v>
      </c>
      <c r="H8" s="237">
        <f>-'Post Process Calc.'!$G6</f>
        <v>4.7538692755013543E-3</v>
      </c>
      <c r="I8" s="237">
        <f>-'Post Process Calc.'!$G7</f>
        <v>2.424094763239769E-3</v>
      </c>
      <c r="J8" s="237">
        <f>-'Post Process Calc.'!$G8</f>
        <v>1.4335126007701579E-3</v>
      </c>
      <c r="K8" s="237">
        <f>-'Post Process Calc.'!$G9</f>
        <v>6.2326187671923677E-4</v>
      </c>
      <c r="L8" s="237">
        <f>-'Post Process Calc.'!$G10</f>
        <v>2.1151789644756398E-4</v>
      </c>
      <c r="M8" s="237">
        <f>-'Post Process Calc.'!$G11</f>
        <v>-4.9628592869793582E-5</v>
      </c>
      <c r="N8" s="237">
        <f>-'Post Process Calc.'!$G12</f>
        <v>-2.4671264554532277E-4</v>
      </c>
      <c r="O8" s="237">
        <f>-'Post Process Calc.'!$G13</f>
        <v>-4.9388630130191562E-4</v>
      </c>
      <c r="P8" s="237">
        <f>-'Post Process Calc.'!$G14</f>
        <v>-8.0524652259067236E-4</v>
      </c>
      <c r="Q8" s="237">
        <f>-'Post Process Calc.'!$G15</f>
        <v>-1.1337540677204352E-3</v>
      </c>
      <c r="R8" s="7"/>
      <c r="S8" s="7"/>
      <c r="T8" s="7"/>
      <c r="U8" s="7"/>
      <c r="V8" s="7"/>
    </row>
    <row r="9" spans="1:22">
      <c r="A9" s="150" t="s">
        <v>69</v>
      </c>
      <c r="B9" s="234">
        <f>'Stoichiometric Ratios'!$L11*'Specific Rate Tables'!$B$16</f>
        <v>-7.3143854006285352E-3</v>
      </c>
      <c r="C9" s="234">
        <f>'Stoichiometric Ratios'!$P11*'Specific Rate Tables'!$C$16</f>
        <v>5.0174107400983829E-5</v>
      </c>
      <c r="D9" s="151"/>
      <c r="E9" s="149" t="s">
        <v>69</v>
      </c>
      <c r="F9" s="237">
        <f>-'Post Process Calc.'!$H4</f>
        <v>-1.5656502239925847E-3</v>
      </c>
      <c r="G9" s="237">
        <f>-'Post Process Calc.'!$H5</f>
        <v>5.4315354534614398E-3</v>
      </c>
      <c r="H9" s="237">
        <f>-'Post Process Calc.'!$H6</f>
        <v>1.062236925422217E-3</v>
      </c>
      <c r="I9" s="237">
        <f>-'Post Process Calc.'!$H7</f>
        <v>-2.5607790631026299E-3</v>
      </c>
      <c r="J9" s="237">
        <f>-'Post Process Calc.'!$H8</f>
        <v>-4.1171193990807891E-3</v>
      </c>
      <c r="K9" s="237">
        <f>-'Post Process Calc.'!$H9</f>
        <v>-4.3902918478960426E-3</v>
      </c>
      <c r="L9" s="237">
        <f>-'Post Process Calc.'!$H10</f>
        <v>-4.0691404102983098E-3</v>
      </c>
      <c r="M9" s="237">
        <f>-'Post Process Calc.'!$H11</f>
        <v>-3.8451364505081302E-3</v>
      </c>
      <c r="N9" s="237">
        <f>-'Post Process Calc.'!$H12</f>
        <v>-3.24532621318559E-3</v>
      </c>
      <c r="O9" s="237">
        <f>-'Post Process Calc.'!$H13</f>
        <v>-2.8595167128545669E-3</v>
      </c>
      <c r="P9" s="237">
        <f>-'Post Process Calc.'!$H14</f>
        <v>-2.0517262868168973E-3</v>
      </c>
      <c r="Q9" s="237">
        <f>-'Post Process Calc.'!$H15</f>
        <v>-4.2136038626518224E-4</v>
      </c>
      <c r="R9" s="7"/>
      <c r="S9" s="7"/>
      <c r="T9" s="7"/>
      <c r="U9" s="7"/>
      <c r="V9" s="7"/>
    </row>
    <row r="10" spans="1:22">
      <c r="A10" s="150" t="s">
        <v>396</v>
      </c>
      <c r="B10" s="234">
        <f>'Stoichiometric Ratios'!$L12*'Specific Rate Tables'!$B$16</f>
        <v>2.0334416426138107E-3</v>
      </c>
      <c r="C10" s="234">
        <f>'Stoichiometric Ratios'!$P12*'Specific Rate Tables'!$C$16</f>
        <v>1.1738805845781775E-3</v>
      </c>
      <c r="D10" s="151"/>
      <c r="E10" s="149" t="s">
        <v>70</v>
      </c>
      <c r="F10" s="237">
        <f>-'Post Process Calc.'!$I4</f>
        <v>-7.3584177928993827E-2</v>
      </c>
      <c r="G10" s="237">
        <f>-'Post Process Calc.'!$I5</f>
        <v>5.727602038660763E-3</v>
      </c>
      <c r="H10" s="237">
        <f>-'Post Process Calc.'!$I6</f>
        <v>1.5863210389686681E-2</v>
      </c>
      <c r="I10" s="237">
        <f>-'Post Process Calc.'!$I7</f>
        <v>1.1674545885499031E-2</v>
      </c>
      <c r="J10" s="237">
        <f>-'Post Process Calc.'!$I8</f>
        <v>7.9029694298539364E-3</v>
      </c>
      <c r="K10" s="237">
        <f>-'Post Process Calc.'!$I9</f>
        <v>3.754540503836726E-3</v>
      </c>
      <c r="L10" s="237">
        <f>-'Post Process Calc.'!$I10</f>
        <v>1.4613276959805123E-3</v>
      </c>
      <c r="M10" s="237">
        <f>-'Post Process Calc.'!$I11</f>
        <v>1.2007641469649164E-4</v>
      </c>
      <c r="N10" s="237">
        <f>-'Post Process Calc.'!$I12</f>
        <v>-6.9029737870183029E-4</v>
      </c>
      <c r="O10" s="237">
        <f>-'Post Process Calc.'!$I13</f>
        <v>-1.2484241344287452E-3</v>
      </c>
      <c r="P10" s="237">
        <f>-'Post Process Calc.'!$I14</f>
        <v>-1.5396615856187272E-3</v>
      </c>
      <c r="Q10" s="237">
        <f>-'Post Process Calc.'!$I15</f>
        <v>-1.2920330690850638E-3</v>
      </c>
      <c r="R10" s="7"/>
      <c r="S10" s="7"/>
      <c r="T10" s="7"/>
      <c r="U10" s="7"/>
      <c r="V10" s="7"/>
    </row>
    <row r="11" spans="1:22">
      <c r="A11" s="150" t="s">
        <v>71</v>
      </c>
      <c r="B11" s="234">
        <f>-SUMIF('In Process Calc.'!$A$4:$A$93,"&lt;="&amp;NS,'In Process Calc.'!$AS$4:$AS$93)/COUNTIF('In Process Calc.'!$A$4:$A$93,"&lt;="&amp;NS)*240/25.474</f>
        <v>-0.14687070168979208</v>
      </c>
      <c r="C11" s="234">
        <f>-SUMIF('In Process Calc.'!$A$4:$A$93,"&gt;"&amp;NS,'In Process Calc.'!$AS$4:$AS$93)/COUNTIF('In Process Calc.'!$A$4:$A$93,"&gt;"&amp;NS)*240/25.474</f>
        <v>3.8177497409956165E-3</v>
      </c>
      <c r="D11" s="151"/>
      <c r="E11" s="149" t="s">
        <v>71</v>
      </c>
      <c r="F11" s="236">
        <f>'Post Process Calc.'!$C4*240/25.474</f>
        <v>0.24719365787835879</v>
      </c>
      <c r="G11" s="236">
        <f>'Post Process Calc.'!$C5*240/25.474</f>
        <v>0.24067820277838095</v>
      </c>
      <c r="H11" s="236">
        <f>'Post Process Calc.'!$C6*240/25.474</f>
        <v>0.23093560882313363</v>
      </c>
      <c r="I11" s="236">
        <f>'Post Process Calc.'!$C7*240/25.474</f>
        <v>0.21321406525633346</v>
      </c>
      <c r="J11" s="236">
        <f>'Post Process Calc.'!$C8*240/25.474</f>
        <v>0.19095479953899749</v>
      </c>
      <c r="K11" s="236">
        <f>'Post Process Calc.'!$C9*240/25.474</f>
        <v>0.15406194694627368</v>
      </c>
      <c r="L11" s="236">
        <f>'Post Process Calc.'!$C10*240/25.474</f>
        <v>0.11419868144107187</v>
      </c>
      <c r="M11" s="236">
        <f>'Post Process Calc.'!$C11*240/25.474</f>
        <v>7.5645313489070859E-2</v>
      </c>
      <c r="N11" s="236">
        <f>'Post Process Calc.'!$C12*240/25.474</f>
        <v>4.626612576154273E-2</v>
      </c>
      <c r="O11" s="236">
        <f>'Post Process Calc.'!$C13*240/25.474</f>
        <v>2.5853494607684581E-2</v>
      </c>
      <c r="P11" s="236">
        <f>'Post Process Calc.'!$C14*240/25.474</f>
        <v>1.437110536908612E-2</v>
      </c>
      <c r="Q11" s="236">
        <f>'Post Process Calc.'!$C15*240/25.474</f>
        <v>7.9469634877913885E-3</v>
      </c>
      <c r="R11" s="6"/>
      <c r="S11" s="6"/>
      <c r="T11" s="6"/>
      <c r="U11" s="6"/>
      <c r="V11" s="6"/>
    </row>
    <row r="12" spans="1:22">
      <c r="A12" s="150" t="s">
        <v>72</v>
      </c>
      <c r="B12" s="234">
        <f>-B42</f>
        <v>0</v>
      </c>
      <c r="C12" s="234">
        <f>-C42</f>
        <v>0</v>
      </c>
      <c r="D12" s="151"/>
      <c r="E12" s="149" t="s">
        <v>72</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73</v>
      </c>
      <c r="B13" s="234">
        <f>'Stoichiometric Ratios'!$L13*'Specific Rate Tables'!$B$16</f>
        <v>-1.2783336113545909E-3</v>
      </c>
      <c r="C13" s="234">
        <f>'Stoichiometric Ratios'!$P13*'Specific Rate Tables'!$C$16</f>
        <v>7.0818757155533061E-4</v>
      </c>
      <c r="D13" s="153"/>
      <c r="E13" s="149" t="s">
        <v>73</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74</v>
      </c>
      <c r="B14" s="235">
        <v>0</v>
      </c>
      <c r="C14" s="235">
        <v>0</v>
      </c>
      <c r="D14" s="153"/>
      <c r="E14" s="149" t="s">
        <v>74</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75</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75</v>
      </c>
      <c r="F15" s="237">
        <f>-'Post Process Calc.'!$K4</f>
        <v>-0.11260218115305266</v>
      </c>
      <c r="G15" s="237">
        <f>-'Post Process Calc.'!$K5</f>
        <v>-9.8048409829188124E-2</v>
      </c>
      <c r="H15" s="237">
        <f>-'Post Process Calc.'!$K6</f>
        <v>-8.6970115367674058E-2</v>
      </c>
      <c r="I15" s="237">
        <f>-'Post Process Calc.'!$K7</f>
        <v>-7.1657987708768633E-2</v>
      </c>
      <c r="J15" s="237">
        <f>-'Post Process Calc.'!$K8</f>
        <v>-6.5145019234047877E-2</v>
      </c>
      <c r="K15" s="237">
        <f>-'Post Process Calc.'!$K9</f>
        <v>-5.2549552900225019E-2</v>
      </c>
      <c r="L15" s="237">
        <f>-'Post Process Calc.'!$K10</f>
        <v>-4.4157204002955426E-2</v>
      </c>
      <c r="M15" s="237">
        <f>-'Post Process Calc.'!$K11</f>
        <v>-4.1801149985527301E-2</v>
      </c>
      <c r="N15" s="237">
        <f>-'Post Process Calc.'!$K12</f>
        <v>-3.791441420650872E-2</v>
      </c>
      <c r="O15" s="237">
        <f>-'Post Process Calc.'!$K13</f>
        <v>-3.9523240928229945E-2</v>
      </c>
      <c r="P15" s="237">
        <f>-'Post Process Calc.'!$K14</f>
        <v>-4.3179612487732548E-2</v>
      </c>
      <c r="Q15" s="237">
        <f>-'Post Process Calc.'!$K15</f>
        <v>-4.2855703956809273E-2</v>
      </c>
      <c r="R15" s="7"/>
      <c r="S15" s="7"/>
      <c r="T15" s="7"/>
      <c r="U15" s="7"/>
      <c r="V15" s="7"/>
    </row>
    <row r="16" spans="1:22">
      <c r="A16" s="150" t="s">
        <v>402</v>
      </c>
      <c r="B16" s="234">
        <f>'Stoichiometric Ratios'!L4*'Specific Rate Tables'!B15</f>
        <v>5.5219119049730375E-3</v>
      </c>
      <c r="C16" s="234">
        <f>'Stoichiometric Ratios'!P4*'Specific Rate Tables'!C15</f>
        <v>-1.2444981953286052E-3</v>
      </c>
      <c r="D16" s="153"/>
      <c r="E16" s="149" t="s">
        <v>76</v>
      </c>
      <c r="F16" s="237">
        <f>-'Post Process Calc.'!$L4</f>
        <v>6.5099020312279739E-3</v>
      </c>
      <c r="G16" s="237">
        <f>-'Post Process Calc.'!$L5</f>
        <v>-3.9564734369251127E-3</v>
      </c>
      <c r="H16" s="237">
        <f>-'Post Process Calc.'!$L6</f>
        <v>4.9202861570126263E-3</v>
      </c>
      <c r="I16" s="237">
        <f>-'Post Process Calc.'!$L7</f>
        <v>8.0897615215411237E-3</v>
      </c>
      <c r="J16" s="237">
        <f>-'Post Process Calc.'!$L8</f>
        <v>7.7113372375799466E-3</v>
      </c>
      <c r="K16" s="237">
        <f>-'Post Process Calc.'!$L9</f>
        <v>5.1343090476070278E-3</v>
      </c>
      <c r="L16" s="237">
        <f>-'Post Process Calc.'!$L10</f>
        <v>2.930538987917751E-3</v>
      </c>
      <c r="M16" s="237">
        <f>-'Post Process Calc.'!$L11</f>
        <v>1.3336973026113314E-3</v>
      </c>
      <c r="N16" s="237">
        <f>-'Post Process Calc.'!$L12</f>
        <v>8.7606768564061542E-5</v>
      </c>
      <c r="O16" s="237">
        <f>-'Post Process Calc.'!$L13</f>
        <v>-8.5858801908902797E-4</v>
      </c>
      <c r="P16" s="237">
        <f>-'Post Process Calc.'!$L14</f>
        <v>-1.4807072490990378E-3</v>
      </c>
      <c r="Q16" s="237">
        <f>-'Post Process Calc.'!$L15</f>
        <v>-1.5029904364080862E-3</v>
      </c>
      <c r="R16" s="7"/>
      <c r="S16" s="7"/>
      <c r="T16" s="7"/>
      <c r="U16" s="7"/>
      <c r="V16" s="7"/>
    </row>
    <row r="17" spans="1:22">
      <c r="A17" s="150" t="s">
        <v>395</v>
      </c>
      <c r="B17" s="234">
        <f>'Stoichiometric Ratios'!$L14*'Specific Rate Tables'!$B$16</f>
        <v>1.7280969878602594E-2</v>
      </c>
      <c r="C17" s="234">
        <f>'Stoichiometric Ratios'!$P14*'Specific Rate Tables'!$C$16</f>
        <v>-2.3520280674198583E-3</v>
      </c>
      <c r="D17" s="153"/>
      <c r="E17" s="149" t="s">
        <v>77</v>
      </c>
      <c r="F17" s="237">
        <f>-'Post Process Calc.'!$M4</f>
        <v>0.37380400607284509</v>
      </c>
      <c r="G17" s="237">
        <f>-'Post Process Calc.'!$M5</f>
        <v>0.1999058935372445</v>
      </c>
      <c r="H17" s="237">
        <f>-'Post Process Calc.'!$M6</f>
        <v>0.10324256382109183</v>
      </c>
      <c r="I17" s="237">
        <f>-'Post Process Calc.'!$M7</f>
        <v>4.7970594474886691E-2</v>
      </c>
      <c r="J17" s="237">
        <f>-'Post Process Calc.'!$M8</f>
        <v>2.7279713004821314E-2</v>
      </c>
      <c r="K17" s="237">
        <f>-'Post Process Calc.'!$M9</f>
        <v>1.1748072469746521E-2</v>
      </c>
      <c r="L17" s="237">
        <f>-'Post Process Calc.'!$M10</f>
        <v>4.4321360983902479E-3</v>
      </c>
      <c r="M17" s="237">
        <f>-'Post Process Calc.'!$M11</f>
        <v>1.9205675361797805E-4</v>
      </c>
      <c r="N17" s="237">
        <f>-'Post Process Calc.'!$M12</f>
        <v>-2.8163690574395223E-3</v>
      </c>
      <c r="O17" s="237">
        <f>-'Post Process Calc.'!$M13</f>
        <v>-6.0019955543282304E-3</v>
      </c>
      <c r="P17" s="237">
        <f>-'Post Process Calc.'!$M14</f>
        <v>-9.8733493066436705E-3</v>
      </c>
      <c r="Q17" s="237">
        <f>-'Post Process Calc.'!$M15</f>
        <v>-1.3538631146859709E-2</v>
      </c>
      <c r="R17" s="7"/>
      <c r="S17" s="7"/>
      <c r="T17" s="7"/>
      <c r="U17" s="7"/>
      <c r="V17" s="7"/>
    </row>
    <row r="18" spans="1:22">
      <c r="A18" s="150" t="s">
        <v>78</v>
      </c>
      <c r="B18" s="234">
        <f>'Stoichiometric Ratios'!$L15*'Specific Rate Tables'!$B$16</f>
        <v>0</v>
      </c>
      <c r="C18" s="234">
        <f>'Stoichiometric Ratios'!$P15*'Specific Rate Tables'!$C$16</f>
        <v>0</v>
      </c>
      <c r="D18" s="153"/>
      <c r="E18" s="149" t="s">
        <v>78</v>
      </c>
      <c r="F18" s="237">
        <f>-'Post Process Calc.'!$N4</f>
        <v>0</v>
      </c>
      <c r="G18" s="237">
        <f>-'Post Process Calc.'!$N5</f>
        <v>0</v>
      </c>
      <c r="H18" s="237">
        <f>-'Post Process Calc.'!$N6</f>
        <v>0</v>
      </c>
      <c r="I18" s="237">
        <f>-'Post Process Calc.'!$N7</f>
        <v>0</v>
      </c>
      <c r="J18" s="237">
        <f>-'Post Process Calc.'!$N8</f>
        <v>0</v>
      </c>
      <c r="K18" s="237">
        <f>-'Post Process Calc.'!$N9</f>
        <v>0</v>
      </c>
      <c r="L18" s="237">
        <f>-'Post Process Calc.'!$N10</f>
        <v>0</v>
      </c>
      <c r="M18" s="237">
        <f>-'Post Process Calc.'!$N11</f>
        <v>0</v>
      </c>
      <c r="N18" s="237">
        <f>-'Post Process Calc.'!$N12</f>
        <v>0</v>
      </c>
      <c r="O18" s="237">
        <f>-'Post Process Calc.'!$N13</f>
        <v>0</v>
      </c>
      <c r="P18" s="237">
        <f>-'Post Process Calc.'!$N14</f>
        <v>0</v>
      </c>
      <c r="Q18" s="237">
        <f>-'Post Process Calc.'!$N15</f>
        <v>0</v>
      </c>
      <c r="R18" s="7"/>
      <c r="S18" s="7"/>
      <c r="T18" s="7"/>
      <c r="U18" s="7"/>
      <c r="V18" s="7"/>
    </row>
    <row r="19" spans="1:22">
      <c r="A19" s="150" t="s">
        <v>79</v>
      </c>
      <c r="B19" s="234">
        <f>'Stoichiometric Ratios'!$L16*'Specific Rate Tables'!$B$16</f>
        <v>0</v>
      </c>
      <c r="C19" s="234">
        <f>'Stoichiometric Ratios'!$P16*'Specific Rate Tables'!$C$16</f>
        <v>0</v>
      </c>
      <c r="D19" s="153"/>
      <c r="E19" s="149" t="s">
        <v>79</v>
      </c>
      <c r="F19" s="237">
        <f>-'Post Process Calc.'!$O4</f>
        <v>0</v>
      </c>
      <c r="G19" s="237">
        <f>-'Post Process Calc.'!$O5</f>
        <v>0</v>
      </c>
      <c r="H19" s="237">
        <f>-'Post Process Calc.'!$O6</f>
        <v>0</v>
      </c>
      <c r="I19" s="237">
        <f>-'Post Process Calc.'!$O7</f>
        <v>0</v>
      </c>
      <c r="J19" s="237">
        <f>-'Post Process Calc.'!$O8</f>
        <v>0</v>
      </c>
      <c r="K19" s="237">
        <f>-'Post Process Calc.'!$O9</f>
        <v>0</v>
      </c>
      <c r="L19" s="237">
        <f>-'Post Process Calc.'!$O10</f>
        <v>0</v>
      </c>
      <c r="M19" s="237">
        <f>-'Post Process Calc.'!$O11</f>
        <v>0</v>
      </c>
      <c r="N19" s="237">
        <f>-'Post Process Calc.'!$O12</f>
        <v>0</v>
      </c>
      <c r="O19" s="237">
        <f>-'Post Process Calc.'!$O13</f>
        <v>0</v>
      </c>
      <c r="P19" s="237">
        <f>-'Post Process Calc.'!$O14</f>
        <v>0</v>
      </c>
      <c r="Q19" s="237">
        <f>-'Post Process Calc.'!$O15</f>
        <v>0</v>
      </c>
      <c r="R19" s="7"/>
      <c r="S19" s="7"/>
      <c r="T19" s="7"/>
      <c r="U19" s="7"/>
      <c r="V19" s="7"/>
    </row>
    <row r="20" spans="1:22">
      <c r="A20" s="150" t="s">
        <v>80</v>
      </c>
      <c r="B20" s="234">
        <f>'Stoichiometric Ratios'!$L17*'Specific Rate Tables'!$B$16</f>
        <v>0</v>
      </c>
      <c r="C20" s="234">
        <f>'Stoichiometric Ratios'!$P17*'Specific Rate Tables'!$C$16</f>
        <v>0</v>
      </c>
      <c r="D20" s="153"/>
      <c r="E20" s="149" t="s">
        <v>80</v>
      </c>
      <c r="F20" s="237">
        <f>-'Post Process Calc.'!$P4</f>
        <v>0</v>
      </c>
      <c r="G20" s="237">
        <f>-'Post Process Calc.'!$P5</f>
        <v>0</v>
      </c>
      <c r="H20" s="237">
        <f>-'Post Process Calc.'!$P6</f>
        <v>0</v>
      </c>
      <c r="I20" s="237">
        <f>-'Post Process Calc.'!$P7</f>
        <v>0</v>
      </c>
      <c r="J20" s="237">
        <f>-'Post Process Calc.'!$P8</f>
        <v>0</v>
      </c>
      <c r="K20" s="237">
        <f>-'Post Process Calc.'!$P9</f>
        <v>0</v>
      </c>
      <c r="L20" s="237">
        <f>-'Post Process Calc.'!$P10</f>
        <v>0</v>
      </c>
      <c r="M20" s="237">
        <f>-'Post Process Calc.'!$P11</f>
        <v>0</v>
      </c>
      <c r="N20" s="237">
        <f>-'Post Process Calc.'!$P12</f>
        <v>0</v>
      </c>
      <c r="O20" s="237">
        <f>-'Post Process Calc.'!$P13</f>
        <v>0</v>
      </c>
      <c r="P20" s="237">
        <f>-'Post Process Calc.'!$P14</f>
        <v>0</v>
      </c>
      <c r="Q20" s="237">
        <f>-'Post Process Calc.'!$P15</f>
        <v>0</v>
      </c>
      <c r="R20" s="7"/>
      <c r="S20" s="7"/>
      <c r="T20" s="7"/>
      <c r="U20" s="7"/>
      <c r="V20" s="7"/>
    </row>
    <row r="21" spans="1:22">
      <c r="A21" s="150" t="s">
        <v>81</v>
      </c>
      <c r="B21" s="234">
        <f>'Stoichiometric Ratios'!L5*'Specific Rate Tables'!B15</f>
        <v>-1.3886122213458625E-2</v>
      </c>
      <c r="C21" s="234">
        <f>'Stoichiometric Ratios'!P5*'Specific Rate Tables'!C15</f>
        <v>2.7832458034420396E-3</v>
      </c>
      <c r="D21" s="153"/>
      <c r="E21" s="149" t="s">
        <v>81</v>
      </c>
      <c r="F21" s="237">
        <f>'Post Process Calc.'!$Q4</f>
        <v>4.3263079253742544E-2</v>
      </c>
      <c r="G21" s="237">
        <f>'Post Process Calc.'!$Q5</f>
        <v>6.4041090526176458E-2</v>
      </c>
      <c r="H21" s="237">
        <f>'Post Process Calc.'!$Q6</f>
        <v>5.1533007128908959E-2</v>
      </c>
      <c r="I21" s="237">
        <f>'Post Process Calc.'!$Q7</f>
        <v>3.2183198605669025E-2</v>
      </c>
      <c r="J21" s="237">
        <f>'Post Process Calc.'!$Q8</f>
        <v>2.1061226621527995E-2</v>
      </c>
      <c r="K21" s="237">
        <f>'Post Process Calc.'!$Q9</f>
        <v>9.741820091299553E-3</v>
      </c>
      <c r="L21" s="237">
        <f>'Post Process Calc.'!$Q10</f>
        <v>3.290574235022793E-3</v>
      </c>
      <c r="M21" s="237">
        <f>'Post Process Calc.'!$Q11</f>
        <v>-8.4527404757693807E-4</v>
      </c>
      <c r="N21" s="237">
        <f>'Post Process Calc.'!$Q12</f>
        <v>-3.5232107501196523E-3</v>
      </c>
      <c r="O21" s="237">
        <f>'Post Process Calc.'!$Q13</f>
        <v>-5.8502441791246553E-3</v>
      </c>
      <c r="P21" s="237">
        <f>'Post Process Calc.'!$Q14</f>
        <v>-7.1231738177513285E-3</v>
      </c>
      <c r="Q21" s="237">
        <f>'Post Process Calc.'!$Q15</f>
        <v>-5.9164468412406714E-3</v>
      </c>
      <c r="R21" s="7"/>
      <c r="S21" s="7"/>
      <c r="T21" s="7"/>
      <c r="U21" s="7"/>
      <c r="V21" s="7"/>
    </row>
    <row r="22" spans="1:22">
      <c r="A22" s="150" t="s">
        <v>82</v>
      </c>
      <c r="B22" s="234">
        <f>'Stoichiometric Ratios'!$L18*'Specific Rate Tables'!$B$16</f>
        <v>0</v>
      </c>
      <c r="C22" s="234">
        <f>'Stoichiometric Ratios'!$P18*'Specific Rate Tables'!$C$16</f>
        <v>0</v>
      </c>
      <c r="D22" s="153"/>
      <c r="E22" s="149" t="s">
        <v>82</v>
      </c>
      <c r="F22" s="237">
        <f>-'Post Process Calc.'!$R4</f>
        <v>0</v>
      </c>
      <c r="G22" s="237">
        <f>-'Post Process Calc.'!$R5</f>
        <v>0</v>
      </c>
      <c r="H22" s="237">
        <f>-'Post Process Calc.'!$R6</f>
        <v>0</v>
      </c>
      <c r="I22" s="237">
        <f>-'Post Process Calc.'!$R7</f>
        <v>0</v>
      </c>
      <c r="J22" s="237">
        <f>-'Post Process Calc.'!$R8</f>
        <v>0</v>
      </c>
      <c r="K22" s="237">
        <f>-'Post Process Calc.'!$R9</f>
        <v>0</v>
      </c>
      <c r="L22" s="237">
        <f>-'Post Process Calc.'!$R10</f>
        <v>0</v>
      </c>
      <c r="M22" s="237">
        <f>-'Post Process Calc.'!$R11</f>
        <v>0</v>
      </c>
      <c r="N22" s="237">
        <f>-'Post Process Calc.'!$R12</f>
        <v>0</v>
      </c>
      <c r="O22" s="237">
        <f>-'Post Process Calc.'!$R13</f>
        <v>0</v>
      </c>
      <c r="P22" s="237">
        <f>-'Post Process Calc.'!$R14</f>
        <v>0</v>
      </c>
      <c r="Q22" s="237">
        <f>-'Post Process Calc.'!$R15</f>
        <v>0</v>
      </c>
      <c r="R22" s="7"/>
      <c r="S22" s="7"/>
      <c r="T22" s="7"/>
      <c r="U22" s="7"/>
      <c r="V22" s="7"/>
    </row>
    <row r="23" spans="1:22">
      <c r="A23" s="150" t="s">
        <v>83</v>
      </c>
      <c r="B23" s="234">
        <f>'Stoichiometric Ratios'!$L19*'Specific Rate Tables'!$B$16</f>
        <v>0</v>
      </c>
      <c r="C23" s="234">
        <f>'Stoichiometric Ratios'!$P19*'Specific Rate Tables'!$C$16</f>
        <v>0</v>
      </c>
      <c r="D23" s="153"/>
      <c r="E23" s="149" t="s">
        <v>83</v>
      </c>
      <c r="F23" s="237">
        <f>-'Post Process Calc.'!$S4</f>
        <v>0</v>
      </c>
      <c r="G23" s="237">
        <f>-'Post Process Calc.'!$S5</f>
        <v>0</v>
      </c>
      <c r="H23" s="237">
        <f>-'Post Process Calc.'!$S6</f>
        <v>0</v>
      </c>
      <c r="I23" s="237">
        <f>-'Post Process Calc.'!$S7</f>
        <v>0</v>
      </c>
      <c r="J23" s="237">
        <f>-'Post Process Calc.'!$S8</f>
        <v>0</v>
      </c>
      <c r="K23" s="237">
        <f>-'Post Process Calc.'!$S9</f>
        <v>0</v>
      </c>
      <c r="L23" s="237">
        <f>-'Post Process Calc.'!$S10</f>
        <v>0</v>
      </c>
      <c r="M23" s="237">
        <f>-'Post Process Calc.'!$S11</f>
        <v>0</v>
      </c>
      <c r="N23" s="237">
        <f>-'Post Process Calc.'!$S12</f>
        <v>0</v>
      </c>
      <c r="O23" s="237">
        <f>-'Post Process Calc.'!$S13</f>
        <v>0</v>
      </c>
      <c r="P23" s="237">
        <f>-'Post Process Calc.'!$S14</f>
        <v>0</v>
      </c>
      <c r="Q23" s="237">
        <f>-'Post Process Calc.'!$S15</f>
        <v>0</v>
      </c>
      <c r="R23" s="7"/>
      <c r="S23" s="7"/>
      <c r="T23" s="7"/>
      <c r="U23" s="7"/>
      <c r="V23" s="7"/>
    </row>
    <row r="24" spans="1:22">
      <c r="A24" s="150" t="s">
        <v>84</v>
      </c>
      <c r="B24" s="234">
        <v>0</v>
      </c>
      <c r="C24" s="234">
        <v>0</v>
      </c>
      <c r="D24" s="153"/>
      <c r="E24" s="149" t="s">
        <v>84</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85</v>
      </c>
      <c r="B25" s="234">
        <f>'Stoichiometric Ratios'!$L20*'Specific Rate Tables'!$B$16</f>
        <v>0</v>
      </c>
      <c r="C25" s="234">
        <f>'Stoichiometric Ratios'!$P20*'Specific Rate Tables'!$C$16</f>
        <v>0</v>
      </c>
      <c r="D25" s="153"/>
      <c r="E25" s="149" t="s">
        <v>85</v>
      </c>
      <c r="F25" s="237">
        <f>-'Post Process Calc.'!$T4</f>
        <v>0</v>
      </c>
      <c r="G25" s="237">
        <f>-'Post Process Calc.'!$T5</f>
        <v>0</v>
      </c>
      <c r="H25" s="237">
        <f>-'Post Process Calc.'!$T6</f>
        <v>0</v>
      </c>
      <c r="I25" s="237">
        <f>-'Post Process Calc.'!$T7</f>
        <v>0</v>
      </c>
      <c r="J25" s="237">
        <f>-'Post Process Calc.'!$T8</f>
        <v>0</v>
      </c>
      <c r="K25" s="237">
        <f>-'Post Process Calc.'!$T9</f>
        <v>0</v>
      </c>
      <c r="L25" s="237">
        <f>-'Post Process Calc.'!$T10</f>
        <v>0</v>
      </c>
      <c r="M25" s="237">
        <f>-'Post Process Calc.'!$T11</f>
        <v>0</v>
      </c>
      <c r="N25" s="237">
        <f>-'Post Process Calc.'!$T12</f>
        <v>0</v>
      </c>
      <c r="O25" s="237">
        <f>-'Post Process Calc.'!$T13</f>
        <v>0</v>
      </c>
      <c r="P25" s="237">
        <f>-'Post Process Calc.'!$T14</f>
        <v>0</v>
      </c>
      <c r="Q25" s="237">
        <f>-'Post Process Calc.'!$T15</f>
        <v>0</v>
      </c>
      <c r="R25" s="7"/>
      <c r="S25" s="7"/>
      <c r="T25" s="7"/>
      <c r="U25" s="7"/>
      <c r="V25" s="7"/>
    </row>
    <row r="26" spans="1:22">
      <c r="A26" s="150" t="s">
        <v>86</v>
      </c>
      <c r="B26" s="234">
        <f>'Stoichiometric Ratios'!$L21*'Specific Rate Tables'!$B$16</f>
        <v>0</v>
      </c>
      <c r="C26" s="234">
        <f>'Stoichiometric Ratios'!$P21*'Specific Rate Tables'!$C$16</f>
        <v>0</v>
      </c>
      <c r="D26" s="153"/>
      <c r="E26" s="149" t="s">
        <v>86</v>
      </c>
      <c r="F26" s="237">
        <f>'Post Process Calc.'!$U4</f>
        <v>0</v>
      </c>
      <c r="G26" s="237">
        <f>'Post Process Calc.'!$U5</f>
        <v>0</v>
      </c>
      <c r="H26" s="237">
        <f>'Post Process Calc.'!$U6</f>
        <v>0</v>
      </c>
      <c r="I26" s="237">
        <f>'Post Process Calc.'!$U7</f>
        <v>0</v>
      </c>
      <c r="J26" s="237">
        <f>'Post Process Calc.'!$U8</f>
        <v>0</v>
      </c>
      <c r="K26" s="237">
        <f>'Post Process Calc.'!$U9</f>
        <v>0</v>
      </c>
      <c r="L26" s="237">
        <f>'Post Process Calc.'!$U10</f>
        <v>0</v>
      </c>
      <c r="M26" s="237">
        <f>'Post Process Calc.'!$U11</f>
        <v>0</v>
      </c>
      <c r="N26" s="237">
        <f>'Post Process Calc.'!$U12</f>
        <v>0</v>
      </c>
      <c r="O26" s="237">
        <f>'Post Process Calc.'!$U13</f>
        <v>0</v>
      </c>
      <c r="P26" s="237">
        <f>'Post Process Calc.'!$U14</f>
        <v>0</v>
      </c>
      <c r="Q26" s="237">
        <f>'Post Process Calc.'!$U15</f>
        <v>0</v>
      </c>
      <c r="R26" s="7"/>
      <c r="S26" s="7"/>
      <c r="T26" s="7"/>
      <c r="U26" s="7"/>
      <c r="V26" s="7"/>
    </row>
    <row r="27" spans="1:22">
      <c r="A27" s="150" t="s">
        <v>87</v>
      </c>
      <c r="B27" s="235">
        <v>0</v>
      </c>
      <c r="C27" s="235">
        <v>0</v>
      </c>
      <c r="D27" s="153"/>
      <c r="E27" s="149" t="s">
        <v>87</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88</v>
      </c>
      <c r="B28" s="234">
        <f>'Stoichiometric Ratios'!$L22*'Specific Rate Tables'!$B$16</f>
        <v>0</v>
      </c>
      <c r="C28" s="234">
        <f>'Stoichiometric Ratios'!$P22*'Specific Rate Tables'!$C$16</f>
        <v>0</v>
      </c>
      <c r="D28" s="153"/>
      <c r="E28" s="149" t="s">
        <v>88</v>
      </c>
      <c r="F28" s="237">
        <f>-'Post Process Calc.'!$V4</f>
        <v>0</v>
      </c>
      <c r="G28" s="237">
        <f>-'Post Process Calc.'!$V5</f>
        <v>0</v>
      </c>
      <c r="H28" s="237">
        <f>-'Post Process Calc.'!$V6</f>
        <v>0</v>
      </c>
      <c r="I28" s="237">
        <f>-'Post Process Calc.'!$V7</f>
        <v>0</v>
      </c>
      <c r="J28" s="237">
        <f>-'Post Process Calc.'!$V8</f>
        <v>0</v>
      </c>
      <c r="K28" s="237">
        <f>-'Post Process Calc.'!$V9</f>
        <v>0</v>
      </c>
      <c r="L28" s="237">
        <f>-'Post Process Calc.'!$V10</f>
        <v>0</v>
      </c>
      <c r="M28" s="237">
        <f>-'Post Process Calc.'!$V11</f>
        <v>0</v>
      </c>
      <c r="N28" s="237">
        <f>-'Post Process Calc.'!$V12</f>
        <v>0</v>
      </c>
      <c r="O28" s="237">
        <f>-'Post Process Calc.'!$V13</f>
        <v>0</v>
      </c>
      <c r="P28" s="237">
        <f>-'Post Process Calc.'!$V14</f>
        <v>0</v>
      </c>
      <c r="Q28" s="237">
        <f>-'Post Process Calc.'!$V15</f>
        <v>0</v>
      </c>
      <c r="R28" s="7"/>
      <c r="S28" s="7"/>
      <c r="T28" s="7"/>
      <c r="U28" s="7"/>
      <c r="V28" s="7"/>
    </row>
    <row r="29" spans="1:22">
      <c r="A29" s="150" t="s">
        <v>89</v>
      </c>
      <c r="B29" s="234">
        <f>'Stoichiometric Ratios'!$L23*'Specific Rate Tables'!$B$16</f>
        <v>1.30205825462798E-3</v>
      </c>
      <c r="C29" s="234">
        <f>'Stoichiometric Ratios'!$P23*'Specific Rate Tables'!$C$16</f>
        <v>-5.9926268740531153E-4</v>
      </c>
      <c r="D29" s="153"/>
      <c r="E29" s="149" t="s">
        <v>89</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90</v>
      </c>
      <c r="B30" s="234">
        <v>0</v>
      </c>
      <c r="C30" s="234">
        <v>0</v>
      </c>
      <c r="D30" s="153"/>
      <c r="E30" s="149" t="s">
        <v>90</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91</v>
      </c>
      <c r="B31" s="234">
        <f>'Stoichiometric Ratios'!$L24*'Specific Rate Tables'!$B$16</f>
        <v>0</v>
      </c>
      <c r="C31" s="234">
        <f>'Stoichiometric Ratios'!$P24*'Specific Rate Tables'!$C$16</f>
        <v>0</v>
      </c>
      <c r="D31" s="153"/>
      <c r="E31" s="149" t="s">
        <v>91</v>
      </c>
      <c r="F31" s="237">
        <f>-'Post Process Calc.'!$X4</f>
        <v>0</v>
      </c>
      <c r="G31" s="237">
        <f>-'Post Process Calc.'!$X5</f>
        <v>0</v>
      </c>
      <c r="H31" s="237">
        <f>-'Post Process Calc.'!$X6</f>
        <v>0</v>
      </c>
      <c r="I31" s="237">
        <f>-'Post Process Calc.'!$X7</f>
        <v>0</v>
      </c>
      <c r="J31" s="237">
        <f>-'Post Process Calc.'!$X8</f>
        <v>0</v>
      </c>
      <c r="K31" s="237">
        <f>-'Post Process Calc.'!$X9</f>
        <v>0</v>
      </c>
      <c r="L31" s="237">
        <f>-'Post Process Calc.'!$X10</f>
        <v>0</v>
      </c>
      <c r="M31" s="237">
        <f>-'Post Process Calc.'!$X11</f>
        <v>0</v>
      </c>
      <c r="N31" s="237">
        <f>-'Post Process Calc.'!$X12</f>
        <v>0</v>
      </c>
      <c r="O31" s="237">
        <f>-'Post Process Calc.'!$X13</f>
        <v>0</v>
      </c>
      <c r="P31" s="237">
        <f>-'Post Process Calc.'!$X14</f>
        <v>0</v>
      </c>
      <c r="Q31" s="237">
        <f>-'Post Process Calc.'!$X15</f>
        <v>0</v>
      </c>
      <c r="R31" s="7"/>
      <c r="S31" s="7"/>
      <c r="T31" s="7"/>
      <c r="U31" s="7"/>
      <c r="V31" s="7"/>
    </row>
    <row r="32" spans="1:22">
      <c r="A32" s="150" t="s">
        <v>92</v>
      </c>
      <c r="B32" s="235">
        <v>0</v>
      </c>
      <c r="C32" s="235">
        <v>0</v>
      </c>
      <c r="D32" s="153"/>
      <c r="E32" s="149" t="s">
        <v>92</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93</v>
      </c>
      <c r="B33" s="234">
        <f>'Stoichiometric Ratios'!$L25*'Specific Rate Tables'!$B$16</f>
        <v>0</v>
      </c>
      <c r="C33" s="234">
        <f>'Stoichiometric Ratios'!$P25*'Specific Rate Tables'!$C$16</f>
        <v>0</v>
      </c>
      <c r="D33" s="153"/>
      <c r="E33" s="149" t="s">
        <v>93</v>
      </c>
      <c r="F33" s="237">
        <f>-'Post Process Calc.'!$Y4</f>
        <v>0</v>
      </c>
      <c r="G33" s="237">
        <f>-'Post Process Calc.'!$Y5</f>
        <v>0</v>
      </c>
      <c r="H33" s="237">
        <f>-'Post Process Calc.'!$Y6</f>
        <v>0</v>
      </c>
      <c r="I33" s="237">
        <f>-'Post Process Calc.'!$Y7</f>
        <v>0</v>
      </c>
      <c r="J33" s="237">
        <f>-'Post Process Calc.'!$Y8</f>
        <v>0</v>
      </c>
      <c r="K33" s="237">
        <f>-'Post Process Calc.'!$Y9</f>
        <v>0</v>
      </c>
      <c r="L33" s="237">
        <f>-'Post Process Calc.'!$Y10</f>
        <v>0</v>
      </c>
      <c r="M33" s="237">
        <f>-'Post Process Calc.'!$Y11</f>
        <v>0</v>
      </c>
      <c r="N33" s="237">
        <f>-'Post Process Calc.'!$Y12</f>
        <v>0</v>
      </c>
      <c r="O33" s="237">
        <f>-'Post Process Calc.'!$Y13</f>
        <v>0</v>
      </c>
      <c r="P33" s="237">
        <f>-'Post Process Calc.'!$Y14</f>
        <v>0</v>
      </c>
      <c r="Q33" s="237">
        <f>-'Post Process Calc.'!$Y15</f>
        <v>0</v>
      </c>
      <c r="R33" s="7"/>
      <c r="S33" s="7"/>
      <c r="T33" s="7"/>
      <c r="U33" s="7"/>
      <c r="V33" s="7"/>
    </row>
    <row r="34" spans="1:22">
      <c r="A34" s="150" t="s">
        <v>94</v>
      </c>
      <c r="B34" s="234">
        <f>'Stoichiometric Ratios'!$L27*'Specific Rate Tables'!$B$16</f>
        <v>0</v>
      </c>
      <c r="C34" s="234">
        <f>'Stoichiometric Ratios'!$P27*'Specific Rate Tables'!$C$16</f>
        <v>0</v>
      </c>
      <c r="D34" s="153"/>
      <c r="E34" s="149" t="s">
        <v>94</v>
      </c>
      <c r="F34" s="237">
        <f>-'Post Process Calc.'!$AA4</f>
        <v>0</v>
      </c>
      <c r="G34" s="237">
        <f>-'Post Process Calc.'!$AA5</f>
        <v>0</v>
      </c>
      <c r="H34" s="237">
        <f>-'Post Process Calc.'!$AA6</f>
        <v>0</v>
      </c>
      <c r="I34" s="237">
        <f>-'Post Process Calc.'!$AA7</f>
        <v>0</v>
      </c>
      <c r="J34" s="237">
        <f>-'Post Process Calc.'!$AA8</f>
        <v>0</v>
      </c>
      <c r="K34" s="237">
        <f>-'Post Process Calc.'!$AA9</f>
        <v>0</v>
      </c>
      <c r="L34" s="237">
        <f>-'Post Process Calc.'!$AA10</f>
        <v>0</v>
      </c>
      <c r="M34" s="237">
        <f>-'Post Process Calc.'!$AA11</f>
        <v>0</v>
      </c>
      <c r="N34" s="237">
        <f>-'Post Process Calc.'!$AA12</f>
        <v>0</v>
      </c>
      <c r="O34" s="237">
        <f>-'Post Process Calc.'!$AA13</f>
        <v>0</v>
      </c>
      <c r="P34" s="237">
        <f>-'Post Process Calc.'!$AA14</f>
        <v>0</v>
      </c>
      <c r="Q34" s="237">
        <f>-'Post Process Calc.'!$AA15</f>
        <v>0</v>
      </c>
      <c r="R34" s="7"/>
      <c r="S34" s="7"/>
      <c r="T34" s="7"/>
      <c r="U34" s="7"/>
      <c r="V34" s="7"/>
    </row>
    <row r="35" spans="1:22">
      <c r="A35" s="150" t="s">
        <v>95</v>
      </c>
      <c r="B35" s="234">
        <f>'Stoichiometric Ratios'!$L28*'Specific Rate Tables'!$B$16</f>
        <v>0</v>
      </c>
      <c r="C35" s="234">
        <f>'Stoichiometric Ratios'!$P28*'Specific Rate Tables'!$C$16</f>
        <v>0</v>
      </c>
      <c r="D35" s="153"/>
      <c r="E35" s="149" t="s">
        <v>95</v>
      </c>
      <c r="F35" s="237">
        <f>-'Post Process Calc.'!$AB4</f>
        <v>0</v>
      </c>
      <c r="G35" s="237">
        <f>-'Post Process Calc.'!$AB5</f>
        <v>0</v>
      </c>
      <c r="H35" s="237">
        <f>-'Post Process Calc.'!$AB6</f>
        <v>0</v>
      </c>
      <c r="I35" s="237">
        <f>-'Post Process Calc.'!$AB7</f>
        <v>0</v>
      </c>
      <c r="J35" s="237">
        <f>-'Post Process Calc.'!$AB8</f>
        <v>0</v>
      </c>
      <c r="K35" s="237">
        <f>-'Post Process Calc.'!$AB9</f>
        <v>0</v>
      </c>
      <c r="L35" s="237">
        <f>-'Post Process Calc.'!$AB10</f>
        <v>0</v>
      </c>
      <c r="M35" s="237">
        <f>-'Post Process Calc.'!$AB11</f>
        <v>0</v>
      </c>
      <c r="N35" s="237">
        <f>-'Post Process Calc.'!$AB12</f>
        <v>0</v>
      </c>
      <c r="O35" s="237">
        <f>-'Post Process Calc.'!$AB13</f>
        <v>0</v>
      </c>
      <c r="P35" s="237">
        <f>-'Post Process Calc.'!$AB14</f>
        <v>0</v>
      </c>
      <c r="Q35" s="237">
        <f>-'Post Process Calc.'!$AB15</f>
        <v>0</v>
      </c>
      <c r="R35" s="7"/>
      <c r="S35" s="7"/>
      <c r="T35" s="7"/>
      <c r="U35" s="7"/>
      <c r="V35" s="7"/>
    </row>
    <row r="36" spans="1:22">
      <c r="A36" s="150" t="s">
        <v>386</v>
      </c>
      <c r="B36" s="235">
        <v>0</v>
      </c>
      <c r="C36" s="235">
        <v>0</v>
      </c>
      <c r="D36" s="153"/>
      <c r="E36" s="149" t="s">
        <v>386</v>
      </c>
      <c r="F36" s="235">
        <v>0</v>
      </c>
      <c r="G36" s="235">
        <v>0</v>
      </c>
      <c r="H36" s="235">
        <v>0</v>
      </c>
      <c r="I36" s="235">
        <v>0</v>
      </c>
      <c r="J36" s="235">
        <v>0</v>
      </c>
      <c r="K36" s="235">
        <v>0</v>
      </c>
      <c r="L36" s="235">
        <v>0</v>
      </c>
      <c r="M36" s="235">
        <v>0</v>
      </c>
      <c r="N36" s="235">
        <v>0</v>
      </c>
      <c r="O36" s="235">
        <v>0</v>
      </c>
      <c r="P36" s="235">
        <v>0</v>
      </c>
      <c r="Q36" s="235">
        <v>0</v>
      </c>
    </row>
    <row r="37" spans="1:22">
      <c r="A37" s="150" t="s">
        <v>387</v>
      </c>
      <c r="B37" s="235">
        <v>0</v>
      </c>
      <c r="C37" s="235">
        <v>0</v>
      </c>
      <c r="D37" s="153"/>
      <c r="E37" s="149" t="s">
        <v>387</v>
      </c>
      <c r="F37" s="235">
        <v>0</v>
      </c>
      <c r="G37" s="235">
        <v>0</v>
      </c>
      <c r="H37" s="235">
        <v>0</v>
      </c>
      <c r="I37" s="235">
        <v>0</v>
      </c>
      <c r="J37" s="235">
        <v>0</v>
      </c>
      <c r="K37" s="235">
        <v>0</v>
      </c>
      <c r="L37" s="235">
        <v>0</v>
      </c>
      <c r="M37" s="235">
        <v>0</v>
      </c>
      <c r="N37" s="235">
        <v>0</v>
      </c>
      <c r="O37" s="235">
        <v>0</v>
      </c>
      <c r="P37" s="235">
        <v>0</v>
      </c>
      <c r="Q37" s="235">
        <v>0</v>
      </c>
    </row>
    <row r="38" spans="1:22">
      <c r="A38" s="150" t="s">
        <v>388</v>
      </c>
      <c r="B38" s="235">
        <v>0</v>
      </c>
      <c r="C38" s="235">
        <v>0</v>
      </c>
      <c r="D38" s="153"/>
      <c r="E38" s="149" t="s">
        <v>388</v>
      </c>
      <c r="F38" s="235">
        <v>0</v>
      </c>
      <c r="G38" s="235">
        <v>0</v>
      </c>
      <c r="H38" s="235">
        <v>0</v>
      </c>
      <c r="I38" s="235">
        <v>0</v>
      </c>
      <c r="J38" s="235">
        <v>0</v>
      </c>
      <c r="K38" s="235">
        <v>0</v>
      </c>
      <c r="L38" s="235">
        <v>0</v>
      </c>
      <c r="M38" s="235">
        <v>0</v>
      </c>
      <c r="N38" s="235">
        <v>0</v>
      </c>
      <c r="O38" s="235">
        <v>0</v>
      </c>
      <c r="P38" s="235">
        <v>0</v>
      </c>
      <c r="Q38" s="235">
        <v>0</v>
      </c>
    </row>
    <row r="39" spans="1:22">
      <c r="A39" s="150" t="s">
        <v>389</v>
      </c>
      <c r="B39" s="235">
        <v>0</v>
      </c>
      <c r="C39" s="235">
        <v>0</v>
      </c>
      <c r="D39" s="153"/>
      <c r="E39" s="149" t="s">
        <v>389</v>
      </c>
      <c r="F39" s="235">
        <v>0</v>
      </c>
      <c r="G39" s="235">
        <v>0</v>
      </c>
      <c r="H39" s="235">
        <v>0</v>
      </c>
      <c r="I39" s="235">
        <v>0</v>
      </c>
      <c r="J39" s="235">
        <v>0</v>
      </c>
      <c r="K39" s="235">
        <v>0</v>
      </c>
      <c r="L39" s="235">
        <v>0</v>
      </c>
      <c r="M39" s="235">
        <v>0</v>
      </c>
      <c r="N39" s="235">
        <v>0</v>
      </c>
      <c r="O39" s="235">
        <v>0</v>
      </c>
      <c r="P39" s="235">
        <v>0</v>
      </c>
      <c r="Q39" s="235">
        <v>0</v>
      </c>
    </row>
    <row r="40" spans="1:22">
      <c r="A40" s="150" t="s">
        <v>390</v>
      </c>
      <c r="B40" s="235">
        <v>0</v>
      </c>
      <c r="C40" s="235">
        <v>0</v>
      </c>
      <c r="D40" s="153"/>
      <c r="E40" s="149" t="s">
        <v>390</v>
      </c>
      <c r="F40" s="235">
        <v>0</v>
      </c>
      <c r="G40" s="235">
        <v>0</v>
      </c>
      <c r="H40" s="235">
        <v>0</v>
      </c>
      <c r="I40" s="235">
        <v>0</v>
      </c>
      <c r="J40" s="235">
        <v>0</v>
      </c>
      <c r="K40" s="235">
        <v>0</v>
      </c>
      <c r="L40" s="235">
        <v>0</v>
      </c>
      <c r="M40" s="235">
        <v>0</v>
      </c>
      <c r="N40" s="235">
        <v>0</v>
      </c>
      <c r="O40" s="235">
        <v>0</v>
      </c>
      <c r="P40" s="235">
        <v>0</v>
      </c>
      <c r="Q40" s="235">
        <v>0</v>
      </c>
    </row>
    <row r="41" spans="1:22">
      <c r="A41" s="150" t="s">
        <v>391</v>
      </c>
      <c r="B41" s="235">
        <v>0</v>
      </c>
      <c r="C41" s="235">
        <v>0</v>
      </c>
      <c r="D41" s="153"/>
      <c r="E41" s="149" t="s">
        <v>391</v>
      </c>
      <c r="F41" s="235">
        <v>0</v>
      </c>
      <c r="G41" s="235">
        <v>0</v>
      </c>
      <c r="H41" s="235">
        <v>0</v>
      </c>
      <c r="I41" s="235">
        <v>0</v>
      </c>
      <c r="J41" s="235">
        <v>0</v>
      </c>
      <c r="K41" s="235">
        <v>0</v>
      </c>
      <c r="L41" s="235">
        <v>0</v>
      </c>
      <c r="M41" s="235">
        <v>0</v>
      </c>
      <c r="N41" s="235">
        <v>0</v>
      </c>
      <c r="O41" s="235">
        <v>0</v>
      </c>
      <c r="P41" s="235">
        <v>0</v>
      </c>
      <c r="Q41" s="235">
        <v>0</v>
      </c>
    </row>
    <row r="42" spans="1:22">
      <c r="A42" s="150" t="s">
        <v>392</v>
      </c>
      <c r="B42" s="234">
        <f>-SUMIF('In Process Calc.'!$A$4:$A$93,"&lt;="&amp;NS,'In Process Calc.'!$AQ$4:$AQ$93)/COUNTIF('In Process Calc.'!$A$4:$A$93,"&lt;="&amp;NS)</f>
        <v>0</v>
      </c>
      <c r="C42" s="234">
        <f>-SUMIF('In Process Calc.'!$A$4:$A$93,"&gt;"&amp;NS,'In Process Calc.'!$AQ$4:$AQ$93)/COUNTIF('In Process Calc.'!$A$4:$A$93,"&gt;"&amp;NS)</f>
        <v>0</v>
      </c>
      <c r="D42" s="153"/>
      <c r="E42" s="149" t="s">
        <v>392</v>
      </c>
      <c r="F42" s="237">
        <f>-IF('Measured Data'!$O8 &gt;0, 'Measured Data'!$O8, 'Post Process Calc.'!$D$4)</f>
        <v>0</v>
      </c>
      <c r="G42" s="237">
        <f>-IF('Measured Data'!$O9 &gt;0, 'Measured Data'!$O9, 'Post Process Calc.'!$D$5)</f>
        <v>0</v>
      </c>
      <c r="H42" s="237">
        <f>-IF('Measured Data'!$O10 &gt;0, 'Measured Data'!$O10, 'Post Process Calc.'!$D$6)</f>
        <v>0</v>
      </c>
      <c r="I42" s="237" t="e">
        <f>-IF('Measured Data'!#REF! &gt;0, 'Measured Data'!#REF!, 'Post Process Calc.'!$D$7)</f>
        <v>#REF!</v>
      </c>
      <c r="J42" s="237">
        <f>-IF('Measured Data'!$O11 &gt;0, 'Measured Data'!$O11, 'Post Process Calc.'!$D$8)</f>
        <v>0</v>
      </c>
      <c r="K42" s="237">
        <f>-IF('Measured Data'!$O12 &gt;0, 'Measured Data'!$O12, 'Post Process Calc.'!$D$9)</f>
        <v>0</v>
      </c>
      <c r="L42" s="237">
        <f>-IF('Measured Data'!$O13 &gt;0, 'Measured Data'!$O13, 'Post Process Calc.'!$D$10)</f>
        <v>0</v>
      </c>
      <c r="M42" s="237" t="e">
        <f>-IF('Measured Data'!#REF! &gt;0, 'Measured Data'!#REF!, 'Post Process Calc.'!$D$11)</f>
        <v>#REF!</v>
      </c>
      <c r="N42" s="237">
        <f>-IF('Measured Data'!$O14 &gt;0, 'Measured Data'!$O14, 'Post Process Calc.'!$D$12)</f>
        <v>0</v>
      </c>
      <c r="O42" s="237" t="e">
        <f>-IF('Measured Data'!#REF! &gt;0, 'Measured Data'!#REF!, 'Post Process Calc.'!$D$13)</f>
        <v>#REF!</v>
      </c>
      <c r="P42" s="237" t="e">
        <f>-IF('Measured Data'!#REF! &gt;0, 'Measured Data'!#REF!, 'Post Process Calc.'!$D$14)</f>
        <v>#REF!</v>
      </c>
      <c r="Q42" s="237" t="e">
        <f>-IF('Measured Data'!#REF! &gt;0, 'Measured Data'!#REF!, 'Post Process Calc.'!$D$15)</f>
        <v>#REF!</v>
      </c>
    </row>
    <row r="43" spans="1:22">
      <c r="A43" s="150" t="s">
        <v>393</v>
      </c>
      <c r="B43" s="235">
        <v>0</v>
      </c>
      <c r="C43" s="235">
        <v>0</v>
      </c>
      <c r="D43" s="153"/>
      <c r="E43" s="149" t="s">
        <v>393</v>
      </c>
      <c r="F43" s="235">
        <v>0</v>
      </c>
      <c r="G43" s="235">
        <v>0</v>
      </c>
      <c r="H43" s="235">
        <v>0</v>
      </c>
      <c r="I43" s="235">
        <v>0</v>
      </c>
      <c r="J43" s="235">
        <v>0</v>
      </c>
      <c r="K43" s="235">
        <v>0</v>
      </c>
      <c r="L43" s="235">
        <v>0</v>
      </c>
      <c r="M43" s="235">
        <v>0</v>
      </c>
      <c r="N43" s="235">
        <v>0</v>
      </c>
      <c r="O43" s="235">
        <v>0</v>
      </c>
      <c r="P43" s="235">
        <v>0</v>
      </c>
      <c r="Q43" s="235">
        <v>0</v>
      </c>
    </row>
    <row r="44" spans="1:22">
      <c r="A44" s="150" t="s">
        <v>394</v>
      </c>
      <c r="B44" s="235">
        <v>0</v>
      </c>
      <c r="C44" s="235">
        <v>0</v>
      </c>
      <c r="D44" s="153"/>
      <c r="E44" s="149" t="s">
        <v>394</v>
      </c>
      <c r="F44" s="235">
        <v>0</v>
      </c>
      <c r="G44" s="235">
        <v>0</v>
      </c>
      <c r="H44" s="235">
        <v>0</v>
      </c>
      <c r="I44" s="235">
        <v>0</v>
      </c>
      <c r="J44" s="235">
        <v>0</v>
      </c>
      <c r="K44" s="235">
        <v>0</v>
      </c>
      <c r="L44" s="235">
        <v>0</v>
      </c>
      <c r="M44" s="235">
        <v>0</v>
      </c>
      <c r="N44" s="235">
        <v>0</v>
      </c>
      <c r="O44" s="235">
        <v>0</v>
      </c>
      <c r="P44" s="235">
        <v>0</v>
      </c>
      <c r="Q44" s="235">
        <v>0</v>
      </c>
    </row>
    <row r="45" spans="1:22">
      <c r="A45" s="150" t="s">
        <v>403</v>
      </c>
      <c r="B45" s="235">
        <v>0</v>
      </c>
      <c r="C45" s="235">
        <v>0</v>
      </c>
      <c r="D45" s="153"/>
      <c r="E45" s="149" t="s">
        <v>403</v>
      </c>
      <c r="F45" s="235">
        <v>0</v>
      </c>
      <c r="G45" s="235">
        <v>0</v>
      </c>
      <c r="H45" s="235">
        <v>0</v>
      </c>
      <c r="I45" s="235">
        <v>0</v>
      </c>
      <c r="J45" s="235">
        <v>0</v>
      </c>
      <c r="K45" s="235">
        <v>0</v>
      </c>
      <c r="L45" s="235">
        <v>0</v>
      </c>
      <c r="M45" s="235">
        <v>0</v>
      </c>
      <c r="N45" s="235">
        <v>0</v>
      </c>
      <c r="O45" s="235">
        <v>0</v>
      </c>
      <c r="P45" s="235">
        <v>0</v>
      </c>
      <c r="Q45" s="235">
        <v>0</v>
      </c>
    </row>
    <row r="46" spans="1:22">
      <c r="A46" s="150" t="s">
        <v>404</v>
      </c>
      <c r="B46" s="235">
        <v>0</v>
      </c>
      <c r="C46" s="235">
        <v>0</v>
      </c>
      <c r="D46" s="153"/>
      <c r="E46" s="149" t="s">
        <v>404</v>
      </c>
      <c r="F46" s="235">
        <v>0</v>
      </c>
      <c r="G46" s="235">
        <v>0</v>
      </c>
      <c r="H46" s="235">
        <v>0</v>
      </c>
      <c r="I46" s="235">
        <v>0</v>
      </c>
      <c r="J46" s="235">
        <v>0</v>
      </c>
      <c r="K46" s="235">
        <v>0</v>
      </c>
      <c r="L46" s="235">
        <v>0</v>
      </c>
      <c r="M46" s="235">
        <v>0</v>
      </c>
      <c r="N46" s="235">
        <v>0</v>
      </c>
      <c r="O46" s="235">
        <v>0</v>
      </c>
      <c r="P46" s="235">
        <v>0</v>
      </c>
      <c r="Q46" s="235">
        <v>0</v>
      </c>
    </row>
    <row r="47" spans="1:22">
      <c r="A47" s="150" t="s">
        <v>397</v>
      </c>
      <c r="B47" s="235">
        <v>0</v>
      </c>
      <c r="C47" s="235">
        <v>0</v>
      </c>
      <c r="D47" s="153"/>
      <c r="E47" s="149" t="s">
        <v>397</v>
      </c>
      <c r="F47" s="235">
        <v>0</v>
      </c>
      <c r="G47" s="235">
        <v>0</v>
      </c>
      <c r="H47" s="235">
        <v>0</v>
      </c>
      <c r="I47" s="235">
        <v>0</v>
      </c>
      <c r="J47" s="235">
        <v>0</v>
      </c>
      <c r="K47" s="235">
        <v>0</v>
      </c>
      <c r="L47" s="235">
        <v>0</v>
      </c>
      <c r="M47" s="235">
        <v>0</v>
      </c>
      <c r="N47" s="235">
        <v>0</v>
      </c>
      <c r="O47" s="235">
        <v>0</v>
      </c>
      <c r="P47" s="235">
        <v>0</v>
      </c>
      <c r="Q47" s="235">
        <v>0</v>
      </c>
    </row>
    <row r="48" spans="1:22">
      <c r="A48" s="150" t="s">
        <v>398</v>
      </c>
      <c r="B48" s="235">
        <v>0</v>
      </c>
      <c r="C48" s="235">
        <v>0</v>
      </c>
      <c r="D48" s="153"/>
      <c r="E48" s="149" t="s">
        <v>398</v>
      </c>
      <c r="F48" s="235">
        <v>0</v>
      </c>
      <c r="G48" s="235">
        <v>0</v>
      </c>
      <c r="H48" s="235">
        <v>0</v>
      </c>
      <c r="I48" s="235">
        <v>0</v>
      </c>
      <c r="J48" s="235">
        <v>0</v>
      </c>
      <c r="K48" s="235">
        <v>0</v>
      </c>
      <c r="L48" s="235">
        <v>0</v>
      </c>
      <c r="M48" s="235">
        <v>0</v>
      </c>
      <c r="N48" s="235">
        <v>0</v>
      </c>
      <c r="O48" s="235">
        <v>0</v>
      </c>
      <c r="P48" s="235">
        <v>0</v>
      </c>
      <c r="Q48" s="235">
        <v>0</v>
      </c>
    </row>
    <row r="49" spans="1:17">
      <c r="A49" s="150" t="s">
        <v>399</v>
      </c>
      <c r="B49" s="235">
        <v>0</v>
      </c>
      <c r="C49" s="235">
        <v>0</v>
      </c>
      <c r="D49" s="153"/>
      <c r="E49" s="149" t="s">
        <v>399</v>
      </c>
      <c r="F49" s="235">
        <v>0</v>
      </c>
      <c r="G49" s="235">
        <v>0</v>
      </c>
      <c r="H49" s="235">
        <v>0</v>
      </c>
      <c r="I49" s="235">
        <v>0</v>
      </c>
      <c r="J49" s="235">
        <v>0</v>
      </c>
      <c r="K49" s="235">
        <v>0</v>
      </c>
      <c r="L49" s="235">
        <v>0</v>
      </c>
      <c r="M49" s="235">
        <v>0</v>
      </c>
      <c r="N49" s="235">
        <v>0</v>
      </c>
      <c r="O49" s="235">
        <v>0</v>
      </c>
      <c r="P49" s="235">
        <v>0</v>
      </c>
      <c r="Q49" s="235">
        <v>0</v>
      </c>
    </row>
    <row r="50" spans="1:17">
      <c r="A50" s="150" t="s">
        <v>400</v>
      </c>
      <c r="B50" s="235">
        <v>0</v>
      </c>
      <c r="C50" s="235">
        <v>0</v>
      </c>
      <c r="D50" s="153"/>
      <c r="E50" s="149" t="s">
        <v>400</v>
      </c>
      <c r="F50" s="235">
        <v>0</v>
      </c>
      <c r="G50" s="235">
        <v>0</v>
      </c>
      <c r="H50" s="235">
        <v>0</v>
      </c>
      <c r="I50" s="235">
        <v>0</v>
      </c>
      <c r="J50" s="235">
        <v>0</v>
      </c>
      <c r="K50" s="235">
        <v>0</v>
      </c>
      <c r="L50" s="235">
        <v>0</v>
      </c>
      <c r="M50" s="235">
        <v>0</v>
      </c>
      <c r="N50" s="235">
        <v>0</v>
      </c>
      <c r="O50" s="235">
        <v>0</v>
      </c>
      <c r="P50" s="235">
        <v>0</v>
      </c>
      <c r="Q50" s="235">
        <v>0</v>
      </c>
    </row>
    <row r="51" spans="1:17">
      <c r="A51" s="150" t="s">
        <v>429</v>
      </c>
      <c r="B51" s="235">
        <v>0</v>
      </c>
      <c r="C51" s="235">
        <v>0</v>
      </c>
      <c r="D51" s="153"/>
      <c r="E51" s="149" t="s">
        <v>429</v>
      </c>
      <c r="F51" s="235">
        <v>0</v>
      </c>
      <c r="G51" s="235">
        <v>0</v>
      </c>
      <c r="H51" s="235">
        <v>0</v>
      </c>
      <c r="I51" s="235">
        <v>0</v>
      </c>
      <c r="J51" s="235">
        <v>0</v>
      </c>
      <c r="K51" s="235">
        <v>0</v>
      </c>
      <c r="L51" s="235">
        <v>0</v>
      </c>
      <c r="M51" s="235">
        <v>0</v>
      </c>
      <c r="N51" s="235">
        <v>0</v>
      </c>
      <c r="O51" s="235">
        <v>0</v>
      </c>
      <c r="P51" s="235">
        <v>0</v>
      </c>
      <c r="Q51" s="235">
        <v>0</v>
      </c>
    </row>
    <row r="52" spans="1:17">
      <c r="A52" s="150" t="s">
        <v>430</v>
      </c>
      <c r="B52" s="234">
        <f>'Stoichiometric Ratios'!$L26*'Specific Rate Tables'!$B$16</f>
        <v>0</v>
      </c>
      <c r="C52" s="234">
        <f>'Stoichiometric Ratios'!$P26*'Specific Rate Tables'!$C$16</f>
        <v>0</v>
      </c>
      <c r="D52" s="153"/>
      <c r="E52" s="149" t="s">
        <v>430</v>
      </c>
      <c r="F52" s="237">
        <f>-'Post Process Calc.'!$Z$4</f>
        <v>0</v>
      </c>
      <c r="G52" s="237">
        <f>-'Post Process Calc.'!$Z$5</f>
        <v>0</v>
      </c>
      <c r="H52" s="237">
        <f>-'Post Process Calc.'!$Z$6</f>
        <v>0</v>
      </c>
      <c r="I52" s="237">
        <f>-'Post Process Calc.'!$Z$7</f>
        <v>0</v>
      </c>
      <c r="J52" s="237">
        <f>-'Post Process Calc.'!$Z$8</f>
        <v>0</v>
      </c>
      <c r="K52" s="237">
        <f>-'Post Process Calc.'!$Z$9</f>
        <v>0</v>
      </c>
      <c r="L52" s="237">
        <f>-'Post Process Calc.'!$Z$10</f>
        <v>0</v>
      </c>
      <c r="M52" s="237">
        <f>-'Post Process Calc.'!$Z$11</f>
        <v>0</v>
      </c>
      <c r="N52" s="237">
        <f>-'Post Process Calc.'!$Z$12</f>
        <v>0</v>
      </c>
      <c r="O52" s="237">
        <f>-'Post Process Calc.'!$Z$13</f>
        <v>0</v>
      </c>
      <c r="P52" s="237">
        <f>-'Post Process Calc.'!$Z$14</f>
        <v>0</v>
      </c>
      <c r="Q52" s="237">
        <f>-'Post Process Calc.'!$Z$15</f>
        <v>0</v>
      </c>
    </row>
    <row r="53" spans="1:17">
      <c r="A53" s="150" t="s">
        <v>405</v>
      </c>
      <c r="B53" s="235">
        <v>0</v>
      </c>
      <c r="C53" s="235">
        <v>0</v>
      </c>
      <c r="D53" s="153"/>
      <c r="E53" s="149" t="s">
        <v>405</v>
      </c>
      <c r="F53" s="235">
        <v>0</v>
      </c>
      <c r="G53" s="235">
        <v>0</v>
      </c>
      <c r="H53" s="235">
        <v>0</v>
      </c>
      <c r="I53" s="235">
        <v>0</v>
      </c>
      <c r="J53" s="235">
        <v>0</v>
      </c>
      <c r="K53" s="235">
        <v>0</v>
      </c>
      <c r="L53" s="235">
        <v>0</v>
      </c>
      <c r="M53" s="235">
        <v>0</v>
      </c>
      <c r="N53" s="235">
        <v>0</v>
      </c>
      <c r="O53" s="235">
        <v>0</v>
      </c>
      <c r="P53" s="235">
        <v>0</v>
      </c>
      <c r="Q53" s="235">
        <v>0</v>
      </c>
    </row>
    <row r="54" spans="1:17">
      <c r="A54" s="150" t="s">
        <v>406</v>
      </c>
      <c r="B54" s="235">
        <v>0</v>
      </c>
      <c r="C54" s="235">
        <v>0</v>
      </c>
      <c r="D54" s="153"/>
      <c r="E54" s="149" t="s">
        <v>406</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cols>
    <col min="1" max="1" width="7.5" style="238" bestFit="1" customWidth="1"/>
    <col min="2" max="2" width="4.1640625" style="238" customWidth="1"/>
    <col min="3" max="3" width="7.5" style="238" bestFit="1" customWidth="1"/>
    <col min="4" max="4" width="7.33203125" style="238" bestFit="1" customWidth="1"/>
    <col min="5" max="5" width="3.5" style="238" bestFit="1" customWidth="1"/>
    <col min="6"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23" width="4.6640625" style="238" bestFit="1" customWidth="1"/>
    <col min="24" max="24" width="2.6640625" style="238" bestFit="1" customWidth="1"/>
    <col min="25" max="36" width="4.6640625" style="238" bestFit="1" customWidth="1"/>
    <col min="37" max="37" width="2.6640625" style="238" bestFit="1" customWidth="1"/>
    <col min="38" max="48" width="4.6640625" style="238" bestFit="1" customWidth="1"/>
    <col min="49" max="50" width="5.5" style="238" bestFit="1" customWidth="1"/>
    <col min="51" max="65" width="4.6640625" style="238" bestFit="1" customWidth="1"/>
    <col min="66" max="66" width="4.33203125" style="238" bestFit="1" customWidth="1"/>
    <col min="67" max="67" width="5.83203125" style="238" bestFit="1" customWidth="1"/>
    <col min="68" max="72" width="6.5" style="238" bestFit="1" customWidth="1"/>
    <col min="73" max="73" width="7.1640625" style="238" bestFit="1" customWidth="1"/>
    <col min="74" max="141" width="6.5" style="238" bestFit="1" customWidth="1"/>
    <col min="142" max="142" width="4.6640625" style="238" bestFit="1" customWidth="1"/>
    <col min="143" max="175" width="6.5" style="238" bestFit="1" customWidth="1"/>
    <col min="176" max="16384" width="8.83203125" style="238"/>
  </cols>
  <sheetData>
    <row r="1" spans="1:175" s="239" customFormat="1" ht="79.2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 customHeight="1">
      <c r="A2" s="240" t="s">
        <v>113</v>
      </c>
      <c r="B2" s="240" t="str">
        <f>IF('Measured Data'!A6&lt;&gt;0,'Measured Data'!A6,"")</f>
        <v>SAMPLE #</v>
      </c>
      <c r="C2" s="240" t="str">
        <f>IF('Measured Data'!B6&lt;&gt;0,'Measured Data'!B6,"")</f>
        <v>Day</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 xml:space="preserve"> 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375</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IF('Measured Data'!B7&lt;&gt;0,'Measured Data'!$B$1,"")</f>
        <v>XB52</v>
      </c>
      <c r="B3" s="238">
        <f>IF(ISBLANK('Measured Data'!A7),"",'Measured Data'!A7)</f>
        <v>0</v>
      </c>
      <c r="C3" s="245">
        <f>IF(ISBLANK('Measured Data'!B7),"",'Measured Data'!B7)</f>
        <v>1.8750000002910383E-2</v>
      </c>
      <c r="D3" s="246">
        <f>IF(ISBLANK('Measured Data'!C7),"",'Measured Data'!C7)</f>
        <v>0.45000000006984919</v>
      </c>
      <c r="E3" s="238">
        <f>IF(ISBLANK('Measured Data'!D7),"",'Measured Data'!D7)</f>
        <v>20</v>
      </c>
      <c r="F3" s="238" t="str">
        <f>IF(ISBLANK('Measured Data'!E7),"",'Measured Data'!E7)</f>
        <v/>
      </c>
      <c r="G3" s="238" t="str">
        <f>IF(ISBLANK('Measured Data'!G7),"",'Measured Data'!G7)</f>
        <v/>
      </c>
      <c r="H3" s="243">
        <f>IF(ISBLANK('Measured Data'!H7),"",'Measured Data'!H7)</f>
        <v>0.26</v>
      </c>
      <c r="I3" s="243">
        <f>IF(ISBLANK('Measured Data'!I7),"",'Measured Data'!I7)</f>
        <v>2.096774193548423E-3</v>
      </c>
      <c r="J3" s="243">
        <f>IF(ISBLANK('Measured Data'!J7),"",'Measured Data'!J7)</f>
        <v>0.26209677419354843</v>
      </c>
      <c r="K3" s="243">
        <f>IF(ISBLANK('Measured Data'!K7),"",'Measured Data'!K7)</f>
        <v>99.2</v>
      </c>
      <c r="L3" s="238" t="str">
        <f>IF(ISBLANK('Measured Data'!L7),"",'Measured Data'!L7)</f>
        <v/>
      </c>
      <c r="M3" s="238" t="str">
        <f>IF(ISBLANK('Measured Data'!M7),"",'Measured Data'!M7)</f>
        <v/>
      </c>
      <c r="N3" s="238" t="str">
        <f>IF(ISBLANK('Measured Data'!N7),"",'Measured Data'!N7)</f>
        <v/>
      </c>
      <c r="O3" s="238" t="str">
        <f>IF(ISBLANK('Measured Data'!O7),"",'Measured Data'!O7)</f>
        <v/>
      </c>
      <c r="P3" s="238" t="str">
        <f>IF(ISBLANK('Measured Data'!P7),"",'Measured Data'!P7)</f>
        <v/>
      </c>
      <c r="Q3" s="238" t="str">
        <f>IF(ISBLANK('Measured Data'!Q7),"",'Measured Data'!Q7)</f>
        <v/>
      </c>
      <c r="R3" s="238">
        <f>IF(ISBLANK('Measured Data'!R7),"",'Measured Data'!R7)</f>
        <v>329</v>
      </c>
      <c r="S3" s="238" t="str">
        <f>IF(ISBLANK('Measured Data'!S7),"",'Measured Data'!S7)</f>
        <v/>
      </c>
      <c r="T3" s="243">
        <f>IF(ISBLANK('Measured Data'!U7),"",'Measured Data'!U7)</f>
        <v>5.8999999999999997E-2</v>
      </c>
      <c r="U3" s="243">
        <f>IF(ISBLANK('Measured Data'!V7),"",'Measured Data'!V7)</f>
        <v>1.9039999999999999</v>
      </c>
      <c r="V3" s="243">
        <f>IF(ISBLANK('Measured Data'!W7),"",'Measured Data'!W7)</f>
        <v>5.7690000000000001</v>
      </c>
      <c r="W3" s="243">
        <f>IF(ISBLANK('Measured Data'!X7),"",'Measured Data'!X7)</f>
        <v>1.6990000000000001</v>
      </c>
      <c r="X3" s="243">
        <f>IF(ISBLANK('Measured Data'!Y7),"",'Measured Data'!Y7)</f>
        <v>1.016</v>
      </c>
      <c r="Y3" s="243">
        <f>IF(ISBLANK('Measured Data'!Z7),"",'Measured Data'!Z7)</f>
        <v>33.470991807100511</v>
      </c>
      <c r="Z3" s="243">
        <f>IF(ISBLANK('Measured Data'!AA7),"",'Measured Data'!AA7)</f>
        <v>0</v>
      </c>
      <c r="AA3" s="243">
        <f>IF(ISBLANK('Measured Data'!AB7),"",'Measured Data'!AB7)</f>
        <v>2.2559999999999998</v>
      </c>
      <c r="AB3" s="243" t="str">
        <f>IF(ISBLANK('Measured Data'!AC7),"",'Measured Data'!AC7)</f>
        <v/>
      </c>
      <c r="AC3" s="243" t="str">
        <f>IF(ISBLANK('Measured Data'!AD7),"",'Measured Data'!AD7)</f>
        <v/>
      </c>
      <c r="AD3" s="243" t="str">
        <f>IF(ISBLANK('Measured Data'!AE7),"",'Measured Data'!AE7)</f>
        <v/>
      </c>
      <c r="AE3" s="243">
        <f>IF(ISBLANK('Measured Data'!AF7),"",'Measured Data'!AF7)</f>
        <v>0.9991119005328597</v>
      </c>
      <c r="AF3" s="243" t="str">
        <f>IF(ISBLANK('Measured Data'!AG7),"",'Measured Data'!AG7)</f>
        <v/>
      </c>
      <c r="AG3" s="243" t="str">
        <f>IF(ISBLANK('Measured Data'!AH7),"",'Measured Data'!AH7)</f>
        <v/>
      </c>
      <c r="AH3" s="243" t="str">
        <f>IF(ISBLANK('Measured Data'!AI7),"",'Measured Data'!AI7)</f>
        <v/>
      </c>
      <c r="AI3" s="243" t="str">
        <f>IF(ISBLANK('Measured Data'!AJ7),"",'Measured Data'!AJ7)</f>
        <v/>
      </c>
      <c r="AJ3" s="243" t="str">
        <f>IF(ISBLANK('Measured Data'!AK7),"",'Measured Data'!AK7)</f>
        <v/>
      </c>
      <c r="AK3" s="243" t="str">
        <f>IF(ISBLANK('Measured Data'!AL7),"",'Measured Data'!AL7)</f>
        <v/>
      </c>
      <c r="AL3" s="243" t="str">
        <f>IF(ISBLANK('Measured Data'!AM7),"",'Measured Data'!AM7)</f>
        <v/>
      </c>
      <c r="AM3" s="243" t="str">
        <f>IF(ISBLANK('Measured Data'!AN7),"",'Measured Data'!AN7)</f>
        <v/>
      </c>
      <c r="AN3" s="243" t="str">
        <f>IF(ISBLANK('Measured Data'!AO7),"",'Measured Data'!AO7)</f>
        <v/>
      </c>
      <c r="AO3" s="243" t="str">
        <f>IF(ISBLANK('Measured Data'!AP7),"",'Measured Data'!AP7)</f>
        <v/>
      </c>
      <c r="AP3" s="243" t="str">
        <f>IF(ISBLANK('Measured Data'!AQ7),"",'Measured Data'!AQ7)</f>
        <v/>
      </c>
      <c r="AQ3" s="243" t="str">
        <f>IF(ISBLANK('Measured Data'!AR7),"",'Measured Data'!AR7)</f>
        <v/>
      </c>
      <c r="AR3" s="243" t="str">
        <f>IF(ISBLANK('Measured Data'!AS7),"",'Measured Data'!AS7)</f>
        <v/>
      </c>
      <c r="AS3" s="243" t="str">
        <f>IF(ISBLANK('Measured Data'!AT7),"",'Measured Data'!AT7)</f>
        <v/>
      </c>
      <c r="AT3" s="243" t="str">
        <f>IF(ISBLANK('Measured Data'!AU7),"",'Measured Data'!AU7)</f>
        <v/>
      </c>
      <c r="AU3" s="243" t="str">
        <f>IF(ISBLANK('Measured Data'!AV7),"",'Measured Data'!AV7)</f>
        <v/>
      </c>
      <c r="AV3" s="243" t="str">
        <f>IF(ISBLANK('Measured Data'!AW7),"",'Measured Data'!AW7)</f>
        <v/>
      </c>
      <c r="AW3" s="243" t="str">
        <f>IF(ISBLANK('Measured Data'!AX7),"",'Measured Data'!AX7)</f>
        <v/>
      </c>
      <c r="AX3" s="243" t="str">
        <f>IF(ISBLANK('Measured Data'!AY7),"",'Measured Data'!AY7)</f>
        <v/>
      </c>
      <c r="AY3" s="243" t="str">
        <f>IF(ISBLANK('Measured Data'!AZ7),"",'Measured Data'!AZ7)</f>
        <v/>
      </c>
      <c r="AZ3" s="243" t="str">
        <f>IF(ISBLANK('Measured Data'!BA7),"",'Measured Data'!BA7)</f>
        <v/>
      </c>
      <c r="BA3" s="243" t="str">
        <f>IF(ISBLANK('Measured Data'!BB7),"",'Measured Data'!BB7)</f>
        <v/>
      </c>
      <c r="BB3" s="243" t="str">
        <f>IF(ISBLANK('Measured Data'!BC7),"",'Measured Data'!BC7)</f>
        <v/>
      </c>
      <c r="BC3" s="243" t="str">
        <f>IF(ISBLANK('Measured Data'!BE7),"",'Measured Data'!BE7)</f>
        <v/>
      </c>
      <c r="BD3" s="243" t="str">
        <f>IF(ISBLANK('Measured Data'!BF7),"",'Measured Data'!BF7)</f>
        <v/>
      </c>
      <c r="BE3" s="243" t="str">
        <f>IF(ISBLANK('Measured Data'!BG7),"",'Measured Data'!BG7)</f>
        <v/>
      </c>
      <c r="BF3" s="243" t="str">
        <f>IF(ISBLANK('Measured Data'!BI7),"",'Measured Data'!BI7)</f>
        <v/>
      </c>
      <c r="BG3" s="243" t="str">
        <f>IF(ISBLANK('Measured Data'!BJ7),"",'Measured Data'!BJ7)</f>
        <v/>
      </c>
      <c r="BH3" s="243" t="str">
        <f>IF(ISBLANK('Measured Data'!BK7),"",'Measured Data'!BK7)</f>
        <v/>
      </c>
      <c r="BI3" s="243" t="str">
        <f>IF(ISBLANK('Measured Data'!BL7),"",'Measured Data'!BL7)</f>
        <v/>
      </c>
      <c r="BJ3" s="243" t="str">
        <f>IF(ISBLANK('Measured Data'!BM7),"",'Measured Data'!BM7)</f>
        <v/>
      </c>
      <c r="BK3" s="243" t="str">
        <f>IF(ISBLANK('Measured Data'!BN7),"",'Measured Data'!BN7)</f>
        <v/>
      </c>
      <c r="BL3" s="243" t="str">
        <f>IF(ISBLANK('Measured Data'!BO7),"",'Measured Data'!BO7)</f>
        <v/>
      </c>
      <c r="BM3" s="243">
        <f>IF(ISBLANK('Measured Data'!BP7),"",'Measured Data'!BP7)</f>
        <v>0</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0.26312174644284919</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IF('Measured Data'!B8&lt;&gt;0,'Measured Data'!$B$1,"")</f>
        <v>XB52</v>
      </c>
      <c r="B4" s="238">
        <f>IF(ISBLANK('Measured Data'!A8),"",'Measured Data'!A8)</f>
        <v>1</v>
      </c>
      <c r="C4" s="245">
        <f>IF(ISBLANK('Measured Data'!B8),"",'Measured Data'!B8)</f>
        <v>0.87986111111240461</v>
      </c>
      <c r="D4" s="246">
        <f>IF(ISBLANK('Measured Data'!C8),"",'Measured Data'!C8)</f>
        <v>21.116666666697711</v>
      </c>
      <c r="E4" s="238">
        <f>IF(ISBLANK('Measured Data'!D8),"",'Measured Data'!D8)</f>
        <v>20</v>
      </c>
      <c r="F4" s="238" t="str">
        <f>IF(ISBLANK('Measured Data'!E9),"",'Measured Data'!E9)</f>
        <v/>
      </c>
      <c r="G4" s="238" t="str">
        <f>IF(ISBLANK('Measured Data'!G8),"",'Measured Data'!G8)</f>
        <v/>
      </c>
      <c r="H4" s="243">
        <f>IF(ISBLANK('Measured Data'!H8),"",'Measured Data'!H8)</f>
        <v>0.46319998631477349</v>
      </c>
      <c r="I4" s="243">
        <f>IF(ISBLANK('Measured Data'!I8),"",'Measured Data'!I8)</f>
        <v>2.0470985318967738E-3</v>
      </c>
      <c r="J4" s="243">
        <f>IF(ISBLANK('Measured Data'!J8),"",'Measured Data'!J8)</f>
        <v>0.46524708484667027</v>
      </c>
      <c r="K4" s="243">
        <f>IF(ISBLANK('Measured Data'!K8),"",'Measured Data'!K8)</f>
        <v>99.55999755859375</v>
      </c>
      <c r="L4" s="238" t="str">
        <f>IF(ISBLANK('Measured Data'!L8),"",'Measured Data'!L8)</f>
        <v/>
      </c>
      <c r="M4" s="238" t="str">
        <f>IF(ISBLANK('Measured Data'!M8),"",'Measured Data'!M8)</f>
        <v/>
      </c>
      <c r="N4" s="238" t="str">
        <f>IF(ISBLANK('Measured Data'!N8),"",'Measured Data'!N8)</f>
        <v/>
      </c>
      <c r="O4" s="238" t="str">
        <f>IF(ISBLANK('Measured Data'!O8),"",'Measured Data'!O8)</f>
        <v/>
      </c>
      <c r="P4" s="238" t="str">
        <f>IF(ISBLANK('Measured Data'!P8),"",'Measured Data'!P8)</f>
        <v/>
      </c>
      <c r="Q4" s="238" t="str">
        <f>IF(ISBLANK('Measured Data'!Q8),"",'Measured Data'!Q8)</f>
        <v/>
      </c>
      <c r="R4" s="238">
        <f>IF(ISBLANK('Measured Data'!R8),"",'Measured Data'!R8)</f>
        <v>324</v>
      </c>
      <c r="S4" s="238" t="str">
        <f>IF(ISBLANK('Measured Data'!S8),"",'Measured Data'!S8)</f>
        <v/>
      </c>
      <c r="T4" s="243">
        <f>IF(ISBLANK('Measured Data'!U8),"",'Measured Data'!U8)</f>
        <v>6.7000000000000004E-2</v>
      </c>
      <c r="U4" s="243">
        <f>IF(ISBLANK('Measured Data'!V8),"",'Measured Data'!V8)</f>
        <v>2.012</v>
      </c>
      <c r="V4" s="243">
        <f>IF(ISBLANK('Measured Data'!W8),"",'Measured Data'!W8)</f>
        <v>5.89</v>
      </c>
      <c r="W4" s="243">
        <f>IF(ISBLANK('Measured Data'!X8),"",'Measured Data'!X8)</f>
        <v>1.825</v>
      </c>
      <c r="X4" s="243">
        <f>IF(ISBLANK('Measured Data'!Y8),"",'Measured Data'!Y8)</f>
        <v>1.115</v>
      </c>
      <c r="Y4" s="243">
        <f>IF(ISBLANK('Measured Data'!Z8),"",'Measured Data'!Z8)</f>
        <v>33.91505139989787</v>
      </c>
      <c r="Z4" s="243">
        <f>IF(ISBLANK('Measured Data'!AA8),"",'Measured Data'!AA8)</f>
        <v>0</v>
      </c>
      <c r="AA4" s="243">
        <f>IF(ISBLANK('Measured Data'!AB8),"",'Measured Data'!AB8)</f>
        <v>2.3919999999999999</v>
      </c>
      <c r="AB4" s="243" t="str">
        <f>IF(ISBLANK('Measured Data'!AC8),"",'Measured Data'!AC8)</f>
        <v/>
      </c>
      <c r="AC4" s="243" t="str">
        <f>IF(ISBLANK('Measured Data'!AD8),"",'Measured Data'!AD8)</f>
        <v/>
      </c>
      <c r="AD4" s="243" t="str">
        <f>IF(ISBLANK('Measured Data'!AE8),"",'Measured Data'!AE8)</f>
        <v/>
      </c>
      <c r="AE4" s="243">
        <f>IF(ISBLANK('Measured Data'!AF8),"",'Measured Data'!AF8)</f>
        <v>1.5541740674955598</v>
      </c>
      <c r="AF4" s="243" t="str">
        <f>IF(ISBLANK('Measured Data'!AG8),"",'Measured Data'!AG8)</f>
        <v/>
      </c>
      <c r="AG4" s="243" t="str">
        <f>IF(ISBLANK('Measured Data'!AH8),"",'Measured Data'!AH8)</f>
        <v/>
      </c>
      <c r="AH4" s="243" t="str">
        <f>IF(ISBLANK('Measured Data'!AI8),"",'Measured Data'!AI8)</f>
        <v/>
      </c>
      <c r="AI4" s="243" t="str">
        <f>IF(ISBLANK('Measured Data'!AJ8),"",'Measured Data'!AJ8)</f>
        <v/>
      </c>
      <c r="AJ4" s="243" t="str">
        <f>IF(ISBLANK('Measured Data'!AK8),"",'Measured Data'!AK8)</f>
        <v/>
      </c>
      <c r="AK4" s="243" t="str">
        <f>IF(ISBLANK('Measured Data'!AL8),"",'Measured Data'!AL8)</f>
        <v/>
      </c>
      <c r="AL4" s="243" t="str">
        <f>IF(ISBLANK('Measured Data'!AM8),"",'Measured Data'!AM8)</f>
        <v/>
      </c>
      <c r="AM4" s="243" t="str">
        <f>IF(ISBLANK('Measured Data'!AN8),"",'Measured Data'!AN8)</f>
        <v/>
      </c>
      <c r="AN4" s="243" t="str">
        <f>IF(ISBLANK('Measured Data'!AO8),"",'Measured Data'!AO8)</f>
        <v/>
      </c>
      <c r="AO4" s="243" t="str">
        <f>IF(ISBLANK('Measured Data'!AP8),"",'Measured Data'!AP8)</f>
        <v/>
      </c>
      <c r="AP4" s="243" t="str">
        <f>IF(ISBLANK('Measured Data'!AQ8),"",'Measured Data'!AQ8)</f>
        <v/>
      </c>
      <c r="AQ4" s="243" t="str">
        <f>IF(ISBLANK('Measured Data'!AR8),"",'Measured Data'!AR8)</f>
        <v/>
      </c>
      <c r="AR4" s="243" t="str">
        <f>IF(ISBLANK('Measured Data'!AS8),"",'Measured Data'!AS8)</f>
        <v/>
      </c>
      <c r="AS4" s="243" t="str">
        <f>IF(ISBLANK('Measured Data'!AT8),"",'Measured Data'!AT8)</f>
        <v/>
      </c>
      <c r="AT4" s="243" t="str">
        <f>IF(ISBLANK('Measured Data'!AU8),"",'Measured Data'!AU8)</f>
        <v/>
      </c>
      <c r="AU4" s="243" t="str">
        <f>IF(ISBLANK('Measured Data'!AV8),"",'Measured Data'!AV8)</f>
        <v/>
      </c>
      <c r="AV4" s="243" t="str">
        <f>IF(ISBLANK('Measured Data'!AW8),"",'Measured Data'!AW8)</f>
        <v/>
      </c>
      <c r="AW4" s="243" t="str">
        <f>IF(ISBLANK('Measured Data'!AX8),"",'Measured Data'!AX8)</f>
        <v/>
      </c>
      <c r="AX4" s="243" t="str">
        <f>IF(ISBLANK('Measured Data'!AY8),"",'Measured Data'!AY8)</f>
        <v/>
      </c>
      <c r="AY4" s="243" t="str">
        <f>IF(ISBLANK('Measured Data'!AZ8),"",'Measured Data'!AZ8)</f>
        <v/>
      </c>
      <c r="AZ4" s="243" t="str">
        <f>IF(ISBLANK('Measured Data'!BA8),"",'Measured Data'!BA8)</f>
        <v/>
      </c>
      <c r="BA4" s="243" t="str">
        <f>IF(ISBLANK('Measured Data'!BB8),"",'Measured Data'!BB8)</f>
        <v/>
      </c>
      <c r="BB4" s="243" t="str">
        <f>IF(ISBLANK('Measured Data'!BC8),"",'Measured Data'!BC8)</f>
        <v/>
      </c>
      <c r="BC4" s="243" t="str">
        <f>IF(ISBLANK('Measured Data'!BE8),"",'Measured Data'!BE8)</f>
        <v/>
      </c>
      <c r="BD4" s="243" t="str">
        <f>IF(ISBLANK('Measured Data'!BF8),"",'Measured Data'!BF8)</f>
        <v/>
      </c>
      <c r="BE4" s="243" t="str">
        <f>IF(ISBLANK('Measured Data'!BG8),"",'Measured Data'!BG8)</f>
        <v/>
      </c>
      <c r="BF4" s="243" t="str">
        <f>IF(ISBLANK('Measured Data'!BI8),"",'Measured Data'!BI8)</f>
        <v/>
      </c>
      <c r="BG4" s="243" t="str">
        <f>IF(ISBLANK('Measured Data'!BJ8),"",'Measured Data'!BJ8)</f>
        <v/>
      </c>
      <c r="BH4" s="243" t="str">
        <f>IF(ISBLANK('Measured Data'!BK8),"",'Measured Data'!BK8)</f>
        <v/>
      </c>
      <c r="BI4" s="243" t="str">
        <f>IF(ISBLANK('Measured Data'!BL8),"",'Measured Data'!BL8)</f>
        <v/>
      </c>
      <c r="BJ4" s="243" t="str">
        <f>IF(ISBLANK('Measured Data'!BM8),"",'Measured Data'!BM8)</f>
        <v/>
      </c>
      <c r="BK4" s="243" t="str">
        <f>IF(ISBLANK('Measured Data'!BN8),"",'Measured Data'!BN8)</f>
        <v/>
      </c>
      <c r="BL4" s="243" t="str">
        <f>IF(ISBLANK('Measured Data'!BO8),"",'Measured Data'!BO8)</f>
        <v/>
      </c>
      <c r="BM4" s="243">
        <f>IF(ISBLANK('Measured Data'!BP8),"",'Measured Data'!BP8)</f>
        <v>0</v>
      </c>
      <c r="BN4" s="238">
        <f>IF(ISBLANK('In Process Calc.'!B4),"",ROUND('In Process Calc.'!B4,2))</f>
        <v>0.88</v>
      </c>
      <c r="BO4" s="238">
        <f>IF(ISBLANK('In Process Calc.'!C4),"",ROUND('In Process Calc.'!C4,2))</f>
        <v>21.12</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386.24397372436511</v>
      </c>
      <c r="BV4" s="243">
        <f>IF(ISBLANK('In Process Calc.'!M4),"",'In Process Calc.'!M4)</f>
        <v>0</v>
      </c>
      <c r="BW4" s="243">
        <f>IF(ISBLANK('In Process Calc.'!N4),"",'In Process Calc.'!N4)</f>
        <v>0</v>
      </c>
      <c r="BX4" s="243">
        <f>IF(ISBLANK('In Process Calc.'!O4),"",'In Process Calc.'!O4)</f>
        <v>-1.4475000000000023E-2</v>
      </c>
      <c r="BY4" s="243">
        <f>IF(ISBLANK('In Process Calc.'!P4),"",'In Process Calc.'!P4)</f>
        <v>-0.17880000000000018</v>
      </c>
      <c r="BZ4" s="243">
        <f>IF(ISBLANK('In Process Calc.'!Q4),"",'In Process Calc.'!Q4)</f>
        <v>-0.14578499999999986</v>
      </c>
      <c r="CA4" s="243">
        <f>IF(ISBLANK('In Process Calc.'!R4),"",'In Process Calc.'!R4)</f>
        <v>-0.21643499999999993</v>
      </c>
      <c r="CB4" s="243">
        <f>IF(ISBLANK('In Process Calc.'!S4),"",'In Process Calc.'!S4)</f>
        <v>-0.17484000000000013</v>
      </c>
      <c r="CC4" s="243">
        <f>IF(ISBLANK('In Process Calc.'!T4),"",'In Process Calc.'!T4)</f>
        <v>-9.3651299855319114E-2</v>
      </c>
      <c r="CD4" s="243">
        <f>IF(ISBLANK('In Process Calc.'!U4),"",'In Process Calc.'!U4)</f>
        <v>0</v>
      </c>
      <c r="CE4" s="243">
        <f>IF(ISBLANK('In Process Calc.'!V4),"",'In Process Calc.'!V4)</f>
        <v>-0.22727999999999973</v>
      </c>
      <c r="CF4" s="243">
        <f>IF(ISBLANK('In Process Calc.'!W4),"",'In Process Calc.'!W4)</f>
        <v>0</v>
      </c>
      <c r="CG4" s="243">
        <f>IF(ISBLANK('In Process Calc.'!X4),"",'In Process Calc.'!X4)</f>
        <v>0</v>
      </c>
      <c r="CH4" s="243">
        <f>IF(ISBLANK('In Process Calc.'!Y4),"",'In Process Calc.'!Y4)</f>
        <v>0</v>
      </c>
      <c r="CI4" s="243">
        <f>IF(ISBLANK('In Process Calc.'!Z4),"",'In Process Calc.'!Z4)</f>
        <v>1.0507326820603913</v>
      </c>
      <c r="CJ4" s="243">
        <f>IF(ISBLANK('In Process Calc.'!AA4),"",'In Process Calc.'!AA4)</f>
        <v>0</v>
      </c>
      <c r="CK4" s="243">
        <f>IF(ISBLANK('In Process Calc.'!AB4),"",'In Process Calc.'!AB4)</f>
        <v>0</v>
      </c>
      <c r="CL4" s="243">
        <f>IF(ISBLANK('In Process Calc.'!AC4),"",'In Process Calc.'!AC4)</f>
        <v>0</v>
      </c>
      <c r="CM4" s="243">
        <f>IF(ISBLANK('In Process Calc.'!AD4),"",'In Process Calc.'!AD4)</f>
        <v>0</v>
      </c>
      <c r="CN4" s="243">
        <f>IF(ISBLANK('In Process Calc.'!AE4),"",'In Process Calc.'!AE4)</f>
        <v>0</v>
      </c>
      <c r="CO4" s="243">
        <f>IF(ISBLANK('In Process Calc.'!AF4),"",'In Process Calc.'!AF4)</f>
        <v>0</v>
      </c>
      <c r="CP4" s="243">
        <f>IF(ISBLANK('In Process Calc.'!AG4),"",'In Process Calc.'!AG4)</f>
        <v>0</v>
      </c>
      <c r="CQ4" s="243">
        <f>IF(ISBLANK('In Process Calc.'!AH4),"",'In Process Calc.'!AH4)</f>
        <v>0</v>
      </c>
      <c r="CR4" s="243">
        <f>IF(ISBLANK('In Process Calc.'!AI4),"",'In Process Calc.'!AI4)</f>
        <v>0</v>
      </c>
      <c r="CS4" s="243">
        <f>IF(ISBLANK('In Process Calc.'!AJ4),"",'In Process Calc.'!AJ4)</f>
        <v>0</v>
      </c>
      <c r="CT4" s="243">
        <f>IF(ISBLANK('In Process Calc.'!AK4),"",'In Process Calc.'!AK4)</f>
        <v>0</v>
      </c>
      <c r="CU4" s="243">
        <f>IF(ISBLANK('In Process Calc.'!AL4),"",'In Process Calc.'!AL4)</f>
        <v>0</v>
      </c>
      <c r="CV4" s="243">
        <f>IF(ISBLANK('In Process Calc.'!AM4),"",'In Process Calc.'!AM4)</f>
        <v>-1.8146400000000003</v>
      </c>
      <c r="CW4" s="243">
        <f>IF(ISBLANK('In Process Calc.'!AN4),"",'In Process Calc.'!AN4)</f>
        <v>-1.8291150000000003</v>
      </c>
      <c r="CX4" s="243">
        <f>IF(ISBLANK('In Process Calc.'!AO4),"",'In Process Calc.'!AO4)</f>
        <v>-4.6636950000000006</v>
      </c>
      <c r="CY4" s="243">
        <f>IF(ISBLANK('In Process Calc.'!AP4),"",'In Process Calc.'!AP4)</f>
        <v>0</v>
      </c>
      <c r="CZ4" s="243">
        <f>IF(ISBLANK('In Process Calc.'!AQ4),"",'In Process Calc.'!AQ4)</f>
        <v>0</v>
      </c>
      <c r="DA4" s="243">
        <f>IF(ISBLANK('In Process Calc.'!AR4),"",'In Process Calc.'!AR4)</f>
        <v>2.6843772371102317E-2</v>
      </c>
      <c r="DB4" s="243">
        <f>IF(ISBLANK('In Process Calc.'!AS4),"",'In Process Calc.'!AS4)</f>
        <v>2.6834957824069076E-2</v>
      </c>
      <c r="DC4" s="243">
        <f>IF(ISBLANK('In Process Calc.'!AT4),"",'In Process Calc.'!AT4)</f>
        <v>-8.8145470332399431E-6</v>
      </c>
      <c r="DD4" s="243">
        <f>IF(ISBLANK('In Process Calc.'!AU4),"",'In Process Calc.'!AU4)</f>
        <v>0</v>
      </c>
      <c r="DE4" s="243">
        <f>IF(ISBLANK('In Process Calc.'!AV4),"",'In Process Calc.'!AV4)</f>
        <v>-1.0060056117509729E-3</v>
      </c>
      <c r="DF4" s="243">
        <f>IF(ISBLANK('In Process Calc.'!AW4),"",'In Process Calc.'!AW4)</f>
        <v>-1.2426514914063826E-2</v>
      </c>
      <c r="DG4" s="243">
        <f>IF(ISBLANK('In Process Calc.'!AX4),"",'In Process Calc.'!AX4)</f>
        <v>-1.0131988124982052E-2</v>
      </c>
      <c r="DH4" s="243">
        <f>IF(ISBLANK('In Process Calc.'!AY4),"",'In Process Calc.'!AY4)</f>
        <v>-1.5042129504616334E-2</v>
      </c>
      <c r="DI4" s="243">
        <f>IF(ISBLANK('In Process Calc.'!AZ4),"",'In Process Calc.'!AZ4)</f>
        <v>-1.2151296798517442E-2</v>
      </c>
      <c r="DJ4" s="243">
        <f>IF(ISBLANK('In Process Calc.'!BA4),"",'In Process Calc.'!BA4)</f>
        <v>0.1449857625715468</v>
      </c>
      <c r="DK4" s="243">
        <f>IF(ISBLANK('In Process Calc.'!BB4),"",'In Process Calc.'!BB4)</f>
        <v>0</v>
      </c>
      <c r="DL4" s="243">
        <f>IF(ISBLANK('In Process Calc.'!BC4),"",'In Process Calc.'!BC4)</f>
        <v>-1.5795851843783109E-2</v>
      </c>
      <c r="DM4" s="243">
        <f>IF(ISBLANK('In Process Calc.'!BD4),"",'In Process Calc.'!BD4)</f>
        <v>0</v>
      </c>
      <c r="DN4" s="243">
        <f>IF(ISBLANK('In Process Calc.'!BE4),"",'In Process Calc.'!BE4)</f>
        <v>0</v>
      </c>
      <c r="DO4" s="243">
        <f>IF(ISBLANK('In Process Calc.'!BF4),"",'In Process Calc.'!BF4)</f>
        <v>0</v>
      </c>
      <c r="DP4" s="243">
        <f>IF(ISBLANK('In Process Calc.'!BG4),"",'In Process Calc.'!BG4)</f>
        <v>0.12206797753233189</v>
      </c>
      <c r="DQ4" s="243">
        <f>IF(ISBLANK('In Process Calc.'!BH4),"",'In Process Calc.'!BH4)</f>
        <v>0</v>
      </c>
      <c r="DR4" s="243">
        <f>IF(ISBLANK('In Process Calc.'!BI4),"",'In Process Calc.'!BI4)</f>
        <v>0</v>
      </c>
      <c r="DS4" s="243">
        <f>IF(ISBLANK('In Process Calc.'!BJ4),"",'In Process Calc.'!BJ4)</f>
        <v>0</v>
      </c>
      <c r="DT4" s="243">
        <f>IF(ISBLANK('In Process Calc.'!BK4),"",'In Process Calc.'!BK4)</f>
        <v>0</v>
      </c>
      <c r="DU4" s="243">
        <f>IF(ISBLANK('In Process Calc.'!BL4),"",'In Process Calc.'!BL4)</f>
        <v>0</v>
      </c>
      <c r="DV4" s="243">
        <f>IF(ISBLANK('In Process Calc.'!BM4),"",'In Process Calc.'!BM4)</f>
        <v>0</v>
      </c>
      <c r="DW4" s="243">
        <f>IF(ISBLANK('In Process Calc.'!BN4),"",'In Process Calc.'!BN4)</f>
        <v>0</v>
      </c>
      <c r="DX4" s="243">
        <f>IF(ISBLANK('In Process Calc.'!BO4),"",'In Process Calc.'!BO4)</f>
        <v>0</v>
      </c>
      <c r="DY4" s="243">
        <f>IF(ISBLANK('In Process Calc.'!BP4),"",'In Process Calc.'!BP4)</f>
        <v>0</v>
      </c>
      <c r="DZ4" s="243">
        <f>IF(ISBLANK('In Process Calc.'!BQ4),"",'In Process Calc.'!BQ4)</f>
        <v>0</v>
      </c>
      <c r="EA4" s="243">
        <f>IF(ISBLANK('In Process Calc.'!BR4),"",'In Process Calc.'!BR4)</f>
        <v>0</v>
      </c>
      <c r="EB4" s="243">
        <f>IF(ISBLANK('In Process Calc.'!BS4),"",'In Process Calc.'!BS4)</f>
        <v>0</v>
      </c>
      <c r="EC4" s="243">
        <f>IF(ISBLANK('In Process Calc.'!BT4),"",'In Process Calc.'!BT4)</f>
        <v>-0.11396531966488727</v>
      </c>
      <c r="ED4" s="243">
        <f>IF(ISBLANK('In Process Calc.'!BU4),"",'In Process Calc.'!BU4)</f>
        <v>-0.11295931405313629</v>
      </c>
      <c r="EE4" s="243">
        <f>IF(ISBLANK('In Process Calc.'!BV4),"",'In Process Calc.'!BV4)</f>
        <v>-0.33016061684804965</v>
      </c>
      <c r="EF4" s="243">
        <f>IF(ISBLANK('In Process Calc.'!BW4),"",'In Process Calc.'!BW4)</f>
        <v>0</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0.46319998631477349</v>
      </c>
      <c r="EL4" s="243">
        <f>IF(ISBLANK('Post Process Calc.'!C4),"",'Post Process Calc.'!C4)</f>
        <v>2.62375468366388E-2</v>
      </c>
      <c r="EM4" s="243">
        <f>IF(ISBLANK('Post Process Calc.'!D4),"",'Post Process Calc.'!D4)</f>
        <v>0</v>
      </c>
      <c r="EN4" s="243">
        <f>IF(ISBLANK('Post Process Calc.'!E4),"",'Post Process Calc.'!E4)</f>
        <v>-22.145526018710882</v>
      </c>
      <c r="EO4" s="243">
        <f>IF(ISBLANK('Post Process Calc.'!F4),"",'Post Process Calc.'!F4)</f>
        <v>0.12311153332894548</v>
      </c>
      <c r="EP4" s="243">
        <f>IF(ISBLANK('Post Process Calc.'!G4),"",'Post Process Calc.'!G4)</f>
        <v>-1.2174255144236338E-2</v>
      </c>
      <c r="EQ4" s="243">
        <f>IF(ISBLANK('Post Process Calc.'!H4),"",'Post Process Calc.'!H4)</f>
        <v>1.5656502239925847E-3</v>
      </c>
      <c r="ER4" s="243">
        <f>IF(ISBLANK('Post Process Calc.'!I4),"",'Post Process Calc.'!I4)</f>
        <v>7.3584177928993827E-2</v>
      </c>
      <c r="ES4" s="243">
        <f>IF(ISBLANK('Post Process Calc.'!J4),"",'Post Process Calc.'!J4)</f>
        <v>-2.9438385667534053E-3</v>
      </c>
      <c r="ET4" s="243">
        <f>IF(ISBLANK('Post Process Calc.'!K4),"",'Post Process Calc.'!K4)</f>
        <v>0.11260218115305266</v>
      </c>
      <c r="EU4" s="243">
        <f>IF(ISBLANK('Post Process Calc.'!L4),"",'Post Process Calc.'!L4)</f>
        <v>-6.5099020312279739E-3</v>
      </c>
      <c r="EV4" s="243">
        <f>IF(ISBLANK('Post Process Calc.'!M4),"",'Post Process Calc.'!M4)</f>
        <v>-0.37380400607284509</v>
      </c>
      <c r="EW4" s="243">
        <f>IF(ISBLANK('Post Process Calc.'!N4),"",'Post Process Calc.'!N4)</f>
        <v>0</v>
      </c>
      <c r="EX4" s="243">
        <f>IF(ISBLANK('Post Process Calc.'!O4),"",'Post Process Calc.'!O4)</f>
        <v>0</v>
      </c>
      <c r="EY4" s="243">
        <f>IF(ISBLANK('Post Process Calc.'!P4),"",'Post Process Calc.'!P4)</f>
        <v>0</v>
      </c>
      <c r="EZ4" s="243">
        <f>IF(ISBLANK('Post Process Calc.'!Q4),"",'Post Process Calc.'!Q4)</f>
        <v>4.3263079253742544E-2</v>
      </c>
      <c r="FA4" s="243">
        <f>IF(ISBLANK('Post Process Calc.'!R4),"",'Post Process Calc.'!R4)</f>
        <v>0</v>
      </c>
      <c r="FB4" s="243">
        <f>IF(ISBLANK('Post Process Calc.'!S4),"",'Post Process Calc.'!S4)</f>
        <v>0</v>
      </c>
      <c r="FC4" s="243">
        <f>IF(ISBLANK('Post Process Calc.'!T4),"",'Post Process Calc.'!T4)</f>
        <v>0</v>
      </c>
      <c r="FD4" s="243">
        <f>IF(ISBLANK('Post Process Calc.'!U4),"",'Post Process Calc.'!U4)</f>
        <v>0</v>
      </c>
      <c r="FE4" s="243">
        <f>IF(ISBLANK('Post Process Calc.'!V4),"",'Post Process Calc.'!V4)</f>
        <v>0</v>
      </c>
      <c r="FF4" s="243">
        <f>IF(ISBLANK('Post Process Calc.'!W4),"",'Post Process Calc.'!W4)</f>
        <v>0</v>
      </c>
      <c r="FG4" s="243">
        <f>IF(ISBLANK('Post Process Calc.'!X4),"",'Post Process Calc.'!X4)</f>
        <v>0</v>
      </c>
      <c r="FH4" s="243">
        <f>IF(ISBLANK('Post Process Calc.'!Y4),"",'Post Process Calc.'!Y4)</f>
        <v>0</v>
      </c>
      <c r="FI4" s="243">
        <f>IF(ISBLANK('Post Process Calc.'!Z4),"",'Post Process Calc.'!Z4)</f>
        <v>0</v>
      </c>
      <c r="FJ4" s="243">
        <f>IF(ISBLANK('Post Process Calc.'!AA4),"",'Post Process Calc.'!AA4)</f>
        <v>0</v>
      </c>
      <c r="FK4" s="243">
        <f>IF(ISBLANK('Post Process Calc.'!AB4),"",'Post Process Calc.'!AB4)</f>
        <v>0</v>
      </c>
      <c r="FL4" s="243">
        <f>IF(ISBLANK('Post Process Calc.'!AC4),"",'Post Process Calc.'!AC4)</f>
        <v>0</v>
      </c>
      <c r="FM4" s="243">
        <f>IF(ISBLANK('Post Process Calc.'!AD4),"",'Post Process Calc.'!AD4)</f>
        <v>-0.61358370332051748</v>
      </c>
      <c r="FN4" s="243">
        <f>IF(ISBLANK('Post Process Calc.'!AE4),"",'Post Process Calc.'!AE4)</f>
        <v>-0.49047216999157184</v>
      </c>
      <c r="FO4" s="243">
        <f>IF(ISBLANK('Post Process Calc.'!AF4),"",'Post Process Calc.'!AF4)</f>
        <v>-2.9344500471975059</v>
      </c>
      <c r="FP4" s="243">
        <f>IF(ISBLANK('Post Process Calc.'!AG4),"",'Post Process Calc.'!AG4)</f>
        <v>0.38421173382900919</v>
      </c>
      <c r="FQ4" s="243">
        <f>IF(ISBLANK('Post Process Calc.'!AH4),"",'Post Process Calc.'!AH4)</f>
        <v>0</v>
      </c>
      <c r="FR4" s="243">
        <f>IF(ISBLANK('Post Process Calc.'!AI4),"",'Post Process Calc.'!AI4)</f>
        <v>-5.7813285360605017E-2</v>
      </c>
      <c r="FS4" s="243">
        <f>IF(ISBLANK('Post Process Calc.'!AJ4),"",'Post Process Calc.'!AJ4)</f>
        <v>0</v>
      </c>
    </row>
    <row r="5" spans="1:175">
      <c r="A5" s="238" t="str">
        <f>IF('Measured Data'!B9&lt;&gt;0,'Measured Data'!$B$1,"")</f>
        <v>XB52</v>
      </c>
      <c r="B5" s="238">
        <f>IF(ISBLANK('Measured Data'!A9),"",'Measured Data'!A9)</f>
        <v>2</v>
      </c>
      <c r="C5" s="245">
        <f>IF(ISBLANK('Measured Data'!B9),"",'Measured Data'!B9)</f>
        <v>2.015972222223354</v>
      </c>
      <c r="D5" s="246">
        <f>IF(ISBLANK('Measured Data'!C9),"",'Measured Data'!C9)</f>
        <v>48.383333333360497</v>
      </c>
      <c r="E5" s="238">
        <f>IF(ISBLANK('Measured Data'!D9),"",'Measured Data'!D9)</f>
        <v>20</v>
      </c>
      <c r="F5" s="238" t="str">
        <f>IF(ISBLANK('Measured Data'!E10),"",'Measured Data'!E10)</f>
        <v/>
      </c>
      <c r="G5" s="238" t="str">
        <f>IF(ISBLANK('Measured Data'!G9),"",'Measured Data'!G9)</f>
        <v/>
      </c>
      <c r="H5" s="243">
        <f>IF(ISBLANK('Measured Data'!H9),"",'Measured Data'!H9)</f>
        <v>0.81999999999999984</v>
      </c>
      <c r="I5" s="243">
        <f>IF(ISBLANK('Measured Data'!I9),"",'Measured Data'!I9)</f>
        <v>1.0800405268490354E-2</v>
      </c>
      <c r="J5" s="243">
        <f>IF(ISBLANK('Measured Data'!J9),"",'Measured Data'!J9)</f>
        <v>0.83080040526849019</v>
      </c>
      <c r="K5" s="243">
        <f>IF(ISBLANK('Measured Data'!K9),"",'Measured Data'!K9)</f>
        <v>98.7</v>
      </c>
      <c r="L5" s="238" t="str">
        <f>IF(ISBLANK('Measured Data'!L9),"",'Measured Data'!L9)</f>
        <v/>
      </c>
      <c r="M5" s="238" t="str">
        <f>IF(ISBLANK('Measured Data'!M9),"",'Measured Data'!M9)</f>
        <v/>
      </c>
      <c r="N5" s="238" t="str">
        <f>IF(ISBLANK('Measured Data'!N9),"",'Measured Data'!N9)</f>
        <v/>
      </c>
      <c r="O5" s="238" t="str">
        <f>IF(ISBLANK('Measured Data'!O9),"",'Measured Data'!O9)</f>
        <v/>
      </c>
      <c r="P5" s="238" t="str">
        <f>IF(ISBLANK('Measured Data'!P9),"",'Measured Data'!P9)</f>
        <v/>
      </c>
      <c r="Q5" s="238" t="str">
        <f>IF(ISBLANK('Measured Data'!Q9),"",'Measured Data'!Q9)</f>
        <v/>
      </c>
      <c r="R5" s="238">
        <f>IF(ISBLANK('Measured Data'!R9),"",'Measured Data'!R9)</f>
        <v>325</v>
      </c>
      <c r="S5" s="238" t="str">
        <f>IF(ISBLANK('Measured Data'!S9),"",'Measured Data'!S9)</f>
        <v/>
      </c>
      <c r="T5" s="243">
        <f>IF(ISBLANK('Measured Data'!U9),"",'Measured Data'!U9)</f>
        <v>6.6000000000000003E-2</v>
      </c>
      <c r="U5" s="243">
        <f>IF(ISBLANK('Measured Data'!V9),"",'Measured Data'!V9)</f>
        <v>1.772</v>
      </c>
      <c r="V5" s="243">
        <f>IF(ISBLANK('Measured Data'!W9),"",'Measured Data'!W9)</f>
        <v>5.2729999999999997</v>
      </c>
      <c r="W5" s="243">
        <f>IF(ISBLANK('Measured Data'!X9),"",'Measured Data'!X9)</f>
        <v>1.708</v>
      </c>
      <c r="X5" s="243">
        <f>IF(ISBLANK('Measured Data'!Y9),"",'Measured Data'!Y9)</f>
        <v>1.03</v>
      </c>
      <c r="Y5" s="243">
        <f>IF(ISBLANK('Measured Data'!Z9),"",'Measured Data'!Z9)</f>
        <v>32.083305579608783</v>
      </c>
      <c r="Z5" s="243">
        <f>IF(ISBLANK('Measured Data'!AA9),"",'Measured Data'!AA9)</f>
        <v>0.27500000000000002</v>
      </c>
      <c r="AA5" s="243">
        <f>IF(ISBLANK('Measured Data'!AB9),"",'Measured Data'!AB9)</f>
        <v>2.2530000000000001</v>
      </c>
      <c r="AB5" s="243" t="str">
        <f>IF(ISBLANK('Measured Data'!AC9),"",'Measured Data'!AC9)</f>
        <v/>
      </c>
      <c r="AC5" s="243" t="str">
        <f>IF(ISBLANK('Measured Data'!AD9),"",'Measured Data'!AD9)</f>
        <v/>
      </c>
      <c r="AD5" s="243" t="str">
        <f>IF(ISBLANK('Measured Data'!AE9),"",'Measured Data'!AE9)</f>
        <v/>
      </c>
      <c r="AE5" s="243">
        <f>IF(ISBLANK('Measured Data'!AF9),"",'Measured Data'!AF9)</f>
        <v>2.6642984014209592</v>
      </c>
      <c r="AF5" s="243" t="str">
        <f>IF(ISBLANK('Measured Data'!AG9),"",'Measured Data'!AG9)</f>
        <v/>
      </c>
      <c r="AG5" s="243" t="str">
        <f>IF(ISBLANK('Measured Data'!AH9),"",'Measured Data'!AH9)</f>
        <v/>
      </c>
      <c r="AH5" s="243" t="str">
        <f>IF(ISBLANK('Measured Data'!AI9),"",'Measured Data'!AI9)</f>
        <v/>
      </c>
      <c r="AI5" s="243" t="str">
        <f>IF(ISBLANK('Measured Data'!AJ9),"",'Measured Data'!AJ9)</f>
        <v/>
      </c>
      <c r="AJ5" s="243" t="str">
        <f>IF(ISBLANK('Measured Data'!AK9),"",'Measured Data'!AK9)</f>
        <v/>
      </c>
      <c r="AK5" s="243" t="str">
        <f>IF(ISBLANK('Measured Data'!AL9),"",'Measured Data'!AL9)</f>
        <v/>
      </c>
      <c r="AL5" s="243" t="str">
        <f>IF(ISBLANK('Measured Data'!AM9),"",'Measured Data'!AM9)</f>
        <v/>
      </c>
      <c r="AM5" s="243" t="str">
        <f>IF(ISBLANK('Measured Data'!AN9),"",'Measured Data'!AN9)</f>
        <v/>
      </c>
      <c r="AN5" s="243" t="str">
        <f>IF(ISBLANK('Measured Data'!AO9),"",'Measured Data'!AO9)</f>
        <v/>
      </c>
      <c r="AO5" s="243" t="str">
        <f>IF(ISBLANK('Measured Data'!AP9),"",'Measured Data'!AP9)</f>
        <v/>
      </c>
      <c r="AP5" s="243" t="str">
        <f>IF(ISBLANK('Measured Data'!AQ9),"",'Measured Data'!AQ9)</f>
        <v/>
      </c>
      <c r="AQ5" s="243" t="str">
        <f>IF(ISBLANK('Measured Data'!AR9),"",'Measured Data'!AR9)</f>
        <v/>
      </c>
      <c r="AR5" s="243" t="str">
        <f>IF(ISBLANK('Measured Data'!AS9),"",'Measured Data'!AS9)</f>
        <v/>
      </c>
      <c r="AS5" s="243" t="str">
        <f>IF(ISBLANK('Measured Data'!AT9),"",'Measured Data'!AT9)</f>
        <v/>
      </c>
      <c r="AT5" s="243" t="str">
        <f>IF(ISBLANK('Measured Data'!AU9),"",'Measured Data'!AU9)</f>
        <v/>
      </c>
      <c r="AU5" s="243" t="str">
        <f>IF(ISBLANK('Measured Data'!AV9),"",'Measured Data'!AV9)</f>
        <v/>
      </c>
      <c r="AV5" s="243" t="str">
        <f>IF(ISBLANK('Measured Data'!AW9),"",'Measured Data'!AW9)</f>
        <v/>
      </c>
      <c r="AW5" s="243" t="str">
        <f>IF(ISBLANK('Measured Data'!AX9),"",'Measured Data'!AX9)</f>
        <v/>
      </c>
      <c r="AX5" s="243" t="str">
        <f>IF(ISBLANK('Measured Data'!AY9),"",'Measured Data'!AY9)</f>
        <v/>
      </c>
      <c r="AY5" s="243" t="str">
        <f>IF(ISBLANK('Measured Data'!AZ9),"",'Measured Data'!AZ9)</f>
        <v/>
      </c>
      <c r="AZ5" s="243" t="str">
        <f>IF(ISBLANK('Measured Data'!BA9),"",'Measured Data'!BA9)</f>
        <v/>
      </c>
      <c r="BA5" s="243" t="str">
        <f>IF(ISBLANK('Measured Data'!BB9),"",'Measured Data'!BB9)</f>
        <v/>
      </c>
      <c r="BB5" s="243" t="str">
        <f>IF(ISBLANK('Measured Data'!BC9),"",'Measured Data'!BC9)</f>
        <v/>
      </c>
      <c r="BC5" s="243" t="str">
        <f>IF(ISBLANK('Measured Data'!BE9),"",'Measured Data'!BE9)</f>
        <v/>
      </c>
      <c r="BD5" s="243" t="str">
        <f>IF(ISBLANK('Measured Data'!BF9),"",'Measured Data'!BF9)</f>
        <v/>
      </c>
      <c r="BE5" s="243" t="str">
        <f>IF(ISBLANK('Measured Data'!BG9),"",'Measured Data'!BG9)</f>
        <v/>
      </c>
      <c r="BF5" s="243" t="str">
        <f>IF(ISBLANK('Measured Data'!BI9),"",'Measured Data'!BI9)</f>
        <v/>
      </c>
      <c r="BG5" s="243" t="str">
        <f>IF(ISBLANK('Measured Data'!BJ9),"",'Measured Data'!BJ9)</f>
        <v/>
      </c>
      <c r="BH5" s="243" t="str">
        <f>IF(ISBLANK('Measured Data'!BK9),"",'Measured Data'!BK9)</f>
        <v/>
      </c>
      <c r="BI5" s="243" t="str">
        <f>IF(ISBLANK('Measured Data'!BL9),"",'Measured Data'!BL9)</f>
        <v/>
      </c>
      <c r="BJ5" s="243" t="str">
        <f>IF(ISBLANK('Measured Data'!BM9),"",'Measured Data'!BM9)</f>
        <v/>
      </c>
      <c r="BK5" s="243" t="str">
        <f>IF(ISBLANK('Measured Data'!BN9),"",'Measured Data'!BN9)</f>
        <v/>
      </c>
      <c r="BL5" s="243" t="str">
        <f>IF(ISBLANK('Measured Data'!BO9),"",'Measured Data'!BO9)</f>
        <v/>
      </c>
      <c r="BM5" s="243">
        <f>IF(ISBLANK('Measured Data'!BP9),"",'Measured Data'!BP9)</f>
        <v>0</v>
      </c>
      <c r="BN5" s="238">
        <f>IF(ISBLANK('In Process Calc.'!B5),"",ROUND('In Process Calc.'!B5,2))</f>
        <v>2.02</v>
      </c>
      <c r="BO5" s="238">
        <f>IF(ISBLANK('In Process Calc.'!C5),"",ROUND('In Process Calc.'!C5,2))</f>
        <v>48.38</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1058.9999999999995</v>
      </c>
      <c r="BV5" s="243">
        <f>IF(ISBLANK('In Process Calc.'!M5),"",'In Process Calc.'!M5)</f>
        <v>0</v>
      </c>
      <c r="BW5" s="243">
        <f>IF(ISBLANK('In Process Calc.'!N5),"",'In Process Calc.'!N5)</f>
        <v>0</v>
      </c>
      <c r="BX5" s="243">
        <f>IF(ISBLANK('In Process Calc.'!O5),"",'In Process Calc.'!O5)</f>
        <v>-1.1565000000000013E-2</v>
      </c>
      <c r="BY5" s="243">
        <f>IF(ISBLANK('In Process Calc.'!P5),"",'In Process Calc.'!P5)</f>
        <v>0.30857999999999991</v>
      </c>
      <c r="BZ5" s="243">
        <f>IF(ISBLANK('In Process Calc.'!Q5),"",'In Process Calc.'!Q5)</f>
        <v>1.1179500000000007</v>
      </c>
      <c r="CA5" s="243">
        <f>IF(ISBLANK('In Process Calc.'!R5),"",'In Process Calc.'!R5)</f>
        <v>3.3825000000000272E-2</v>
      </c>
      <c r="CB5" s="243">
        <f>IF(ISBLANK('In Process Calc.'!S5),"",'In Process Calc.'!S5)</f>
        <v>3.8099999999999523E-3</v>
      </c>
      <c r="CC5" s="243">
        <f>IF(ISBLANK('In Process Calc.'!T5),"",'In Process Calc.'!T5)</f>
        <v>2.0986998078639494</v>
      </c>
      <c r="CD5" s="243">
        <f>IF(ISBLANK('In Process Calc.'!U5),"",'In Process Calc.'!U5)</f>
        <v>-0.52387499999999998</v>
      </c>
      <c r="CE5" s="243">
        <f>IF(ISBLANK('In Process Calc.'!V5),"",'In Process Calc.'!V5)</f>
        <v>7.3394999999999516E-2</v>
      </c>
      <c r="CF5" s="243">
        <f>IF(ISBLANK('In Process Calc.'!W5),"",'In Process Calc.'!W5)</f>
        <v>0</v>
      </c>
      <c r="CG5" s="243">
        <f>IF(ISBLANK('In Process Calc.'!X5),"",'In Process Calc.'!X5)</f>
        <v>0</v>
      </c>
      <c r="CH5" s="243">
        <f>IF(ISBLANK('In Process Calc.'!Y5),"",'In Process Calc.'!Y5)</f>
        <v>0</v>
      </c>
      <c r="CI5" s="243">
        <f>IF(ISBLANK('In Process Calc.'!Z5),"",'In Process Calc.'!Z5)</f>
        <v>3.1422069271758435</v>
      </c>
      <c r="CJ5" s="243">
        <f>IF(ISBLANK('In Process Calc.'!AA5),"",'In Process Calc.'!AA5)</f>
        <v>0</v>
      </c>
      <c r="CK5" s="243">
        <f>IF(ISBLANK('In Process Calc.'!AB5),"",'In Process Calc.'!AB5)</f>
        <v>0</v>
      </c>
      <c r="CL5" s="243">
        <f>IF(ISBLANK('In Process Calc.'!AC5),"",'In Process Calc.'!AC5)</f>
        <v>0</v>
      </c>
      <c r="CM5" s="243">
        <f>IF(ISBLANK('In Process Calc.'!AD5),"",'In Process Calc.'!AD5)</f>
        <v>0</v>
      </c>
      <c r="CN5" s="243">
        <f>IF(ISBLANK('In Process Calc.'!AE5),"",'In Process Calc.'!AE5)</f>
        <v>0</v>
      </c>
      <c r="CO5" s="243">
        <f>IF(ISBLANK('In Process Calc.'!AF5),"",'In Process Calc.'!AF5)</f>
        <v>0</v>
      </c>
      <c r="CP5" s="243">
        <f>IF(ISBLANK('In Process Calc.'!AG5),"",'In Process Calc.'!AG5)</f>
        <v>0</v>
      </c>
      <c r="CQ5" s="243">
        <f>IF(ISBLANK('In Process Calc.'!AH5),"",'In Process Calc.'!AH5)</f>
        <v>0</v>
      </c>
      <c r="CR5" s="243">
        <f>IF(ISBLANK('In Process Calc.'!AI5),"",'In Process Calc.'!AI5)</f>
        <v>0</v>
      </c>
      <c r="CS5" s="243">
        <f>IF(ISBLANK('In Process Calc.'!AJ5),"",'In Process Calc.'!AJ5)</f>
        <v>0</v>
      </c>
      <c r="CT5" s="243">
        <f>IF(ISBLANK('In Process Calc.'!AK5),"",'In Process Calc.'!AK5)</f>
        <v>0</v>
      </c>
      <c r="CU5" s="243">
        <f>IF(ISBLANK('In Process Calc.'!AL5),"",'In Process Calc.'!AL5)</f>
        <v>0</v>
      </c>
      <c r="CV5" s="243">
        <f>IF(ISBLANK('In Process Calc.'!AM5),"",'In Process Calc.'!AM5)</f>
        <v>2.5257450000000006</v>
      </c>
      <c r="CW5" s="243">
        <f>IF(ISBLANK('In Process Calc.'!AN5),"",'In Process Calc.'!AN5)</f>
        <v>2.5141800000000005</v>
      </c>
      <c r="CX5" s="243">
        <f>IF(ISBLANK('In Process Calc.'!AO5),"",'In Process Calc.'!AO5)</f>
        <v>4.2637350000000005</v>
      </c>
      <c r="CY5" s="243">
        <f>IF(ISBLANK('In Process Calc.'!AP5),"",'In Process Calc.'!AP5)</f>
        <v>0</v>
      </c>
      <c r="CZ5" s="243">
        <f>IF(ISBLANK('In Process Calc.'!AQ5),"",'In Process Calc.'!AQ5)</f>
        <v>0</v>
      </c>
      <c r="DA5" s="243">
        <f>IF(ISBLANK('In Process Calc.'!AR5),"",'In Process Calc.'!AR5)</f>
        <v>2.0129527055972703E-2</v>
      </c>
      <c r="DB5" s="243">
        <f>IF(ISBLANK('In Process Calc.'!AS5),"",'In Process Calc.'!AS5)</f>
        <v>2.062754228994701E-2</v>
      </c>
      <c r="DC5" s="243">
        <f>IF(ISBLANK('In Process Calc.'!AT5),"",'In Process Calc.'!AT5)</f>
        <v>4.980152339743066E-4</v>
      </c>
      <c r="DD5" s="243">
        <f>IF(ISBLANK('In Process Calc.'!AU5),"",'In Process Calc.'!AU5)</f>
        <v>0</v>
      </c>
      <c r="DE5" s="243">
        <f>IF(ISBLANK('In Process Calc.'!AV5),"",'In Process Calc.'!AV5)</f>
        <v>8.7070084020148564E-5</v>
      </c>
      <c r="DF5" s="243">
        <f>IF(ISBLANK('In Process Calc.'!AW5),"",'In Process Calc.'!AW5)</f>
        <v>1.4582892628776586E-2</v>
      </c>
      <c r="DG5" s="243">
        <f>IF(ISBLANK('In Process Calc.'!AX5),"",'In Process Calc.'!AX5)</f>
        <v>3.7812203652646773E-2</v>
      </c>
      <c r="DH5" s="243">
        <f>IF(ISBLANK('In Process Calc.'!AY5),"",'In Process Calc.'!AY5)</f>
        <v>7.4880272257327567E-3</v>
      </c>
      <c r="DI5" s="243">
        <f>IF(ISBLANK('In Process Calc.'!AZ5),"",'In Process Calc.'!AZ5)</f>
        <v>5.3453850550513726E-3</v>
      </c>
      <c r="DJ5" s="243">
        <f>IF(ISBLANK('In Process Calc.'!BA5),"",'In Process Calc.'!BA5)</f>
        <v>5.2687416642327865E-2</v>
      </c>
      <c r="DK5" s="243">
        <f>IF(ISBLANK('In Process Calc.'!BB5),"",'In Process Calc.'!BB5)</f>
        <v>-1.5674859197957105E-2</v>
      </c>
      <c r="DL5" s="243">
        <f>IF(ISBLANK('In Process Calc.'!BC5),"",'In Process Calc.'!BC5)</f>
        <v>8.9964939906384926E-3</v>
      </c>
      <c r="DM5" s="243">
        <f>IF(ISBLANK('In Process Calc.'!BD5),"",'In Process Calc.'!BD5)</f>
        <v>0</v>
      </c>
      <c r="DN5" s="243">
        <f>IF(ISBLANK('In Process Calc.'!BE5),"",'In Process Calc.'!BE5)</f>
        <v>0</v>
      </c>
      <c r="DO5" s="243">
        <f>IF(ISBLANK('In Process Calc.'!BF5),"",'In Process Calc.'!BF5)</f>
        <v>0</v>
      </c>
      <c r="DP5" s="243">
        <f>IF(ISBLANK('In Process Calc.'!BG5),"",'In Process Calc.'!BG5)</f>
        <v>5.7180500911901681E-2</v>
      </c>
      <c r="DQ5" s="243">
        <f>IF(ISBLANK('In Process Calc.'!BH5),"",'In Process Calc.'!BH5)</f>
        <v>0</v>
      </c>
      <c r="DR5" s="243">
        <f>IF(ISBLANK('In Process Calc.'!BI5),"",'In Process Calc.'!BI5)</f>
        <v>0</v>
      </c>
      <c r="DS5" s="243">
        <f>IF(ISBLANK('In Process Calc.'!BJ5),"",'In Process Calc.'!BJ5)</f>
        <v>0</v>
      </c>
      <c r="DT5" s="243">
        <f>IF(ISBLANK('In Process Calc.'!BK5),"",'In Process Calc.'!BK5)</f>
        <v>0</v>
      </c>
      <c r="DU5" s="243">
        <f>IF(ISBLANK('In Process Calc.'!BL5),"",'In Process Calc.'!BL5)</f>
        <v>0</v>
      </c>
      <c r="DV5" s="243">
        <f>IF(ISBLANK('In Process Calc.'!BM5),"",'In Process Calc.'!BM5)</f>
        <v>0</v>
      </c>
      <c r="DW5" s="243">
        <f>IF(ISBLANK('In Process Calc.'!BN5),"",'In Process Calc.'!BN5)</f>
        <v>0</v>
      </c>
      <c r="DX5" s="243">
        <f>IF(ISBLANK('In Process Calc.'!BO5),"",'In Process Calc.'!BO5)</f>
        <v>0</v>
      </c>
      <c r="DY5" s="243">
        <f>IF(ISBLANK('In Process Calc.'!BP5),"",'In Process Calc.'!BP5)</f>
        <v>0</v>
      </c>
      <c r="DZ5" s="243">
        <f>IF(ISBLANK('In Process Calc.'!BQ5),"",'In Process Calc.'!BQ5)</f>
        <v>0</v>
      </c>
      <c r="EA5" s="243">
        <f>IF(ISBLANK('In Process Calc.'!BR5),"",'In Process Calc.'!BR5)</f>
        <v>0</v>
      </c>
      <c r="EB5" s="243">
        <f>IF(ISBLANK('In Process Calc.'!BS5),"",'In Process Calc.'!BS5)</f>
        <v>0</v>
      </c>
      <c r="EC5" s="243">
        <f>IF(ISBLANK('In Process Calc.'!BT5),"",'In Process Calc.'!BT5)</f>
        <v>0.12452323577992842</v>
      </c>
      <c r="ED5" s="243">
        <f>IF(ISBLANK('In Process Calc.'!BU5),"",'In Process Calc.'!BU5)</f>
        <v>0.12443616569590828</v>
      </c>
      <c r="EE5" s="243">
        <f>IF(ISBLANK('In Process Calc.'!BV5),"",'In Process Calc.'!BV5)</f>
        <v>0.26763997383195326</v>
      </c>
      <c r="EF5" s="243">
        <f>IF(ISBLANK('In Process Calc.'!BW5),"",'In Process Calc.'!BW5)</f>
        <v>0.34601426982173872</v>
      </c>
      <c r="EG5" s="243">
        <f>IF(ISBLANK('In Process Calc.'!BX5),"",'In Process Calc.'!BX5)</f>
        <v>1.0852781281738566</v>
      </c>
      <c r="EH5" s="243">
        <f>IF(ISBLANK('In Process Calc.'!BY5),"",'In Process Calc.'!BY5)</f>
        <v>0</v>
      </c>
      <c r="EI5" s="243">
        <f>IF(ISBLANK('In Process Calc.'!BZ5),"",'In Process Calc.'!BZ5)</f>
        <v>-0.29750669508749994</v>
      </c>
      <c r="EJ5" s="243">
        <f>IF(ISBLANK('In Process Calc.'!CA5),"",'In Process Calc.'!CA5)</f>
        <v>0</v>
      </c>
      <c r="EK5" s="243">
        <f>IF(ISBLANK('Post Process Calc.'!A5),"",'Post Process Calc.'!A5)</f>
        <v>0.81999999999999984</v>
      </c>
      <c r="EL5" s="243">
        <f>IF(ISBLANK('Post Process Calc.'!C5),"",'Post Process Calc.'!C5)</f>
        <v>2.5545985573235321E-2</v>
      </c>
      <c r="EM5" s="243">
        <f>IF(ISBLANK('Post Process Calc.'!D5),"",'Post Process Calc.'!D5)</f>
        <v>0</v>
      </c>
      <c r="EN5" s="243">
        <f>IF(ISBLANK('Post Process Calc.'!E5),"",'Post Process Calc.'!E5)</f>
        <v>-2.9350247970605818</v>
      </c>
      <c r="EO5" s="243">
        <f>IF(ISBLANK('Post Process Calc.'!F5),"",'Post Process Calc.'!F5)</f>
        <v>-1.8627651942847499E-3</v>
      </c>
      <c r="EP5" s="243">
        <f>IF(ISBLANK('Post Process Calc.'!G5),"",'Post Process Calc.'!G5)</f>
        <v>-8.0912620435651898E-3</v>
      </c>
      <c r="EQ5" s="243">
        <f>IF(ISBLANK('Post Process Calc.'!H5),"",'Post Process Calc.'!H5)</f>
        <v>-5.4315354534614398E-3</v>
      </c>
      <c r="ER5" s="243">
        <f>IF(ISBLANK('Post Process Calc.'!I5),"",'Post Process Calc.'!I5)</f>
        <v>-5.727602038660763E-3</v>
      </c>
      <c r="ES5" s="243">
        <f>IF(ISBLANK('Post Process Calc.'!J5),"",'Post Process Calc.'!J5)</f>
        <v>4.2247286694923961E-3</v>
      </c>
      <c r="ET5" s="243">
        <f>IF(ISBLANK('Post Process Calc.'!K5),"",'Post Process Calc.'!K5)</f>
        <v>9.8048409829188124E-2</v>
      </c>
      <c r="EU5" s="243">
        <f>IF(ISBLANK('Post Process Calc.'!L5),"",'Post Process Calc.'!L5)</f>
        <v>3.9564734369251127E-3</v>
      </c>
      <c r="EV5" s="243">
        <f>IF(ISBLANK('Post Process Calc.'!M5),"",'Post Process Calc.'!M5)</f>
        <v>-0.1999058935372445</v>
      </c>
      <c r="EW5" s="243">
        <f>IF(ISBLANK('Post Process Calc.'!N5),"",'Post Process Calc.'!N5)</f>
        <v>0</v>
      </c>
      <c r="EX5" s="243">
        <f>IF(ISBLANK('Post Process Calc.'!O5),"",'Post Process Calc.'!O5)</f>
        <v>0</v>
      </c>
      <c r="EY5" s="243">
        <f>IF(ISBLANK('Post Process Calc.'!P5),"",'Post Process Calc.'!P5)</f>
        <v>0</v>
      </c>
      <c r="EZ5" s="243">
        <f>IF(ISBLANK('Post Process Calc.'!Q5),"",'Post Process Calc.'!Q5)</f>
        <v>6.4041090526176458E-2</v>
      </c>
      <c r="FA5" s="243">
        <f>IF(ISBLANK('Post Process Calc.'!R5),"",'Post Process Calc.'!R5)</f>
        <v>0</v>
      </c>
      <c r="FB5" s="243">
        <f>IF(ISBLANK('Post Process Calc.'!S5),"",'Post Process Calc.'!S5)</f>
        <v>0</v>
      </c>
      <c r="FC5" s="243">
        <f>IF(ISBLANK('Post Process Calc.'!T5),"",'Post Process Calc.'!T5)</f>
        <v>0</v>
      </c>
      <c r="FD5" s="243">
        <f>IF(ISBLANK('Post Process Calc.'!U5),"",'Post Process Calc.'!U5)</f>
        <v>0</v>
      </c>
      <c r="FE5" s="243">
        <f>IF(ISBLANK('Post Process Calc.'!V5),"",'Post Process Calc.'!V5)</f>
        <v>0</v>
      </c>
      <c r="FF5" s="243">
        <f>IF(ISBLANK('Post Process Calc.'!W5),"",'Post Process Calc.'!W5)</f>
        <v>0</v>
      </c>
      <c r="FG5" s="243">
        <f>IF(ISBLANK('Post Process Calc.'!X5),"",'Post Process Calc.'!X5)</f>
        <v>0</v>
      </c>
      <c r="FH5" s="243">
        <f>IF(ISBLANK('Post Process Calc.'!Y5),"",'Post Process Calc.'!Y5)</f>
        <v>0</v>
      </c>
      <c r="FI5" s="243">
        <f>IF(ISBLANK('Post Process Calc.'!Z5),"",'Post Process Calc.'!Z5)</f>
        <v>0</v>
      </c>
      <c r="FJ5" s="243">
        <f>IF(ISBLANK('Post Process Calc.'!AA5),"",'Post Process Calc.'!AA5)</f>
        <v>0</v>
      </c>
      <c r="FK5" s="243">
        <f>IF(ISBLANK('Post Process Calc.'!AB5),"",'Post Process Calc.'!AB5)</f>
        <v>0</v>
      </c>
      <c r="FL5" s="243">
        <f>IF(ISBLANK('Post Process Calc.'!AC5),"",'Post Process Calc.'!AC5)</f>
        <v>0</v>
      </c>
      <c r="FM5" s="243">
        <f>IF(ISBLANK('Post Process Calc.'!AD5),"",'Post Process Calc.'!AD5)</f>
        <v>-0.34687445850781834</v>
      </c>
      <c r="FN5" s="243">
        <f>IF(ISBLANK('Post Process Calc.'!AE5),"",'Post Process Calc.'!AE5)</f>
        <v>-0.34873722370210308</v>
      </c>
      <c r="FO5" s="243">
        <f>IF(ISBLANK('Post Process Calc.'!AF5),"",'Post Process Calc.'!AF5)</f>
        <v>-1.2886116861448376</v>
      </c>
      <c r="FP5" s="243">
        <f>IF(ISBLANK('Post Process Calc.'!AG5),"",'Post Process Calc.'!AG5)</f>
        <v>0.65315787005361514</v>
      </c>
      <c r="FQ5" s="243">
        <f>IF(ISBLANK('Post Process Calc.'!AH5),"",'Post Process Calc.'!AH5)</f>
        <v>0</v>
      </c>
      <c r="FR5" s="243">
        <f>IF(ISBLANK('Post Process Calc.'!AI5),"",'Post Process Calc.'!AI5)</f>
        <v>4.0352244812718076E-2</v>
      </c>
      <c r="FS5" s="243">
        <f>IF(ISBLANK('Post Process Calc.'!AJ5),"",'Post Process Calc.'!AJ5)</f>
        <v>0</v>
      </c>
    </row>
    <row r="6" spans="1:175">
      <c r="A6" s="238" t="str">
        <f>IF('Measured Data'!B10&lt;&gt;0,'Measured Data'!$B$1,"")</f>
        <v>XB52</v>
      </c>
      <c r="B6" s="238">
        <f>IF(ISBLANK('Measured Data'!A10),"",'Measured Data'!A10)</f>
        <v>3</v>
      </c>
      <c r="C6" s="245">
        <f>IF(ISBLANK('Measured Data'!B10),"",'Measured Data'!B10)</f>
        <v>2.953472222223354</v>
      </c>
      <c r="D6" s="246">
        <f>IF(ISBLANK('Measured Data'!C10),"",'Measured Data'!C10)</f>
        <v>70.883333333360497</v>
      </c>
      <c r="E6" s="238">
        <f>IF(ISBLANK('Measured Data'!D10),"",'Measured Data'!D10)</f>
        <v>20</v>
      </c>
      <c r="F6" s="238" t="e">
        <f>IF(ISBLANK('Measured Data'!#REF!),"",'Measured Data'!#REF!)</f>
        <v>#REF!</v>
      </c>
      <c r="G6" s="238" t="str">
        <f>IF(ISBLANK('Measured Data'!G10),"",'Measured Data'!G10)</f>
        <v/>
      </c>
      <c r="H6" s="243">
        <f>IF(ISBLANK('Measured Data'!H10),"",'Measured Data'!H10)</f>
        <v>1.4616999460220337</v>
      </c>
      <c r="I6" s="243">
        <f>IF(ISBLANK('Measured Data'!I10),"",'Measured Data'!I10)</f>
        <v>1.0747341887436646E-2</v>
      </c>
      <c r="J6" s="243">
        <f>IF(ISBLANK('Measured Data'!J10),"",'Measured Data'!J10)</f>
        <v>1.4724472879094703</v>
      </c>
      <c r="K6" s="243">
        <f>IF(ISBLANK('Measured Data'!K10),"",'Measured Data'!K10)</f>
        <v>99.270103454589844</v>
      </c>
      <c r="L6" s="238" t="str">
        <f>IF(ISBLANK('Measured Data'!L10),"",'Measured Data'!L10)</f>
        <v/>
      </c>
      <c r="M6" s="238" t="str">
        <f>IF(ISBLANK('Measured Data'!M10),"",'Measured Data'!M10)</f>
        <v/>
      </c>
      <c r="N6" s="238" t="str">
        <f>IF(ISBLANK('Measured Data'!N10),"",'Measured Data'!N10)</f>
        <v/>
      </c>
      <c r="O6" s="238" t="str">
        <f>IF(ISBLANK('Measured Data'!O10),"",'Measured Data'!O10)</f>
        <v/>
      </c>
      <c r="P6" s="238" t="str">
        <f>IF(ISBLANK('Measured Data'!P10),"",'Measured Data'!P10)</f>
        <v/>
      </c>
      <c r="Q6" s="238" t="str">
        <f>IF(ISBLANK('Measured Data'!Q10),"",'Measured Data'!Q10)</f>
        <v/>
      </c>
      <c r="R6" s="238">
        <f>IF(ISBLANK('Measured Data'!R10),"",'Measured Data'!R10)</f>
        <v>327</v>
      </c>
      <c r="S6" s="238" t="str">
        <f>IF(ISBLANK('Measured Data'!S10),"",'Measured Data'!S10)</f>
        <v/>
      </c>
      <c r="T6" s="243">
        <f>IF(ISBLANK('Measured Data'!U10),"",'Measured Data'!U10)</f>
        <v>0.10299999999999999</v>
      </c>
      <c r="U6" s="243">
        <f>IF(ISBLANK('Measured Data'!V10),"",'Measured Data'!V10)</f>
        <v>1.6379999999999999</v>
      </c>
      <c r="V6" s="243">
        <f>IF(ISBLANK('Measured Data'!W10),"",'Measured Data'!W10)</f>
        <v>4.3479999999999999</v>
      </c>
      <c r="W6" s="243">
        <f>IF(ISBLANK('Measured Data'!X10),"",'Measured Data'!X10)</f>
        <v>1.671</v>
      </c>
      <c r="X6" s="243">
        <f>IF(ISBLANK('Measured Data'!Y10),"",'Measured Data'!Y10)</f>
        <v>0.94299999999999995</v>
      </c>
      <c r="Y6" s="243">
        <f>IF(ISBLANK('Measured Data'!Z10),"",'Measured Data'!Z10)</f>
        <v>28.75285863362863</v>
      </c>
      <c r="Z6" s="243">
        <f>IF(ISBLANK('Measured Data'!AA10),"",'Measured Data'!AA10)</f>
        <v>0.36599999999999999</v>
      </c>
      <c r="AA6" s="243">
        <f>IF(ISBLANK('Measured Data'!AB10),"",'Measured Data'!AB10)</f>
        <v>2.2280000000000002</v>
      </c>
      <c r="AB6" s="243" t="str">
        <f>IF(ISBLANK('Measured Data'!AC10),"",'Measured Data'!AC10)</f>
        <v/>
      </c>
      <c r="AC6" s="243" t="str">
        <f>IF(ISBLANK('Measured Data'!AD10),"",'Measured Data'!AD10)</f>
        <v/>
      </c>
      <c r="AD6" s="243" t="str">
        <f>IF(ISBLANK('Measured Data'!AE10),"",'Measured Data'!AE10)</f>
        <v/>
      </c>
      <c r="AE6" s="243">
        <f>IF(ISBLANK('Measured Data'!AF10),"",'Measured Data'!AF10)</f>
        <v>3.8854351687388986</v>
      </c>
      <c r="AF6" s="243" t="str">
        <f>IF(ISBLANK('Measured Data'!AG10),"",'Measured Data'!AG10)</f>
        <v/>
      </c>
      <c r="AG6" s="243" t="str">
        <f>IF(ISBLANK('Measured Data'!AH10),"",'Measured Data'!AH10)</f>
        <v/>
      </c>
      <c r="AH6" s="243" t="str">
        <f>IF(ISBLANK('Measured Data'!AI10),"",'Measured Data'!AI10)</f>
        <v/>
      </c>
      <c r="AI6" s="243" t="str">
        <f>IF(ISBLANK('Measured Data'!AJ10),"",'Measured Data'!AJ10)</f>
        <v/>
      </c>
      <c r="AJ6" s="243" t="str">
        <f>IF(ISBLANK('Measured Data'!AK10),"",'Measured Data'!AK10)</f>
        <v/>
      </c>
      <c r="AK6" s="243" t="str">
        <f>IF(ISBLANK('Measured Data'!AL10),"",'Measured Data'!AL10)</f>
        <v/>
      </c>
      <c r="AL6" s="243" t="str">
        <f>IF(ISBLANK('Measured Data'!AM10),"",'Measured Data'!AM10)</f>
        <v/>
      </c>
      <c r="AM6" s="243" t="str">
        <f>IF(ISBLANK('Measured Data'!AN10),"",'Measured Data'!AN10)</f>
        <v/>
      </c>
      <c r="AN6" s="243" t="str">
        <f>IF(ISBLANK('Measured Data'!AO10),"",'Measured Data'!AO10)</f>
        <v/>
      </c>
      <c r="AO6" s="243" t="str">
        <f>IF(ISBLANK('Measured Data'!AP10),"",'Measured Data'!AP10)</f>
        <v/>
      </c>
      <c r="AP6" s="243" t="str">
        <f>IF(ISBLANK('Measured Data'!AQ10),"",'Measured Data'!AQ10)</f>
        <v/>
      </c>
      <c r="AQ6" s="243" t="str">
        <f>IF(ISBLANK('Measured Data'!AR10),"",'Measured Data'!AR10)</f>
        <v/>
      </c>
      <c r="AR6" s="243" t="str">
        <f>IF(ISBLANK('Measured Data'!AS10),"",'Measured Data'!AS10)</f>
        <v/>
      </c>
      <c r="AS6" s="243" t="str">
        <f>IF(ISBLANK('Measured Data'!AT10),"",'Measured Data'!AT10)</f>
        <v/>
      </c>
      <c r="AT6" s="243" t="str">
        <f>IF(ISBLANK('Measured Data'!AU10),"",'Measured Data'!AU10)</f>
        <v/>
      </c>
      <c r="AU6" s="243" t="str">
        <f>IF(ISBLANK('Measured Data'!AV10),"",'Measured Data'!AV10)</f>
        <v/>
      </c>
      <c r="AV6" s="243" t="str">
        <f>IF(ISBLANK('Measured Data'!AW10),"",'Measured Data'!AW10)</f>
        <v/>
      </c>
      <c r="AW6" s="243" t="str">
        <f>IF(ISBLANK('Measured Data'!AX10),"",'Measured Data'!AX10)</f>
        <v/>
      </c>
      <c r="AX6" s="243" t="str">
        <f>IF(ISBLANK('Measured Data'!AY10),"",'Measured Data'!AY10)</f>
        <v/>
      </c>
      <c r="AY6" s="243" t="str">
        <f>IF(ISBLANK('Measured Data'!AZ10),"",'Measured Data'!AZ10)</f>
        <v/>
      </c>
      <c r="AZ6" s="243" t="str">
        <f>IF(ISBLANK('Measured Data'!BA10),"",'Measured Data'!BA10)</f>
        <v/>
      </c>
      <c r="BA6" s="243" t="str">
        <f>IF(ISBLANK('Measured Data'!BB10),"",'Measured Data'!BB10)</f>
        <v/>
      </c>
      <c r="BB6" s="243" t="str">
        <f>IF(ISBLANK('Measured Data'!BC10),"",'Measured Data'!BC10)</f>
        <v/>
      </c>
      <c r="BC6" s="243" t="str">
        <f>IF(ISBLANK('Measured Data'!BE10),"",'Measured Data'!BE10)</f>
        <v/>
      </c>
      <c r="BD6" s="243" t="str">
        <f>IF(ISBLANK('Measured Data'!BF10),"",'Measured Data'!BF10)</f>
        <v/>
      </c>
      <c r="BE6" s="243" t="str">
        <f>IF(ISBLANK('Measured Data'!BG10),"",'Measured Data'!BG10)</f>
        <v/>
      </c>
      <c r="BF6" s="243" t="str">
        <f>IF(ISBLANK('Measured Data'!BI10),"",'Measured Data'!BI10)</f>
        <v/>
      </c>
      <c r="BG6" s="243" t="str">
        <f>IF(ISBLANK('Measured Data'!BJ10),"",'Measured Data'!BJ10)</f>
        <v/>
      </c>
      <c r="BH6" s="243" t="str">
        <f>IF(ISBLANK('Measured Data'!BK10),"",'Measured Data'!BK10)</f>
        <v/>
      </c>
      <c r="BI6" s="243" t="str">
        <f>IF(ISBLANK('Measured Data'!BL10),"",'Measured Data'!BL10)</f>
        <v/>
      </c>
      <c r="BJ6" s="243" t="str">
        <f>IF(ISBLANK('Measured Data'!BM10),"",'Measured Data'!BM10)</f>
        <v/>
      </c>
      <c r="BK6" s="243" t="str">
        <f>IF(ISBLANK('Measured Data'!BN10),"",'Measured Data'!BN10)</f>
        <v/>
      </c>
      <c r="BL6" s="243" t="str">
        <f>IF(ISBLANK('Measured Data'!BO10),"",'Measured Data'!BO10)</f>
        <v/>
      </c>
      <c r="BM6" s="243">
        <f>IF(ISBLANK('Measured Data'!BP10),"",'Measured Data'!BP10)</f>
        <v>0</v>
      </c>
      <c r="BN6" s="238">
        <f>IF(ISBLANK('In Process Calc.'!B6),"",ROUND('In Process Calc.'!B6,2))</f>
        <v>2.95</v>
      </c>
      <c r="BO6" s="238">
        <f>IF(ISBLANK('In Process Calc.'!C6),"",ROUND('In Process Calc.'!C6,2))</f>
        <v>70.88</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2239.049098737335</v>
      </c>
      <c r="BV6" s="243">
        <f>IF(ISBLANK('In Process Calc.'!M6),"",'In Process Calc.'!M6)</f>
        <v>0</v>
      </c>
      <c r="BW6" s="243">
        <f>IF(ISBLANK('In Process Calc.'!N6),"",'In Process Calc.'!N6)</f>
        <v>0</v>
      </c>
      <c r="BX6" s="243">
        <f>IF(ISBLANK('In Process Calc.'!O6),"",'In Process Calc.'!O6)</f>
        <v>-7.9062999999999994E-2</v>
      </c>
      <c r="BY6" s="243">
        <f>IF(ISBLANK('In Process Calc.'!P6),"",'In Process Calc.'!P6)</f>
        <v>0.6113519999999999</v>
      </c>
      <c r="BZ6" s="243">
        <f>IF(ISBLANK('In Process Calc.'!Q6),"",'In Process Calc.'!Q6)</f>
        <v>3.0061669999999996</v>
      </c>
      <c r="CA6" s="243">
        <f>IF(ISBLANK('In Process Calc.'!R6),"",'In Process Calc.'!R6)</f>
        <v>0.15276899999999977</v>
      </c>
      <c r="CB6" s="243">
        <f>IF(ISBLANK('In Process Calc.'!S6),"",'In Process Calc.'!S6)</f>
        <v>0.19689200000000007</v>
      </c>
      <c r="CC6" s="243">
        <f>IF(ISBLANK('In Process Calc.'!T6),"",'In Process Calc.'!T6)</f>
        <v>5.7751611128562113</v>
      </c>
      <c r="CD6" s="243">
        <f>IF(ISBLANK('In Process Calc.'!U6),"",'In Process Calc.'!U6)</f>
        <v>-0.686616</v>
      </c>
      <c r="CE6" s="243">
        <f>IF(ISBLANK('In Process Calc.'!V6),"",'In Process Calc.'!V6)</f>
        <v>0.1856319999999996</v>
      </c>
      <c r="CF6" s="243">
        <f>IF(ISBLANK('In Process Calc.'!W6),"",'In Process Calc.'!W6)</f>
        <v>0</v>
      </c>
      <c r="CG6" s="243">
        <f>IF(ISBLANK('In Process Calc.'!X6),"",'In Process Calc.'!X6)</f>
        <v>0</v>
      </c>
      <c r="CH6" s="243">
        <f>IF(ISBLANK('In Process Calc.'!Y6),"",'In Process Calc.'!Y6)</f>
        <v>0</v>
      </c>
      <c r="CI6" s="243">
        <f>IF(ISBLANK('In Process Calc.'!Z6),"",'In Process Calc.'!Z6)</f>
        <v>5.3557948490230913</v>
      </c>
      <c r="CJ6" s="243">
        <f>IF(ISBLANK('In Process Calc.'!AA6),"",'In Process Calc.'!AA6)</f>
        <v>0</v>
      </c>
      <c r="CK6" s="243">
        <f>IF(ISBLANK('In Process Calc.'!AB6),"",'In Process Calc.'!AB6)</f>
        <v>0</v>
      </c>
      <c r="CL6" s="243">
        <f>IF(ISBLANK('In Process Calc.'!AC6),"",'In Process Calc.'!AC6)</f>
        <v>0</v>
      </c>
      <c r="CM6" s="243">
        <f>IF(ISBLANK('In Process Calc.'!AD6),"",'In Process Calc.'!AD6)</f>
        <v>0</v>
      </c>
      <c r="CN6" s="243">
        <f>IF(ISBLANK('In Process Calc.'!AE6),"",'In Process Calc.'!AE6)</f>
        <v>0</v>
      </c>
      <c r="CO6" s="243">
        <f>IF(ISBLANK('In Process Calc.'!AF6),"",'In Process Calc.'!AF6)</f>
        <v>0</v>
      </c>
      <c r="CP6" s="243">
        <f>IF(ISBLANK('In Process Calc.'!AG6),"",'In Process Calc.'!AG6)</f>
        <v>0</v>
      </c>
      <c r="CQ6" s="243">
        <f>IF(ISBLANK('In Process Calc.'!AH6),"",'In Process Calc.'!AH6)</f>
        <v>0</v>
      </c>
      <c r="CR6" s="243">
        <f>IF(ISBLANK('In Process Calc.'!AI6),"",'In Process Calc.'!AI6)</f>
        <v>0</v>
      </c>
      <c r="CS6" s="243">
        <f>IF(ISBLANK('In Process Calc.'!AJ6),"",'In Process Calc.'!AJ6)</f>
        <v>0</v>
      </c>
      <c r="CT6" s="243">
        <f>IF(ISBLANK('In Process Calc.'!AK6),"",'In Process Calc.'!AK6)</f>
        <v>0</v>
      </c>
      <c r="CU6" s="243">
        <f>IF(ISBLANK('In Process Calc.'!AL6),"",'In Process Calc.'!AL6)</f>
        <v>0</v>
      </c>
      <c r="CV6" s="243">
        <f>IF(ISBLANK('In Process Calc.'!AM6),"",'In Process Calc.'!AM6)</f>
        <v>7.7376319999999978</v>
      </c>
      <c r="CW6" s="243">
        <f>IF(ISBLANK('In Process Calc.'!AN6),"",'In Process Calc.'!AN6)</f>
        <v>7.6585689999999982</v>
      </c>
      <c r="CX6" s="243">
        <f>IF(ISBLANK('In Process Calc.'!AO6),"",'In Process Calc.'!AO6)</f>
        <v>15.217476999999995</v>
      </c>
      <c r="CY6" s="243">
        <f>IF(ISBLANK('In Process Calc.'!AP6),"",'In Process Calc.'!AP6)</f>
        <v>0</v>
      </c>
      <c r="CZ6" s="243">
        <f>IF(ISBLANK('In Process Calc.'!AQ6),"",'In Process Calc.'!AQ6)</f>
        <v>0</v>
      </c>
      <c r="DA6" s="243">
        <f>IF(ISBLANK('In Process Calc.'!AR6),"",'In Process Calc.'!AR6)</f>
        <v>2.4369698596641922E-2</v>
      </c>
      <c r="DB6" s="243">
        <f>IF(ISBLANK('In Process Calc.'!AS6),"",'In Process Calc.'!AS6)</f>
        <v>2.4361174541124284E-2</v>
      </c>
      <c r="DC6" s="243">
        <f>IF(ISBLANK('In Process Calc.'!AT6),"",'In Process Calc.'!AT6)</f>
        <v>-8.5240555176368779E-6</v>
      </c>
      <c r="DD6" s="243">
        <f>IF(ISBLANK('In Process Calc.'!AU6),"",'In Process Calc.'!AU6)</f>
        <v>0</v>
      </c>
      <c r="DE6" s="243">
        <f>IF(ISBLANK('In Process Calc.'!AV6),"",'In Process Calc.'!AV6)</f>
        <v>-1.3939300641271639E-3</v>
      </c>
      <c r="DF6" s="243">
        <f>IF(ISBLANK('In Process Calc.'!AW6),"",'In Process Calc.'!AW6)</f>
        <v>6.2526740551706681E-3</v>
      </c>
      <c r="DG6" s="243">
        <f>IF(ISBLANK('In Process Calc.'!AX6),"",'In Process Calc.'!AX6)</f>
        <v>3.8994376779993484E-2</v>
      </c>
      <c r="DH6" s="243">
        <f>IF(ISBLANK('In Process Calc.'!AY6),"",'In Process Calc.'!AY6)</f>
        <v>2.4563634114720544E-3</v>
      </c>
      <c r="DI6" s="243">
        <f>IF(ISBLANK('In Process Calc.'!AZ6),"",'In Process Calc.'!AZ6)</f>
        <v>3.9874189552549892E-3</v>
      </c>
      <c r="DJ6" s="243">
        <f>IF(ISBLANK('In Process Calc.'!BA6),"",'In Process Calc.'!BA6)</f>
        <v>0.10113035026121092</v>
      </c>
      <c r="DK6" s="243">
        <f>IF(ISBLANK('In Process Calc.'!BB6),"",'In Process Calc.'!BB6)</f>
        <v>-3.3608339886532766E-3</v>
      </c>
      <c r="DL6" s="243">
        <f>IF(ISBLANK('In Process Calc.'!BC6),"",'In Process Calc.'!BC6)</f>
        <v>2.3178542861631551E-3</v>
      </c>
      <c r="DM6" s="243">
        <f>IF(ISBLANK('In Process Calc.'!BD6),"",'In Process Calc.'!BD6)</f>
        <v>0</v>
      </c>
      <c r="DN6" s="243">
        <f>IF(ISBLANK('In Process Calc.'!BE6),"",'In Process Calc.'!BE6)</f>
        <v>0</v>
      </c>
      <c r="DO6" s="243">
        <f>IF(ISBLANK('In Process Calc.'!BF6),"",'In Process Calc.'!BF6)</f>
        <v>0</v>
      </c>
      <c r="DP6" s="243">
        <f>IF(ISBLANK('In Process Calc.'!BG6),"",'In Process Calc.'!BG6)</f>
        <v>3.4283263842969779E-2</v>
      </c>
      <c r="DQ6" s="243">
        <f>IF(ISBLANK('In Process Calc.'!BH6),"",'In Process Calc.'!BH6)</f>
        <v>0</v>
      </c>
      <c r="DR6" s="243">
        <f>IF(ISBLANK('In Process Calc.'!BI6),"",'In Process Calc.'!BI6)</f>
        <v>0</v>
      </c>
      <c r="DS6" s="243">
        <f>IF(ISBLANK('In Process Calc.'!BJ6),"",'In Process Calc.'!BJ6)</f>
        <v>0</v>
      </c>
      <c r="DT6" s="243">
        <f>IF(ISBLANK('In Process Calc.'!BK6),"",'In Process Calc.'!BK6)</f>
        <v>0</v>
      </c>
      <c r="DU6" s="243">
        <f>IF(ISBLANK('In Process Calc.'!BL6),"",'In Process Calc.'!BL6)</f>
        <v>0</v>
      </c>
      <c r="DV6" s="243">
        <f>IF(ISBLANK('In Process Calc.'!BM6),"",'In Process Calc.'!BM6)</f>
        <v>0</v>
      </c>
      <c r="DW6" s="243">
        <f>IF(ISBLANK('In Process Calc.'!BN6),"",'In Process Calc.'!BN6)</f>
        <v>0</v>
      </c>
      <c r="DX6" s="243">
        <f>IF(ISBLANK('In Process Calc.'!BO6),"",'In Process Calc.'!BO6)</f>
        <v>0</v>
      </c>
      <c r="DY6" s="243">
        <f>IF(ISBLANK('In Process Calc.'!BP6),"",'In Process Calc.'!BP6)</f>
        <v>0</v>
      </c>
      <c r="DZ6" s="243">
        <f>IF(ISBLANK('In Process Calc.'!BQ6),"",'In Process Calc.'!BQ6)</f>
        <v>0</v>
      </c>
      <c r="EA6" s="243">
        <f>IF(ISBLANK('In Process Calc.'!BR6),"",'In Process Calc.'!BR6)</f>
        <v>0</v>
      </c>
      <c r="EB6" s="243">
        <f>IF(ISBLANK('In Process Calc.'!BS6),"",'In Process Calc.'!BS6)</f>
        <v>0</v>
      </c>
      <c r="EC6" s="243">
        <f>IF(ISBLANK('In Process Calc.'!BT6),"",'In Process Calc.'!BT6)</f>
        <v>0.10364548839212612</v>
      </c>
      <c r="ED6" s="243">
        <f>IF(ISBLANK('In Process Calc.'!BU6),"",'In Process Calc.'!BU6)</f>
        <v>0.10503941845625328</v>
      </c>
      <c r="EE6" s="243">
        <f>IF(ISBLANK('In Process Calc.'!BV6),"",'In Process Calc.'!BV6)</f>
        <v>0.217846830123584</v>
      </c>
      <c r="EF6" s="243">
        <f>IF(ISBLANK('In Process Calc.'!BW6),"",'In Process Calc.'!BW6)</f>
        <v>0.23883279025923188</v>
      </c>
      <c r="EG6" s="243">
        <f>IF(ISBLANK('In Process Calc.'!BX6),"",'In Process Calc.'!BX6)</f>
        <v>0.33900074264965052</v>
      </c>
      <c r="EH6" s="243">
        <f>IF(ISBLANK('In Process Calc.'!BY6),"",'In Process Calc.'!BY6)</f>
        <v>0</v>
      </c>
      <c r="EI6" s="243">
        <f>IF(ISBLANK('In Process Calc.'!BZ6),"",'In Process Calc.'!BZ6)</f>
        <v>-3.3232694042614648E-2</v>
      </c>
      <c r="EJ6" s="243">
        <f>IF(ISBLANK('In Process Calc.'!CA6),"",'In Process Calc.'!CA6)</f>
        <v>0</v>
      </c>
      <c r="EK6" s="243">
        <f>IF(ISBLANK('Post Process Calc.'!A6),"",'Post Process Calc.'!A6)</f>
        <v>1.4616999460220337</v>
      </c>
      <c r="EL6" s="243">
        <f>IF(ISBLANK('Post Process Calc.'!C6),"",'Post Process Calc.'!C6)</f>
        <v>2.4511890413168775E-2</v>
      </c>
      <c r="EM6" s="243">
        <f>IF(ISBLANK('Post Process Calc.'!D6),"",'Post Process Calc.'!D6)</f>
        <v>0</v>
      </c>
      <c r="EN6" s="243">
        <f>IF(ISBLANK('Post Process Calc.'!E6),"",'Post Process Calc.'!E6)</f>
        <v>2.3486089279641473</v>
      </c>
      <c r="EO6" s="243">
        <f>IF(ISBLANK('Post Process Calc.'!F6),"",'Post Process Calc.'!F6)</f>
        <v>-2.6847456486202868E-2</v>
      </c>
      <c r="EP6" s="243">
        <f>IF(ISBLANK('Post Process Calc.'!G6),"",'Post Process Calc.'!G6)</f>
        <v>-4.7538692755013543E-3</v>
      </c>
      <c r="EQ6" s="243">
        <f>IF(ISBLANK('Post Process Calc.'!H6),"",'Post Process Calc.'!H6)</f>
        <v>-1.062236925422217E-3</v>
      </c>
      <c r="ER6" s="243">
        <f>IF(ISBLANK('Post Process Calc.'!I6),"",'Post Process Calc.'!I6)</f>
        <v>-1.5863210389686681E-2</v>
      </c>
      <c r="ES6" s="243">
        <f>IF(ISBLANK('Post Process Calc.'!J6),"",'Post Process Calc.'!J6)</f>
        <v>4.502982344180971E-3</v>
      </c>
      <c r="ET6" s="243">
        <f>IF(ISBLANK('Post Process Calc.'!K6),"",'Post Process Calc.'!K6)</f>
        <v>8.6970115367674058E-2</v>
      </c>
      <c r="EU6" s="243">
        <f>IF(ISBLANK('Post Process Calc.'!L6),"",'Post Process Calc.'!L6)</f>
        <v>-4.9202861570126263E-3</v>
      </c>
      <c r="EV6" s="243">
        <f>IF(ISBLANK('Post Process Calc.'!M6),"",'Post Process Calc.'!M6)</f>
        <v>-0.10324256382109183</v>
      </c>
      <c r="EW6" s="243">
        <f>IF(ISBLANK('Post Process Calc.'!N6),"",'Post Process Calc.'!N6)</f>
        <v>0</v>
      </c>
      <c r="EX6" s="243">
        <f>IF(ISBLANK('Post Process Calc.'!O6),"",'Post Process Calc.'!O6)</f>
        <v>0</v>
      </c>
      <c r="EY6" s="243">
        <f>IF(ISBLANK('Post Process Calc.'!P6),"",'Post Process Calc.'!P6)</f>
        <v>0</v>
      </c>
      <c r="EZ6" s="243">
        <f>IF(ISBLANK('Post Process Calc.'!Q6),"",'Post Process Calc.'!Q6)</f>
        <v>5.1533007128908959E-2</v>
      </c>
      <c r="FA6" s="243">
        <f>IF(ISBLANK('Post Process Calc.'!R6),"",'Post Process Calc.'!R6)</f>
        <v>0</v>
      </c>
      <c r="FB6" s="243">
        <f>IF(ISBLANK('Post Process Calc.'!S6),"",'Post Process Calc.'!S6)</f>
        <v>0</v>
      </c>
      <c r="FC6" s="243">
        <f>IF(ISBLANK('Post Process Calc.'!T6),"",'Post Process Calc.'!T6)</f>
        <v>0</v>
      </c>
      <c r="FD6" s="243">
        <f>IF(ISBLANK('Post Process Calc.'!U6),"",'Post Process Calc.'!U6)</f>
        <v>0</v>
      </c>
      <c r="FE6" s="243">
        <f>IF(ISBLANK('Post Process Calc.'!V6),"",'Post Process Calc.'!V6)</f>
        <v>0</v>
      </c>
      <c r="FF6" s="243">
        <f>IF(ISBLANK('Post Process Calc.'!W6),"",'Post Process Calc.'!W6)</f>
        <v>0</v>
      </c>
      <c r="FG6" s="243">
        <f>IF(ISBLANK('Post Process Calc.'!X6),"",'Post Process Calc.'!X6)</f>
        <v>0</v>
      </c>
      <c r="FH6" s="243">
        <f>IF(ISBLANK('Post Process Calc.'!Y6),"",'Post Process Calc.'!Y6)</f>
        <v>0</v>
      </c>
      <c r="FI6" s="243">
        <f>IF(ISBLANK('Post Process Calc.'!Z6),"",'Post Process Calc.'!Z6)</f>
        <v>0</v>
      </c>
      <c r="FJ6" s="243">
        <f>IF(ISBLANK('Post Process Calc.'!AA6),"",'Post Process Calc.'!AA6)</f>
        <v>0</v>
      </c>
      <c r="FK6" s="243">
        <f>IF(ISBLANK('Post Process Calc.'!AB6),"",'Post Process Calc.'!AB6)</f>
        <v>0</v>
      </c>
      <c r="FL6" s="243">
        <f>IF(ISBLANK('Post Process Calc.'!AC6),"",'Post Process Calc.'!AC6)</f>
        <v>0</v>
      </c>
      <c r="FM6" s="243">
        <f>IF(ISBLANK('Post Process Calc.'!AD6),"",'Post Process Calc.'!AD6)</f>
        <v>-0.18445809115277201</v>
      </c>
      <c r="FN6" s="243">
        <f>IF(ISBLANK('Post Process Calc.'!AE6),"",'Post Process Calc.'!AE6)</f>
        <v>-0.21130554763897488</v>
      </c>
      <c r="FO6" s="243">
        <f>IF(ISBLANK('Post Process Calc.'!AF6),"",'Post Process Calc.'!AF6)</f>
        <v>-0.55471494879952321</v>
      </c>
      <c r="FP6" s="243">
        <f>IF(ISBLANK('Post Process Calc.'!AG6),"",'Post Process Calc.'!AG6)</f>
        <v>0.59253695261928185</v>
      </c>
      <c r="FQ6" s="243">
        <f>IF(ISBLANK('Post Process Calc.'!AH6),"",'Post Process Calc.'!AH6)</f>
        <v>0</v>
      </c>
      <c r="FR6" s="243">
        <f>IF(ISBLANK('Post Process Calc.'!AI6),"",'Post Process Calc.'!AI6)</f>
        <v>-5.6574446707488769E-2</v>
      </c>
      <c r="FS6" s="243">
        <f>IF(ISBLANK('Post Process Calc.'!AJ6),"",'Post Process Calc.'!AJ6)</f>
        <v>0</v>
      </c>
    </row>
    <row r="7" spans="1:175">
      <c r="A7" s="238" t="e">
        <f>IF('Measured Data'!#REF!&lt;&gt;0,'Measured Data'!$B$1,"")</f>
        <v>#REF!</v>
      </c>
      <c r="B7" s="238" t="e">
        <f>IF(ISBLANK('Measured Data'!#REF!),"",'Measured Data'!#REF!)</f>
        <v>#REF!</v>
      </c>
      <c r="C7" s="245" t="e">
        <f>IF(ISBLANK('Measured Data'!#REF!),"",'Measured Data'!#REF!)</f>
        <v>#REF!</v>
      </c>
      <c r="D7" s="246" t="e">
        <f>IF(ISBLANK('Measured Data'!#REF!),"",'Measured Data'!#REF!)</f>
        <v>#REF!</v>
      </c>
      <c r="E7" s="238" t="e">
        <f>IF(ISBLANK('Measured Data'!#REF!),"",'Measured Data'!#REF!)</f>
        <v>#REF!</v>
      </c>
      <c r="F7" s="238" t="str">
        <f>IF(ISBLANK('Measured Data'!E11),"",'Measured Data'!E11)</f>
        <v/>
      </c>
      <c r="G7" s="238" t="e">
        <f>IF(ISBLANK('Measured Data'!#REF!),"",'Measured Data'!#REF!)</f>
        <v>#REF!</v>
      </c>
      <c r="H7" s="243" t="e">
        <f>IF(ISBLANK('Measured Data'!#REF!),"",'Measured Data'!#REF!)</f>
        <v>#REF!</v>
      </c>
      <c r="I7" s="243" t="e">
        <f>IF(ISBLANK('Measured Data'!#REF!),"",'Measured Data'!#REF!)</f>
        <v>#REF!</v>
      </c>
      <c r="J7" s="243" t="e">
        <f>IF(ISBLANK('Measured Data'!#REF!),"",'Measured Data'!#REF!)</f>
        <v>#REF!</v>
      </c>
      <c r="K7" s="243" t="e">
        <f>IF(ISBLANK('Measured Data'!#REF!),"",'Measured Data'!#REF!)</f>
        <v>#REF!</v>
      </c>
      <c r="L7" s="238" t="e">
        <f>IF(ISBLANK('Measured Data'!#REF!),"",'Measured Data'!#REF!)</f>
        <v>#REF!</v>
      </c>
      <c r="M7" s="238" t="e">
        <f>IF(ISBLANK('Measured Data'!#REF!),"",'Measured Data'!#REF!)</f>
        <v>#REF!</v>
      </c>
      <c r="N7" s="238" t="e">
        <f>IF(ISBLANK('Measured Data'!#REF!),"",'Measured Data'!#REF!)</f>
        <v>#REF!</v>
      </c>
      <c r="O7" s="238" t="e">
        <f>IF(ISBLANK('Measured Data'!#REF!),"",'Measured Data'!#REF!)</f>
        <v>#REF!</v>
      </c>
      <c r="P7" s="238" t="e">
        <f>IF(ISBLANK('Measured Data'!#REF!),"",'Measured Data'!#REF!)</f>
        <v>#REF!</v>
      </c>
      <c r="Q7" s="238" t="e">
        <f>IF(ISBLANK('Measured Data'!#REF!),"",'Measured Data'!#REF!)</f>
        <v>#REF!</v>
      </c>
      <c r="R7" s="238" t="e">
        <f>IF(ISBLANK('Measured Data'!#REF!),"",'Measured Data'!#REF!)</f>
        <v>#REF!</v>
      </c>
      <c r="S7" s="238" t="e">
        <f>IF(ISBLANK('Measured Data'!#REF!),"",'Measured Data'!#REF!)</f>
        <v>#REF!</v>
      </c>
      <c r="T7" s="243" t="e">
        <f>IF(ISBLANK('Measured Data'!#REF!),"",'Measured Data'!#REF!)</f>
        <v>#REF!</v>
      </c>
      <c r="U7" s="243" t="e">
        <f>IF(ISBLANK('Measured Data'!#REF!),"",'Measured Data'!#REF!)</f>
        <v>#REF!</v>
      </c>
      <c r="V7" s="243" t="e">
        <f>IF(ISBLANK('Measured Data'!#REF!),"",'Measured Data'!#REF!)</f>
        <v>#REF!</v>
      </c>
      <c r="W7" s="243" t="e">
        <f>IF(ISBLANK('Measured Data'!#REF!),"",'Measured Data'!#REF!)</f>
        <v>#REF!</v>
      </c>
      <c r="X7" s="243" t="e">
        <f>IF(ISBLANK('Measured Data'!#REF!),"",'Measured Data'!#REF!)</f>
        <v>#REF!</v>
      </c>
      <c r="Y7" s="243" t="e">
        <f>IF(ISBLANK('Measured Data'!#REF!),"",'Measured Data'!#REF!)</f>
        <v>#REF!</v>
      </c>
      <c r="Z7" s="243" t="e">
        <f>IF(ISBLANK('Measured Data'!#REF!),"",'Measured Data'!#REF!)</f>
        <v>#REF!</v>
      </c>
      <c r="AA7" s="243" t="e">
        <f>IF(ISBLANK('Measured Data'!#REF!),"",'Measured Data'!#REF!)</f>
        <v>#REF!</v>
      </c>
      <c r="AB7" s="243" t="e">
        <f>IF(ISBLANK('Measured Data'!#REF!),"",'Measured Data'!#REF!)</f>
        <v>#REF!</v>
      </c>
      <c r="AC7" s="243" t="e">
        <f>IF(ISBLANK('Measured Data'!#REF!),"",'Measured Data'!#REF!)</f>
        <v>#REF!</v>
      </c>
      <c r="AD7" s="243" t="e">
        <f>IF(ISBLANK('Measured Data'!#REF!),"",'Measured Data'!#REF!)</f>
        <v>#REF!</v>
      </c>
      <c r="AE7" s="243" t="e">
        <f>IF(ISBLANK('Measured Data'!#REF!),"",'Measured Data'!#REF!)</f>
        <v>#REF!</v>
      </c>
      <c r="AF7" s="243" t="e">
        <f>IF(ISBLANK('Measured Data'!#REF!),"",'Measured Data'!#REF!)</f>
        <v>#REF!</v>
      </c>
      <c r="AG7" s="243" t="e">
        <f>IF(ISBLANK('Measured Data'!#REF!),"",'Measured Data'!#REF!)</f>
        <v>#REF!</v>
      </c>
      <c r="AH7" s="243" t="e">
        <f>IF(ISBLANK('Measured Data'!#REF!),"",'Measured Data'!#REF!)</f>
        <v>#REF!</v>
      </c>
      <c r="AI7" s="243" t="e">
        <f>IF(ISBLANK('Measured Data'!#REF!),"",'Measured Data'!#REF!)</f>
        <v>#REF!</v>
      </c>
      <c r="AJ7" s="243" t="e">
        <f>IF(ISBLANK('Measured Data'!#REF!),"",'Measured Data'!#REF!)</f>
        <v>#REF!</v>
      </c>
      <c r="AK7" s="243" t="e">
        <f>IF(ISBLANK('Measured Data'!#REF!),"",'Measured Data'!#REF!)</f>
        <v>#REF!</v>
      </c>
      <c r="AL7" s="243" t="e">
        <f>IF(ISBLANK('Measured Data'!#REF!),"",'Measured Data'!#REF!)</f>
        <v>#REF!</v>
      </c>
      <c r="AM7" s="243" t="e">
        <f>IF(ISBLANK('Measured Data'!#REF!),"",'Measured Data'!#REF!)</f>
        <v>#REF!</v>
      </c>
      <c r="AN7" s="243" t="e">
        <f>IF(ISBLANK('Measured Data'!#REF!),"",'Measured Data'!#REF!)</f>
        <v>#REF!</v>
      </c>
      <c r="AO7" s="243" t="e">
        <f>IF(ISBLANK('Measured Data'!#REF!),"",'Measured Data'!#REF!)</f>
        <v>#REF!</v>
      </c>
      <c r="AP7" s="243" t="e">
        <f>IF(ISBLANK('Measured Data'!#REF!),"",'Measured Data'!#REF!)</f>
        <v>#REF!</v>
      </c>
      <c r="AQ7" s="243" t="e">
        <f>IF(ISBLANK('Measured Data'!#REF!),"",'Measured Data'!#REF!)</f>
        <v>#REF!</v>
      </c>
      <c r="AR7" s="243" t="e">
        <f>IF(ISBLANK('Measured Data'!#REF!),"",'Measured Data'!#REF!)</f>
        <v>#REF!</v>
      </c>
      <c r="AS7" s="243" t="e">
        <f>IF(ISBLANK('Measured Data'!#REF!),"",'Measured Data'!#REF!)</f>
        <v>#REF!</v>
      </c>
      <c r="AT7" s="243" t="e">
        <f>IF(ISBLANK('Measured Data'!#REF!),"",'Measured Data'!#REF!)</f>
        <v>#REF!</v>
      </c>
      <c r="AU7" s="243" t="e">
        <f>IF(ISBLANK('Measured Data'!#REF!),"",'Measured Data'!#REF!)</f>
        <v>#REF!</v>
      </c>
      <c r="AV7" s="243" t="e">
        <f>IF(ISBLANK('Measured Data'!#REF!),"",'Measured Data'!#REF!)</f>
        <v>#REF!</v>
      </c>
      <c r="AW7" s="243" t="e">
        <f>IF(ISBLANK('Measured Data'!#REF!),"",'Measured Data'!#REF!)</f>
        <v>#REF!</v>
      </c>
      <c r="AX7" s="243" t="e">
        <f>IF(ISBLANK('Measured Data'!#REF!),"",'Measured Data'!#REF!)</f>
        <v>#REF!</v>
      </c>
      <c r="AY7" s="243" t="e">
        <f>IF(ISBLANK('Measured Data'!#REF!),"",'Measured Data'!#REF!)</f>
        <v>#REF!</v>
      </c>
      <c r="AZ7" s="243" t="e">
        <f>IF(ISBLANK('Measured Data'!#REF!),"",'Measured Data'!#REF!)</f>
        <v>#REF!</v>
      </c>
      <c r="BA7" s="243" t="e">
        <f>IF(ISBLANK('Measured Data'!#REF!),"",'Measured Data'!#REF!)</f>
        <v>#REF!</v>
      </c>
      <c r="BB7" s="243" t="e">
        <f>IF(ISBLANK('Measured Data'!#REF!),"",'Measured Data'!#REF!)</f>
        <v>#REF!</v>
      </c>
      <c r="BC7" s="243" t="e">
        <f>IF(ISBLANK('Measured Data'!#REF!),"",'Measured Data'!#REF!)</f>
        <v>#REF!</v>
      </c>
      <c r="BD7" s="243" t="e">
        <f>IF(ISBLANK('Measured Data'!#REF!),"",'Measured Data'!#REF!)</f>
        <v>#REF!</v>
      </c>
      <c r="BE7" s="243" t="e">
        <f>IF(ISBLANK('Measured Data'!#REF!),"",'Measured Data'!#REF!)</f>
        <v>#REF!</v>
      </c>
      <c r="BF7" s="243" t="e">
        <f>IF(ISBLANK('Measured Data'!#REF!),"",'Measured Data'!#REF!)</f>
        <v>#REF!</v>
      </c>
      <c r="BG7" s="243" t="e">
        <f>IF(ISBLANK('Measured Data'!#REF!),"",'Measured Data'!#REF!)</f>
        <v>#REF!</v>
      </c>
      <c r="BH7" s="243" t="e">
        <f>IF(ISBLANK('Measured Data'!#REF!),"",'Measured Data'!#REF!)</f>
        <v>#REF!</v>
      </c>
      <c r="BI7" s="243" t="e">
        <f>IF(ISBLANK('Measured Data'!#REF!),"",'Measured Data'!#REF!)</f>
        <v>#REF!</v>
      </c>
      <c r="BJ7" s="243" t="e">
        <f>IF(ISBLANK('Measured Data'!#REF!),"",'Measured Data'!#REF!)</f>
        <v>#REF!</v>
      </c>
      <c r="BK7" s="243" t="e">
        <f>IF(ISBLANK('Measured Data'!#REF!),"",'Measured Data'!#REF!)</f>
        <v>#REF!</v>
      </c>
      <c r="BL7" s="243" t="e">
        <f>IF(ISBLANK('Measured Data'!#REF!),"",'Measured Data'!#REF!)</f>
        <v>#REF!</v>
      </c>
      <c r="BM7" s="243" t="e">
        <f>IF(ISBLANK('Measured Data'!#REF!),"",'Measured Data'!#REF!)</f>
        <v>#REF!</v>
      </c>
      <c r="BN7" s="238">
        <f>IF(ISBLANK('In Process Calc.'!B7),"",ROUND('In Process Calc.'!B7,2))</f>
        <v>3.97</v>
      </c>
      <c r="BO7" s="238">
        <f>IF(ISBLANK('In Process Calc.'!C7),"",ROUND('In Process Calc.'!C7,2))</f>
        <v>95.37</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4586.7349957405095</v>
      </c>
      <c r="BV7" s="243">
        <f>IF(ISBLANK('In Process Calc.'!M7),"",'In Process Calc.'!M7)</f>
        <v>0</v>
      </c>
      <c r="BW7" s="243">
        <f>IF(ISBLANK('In Process Calc.'!N7),"",'In Process Calc.'!N7)</f>
        <v>47.362449999999995</v>
      </c>
      <c r="BX7" s="243">
        <f>IF(ISBLANK('In Process Calc.'!O7),"",'In Process Calc.'!O7)</f>
        <v>-0.39761000000000002</v>
      </c>
      <c r="BY7" s="243">
        <f>IF(ISBLANK('In Process Calc.'!P7),"",'In Process Calc.'!P7)</f>
        <v>-7.4980000000000491E-2</v>
      </c>
      <c r="BZ7" s="243">
        <f>IF(ISBLANK('In Process Calc.'!Q7),"",'In Process Calc.'!Q7)</f>
        <v>0.75444199999999917</v>
      </c>
      <c r="CA7" s="243">
        <f>IF(ISBLANK('In Process Calc.'!R7),"",'In Process Calc.'!R7)</f>
        <v>0.23180300000000031</v>
      </c>
      <c r="CB7" s="243">
        <f>IF(ISBLANK('In Process Calc.'!S7),"",'In Process Calc.'!S7)</f>
        <v>0.35433400000000004</v>
      </c>
      <c r="CC7" s="243">
        <f>IF(ISBLANK('In Process Calc.'!T7),"",'In Process Calc.'!T7)</f>
        <v>8.3995945045974914</v>
      </c>
      <c r="CD7" s="243">
        <f>IF(ISBLANK('In Process Calc.'!U7),"",'In Process Calc.'!U7)</f>
        <v>-1.2431480000000001</v>
      </c>
      <c r="CE7" s="243">
        <f>IF(ISBLANK('In Process Calc.'!V7),"",'In Process Calc.'!V7)</f>
        <v>-7.5766770000000001</v>
      </c>
      <c r="CF7" s="243">
        <f>IF(ISBLANK('In Process Calc.'!W7),"",'In Process Calc.'!W7)</f>
        <v>0</v>
      </c>
      <c r="CG7" s="243">
        <f>IF(ISBLANK('In Process Calc.'!X7),"",'In Process Calc.'!X7)</f>
        <v>0</v>
      </c>
      <c r="CH7" s="243">
        <f>IF(ISBLANK('In Process Calc.'!Y7),"",'In Process Calc.'!Y7)</f>
        <v>0</v>
      </c>
      <c r="CI7" s="243">
        <f>IF(ISBLANK('In Process Calc.'!Z7),"",'In Process Calc.'!Z7)</f>
        <v>8.3964253996447624</v>
      </c>
      <c r="CJ7" s="243">
        <f>IF(ISBLANK('In Process Calc.'!AA7),"",'In Process Calc.'!AA7)</f>
        <v>0</v>
      </c>
      <c r="CK7" s="243">
        <f>IF(ISBLANK('In Process Calc.'!AB7),"",'In Process Calc.'!AB7)</f>
        <v>0</v>
      </c>
      <c r="CL7" s="243">
        <f>IF(ISBLANK('In Process Calc.'!AC7),"",'In Process Calc.'!AC7)</f>
        <v>0</v>
      </c>
      <c r="CM7" s="243">
        <f>IF(ISBLANK('In Process Calc.'!AD7),"",'In Process Calc.'!AD7)</f>
        <v>0</v>
      </c>
      <c r="CN7" s="243">
        <f>IF(ISBLANK('In Process Calc.'!AE7),"",'In Process Calc.'!AE7)</f>
        <v>0</v>
      </c>
      <c r="CO7" s="243">
        <f>IF(ISBLANK('In Process Calc.'!AF7),"",'In Process Calc.'!AF7)</f>
        <v>0</v>
      </c>
      <c r="CP7" s="243">
        <f>IF(ISBLANK('In Process Calc.'!AG7),"",'In Process Calc.'!AG7)</f>
        <v>0</v>
      </c>
      <c r="CQ7" s="243">
        <f>IF(ISBLANK('In Process Calc.'!AH7),"",'In Process Calc.'!AH7)</f>
        <v>0</v>
      </c>
      <c r="CR7" s="243">
        <f>IF(ISBLANK('In Process Calc.'!AI7),"",'In Process Calc.'!AI7)</f>
        <v>0</v>
      </c>
      <c r="CS7" s="243">
        <f>IF(ISBLANK('In Process Calc.'!AJ7),"",'In Process Calc.'!AJ7)</f>
        <v>0</v>
      </c>
      <c r="CT7" s="243">
        <f>IF(ISBLANK('In Process Calc.'!AK7),"",'In Process Calc.'!AK7)</f>
        <v>0</v>
      </c>
      <c r="CU7" s="243">
        <f>IF(ISBLANK('In Process Calc.'!AL7),"",'In Process Calc.'!AL7)</f>
        <v>0</v>
      </c>
      <c r="CV7" s="243">
        <f>IF(ISBLANK('In Process Calc.'!AM7),"",'In Process Calc.'!AM7)</f>
        <v>-8.3111480000000029</v>
      </c>
      <c r="CW7" s="243">
        <f>IF(ISBLANK('In Process Calc.'!AN7),"",'In Process Calc.'!AN7)</f>
        <v>-8.7087580000000031</v>
      </c>
      <c r="CX7" s="243">
        <f>IF(ISBLANK('In Process Calc.'!AO7),"",'In Process Calc.'!AO7)</f>
        <v>-37.285191000000012</v>
      </c>
      <c r="CY7" s="243">
        <f>IF(ISBLANK('In Process Calc.'!AP7),"",'In Process Calc.'!AP7)</f>
        <v>0</v>
      </c>
      <c r="CZ7" s="243">
        <f>IF(ISBLANK('In Process Calc.'!AQ7),"",'In Process Calc.'!AQ7)</f>
        <v>0</v>
      </c>
      <c r="DA7" s="243">
        <f>IF(ISBLANK('In Process Calc.'!AR7),"",'In Process Calc.'!AR7)</f>
        <v>2.4486552505076642E-2</v>
      </c>
      <c r="DB7" s="243">
        <f>IF(ISBLANK('In Process Calc.'!AS7),"",'In Process Calc.'!AS7)</f>
        <v>2.4872307264792629E-2</v>
      </c>
      <c r="DC7" s="243">
        <f>IF(ISBLANK('In Process Calc.'!AT7),"",'In Process Calc.'!AT7)</f>
        <v>3.8575475971598731E-4</v>
      </c>
      <c r="DD7" s="243">
        <f>IF(ISBLANK('In Process Calc.'!AU7),"",'In Process Calc.'!AU7)</f>
        <v>0.49399415832181015</v>
      </c>
      <c r="DE7" s="243">
        <f>IF(ISBLANK('In Process Calc.'!AV7),"",'In Process Calc.'!AV7)</f>
        <v>-3.3224708002001098E-3</v>
      </c>
      <c r="DF7" s="243">
        <f>IF(ISBLANK('In Process Calc.'!AW7),"",'In Process Calc.'!AW7)</f>
        <v>-7.1584978958927339E-3</v>
      </c>
      <c r="DG7" s="243">
        <f>IF(ISBLANK('In Process Calc.'!AX7),"",'In Process Calc.'!AX7)</f>
        <v>-2.3485672640397155E-2</v>
      </c>
      <c r="DH7" s="243">
        <f>IF(ISBLANK('In Process Calc.'!AY7),"",'In Process Calc.'!AY7)</f>
        <v>8.2433096912862866E-4</v>
      </c>
      <c r="DI7" s="243">
        <f>IF(ISBLANK('In Process Calc.'!AZ7),"",'In Process Calc.'!AZ7)</f>
        <v>1.6421327079680723E-3</v>
      </c>
      <c r="DJ7" s="243">
        <f>IF(ISBLANK('In Process Calc.'!BA7),"",'In Process Calc.'!BA7)</f>
        <v>7.9511007546199414E-2</v>
      </c>
      <c r="DK7" s="243">
        <f>IF(ISBLANK('In Process Calc.'!BB7),"",'In Process Calc.'!BB7)</f>
        <v>-5.8046734685210282E-3</v>
      </c>
      <c r="DL7" s="243">
        <f>IF(ISBLANK('In Process Calc.'!BC7),"",'In Process Calc.'!BC7)</f>
        <v>-8.0961506448437789E-2</v>
      </c>
      <c r="DM7" s="243">
        <f>IF(ISBLANK('In Process Calc.'!BD7),"",'In Process Calc.'!BD7)</f>
        <v>0</v>
      </c>
      <c r="DN7" s="243">
        <f>IF(ISBLANK('In Process Calc.'!BE7),"",'In Process Calc.'!BE7)</f>
        <v>0</v>
      </c>
      <c r="DO7" s="243">
        <f>IF(ISBLANK('In Process Calc.'!BF7),"",'In Process Calc.'!BF7)</f>
        <v>0</v>
      </c>
      <c r="DP7" s="243">
        <f>IF(ISBLANK('In Process Calc.'!BG7),"",'In Process Calc.'!BG7)</f>
        <v>3.9649972735798795E-2</v>
      </c>
      <c r="DQ7" s="243">
        <f>IF(ISBLANK('In Process Calc.'!BH7),"",'In Process Calc.'!BH7)</f>
        <v>0</v>
      </c>
      <c r="DR7" s="243">
        <f>IF(ISBLANK('In Process Calc.'!BI7),"",'In Process Calc.'!BI7)</f>
        <v>0</v>
      </c>
      <c r="DS7" s="243">
        <f>IF(ISBLANK('In Process Calc.'!BJ7),"",'In Process Calc.'!BJ7)</f>
        <v>0</v>
      </c>
      <c r="DT7" s="243">
        <f>IF(ISBLANK('In Process Calc.'!BK7),"",'In Process Calc.'!BK7)</f>
        <v>0</v>
      </c>
      <c r="DU7" s="243">
        <f>IF(ISBLANK('In Process Calc.'!BL7),"",'In Process Calc.'!BL7)</f>
        <v>0</v>
      </c>
      <c r="DV7" s="243">
        <f>IF(ISBLANK('In Process Calc.'!BM7),"",'In Process Calc.'!BM7)</f>
        <v>0</v>
      </c>
      <c r="DW7" s="243">
        <f>IF(ISBLANK('In Process Calc.'!BN7),"",'In Process Calc.'!BN7)</f>
        <v>0</v>
      </c>
      <c r="DX7" s="243">
        <f>IF(ISBLANK('In Process Calc.'!BO7),"",'In Process Calc.'!BO7)</f>
        <v>0</v>
      </c>
      <c r="DY7" s="243">
        <f>IF(ISBLANK('In Process Calc.'!BP7),"",'In Process Calc.'!BP7)</f>
        <v>0</v>
      </c>
      <c r="DZ7" s="243">
        <f>IF(ISBLANK('In Process Calc.'!BQ7),"",'In Process Calc.'!BQ7)</f>
        <v>0</v>
      </c>
      <c r="EA7" s="243">
        <f>IF(ISBLANK('In Process Calc.'!BR7),"",'In Process Calc.'!BR7)</f>
        <v>0</v>
      </c>
      <c r="EB7" s="243">
        <f>IF(ISBLANK('In Process Calc.'!BS7),"",'In Process Calc.'!BS7)</f>
        <v>0</v>
      </c>
      <c r="EC7" s="243">
        <f>IF(ISBLANK('In Process Calc.'!BT7),"",'In Process Calc.'!BT7)</f>
        <v>-0.1690321973729485</v>
      </c>
      <c r="ED7" s="243">
        <f>IF(ISBLANK('In Process Calc.'!BU7),"",'In Process Calc.'!BU7)</f>
        <v>-0.16570972657274838</v>
      </c>
      <c r="EE7" s="243">
        <f>IF(ISBLANK('In Process Calc.'!BV7),"",'In Process Calc.'!BV7)</f>
        <v>-0.56754186979801646</v>
      </c>
      <c r="EF7" s="243">
        <f>IF(ISBLANK('In Process Calc.'!BW7),"",'In Process Calc.'!BW7)</f>
        <v>1.3150120124322928E-2</v>
      </c>
      <c r="EG7" s="243">
        <f>IF(ISBLANK('In Process Calc.'!BX7),"",'In Process Calc.'!BX7)</f>
        <v>0.49867274933927114</v>
      </c>
      <c r="EH7" s="243">
        <f>IF(ISBLANK('In Process Calc.'!BY7),"",'In Process Calc.'!BY7)</f>
        <v>0</v>
      </c>
      <c r="EI7" s="243">
        <f>IF(ISBLANK('In Process Calc.'!BZ7),"",'In Process Calc.'!BZ7)</f>
        <v>-7.3004652408011003E-2</v>
      </c>
      <c r="EJ7" s="243">
        <f>IF(ISBLANK('In Process Calc.'!CA7),"",'In Process Calc.'!CA7)</f>
        <v>0</v>
      </c>
      <c r="EK7" s="243">
        <f>IF(ISBLANK('Post Process Calc.'!A7),"",'Post Process Calc.'!A7)</f>
        <v>2.7349999977111819</v>
      </c>
      <c r="EL7" s="243">
        <f>IF(ISBLANK('Post Process Calc.'!C7),"",'Post Process Calc.'!C7)</f>
        <v>2.2630896243082663E-2</v>
      </c>
      <c r="EM7" s="243">
        <f>IF(ISBLANK('Post Process Calc.'!D7),"",'Post Process Calc.'!D7)</f>
        <v>0</v>
      </c>
      <c r="EN7" s="243">
        <f>IF(ISBLANK('Post Process Calc.'!E7),"",'Post Process Calc.'!E7)</f>
        <v>3.3385959438154305</v>
      </c>
      <c r="EO7" s="243">
        <f>IF(ISBLANK('Post Process Calc.'!F7),"",'Post Process Calc.'!F7)</f>
        <v>-2.5371969818058906E-2</v>
      </c>
      <c r="EP7" s="243">
        <f>IF(ISBLANK('Post Process Calc.'!G7),"",'Post Process Calc.'!G7)</f>
        <v>-2.424094763239769E-3</v>
      </c>
      <c r="EQ7" s="243">
        <f>IF(ISBLANK('Post Process Calc.'!H7),"",'Post Process Calc.'!H7)</f>
        <v>2.5607790631026299E-3</v>
      </c>
      <c r="ER7" s="243">
        <f>IF(ISBLANK('Post Process Calc.'!I7),"",'Post Process Calc.'!I7)</f>
        <v>-1.1674545885499031E-2</v>
      </c>
      <c r="ES7" s="243">
        <f>IF(ISBLANK('Post Process Calc.'!J7),"",'Post Process Calc.'!J7)</f>
        <v>3.321676135659864E-3</v>
      </c>
      <c r="ET7" s="243">
        <f>IF(ISBLANK('Post Process Calc.'!K7),"",'Post Process Calc.'!K7)</f>
        <v>7.1657987708768633E-2</v>
      </c>
      <c r="EU7" s="243">
        <f>IF(ISBLANK('Post Process Calc.'!L7),"",'Post Process Calc.'!L7)</f>
        <v>-8.0897615215411237E-3</v>
      </c>
      <c r="EV7" s="243">
        <f>IF(ISBLANK('Post Process Calc.'!M7),"",'Post Process Calc.'!M7)</f>
        <v>-4.7970594474886691E-2</v>
      </c>
      <c r="EW7" s="243">
        <f>IF(ISBLANK('Post Process Calc.'!N7),"",'Post Process Calc.'!N7)</f>
        <v>0</v>
      </c>
      <c r="EX7" s="243">
        <f>IF(ISBLANK('Post Process Calc.'!O7),"",'Post Process Calc.'!O7)</f>
        <v>0</v>
      </c>
      <c r="EY7" s="243">
        <f>IF(ISBLANK('Post Process Calc.'!P7),"",'Post Process Calc.'!P7)</f>
        <v>0</v>
      </c>
      <c r="EZ7" s="243">
        <f>IF(ISBLANK('Post Process Calc.'!Q7),"",'Post Process Calc.'!Q7)</f>
        <v>3.2183198605669025E-2</v>
      </c>
      <c r="FA7" s="243">
        <f>IF(ISBLANK('Post Process Calc.'!R7),"",'Post Process Calc.'!R7)</f>
        <v>0</v>
      </c>
      <c r="FB7" s="243">
        <f>IF(ISBLANK('Post Process Calc.'!S7),"",'Post Process Calc.'!S7)</f>
        <v>0</v>
      </c>
      <c r="FC7" s="243">
        <f>IF(ISBLANK('Post Process Calc.'!T7),"",'Post Process Calc.'!T7)</f>
        <v>0</v>
      </c>
      <c r="FD7" s="243">
        <f>IF(ISBLANK('Post Process Calc.'!U7),"",'Post Process Calc.'!U7)</f>
        <v>0</v>
      </c>
      <c r="FE7" s="243">
        <f>IF(ISBLANK('Post Process Calc.'!V7),"",'Post Process Calc.'!V7)</f>
        <v>0</v>
      </c>
      <c r="FF7" s="243">
        <f>IF(ISBLANK('Post Process Calc.'!W7),"",'Post Process Calc.'!W7)</f>
        <v>0</v>
      </c>
      <c r="FG7" s="243">
        <f>IF(ISBLANK('Post Process Calc.'!X7),"",'Post Process Calc.'!X7)</f>
        <v>0</v>
      </c>
      <c r="FH7" s="243">
        <f>IF(ISBLANK('Post Process Calc.'!Y7),"",'Post Process Calc.'!Y7)</f>
        <v>0</v>
      </c>
      <c r="FI7" s="243">
        <f>IF(ISBLANK('Post Process Calc.'!Z7),"",'Post Process Calc.'!Z7)</f>
        <v>0</v>
      </c>
      <c r="FJ7" s="243">
        <f>IF(ISBLANK('Post Process Calc.'!AA7),"",'Post Process Calc.'!AA7)</f>
        <v>0</v>
      </c>
      <c r="FK7" s="243">
        <f>IF(ISBLANK('Post Process Calc.'!AB7),"",'Post Process Calc.'!AB7)</f>
        <v>0</v>
      </c>
      <c r="FL7" s="243">
        <f>IF(ISBLANK('Post Process Calc.'!AC7),"",'Post Process Calc.'!AC7)</f>
        <v>0</v>
      </c>
      <c r="FM7" s="243">
        <f>IF(ISBLANK('Post Process Calc.'!AD7),"",'Post Process Calc.'!AD7)</f>
        <v>-8.7053760488360749E-2</v>
      </c>
      <c r="FN7" s="243">
        <f>IF(ISBLANK('Post Process Calc.'!AE7),"",'Post Process Calc.'!AE7)</f>
        <v>-0.11242573030641966</v>
      </c>
      <c r="FO7" s="243">
        <f>IF(ISBLANK('Post Process Calc.'!AF7),"",'Post Process Calc.'!AF7)</f>
        <v>-0.2000997159789438</v>
      </c>
      <c r="FP7" s="243">
        <f>IF(ISBLANK('Post Process Calc.'!AG7),"",'Post Process Calc.'!AG7)</f>
        <v>0.44912227700933383</v>
      </c>
      <c r="FQ7" s="243">
        <f>IF(ISBLANK('Post Process Calc.'!AH7),"",'Post Process Calc.'!AH7)</f>
        <v>0</v>
      </c>
      <c r="FR7" s="243">
        <f>IF(ISBLANK('Post Process Calc.'!AI7),"",'Post Process Calc.'!AI7)</f>
        <v>-0.11289406499132262</v>
      </c>
      <c r="FS7" s="243">
        <f>IF(ISBLANK('Post Process Calc.'!AJ7),"",'Post Process Calc.'!AJ7)</f>
        <v>0</v>
      </c>
    </row>
    <row r="8" spans="1:175">
      <c r="A8" s="238" t="str">
        <f>IF('Measured Data'!B11&lt;&gt;0,'Measured Data'!$B$1,"")</f>
        <v>XB52</v>
      </c>
      <c r="B8" s="238">
        <f>IF(ISBLANK('Measured Data'!A11),"",'Measured Data'!A11)</f>
        <v>4</v>
      </c>
      <c r="C8" s="245">
        <f>IF(ISBLANK('Measured Data'!B11),"",'Measured Data'!B11)</f>
        <v>3.9736111111124046</v>
      </c>
      <c r="D8" s="246">
        <f>IF(ISBLANK('Measured Data'!C11),"",'Measured Data'!C11)</f>
        <v>95.366666666697711</v>
      </c>
      <c r="E8" s="238">
        <f>IF(ISBLANK('Measured Data'!D11),"",'Measured Data'!D11)</f>
        <v>20</v>
      </c>
      <c r="F8" s="238" t="str">
        <f>IF(ISBLANK('Measured Data'!E12),"",'Measured Data'!E12)</f>
        <v/>
      </c>
      <c r="G8" s="238" t="str">
        <f>IF(ISBLANK('Measured Data'!G11),"",'Measured Data'!G11)</f>
        <v/>
      </c>
      <c r="H8" s="243">
        <f>IF(ISBLANK('Measured Data'!H11),"",'Measured Data'!H11)</f>
        <v>2.7349999977111819</v>
      </c>
      <c r="I8" s="243">
        <f>IF(ISBLANK('Measured Data'!I11),"",'Measured Data'!I11)</f>
        <v>3.0707600483526498E-2</v>
      </c>
      <c r="J8" s="243">
        <f>IF(ISBLANK('Measured Data'!J11),"",'Measured Data'!J11)</f>
        <v>2.7657075981947083</v>
      </c>
      <c r="K8" s="243">
        <f>IF(ISBLANK('Measured Data'!K11),"",'Measured Data'!K11)</f>
        <v>98.889701843261719</v>
      </c>
      <c r="L8" s="238" t="str">
        <f>IF(ISBLANK('Measured Data'!L11),"",'Measured Data'!L11)</f>
        <v/>
      </c>
      <c r="M8" s="238" t="str">
        <f>IF(ISBLANK('Measured Data'!M11),"",'Measured Data'!M11)</f>
        <v/>
      </c>
      <c r="N8" s="238" t="str">
        <f>IF(ISBLANK('Measured Data'!N11),"",'Measured Data'!N11)</f>
        <v/>
      </c>
      <c r="O8" s="238" t="str">
        <f>IF(ISBLANK('Measured Data'!O11),"",'Measured Data'!O11)</f>
        <v/>
      </c>
      <c r="P8" s="238" t="str">
        <f>IF(ISBLANK('Measured Data'!P11),"",'Measured Data'!P11)</f>
        <v/>
      </c>
      <c r="Q8" s="238" t="str">
        <f>IF(ISBLANK('Measured Data'!Q11),"",'Measured Data'!Q11)</f>
        <v/>
      </c>
      <c r="R8" s="238">
        <f>IF(ISBLANK('Measured Data'!R11),"",'Measured Data'!R11)</f>
        <v>352</v>
      </c>
      <c r="S8" s="238">
        <f>IF(ISBLANK('Measured Data'!S11),"",'Measured Data'!S11)</f>
        <v>25.45</v>
      </c>
      <c r="T8" s="243">
        <f>IF(ISBLANK('Measured Data'!U11),"",'Measured Data'!U11)</f>
        <v>0.27500000000000002</v>
      </c>
      <c r="U8" s="243">
        <f>IF(ISBLANK('Measured Data'!V11),"",'Measured Data'!V11)</f>
        <v>2.02</v>
      </c>
      <c r="V8" s="243">
        <f>IF(ISBLANK('Measured Data'!W11),"",'Measured Data'!W11)</f>
        <v>5.593</v>
      </c>
      <c r="W8" s="243">
        <f>IF(ISBLANK('Measured Data'!X11),"",'Measured Data'!X11)</f>
        <v>1.6419999999999999</v>
      </c>
      <c r="X8" s="243">
        <f>IF(ISBLANK('Measured Data'!Y11),"",'Measured Data'!Y11)</f>
        <v>0.86599999999999999</v>
      </c>
      <c r="Y8" s="243">
        <f>IF(ISBLANK('Measured Data'!Z11),"",'Measured Data'!Z11)</f>
        <v>32.860409867004151</v>
      </c>
      <c r="Z8" s="243">
        <f>IF(ISBLANK('Measured Data'!AA11),"",'Measured Data'!AA11)</f>
        <v>0.66800000000000004</v>
      </c>
      <c r="AA8" s="243">
        <f>IF(ISBLANK('Measured Data'!AB11),"",'Measured Data'!AB11)</f>
        <v>6.4169999999999998</v>
      </c>
      <c r="AB8" s="243" t="str">
        <f>IF(ISBLANK('Measured Data'!AC11),"",'Measured Data'!AC11)</f>
        <v/>
      </c>
      <c r="AC8" s="243" t="str">
        <f>IF(ISBLANK('Measured Data'!AD11),"",'Measured Data'!AD11)</f>
        <v/>
      </c>
      <c r="AD8" s="243" t="str">
        <f>IF(ISBLANK('Measured Data'!AE11),"",'Measured Data'!AE11)</f>
        <v/>
      </c>
      <c r="AE8" s="243">
        <f>IF(ISBLANK('Measured Data'!AF11),"",'Measured Data'!AF11)</f>
        <v>5.5506216696269988</v>
      </c>
      <c r="AF8" s="243" t="str">
        <f>IF(ISBLANK('Measured Data'!AG11),"",'Measured Data'!AG11)</f>
        <v/>
      </c>
      <c r="AG8" s="243" t="str">
        <f>IF(ISBLANK('Measured Data'!AH11),"",'Measured Data'!AH11)</f>
        <v/>
      </c>
      <c r="AH8" s="243" t="str">
        <f>IF(ISBLANK('Measured Data'!AI11),"",'Measured Data'!AI11)</f>
        <v/>
      </c>
      <c r="AI8" s="243" t="str">
        <f>IF(ISBLANK('Measured Data'!AJ11),"",'Measured Data'!AJ11)</f>
        <v/>
      </c>
      <c r="AJ8" s="243" t="str">
        <f>IF(ISBLANK('Measured Data'!AK11),"",'Measured Data'!AK11)</f>
        <v/>
      </c>
      <c r="AK8" s="243" t="str">
        <f>IF(ISBLANK('Measured Data'!AL11),"",'Measured Data'!AL11)</f>
        <v/>
      </c>
      <c r="AL8" s="243" t="str">
        <f>IF(ISBLANK('Measured Data'!AM11),"",'Measured Data'!AM11)</f>
        <v/>
      </c>
      <c r="AM8" s="243" t="str">
        <f>IF(ISBLANK('Measured Data'!AN11),"",'Measured Data'!AN11)</f>
        <v/>
      </c>
      <c r="AN8" s="243" t="str">
        <f>IF(ISBLANK('Measured Data'!AO11),"",'Measured Data'!AO11)</f>
        <v/>
      </c>
      <c r="AO8" s="243" t="str">
        <f>IF(ISBLANK('Measured Data'!AP11),"",'Measured Data'!AP11)</f>
        <v/>
      </c>
      <c r="AP8" s="243" t="str">
        <f>IF(ISBLANK('Measured Data'!AQ11),"",'Measured Data'!AQ11)</f>
        <v/>
      </c>
      <c r="AQ8" s="243" t="str">
        <f>IF(ISBLANK('Measured Data'!AR11),"",'Measured Data'!AR11)</f>
        <v/>
      </c>
      <c r="AR8" s="243" t="str">
        <f>IF(ISBLANK('Measured Data'!AS11),"",'Measured Data'!AS11)</f>
        <v/>
      </c>
      <c r="AS8" s="243" t="str">
        <f>IF(ISBLANK('Measured Data'!AT11),"",'Measured Data'!AT11)</f>
        <v/>
      </c>
      <c r="AT8" s="243" t="str">
        <f>IF(ISBLANK('Measured Data'!AU11),"",'Measured Data'!AU11)</f>
        <v/>
      </c>
      <c r="AU8" s="243" t="str">
        <f>IF(ISBLANK('Measured Data'!AV11),"",'Measured Data'!AV11)</f>
        <v/>
      </c>
      <c r="AV8" s="243" t="str">
        <f>IF(ISBLANK('Measured Data'!AW11),"",'Measured Data'!AW11)</f>
        <v/>
      </c>
      <c r="AW8" s="243" t="str">
        <f>IF(ISBLANK('Measured Data'!AX11),"",'Measured Data'!AX11)</f>
        <v/>
      </c>
      <c r="AX8" s="243" t="str">
        <f>IF(ISBLANK('Measured Data'!AY11),"",'Measured Data'!AY11)</f>
        <v/>
      </c>
      <c r="AY8" s="243" t="str">
        <f>IF(ISBLANK('Measured Data'!AZ11),"",'Measured Data'!AZ11)</f>
        <v/>
      </c>
      <c r="AZ8" s="243" t="str">
        <f>IF(ISBLANK('Measured Data'!BA11),"",'Measured Data'!BA11)</f>
        <v/>
      </c>
      <c r="BA8" s="243" t="str">
        <f>IF(ISBLANK('Measured Data'!BB11),"",'Measured Data'!BB11)</f>
        <v/>
      </c>
      <c r="BB8" s="243" t="str">
        <f>IF(ISBLANK('Measured Data'!BC11),"",'Measured Data'!BC11)</f>
        <v/>
      </c>
      <c r="BC8" s="243" t="str">
        <f>IF(ISBLANK('Measured Data'!BE11),"",'Measured Data'!BE11)</f>
        <v/>
      </c>
      <c r="BD8" s="243" t="str">
        <f>IF(ISBLANK('Measured Data'!BF11),"",'Measured Data'!BF11)</f>
        <v/>
      </c>
      <c r="BE8" s="243" t="str">
        <f>IF(ISBLANK('Measured Data'!BG11),"",'Measured Data'!BG11)</f>
        <v/>
      </c>
      <c r="BF8" s="243" t="str">
        <f>IF(ISBLANK('Measured Data'!BI11),"",'Measured Data'!BI11)</f>
        <v/>
      </c>
      <c r="BG8" s="243" t="str">
        <f>IF(ISBLANK('Measured Data'!BJ11),"",'Measured Data'!BJ11)</f>
        <v/>
      </c>
      <c r="BH8" s="243" t="str">
        <f>IF(ISBLANK('Measured Data'!BK11),"",'Measured Data'!BK11)</f>
        <v/>
      </c>
      <c r="BI8" s="243" t="str">
        <f>IF(ISBLANK('Measured Data'!BL11),"",'Measured Data'!BL11)</f>
        <v/>
      </c>
      <c r="BJ8" s="243" t="str">
        <f>IF(ISBLANK('Measured Data'!BM11),"",'Measured Data'!BM11)</f>
        <v/>
      </c>
      <c r="BK8" s="243" t="str">
        <f>IF(ISBLANK('Measured Data'!BN11),"",'Measured Data'!BN11)</f>
        <v/>
      </c>
      <c r="BL8" s="243" t="str">
        <f>IF(ISBLANK('Measured Data'!BO11),"",'Measured Data'!BO11)</f>
        <v/>
      </c>
      <c r="BM8" s="243">
        <f>IF(ISBLANK('Measured Data'!BP11),"",'Measured Data'!BP11)</f>
        <v>0</v>
      </c>
      <c r="BN8" s="238">
        <f>IF(ISBLANK('In Process Calc.'!B8),"",ROUND('In Process Calc.'!B8,2))</f>
        <v>4.83</v>
      </c>
      <c r="BO8" s="238">
        <f>IF(ISBLANK('In Process Calc.'!C8),"",ROUND('In Process Calc.'!C8,2))</f>
        <v>115.8</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7069.4026378343078</v>
      </c>
      <c r="BV8" s="243">
        <f>IF(ISBLANK('In Process Calc.'!M8),"",'In Process Calc.'!M8)</f>
        <v>0</v>
      </c>
      <c r="BW8" s="243">
        <f>IF(ISBLANK('In Process Calc.'!N8),"",'In Process Calc.'!N8)</f>
        <v>154.21757481481481</v>
      </c>
      <c r="BX8" s="243">
        <f>IF(ISBLANK('In Process Calc.'!O8),"",'In Process Calc.'!O8)</f>
        <v>-1.0074514074074075</v>
      </c>
      <c r="BY8" s="243">
        <f>IF(ISBLANK('In Process Calc.'!P8),"",'In Process Calc.'!P8)</f>
        <v>-0.85278262962962981</v>
      </c>
      <c r="BZ8" s="243">
        <f>IF(ISBLANK('In Process Calc.'!Q8),"",'In Process Calc.'!Q8)</f>
        <v>-0.9669200370370381</v>
      </c>
      <c r="CA8" s="243">
        <f>IF(ISBLANK('In Process Calc.'!R8),"",'In Process Calc.'!R8)</f>
        <v>2.008481481481475E-2</v>
      </c>
      <c r="CB8" s="243">
        <f>IF(ISBLANK('In Process Calc.'!S8),"",'In Process Calc.'!S8)</f>
        <v>0.51104188888888891</v>
      </c>
      <c r="CC8" s="243">
        <f>IF(ISBLANK('In Process Calc.'!T8),"",'In Process Calc.'!T8)</f>
        <v>13.105289423155925</v>
      </c>
      <c r="CD8" s="243">
        <f>IF(ISBLANK('In Process Calc.'!U8),"",'In Process Calc.'!U8)</f>
        <v>-1.8837163703703705</v>
      </c>
      <c r="CE8" s="243">
        <f>IF(ISBLANK('In Process Calc.'!V8),"",'In Process Calc.'!V8)</f>
        <v>-13.325845037037038</v>
      </c>
      <c r="CF8" s="243">
        <f>IF(ISBLANK('In Process Calc.'!W8),"",'In Process Calc.'!W8)</f>
        <v>0</v>
      </c>
      <c r="CG8" s="243">
        <f>IF(ISBLANK('In Process Calc.'!X8),"",'In Process Calc.'!X8)</f>
        <v>0</v>
      </c>
      <c r="CH8" s="243">
        <f>IF(ISBLANK('In Process Calc.'!Y8),"",'In Process Calc.'!Y8)</f>
        <v>0</v>
      </c>
      <c r="CI8" s="243">
        <f>IF(ISBLANK('In Process Calc.'!Z8),"",'In Process Calc.'!Z8)</f>
        <v>11.578185645681208</v>
      </c>
      <c r="CJ8" s="243">
        <f>IF(ISBLANK('In Process Calc.'!AA8),"",'In Process Calc.'!AA8)</f>
        <v>0</v>
      </c>
      <c r="CK8" s="243">
        <f>IF(ISBLANK('In Process Calc.'!AB8),"",'In Process Calc.'!AB8)</f>
        <v>0</v>
      </c>
      <c r="CL8" s="243">
        <f>IF(ISBLANK('In Process Calc.'!AC8),"",'In Process Calc.'!AC8)</f>
        <v>0</v>
      </c>
      <c r="CM8" s="243">
        <f>IF(ISBLANK('In Process Calc.'!AD8),"",'In Process Calc.'!AD8)</f>
        <v>0</v>
      </c>
      <c r="CN8" s="243">
        <f>IF(ISBLANK('In Process Calc.'!AE8),"",'In Process Calc.'!AE8)</f>
        <v>0</v>
      </c>
      <c r="CO8" s="243">
        <f>IF(ISBLANK('In Process Calc.'!AF8),"",'In Process Calc.'!AF8)</f>
        <v>0</v>
      </c>
      <c r="CP8" s="243">
        <f>IF(ISBLANK('In Process Calc.'!AG8),"",'In Process Calc.'!AG8)</f>
        <v>0</v>
      </c>
      <c r="CQ8" s="243">
        <f>IF(ISBLANK('In Process Calc.'!AH8),"",'In Process Calc.'!AH8)</f>
        <v>0</v>
      </c>
      <c r="CR8" s="243">
        <f>IF(ISBLANK('In Process Calc.'!AI8),"",'In Process Calc.'!AI8)</f>
        <v>0</v>
      </c>
      <c r="CS8" s="243">
        <f>IF(ISBLANK('In Process Calc.'!AJ8),"",'In Process Calc.'!AJ8)</f>
        <v>0</v>
      </c>
      <c r="CT8" s="243">
        <f>IF(ISBLANK('In Process Calc.'!AK8),"",'In Process Calc.'!AK8)</f>
        <v>0</v>
      </c>
      <c r="CU8" s="243">
        <f>IF(ISBLANK('In Process Calc.'!AL8),"",'In Process Calc.'!AL8)</f>
        <v>0</v>
      </c>
      <c r="CV8" s="243">
        <f>IF(ISBLANK('In Process Calc.'!AM8),"",'In Process Calc.'!AM8)</f>
        <v>-22.403531185185187</v>
      </c>
      <c r="CW8" s="243">
        <f>IF(ISBLANK('In Process Calc.'!AN8),"",'In Process Calc.'!AN8)</f>
        <v>-23.410982592592596</v>
      </c>
      <c r="CX8" s="243">
        <f>IF(ISBLANK('In Process Calc.'!AO8),"",'In Process Calc.'!AO8)</f>
        <v>-78.863238148148156</v>
      </c>
      <c r="CY8" s="243">
        <f>IF(ISBLANK('In Process Calc.'!AP8),"",'In Process Calc.'!AP8)</f>
        <v>0</v>
      </c>
      <c r="CZ8" s="243">
        <f>IF(ISBLANK('In Process Calc.'!AQ8),"",'In Process Calc.'!AQ8)</f>
        <v>0</v>
      </c>
      <c r="DA8" s="243">
        <f>IF(ISBLANK('In Process Calc.'!AR8),"",'In Process Calc.'!AR8)</f>
        <v>1.9190905646858589E-2</v>
      </c>
      <c r="DB8" s="243">
        <f>IF(ISBLANK('In Process Calc.'!AS8),"",'In Process Calc.'!AS8)</f>
        <v>1.9186203612854853E-2</v>
      </c>
      <c r="DC8" s="243">
        <f>IF(ISBLANK('In Process Calc.'!AT8),"",'In Process Calc.'!AT8)</f>
        <v>-4.7020340037357869E-6</v>
      </c>
      <c r="DD8" s="243">
        <f>IF(ISBLANK('In Process Calc.'!AU8),"",'In Process Calc.'!AU8)</f>
        <v>0.82598515541732465</v>
      </c>
      <c r="DE8" s="243">
        <f>IF(ISBLANK('In Process Calc.'!AV8),"",'In Process Calc.'!AV8)</f>
        <v>-4.7140457750650599E-3</v>
      </c>
      <c r="DF8" s="243">
        <f>IF(ISBLANK('In Process Calc.'!AW8),"",'In Process Calc.'!AW8)</f>
        <v>-6.0123782273619215E-3</v>
      </c>
      <c r="DG8" s="243">
        <f>IF(ISBLANK('In Process Calc.'!AX8),"",'In Process Calc.'!AX8)</f>
        <v>-1.3306048653778681E-2</v>
      </c>
      <c r="DH8" s="243">
        <f>IF(ISBLANK('In Process Calc.'!AY8),"",'In Process Calc.'!AY8)</f>
        <v>-1.6365717451355588E-3</v>
      </c>
      <c r="DI8" s="243">
        <f>IF(ISBLANK('In Process Calc.'!AZ8),"",'In Process Calc.'!AZ8)</f>
        <v>1.2113447079242369E-3</v>
      </c>
      <c r="DJ8" s="243">
        <f>IF(ISBLANK('In Process Calc.'!BA8),"",'In Process Calc.'!BA8)</f>
        <v>5.4698722786507108E-2</v>
      </c>
      <c r="DK8" s="243">
        <f>IF(ISBLANK('In Process Calc.'!BB8),"",'In Process Calc.'!BB8)</f>
        <v>-4.9515637726571284E-3</v>
      </c>
      <c r="DL8" s="243">
        <f>IF(ISBLANK('In Process Calc.'!BC8),"",'In Process Calc.'!BC8)</f>
        <v>-4.4440802093695844E-2</v>
      </c>
      <c r="DM8" s="243">
        <f>IF(ISBLANK('In Process Calc.'!BD8),"",'In Process Calc.'!BD8)</f>
        <v>0</v>
      </c>
      <c r="DN8" s="243">
        <f>IF(ISBLANK('In Process Calc.'!BE8),"",'In Process Calc.'!BE8)</f>
        <v>0</v>
      </c>
      <c r="DO8" s="243">
        <f>IF(ISBLANK('In Process Calc.'!BF8),"",'In Process Calc.'!BF8)</f>
        <v>0</v>
      </c>
      <c r="DP8" s="243">
        <f>IF(ISBLANK('In Process Calc.'!BG8),"",'In Process Calc.'!BG8)</f>
        <v>2.1589471284054945E-2</v>
      </c>
      <c r="DQ8" s="243">
        <f>IF(ISBLANK('In Process Calc.'!BH8),"",'In Process Calc.'!BH8)</f>
        <v>0</v>
      </c>
      <c r="DR8" s="243">
        <f>IF(ISBLANK('In Process Calc.'!BI8),"",'In Process Calc.'!BI8)</f>
        <v>0</v>
      </c>
      <c r="DS8" s="243">
        <f>IF(ISBLANK('In Process Calc.'!BJ8),"",'In Process Calc.'!BJ8)</f>
        <v>0</v>
      </c>
      <c r="DT8" s="243">
        <f>IF(ISBLANK('In Process Calc.'!BK8),"",'In Process Calc.'!BK8)</f>
        <v>0</v>
      </c>
      <c r="DU8" s="243">
        <f>IF(ISBLANK('In Process Calc.'!BL8),"",'In Process Calc.'!BL8)</f>
        <v>0</v>
      </c>
      <c r="DV8" s="243">
        <f>IF(ISBLANK('In Process Calc.'!BM8),"",'In Process Calc.'!BM8)</f>
        <v>0</v>
      </c>
      <c r="DW8" s="243">
        <f>IF(ISBLANK('In Process Calc.'!BN8),"",'In Process Calc.'!BN8)</f>
        <v>0</v>
      </c>
      <c r="DX8" s="243">
        <f>IF(ISBLANK('In Process Calc.'!BO8),"",'In Process Calc.'!BO8)</f>
        <v>0</v>
      </c>
      <c r="DY8" s="243">
        <f>IF(ISBLANK('In Process Calc.'!BP8),"",'In Process Calc.'!BP8)</f>
        <v>0</v>
      </c>
      <c r="DZ8" s="243">
        <f>IF(ISBLANK('In Process Calc.'!BQ8),"",'In Process Calc.'!BQ8)</f>
        <v>0</v>
      </c>
      <c r="EA8" s="243">
        <f>IF(ISBLANK('In Process Calc.'!BR8),"",'In Process Calc.'!BR8)</f>
        <v>0</v>
      </c>
      <c r="EB8" s="243">
        <f>IF(ISBLANK('In Process Calc.'!BS8),"",'In Process Calc.'!BS8)</f>
        <v>0</v>
      </c>
      <c r="EC8" s="243">
        <f>IF(ISBLANK('In Process Calc.'!BT8),"",'In Process Calc.'!BT8)</f>
        <v>-0.11014481266829153</v>
      </c>
      <c r="ED8" s="243">
        <f>IF(ISBLANK('In Process Calc.'!BU8),"",'In Process Calc.'!BU8)</f>
        <v>-0.10543076689322647</v>
      </c>
      <c r="EE8" s="243">
        <f>IF(ISBLANK('In Process Calc.'!BV8),"",'In Process Calc.'!BV8)</f>
        <v>-0.34968064936924309</v>
      </c>
      <c r="EF8" s="243">
        <f>IF(ISBLANK('In Process Calc.'!BW8),"",'In Process Calc.'!BW8)</f>
        <v>7.268068247545445E-3</v>
      </c>
      <c r="EG8" s="243">
        <f>IF(ISBLANK('In Process Calc.'!BX8),"",'In Process Calc.'!BX8)</f>
        <v>0.39469790489112777</v>
      </c>
      <c r="EH8" s="243">
        <f>IF(ISBLANK('In Process Calc.'!BY8),"",'In Process Calc.'!BY8)</f>
        <v>0</v>
      </c>
      <c r="EI8" s="243">
        <f>IF(ISBLANK('In Process Calc.'!BZ8),"",'In Process Calc.'!BZ8)</f>
        <v>-9.0524303318441704E-2</v>
      </c>
      <c r="EJ8" s="243">
        <f>IF(ISBLANK('In Process Calc.'!CA8),"",'In Process Calc.'!CA8)</f>
        <v>0</v>
      </c>
      <c r="EK8" s="243">
        <f>IF(ISBLANK('Post Process Calc.'!A8),"",'Post Process Calc.'!A8)</f>
        <v>4.0441001487731931</v>
      </c>
      <c r="EL8" s="243">
        <f>IF(ISBLANK('Post Process Calc.'!C8),"",'Post Process Calc.'!C8)</f>
        <v>2.0268260681068424E-2</v>
      </c>
      <c r="EM8" s="243">
        <f>IF(ISBLANK('Post Process Calc.'!D8),"",'Post Process Calc.'!D8)</f>
        <v>0</v>
      </c>
      <c r="EN8" s="243">
        <f>IF(ISBLANK('Post Process Calc.'!E8),"",'Post Process Calc.'!E8)</f>
        <v>3.3042979171676086</v>
      </c>
      <c r="EO8" s="243">
        <f>IF(ISBLANK('Post Process Calc.'!F8),"",'Post Process Calc.'!F8)</f>
        <v>-2.1232211798841643E-2</v>
      </c>
      <c r="EP8" s="243">
        <f>IF(ISBLANK('Post Process Calc.'!G8),"",'Post Process Calc.'!G8)</f>
        <v>-1.4335126007701579E-3</v>
      </c>
      <c r="EQ8" s="243">
        <f>IF(ISBLANK('Post Process Calc.'!H8),"",'Post Process Calc.'!H8)</f>
        <v>4.1171193990807891E-3</v>
      </c>
      <c r="ER8" s="243">
        <f>IF(ISBLANK('Post Process Calc.'!I8),"",'Post Process Calc.'!I8)</f>
        <v>-7.9029694298539364E-3</v>
      </c>
      <c r="ES8" s="243">
        <f>IF(ISBLANK('Post Process Calc.'!J8),"",'Post Process Calc.'!J8)</f>
        <v>2.5873804463297555E-3</v>
      </c>
      <c r="ET8" s="243">
        <f>IF(ISBLANK('Post Process Calc.'!K8),"",'Post Process Calc.'!K8)</f>
        <v>6.5145019234047877E-2</v>
      </c>
      <c r="EU8" s="243">
        <f>IF(ISBLANK('Post Process Calc.'!L8),"",'Post Process Calc.'!L8)</f>
        <v>-7.7113372375799466E-3</v>
      </c>
      <c r="EV8" s="243">
        <f>IF(ISBLANK('Post Process Calc.'!M8),"",'Post Process Calc.'!M8)</f>
        <v>-2.7279713004821314E-2</v>
      </c>
      <c r="EW8" s="243">
        <f>IF(ISBLANK('Post Process Calc.'!N8),"",'Post Process Calc.'!N8)</f>
        <v>0</v>
      </c>
      <c r="EX8" s="243">
        <f>IF(ISBLANK('Post Process Calc.'!O8),"",'Post Process Calc.'!O8)</f>
        <v>0</v>
      </c>
      <c r="EY8" s="243">
        <f>IF(ISBLANK('Post Process Calc.'!P8),"",'Post Process Calc.'!P8)</f>
        <v>0</v>
      </c>
      <c r="EZ8" s="243">
        <f>IF(ISBLANK('Post Process Calc.'!Q8),"",'Post Process Calc.'!Q8)</f>
        <v>2.1061226621527995E-2</v>
      </c>
      <c r="FA8" s="243">
        <f>IF(ISBLANK('Post Process Calc.'!R8),"",'Post Process Calc.'!R8)</f>
        <v>0</v>
      </c>
      <c r="FB8" s="243">
        <f>IF(ISBLANK('Post Process Calc.'!S8),"",'Post Process Calc.'!S8)</f>
        <v>0</v>
      </c>
      <c r="FC8" s="243">
        <f>IF(ISBLANK('Post Process Calc.'!T8),"",'Post Process Calc.'!T8)</f>
        <v>0</v>
      </c>
      <c r="FD8" s="243">
        <f>IF(ISBLANK('Post Process Calc.'!U8),"",'Post Process Calc.'!U8)</f>
        <v>0</v>
      </c>
      <c r="FE8" s="243">
        <f>IF(ISBLANK('Post Process Calc.'!V8),"",'Post Process Calc.'!V8)</f>
        <v>0</v>
      </c>
      <c r="FF8" s="243">
        <f>IF(ISBLANK('Post Process Calc.'!W8),"",'Post Process Calc.'!W8)</f>
        <v>0</v>
      </c>
      <c r="FG8" s="243">
        <f>IF(ISBLANK('Post Process Calc.'!X8),"",'Post Process Calc.'!X8)</f>
        <v>0</v>
      </c>
      <c r="FH8" s="243">
        <f>IF(ISBLANK('Post Process Calc.'!Y8),"",'Post Process Calc.'!Y8)</f>
        <v>0</v>
      </c>
      <c r="FI8" s="243">
        <f>IF(ISBLANK('Post Process Calc.'!Z8),"",'Post Process Calc.'!Z8)</f>
        <v>0</v>
      </c>
      <c r="FJ8" s="243">
        <f>IF(ISBLANK('Post Process Calc.'!AA8),"",'Post Process Calc.'!AA8)</f>
        <v>0</v>
      </c>
      <c r="FK8" s="243">
        <f>IF(ISBLANK('Post Process Calc.'!AB8),"",'Post Process Calc.'!AB8)</f>
        <v>0</v>
      </c>
      <c r="FL8" s="243">
        <f>IF(ISBLANK('Post Process Calc.'!AC8),"",'Post Process Calc.'!AC8)</f>
        <v>0</v>
      </c>
      <c r="FM8" s="243">
        <f>IF(ISBLANK('Post Process Calc.'!AD8),"",'Post Process Calc.'!AD8)</f>
        <v>-4.9326766025046154E-2</v>
      </c>
      <c r="FN8" s="243">
        <f>IF(ISBLANK('Post Process Calc.'!AE8),"",'Post Process Calc.'!AE8)</f>
        <v>-7.0558977823887814E-2</v>
      </c>
      <c r="FO8" s="243">
        <f>IF(ISBLANK('Post Process Calc.'!AF8),"",'Post Process Calc.'!AF8)</f>
        <v>-8.171593745731133E-2</v>
      </c>
      <c r="FP8" s="243">
        <f>IF(ISBLANK('Post Process Calc.'!AG8),"",'Post Process Calc.'!AG8)</f>
        <v>0.32329757315537638</v>
      </c>
      <c r="FQ8" s="243">
        <f>IF(ISBLANK('Post Process Calc.'!AH8),"",'Post Process Calc.'!AH8)</f>
        <v>0</v>
      </c>
      <c r="FR8" s="243">
        <f>IF(ISBLANK('Post Process Calc.'!AI8),"",'Post Process Calc.'!AI8)</f>
        <v>-0.11837186216608922</v>
      </c>
      <c r="FS8" s="243">
        <f>IF(ISBLANK('Post Process Calc.'!AJ8),"",'Post Process Calc.'!AJ8)</f>
        <v>0</v>
      </c>
    </row>
    <row r="9" spans="1:175">
      <c r="A9" s="238" t="str">
        <f>IF('Measured Data'!B12&lt;&gt;0,'Measured Data'!$B$1,"")</f>
        <v>XB52</v>
      </c>
      <c r="B9" s="238">
        <f>IF(ISBLANK('Measured Data'!A12),"",'Measured Data'!A12)</f>
        <v>5</v>
      </c>
      <c r="C9" s="245">
        <f>IF(ISBLANK('Measured Data'!B12),"",'Measured Data'!B12)</f>
        <v>4.8250000000043656</v>
      </c>
      <c r="D9" s="246">
        <f>IF(ISBLANK('Measured Data'!C12),"",'Measured Data'!C12)</f>
        <v>115.80000000010477</v>
      </c>
      <c r="E9" s="238">
        <f>IF(ISBLANK('Measured Data'!D12),"",'Measured Data'!D12)</f>
        <v>35</v>
      </c>
      <c r="F9" s="238" t="str">
        <f>IF(ISBLANK('Measured Data'!E13),"",'Measured Data'!E13)</f>
        <v/>
      </c>
      <c r="G9" s="238" t="str">
        <f>IF(ISBLANK('Measured Data'!G12),"",'Measured Data'!G12)</f>
        <v/>
      </c>
      <c r="H9" s="243">
        <f>IF(ISBLANK('Measured Data'!H12),"",'Measured Data'!H12)</f>
        <v>4.0441001487731931</v>
      </c>
      <c r="I9" s="243">
        <f>IF(ISBLANK('Measured Data'!I12),"",'Measured Data'!I12)</f>
        <v>3.0194454565775963E-2</v>
      </c>
      <c r="J9" s="243">
        <f>IF(ISBLANK('Measured Data'!J12),"",'Measured Data'!J12)</f>
        <v>4.0742946033389691</v>
      </c>
      <c r="K9" s="243">
        <f>IF(ISBLANK('Measured Data'!K12),"",'Measured Data'!K12)</f>
        <v>99.258903503417969</v>
      </c>
      <c r="L9" s="238" t="str">
        <f>IF(ISBLANK('Measured Data'!L12),"",'Measured Data'!L12)</f>
        <v/>
      </c>
      <c r="M9" s="238" t="str">
        <f>IF(ISBLANK('Measured Data'!M12),"",'Measured Data'!M12)</f>
        <v/>
      </c>
      <c r="N9" s="238" t="str">
        <f>IF(ISBLANK('Measured Data'!N12),"",'Measured Data'!N12)</f>
        <v/>
      </c>
      <c r="O9" s="238" t="str">
        <f>IF(ISBLANK('Measured Data'!O12),"",'Measured Data'!O12)</f>
        <v/>
      </c>
      <c r="P9" s="238" t="str">
        <f>IF(ISBLANK('Measured Data'!P12),"",'Measured Data'!P12)</f>
        <v/>
      </c>
      <c r="Q9" s="238" t="str">
        <f>IF(ISBLANK('Measured Data'!Q12),"",'Measured Data'!Q12)</f>
        <v/>
      </c>
      <c r="R9" s="238">
        <f>IF(ISBLANK('Measured Data'!R12),"",'Measured Data'!R12)</f>
        <v>373</v>
      </c>
      <c r="S9" s="238">
        <f>IF(ISBLANK('Measured Data'!S12),"",'Measured Data'!S12)</f>
        <v>82.36</v>
      </c>
      <c r="T9" s="243">
        <f>IF(ISBLANK('Measured Data'!U12),"",'Measured Data'!U12)</f>
        <v>0.59899999999999998</v>
      </c>
      <c r="U9" s="243">
        <f>IF(ISBLANK('Measured Data'!V12),"",'Measured Data'!V12)</f>
        <v>2.423</v>
      </c>
      <c r="V9" s="243">
        <f>IF(ISBLANK('Measured Data'!W12),"",'Measured Data'!W12)</f>
        <v>6.4779999999999998</v>
      </c>
      <c r="W9" s="243">
        <f>IF(ISBLANK('Measured Data'!X12),"",'Measured Data'!X12)</f>
        <v>1.7450000000000001</v>
      </c>
      <c r="X9" s="243">
        <f>IF(ISBLANK('Measured Data'!Y12),"",'Measured Data'!Y12)</f>
        <v>0.77700000000000002</v>
      </c>
      <c r="Y9" s="243">
        <f>IF(ISBLANK('Measured Data'!Z12),"",'Measured Data'!Z12)</f>
        <v>34.192588645396214</v>
      </c>
      <c r="Z9" s="243">
        <f>IF(ISBLANK('Measured Data'!AA12),"",'Measured Data'!AA12)</f>
        <v>1.006</v>
      </c>
      <c r="AA9" s="243">
        <f>IF(ISBLANK('Measured Data'!AB12),"",'Measured Data'!AB12)</f>
        <v>9.4480000000000004</v>
      </c>
      <c r="AB9" s="243" t="str">
        <f>IF(ISBLANK('Measured Data'!AC12),"",'Measured Data'!AC12)</f>
        <v/>
      </c>
      <c r="AC9" s="243" t="str">
        <f>IF(ISBLANK('Measured Data'!AD12),"",'Measured Data'!AD12)</f>
        <v/>
      </c>
      <c r="AD9" s="243" t="str">
        <f>IF(ISBLANK('Measured Data'!AE12),"",'Measured Data'!AE12)</f>
        <v/>
      </c>
      <c r="AE9" s="243">
        <f>IF(ISBLANK('Measured Data'!AF12),"",'Measured Data'!AF12)</f>
        <v>7.215808170515098</v>
      </c>
      <c r="AF9" s="243" t="str">
        <f>IF(ISBLANK('Measured Data'!AG12),"",'Measured Data'!AG12)</f>
        <v/>
      </c>
      <c r="AG9" s="243" t="str">
        <f>IF(ISBLANK('Measured Data'!AH12),"",'Measured Data'!AH12)</f>
        <v/>
      </c>
      <c r="AH9" s="243" t="str">
        <f>IF(ISBLANK('Measured Data'!AI12),"",'Measured Data'!AI12)</f>
        <v/>
      </c>
      <c r="AI9" s="243" t="str">
        <f>IF(ISBLANK('Measured Data'!AJ12),"",'Measured Data'!AJ12)</f>
        <v/>
      </c>
      <c r="AJ9" s="243" t="str">
        <f>IF(ISBLANK('Measured Data'!AK12),"",'Measured Data'!AK12)</f>
        <v/>
      </c>
      <c r="AK9" s="243" t="str">
        <f>IF(ISBLANK('Measured Data'!AL12),"",'Measured Data'!AL12)</f>
        <v/>
      </c>
      <c r="AL9" s="243" t="str">
        <f>IF(ISBLANK('Measured Data'!AM12),"",'Measured Data'!AM12)</f>
        <v/>
      </c>
      <c r="AM9" s="243" t="str">
        <f>IF(ISBLANK('Measured Data'!AN12),"",'Measured Data'!AN12)</f>
        <v/>
      </c>
      <c r="AN9" s="243" t="str">
        <f>IF(ISBLANK('Measured Data'!AO12),"",'Measured Data'!AO12)</f>
        <v/>
      </c>
      <c r="AO9" s="243" t="str">
        <f>IF(ISBLANK('Measured Data'!AP12),"",'Measured Data'!AP12)</f>
        <v/>
      </c>
      <c r="AP9" s="243" t="str">
        <f>IF(ISBLANK('Measured Data'!AQ12),"",'Measured Data'!AQ12)</f>
        <v/>
      </c>
      <c r="AQ9" s="243" t="str">
        <f>IF(ISBLANK('Measured Data'!AR12),"",'Measured Data'!AR12)</f>
        <v/>
      </c>
      <c r="AR9" s="243" t="str">
        <f>IF(ISBLANK('Measured Data'!AS12),"",'Measured Data'!AS12)</f>
        <v/>
      </c>
      <c r="AS9" s="243" t="str">
        <f>IF(ISBLANK('Measured Data'!AT12),"",'Measured Data'!AT12)</f>
        <v/>
      </c>
      <c r="AT9" s="243" t="str">
        <f>IF(ISBLANK('Measured Data'!AU12),"",'Measured Data'!AU12)</f>
        <v/>
      </c>
      <c r="AU9" s="243" t="str">
        <f>IF(ISBLANK('Measured Data'!AV12),"",'Measured Data'!AV12)</f>
        <v/>
      </c>
      <c r="AV9" s="243" t="str">
        <f>IF(ISBLANK('Measured Data'!AW12),"",'Measured Data'!AW12)</f>
        <v/>
      </c>
      <c r="AW9" s="243" t="str">
        <f>IF(ISBLANK('Measured Data'!AX12),"",'Measured Data'!AX12)</f>
        <v/>
      </c>
      <c r="AX9" s="243" t="str">
        <f>IF(ISBLANK('Measured Data'!AY12),"",'Measured Data'!AY12)</f>
        <v/>
      </c>
      <c r="AY9" s="243" t="str">
        <f>IF(ISBLANK('Measured Data'!AZ12),"",'Measured Data'!AZ12)</f>
        <v/>
      </c>
      <c r="AZ9" s="243" t="str">
        <f>IF(ISBLANK('Measured Data'!BA12),"",'Measured Data'!BA12)</f>
        <v/>
      </c>
      <c r="BA9" s="243" t="str">
        <f>IF(ISBLANK('Measured Data'!BB12),"",'Measured Data'!BB12)</f>
        <v/>
      </c>
      <c r="BB9" s="243" t="str">
        <f>IF(ISBLANK('Measured Data'!BC12),"",'Measured Data'!BC12)</f>
        <v/>
      </c>
      <c r="BC9" s="243" t="str">
        <f>IF(ISBLANK('Measured Data'!BE12),"",'Measured Data'!BE12)</f>
        <v/>
      </c>
      <c r="BD9" s="243" t="str">
        <f>IF(ISBLANK('Measured Data'!BF12),"",'Measured Data'!BF12)</f>
        <v/>
      </c>
      <c r="BE9" s="243" t="str">
        <f>IF(ISBLANK('Measured Data'!BG12),"",'Measured Data'!BG12)</f>
        <v/>
      </c>
      <c r="BF9" s="243" t="str">
        <f>IF(ISBLANK('Measured Data'!BI12),"",'Measured Data'!BI12)</f>
        <v/>
      </c>
      <c r="BG9" s="243" t="str">
        <f>IF(ISBLANK('Measured Data'!BJ12),"",'Measured Data'!BJ12)</f>
        <v/>
      </c>
      <c r="BH9" s="243" t="str">
        <f>IF(ISBLANK('Measured Data'!BK12),"",'Measured Data'!BK12)</f>
        <v/>
      </c>
      <c r="BI9" s="243" t="str">
        <f>IF(ISBLANK('Measured Data'!BL12),"",'Measured Data'!BL12)</f>
        <v/>
      </c>
      <c r="BJ9" s="243" t="str">
        <f>IF(ISBLANK('Measured Data'!BM12),"",'Measured Data'!BM12)</f>
        <v/>
      </c>
      <c r="BK9" s="243" t="str">
        <f>IF(ISBLANK('Measured Data'!BN12),"",'Measured Data'!BN12)</f>
        <v/>
      </c>
      <c r="BL9" s="243" t="str">
        <f>IF(ISBLANK('Measured Data'!BO12),"",'Measured Data'!BO12)</f>
        <v/>
      </c>
      <c r="BM9" s="243">
        <f>IF(ISBLANK('Measured Data'!BP12),"",'Measured Data'!BP12)</f>
        <v>0</v>
      </c>
      <c r="BN9" s="238">
        <f>IF(ISBLANK('In Process Calc.'!B9),"",ROUND('In Process Calc.'!B9,2))</f>
        <v>5.88</v>
      </c>
      <c r="BO9" s="238">
        <f>IF(ISBLANK('In Process Calc.'!C9),"",ROUND('In Process Calc.'!C9,2))</f>
        <v>141</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12168.508298275252</v>
      </c>
      <c r="BV9" s="243">
        <f>IF(ISBLANK('In Process Calc.'!M9),"",'In Process Calc.'!M9)</f>
        <v>0</v>
      </c>
      <c r="BW9" s="243">
        <f>IF(ISBLANK('In Process Calc.'!N9),"",'In Process Calc.'!N9)</f>
        <v>394.08631111111106</v>
      </c>
      <c r="BX9" s="243">
        <f>IF(ISBLANK('In Process Calc.'!O9),"",'In Process Calc.'!O9)</f>
        <v>-2.6060101111111109</v>
      </c>
      <c r="BY9" s="243">
        <f>IF(ISBLANK('In Process Calc.'!P9),"",'In Process Calc.'!P9)</f>
        <v>-1.8050884444444455</v>
      </c>
      <c r="BZ9" s="243">
        <f>IF(ISBLANK('In Process Calc.'!Q9),"",'In Process Calc.'!Q9)</f>
        <v>-1.1663105555555557</v>
      </c>
      <c r="CA9" s="243">
        <f>IF(ISBLANK('In Process Calc.'!R9),"",'In Process Calc.'!R9)</f>
        <v>-0.82472188888888887</v>
      </c>
      <c r="CB9" s="243">
        <f>IF(ISBLANK('In Process Calc.'!S9),"",'In Process Calc.'!S9)</f>
        <v>0.66615333333333338</v>
      </c>
      <c r="CC9" s="243">
        <f>IF(ISBLANK('In Process Calc.'!T9),"",'In Process Calc.'!T9)</f>
        <v>20.413562680083089</v>
      </c>
      <c r="CD9" s="243">
        <f>IF(ISBLANK('In Process Calc.'!U9),"",'In Process Calc.'!U9)</f>
        <v>-3.1779331111111118</v>
      </c>
      <c r="CE9" s="243">
        <f>IF(ISBLANK('In Process Calc.'!V9),"",'In Process Calc.'!V9)</f>
        <v>-20.133170000000003</v>
      </c>
      <c r="CF9" s="243">
        <f>IF(ISBLANK('In Process Calc.'!W9),"",'In Process Calc.'!W9)</f>
        <v>0</v>
      </c>
      <c r="CG9" s="243">
        <f>IF(ISBLANK('In Process Calc.'!X9),"",'In Process Calc.'!X9)</f>
        <v>0</v>
      </c>
      <c r="CH9" s="243">
        <f>IF(ISBLANK('In Process Calc.'!Y9),"",'In Process Calc.'!Y9)</f>
        <v>0</v>
      </c>
      <c r="CI9" s="243">
        <f>IF(ISBLANK('In Process Calc.'!Z9),"",'In Process Calc.'!Z9)</f>
        <v>15.842152654430633</v>
      </c>
      <c r="CJ9" s="243">
        <f>IF(ISBLANK('In Process Calc.'!AA9),"",'In Process Calc.'!AA9)</f>
        <v>0</v>
      </c>
      <c r="CK9" s="243">
        <f>IF(ISBLANK('In Process Calc.'!AB9),"",'In Process Calc.'!AB9)</f>
        <v>0</v>
      </c>
      <c r="CL9" s="243">
        <f>IF(ISBLANK('In Process Calc.'!AC9),"",'In Process Calc.'!AC9)</f>
        <v>0</v>
      </c>
      <c r="CM9" s="243">
        <f>IF(ISBLANK('In Process Calc.'!AD9),"",'In Process Calc.'!AD9)</f>
        <v>0</v>
      </c>
      <c r="CN9" s="243">
        <f>IF(ISBLANK('In Process Calc.'!AE9),"",'In Process Calc.'!AE9)</f>
        <v>0</v>
      </c>
      <c r="CO9" s="243">
        <f>IF(ISBLANK('In Process Calc.'!AF9),"",'In Process Calc.'!AF9)</f>
        <v>0</v>
      </c>
      <c r="CP9" s="243">
        <f>IF(ISBLANK('In Process Calc.'!AG9),"",'In Process Calc.'!AG9)</f>
        <v>0</v>
      </c>
      <c r="CQ9" s="243">
        <f>IF(ISBLANK('In Process Calc.'!AH9),"",'In Process Calc.'!AH9)</f>
        <v>0</v>
      </c>
      <c r="CR9" s="243">
        <f>IF(ISBLANK('In Process Calc.'!AI9),"",'In Process Calc.'!AI9)</f>
        <v>0</v>
      </c>
      <c r="CS9" s="243">
        <f>IF(ISBLANK('In Process Calc.'!AJ9),"",'In Process Calc.'!AJ9)</f>
        <v>0</v>
      </c>
      <c r="CT9" s="243">
        <f>IF(ISBLANK('In Process Calc.'!AK9),"",'In Process Calc.'!AK9)</f>
        <v>0</v>
      </c>
      <c r="CU9" s="243">
        <f>IF(ISBLANK('In Process Calc.'!AL9),"",'In Process Calc.'!AL9)</f>
        <v>0</v>
      </c>
      <c r="CV9" s="243">
        <f>IF(ISBLANK('In Process Calc.'!AM9),"",'In Process Calc.'!AM9)</f>
        <v>-38.140436444444447</v>
      </c>
      <c r="CW9" s="243">
        <f>IF(ISBLANK('In Process Calc.'!AN9),"",'In Process Calc.'!AN9)</f>
        <v>-40.746446555555558</v>
      </c>
      <c r="CX9" s="243">
        <f>IF(ISBLANK('In Process Calc.'!AO9),"",'In Process Calc.'!AO9)</f>
        <v>-123.53522566666669</v>
      </c>
      <c r="CY9" s="243">
        <f>IF(ISBLANK('In Process Calc.'!AP9),"",'In Process Calc.'!AP9)</f>
        <v>0</v>
      </c>
      <c r="CZ9" s="243">
        <f>IF(ISBLANK('In Process Calc.'!AQ9),"",'In Process Calc.'!AQ9)</f>
        <v>0</v>
      </c>
      <c r="DA9" s="243">
        <f>IF(ISBLANK('In Process Calc.'!AR9),"",'In Process Calc.'!AR9)</f>
        <v>1.9990550669807563E-2</v>
      </c>
      <c r="DB9" s="243">
        <f>IF(ISBLANK('In Process Calc.'!AS9),"",'In Process Calc.'!AS9)</f>
        <v>2.0124180894227961E-2</v>
      </c>
      <c r="DC9" s="243">
        <f>IF(ISBLANK('In Process Calc.'!AT9),"",'In Process Calc.'!AT9)</f>
        <v>1.3363022442039842E-4</v>
      </c>
      <c r="DD9" s="243">
        <f>IF(ISBLANK('In Process Calc.'!AU9),"",'In Process Calc.'!AU9)</f>
        <v>0.94038218588691924</v>
      </c>
      <c r="DE9" s="243">
        <f>IF(ISBLANK('In Process Calc.'!AV9),"",'In Process Calc.'!AV9)</f>
        <v>-6.2669948208697018E-3</v>
      </c>
      <c r="DF9" s="243">
        <f>IF(ISBLANK('In Process Calc.'!AW9),"",'In Process Calc.'!AW9)</f>
        <v>-3.7334228611692897E-3</v>
      </c>
      <c r="DG9" s="243">
        <f>IF(ISBLANK('In Process Calc.'!AX9),"",'In Process Calc.'!AX9)</f>
        <v>-7.8169124724098143E-4</v>
      </c>
      <c r="DH9" s="243">
        <f>IF(ISBLANK('In Process Calc.'!AY9),"",'In Process Calc.'!AY9)</f>
        <v>-3.3119829909783807E-3</v>
      </c>
      <c r="DI9" s="243">
        <f>IF(ISBLANK('In Process Calc.'!AZ9),"",'In Process Calc.'!AZ9)</f>
        <v>6.0809941901960305E-4</v>
      </c>
      <c r="DJ9" s="243">
        <f>IF(ISBLANK('In Process Calc.'!BA9),"",'In Process Calc.'!BA9)</f>
        <v>5.1606859714009856E-2</v>
      </c>
      <c r="DK9" s="243">
        <f>IF(ISBLANK('In Process Calc.'!BB9),"",'In Process Calc.'!BB9)</f>
        <v>-5.0738515842508941E-3</v>
      </c>
      <c r="DL9" s="243">
        <f>IF(ISBLANK('In Process Calc.'!BC9),"",'In Process Calc.'!BC9)</f>
        <v>-2.6687459264413314E-2</v>
      </c>
      <c r="DM9" s="243">
        <f>IF(ISBLANK('In Process Calc.'!BD9),"",'In Process Calc.'!BD9)</f>
        <v>0</v>
      </c>
      <c r="DN9" s="243">
        <f>IF(ISBLANK('In Process Calc.'!BE9),"",'In Process Calc.'!BE9)</f>
        <v>0</v>
      </c>
      <c r="DO9" s="243">
        <f>IF(ISBLANK('In Process Calc.'!BF9),"",'In Process Calc.'!BF9)</f>
        <v>0</v>
      </c>
      <c r="DP9" s="243">
        <f>IF(ISBLANK('In Process Calc.'!BG9),"",'In Process Calc.'!BG9)</f>
        <v>1.9559734864274498E-2</v>
      </c>
      <c r="DQ9" s="243">
        <f>IF(ISBLANK('In Process Calc.'!BH9),"",'In Process Calc.'!BH9)</f>
        <v>0</v>
      </c>
      <c r="DR9" s="243">
        <f>IF(ISBLANK('In Process Calc.'!BI9),"",'In Process Calc.'!BI9)</f>
        <v>0</v>
      </c>
      <c r="DS9" s="243">
        <f>IF(ISBLANK('In Process Calc.'!BJ9),"",'In Process Calc.'!BJ9)</f>
        <v>0</v>
      </c>
      <c r="DT9" s="243">
        <f>IF(ISBLANK('In Process Calc.'!BK9),"",'In Process Calc.'!BK9)</f>
        <v>0</v>
      </c>
      <c r="DU9" s="243">
        <f>IF(ISBLANK('In Process Calc.'!BL9),"",'In Process Calc.'!BL9)</f>
        <v>0</v>
      </c>
      <c r="DV9" s="243">
        <f>IF(ISBLANK('In Process Calc.'!BM9),"",'In Process Calc.'!BM9)</f>
        <v>0</v>
      </c>
      <c r="DW9" s="243">
        <f>IF(ISBLANK('In Process Calc.'!BN9),"",'In Process Calc.'!BN9)</f>
        <v>0</v>
      </c>
      <c r="DX9" s="243">
        <f>IF(ISBLANK('In Process Calc.'!BO9),"",'In Process Calc.'!BO9)</f>
        <v>0</v>
      </c>
      <c r="DY9" s="243">
        <f>IF(ISBLANK('In Process Calc.'!BP9),"",'In Process Calc.'!BP9)</f>
        <v>0</v>
      </c>
      <c r="DZ9" s="243">
        <f>IF(ISBLANK('In Process Calc.'!BQ9),"",'In Process Calc.'!BQ9)</f>
        <v>0</v>
      </c>
      <c r="EA9" s="243">
        <f>IF(ISBLANK('In Process Calc.'!BR9),"",'In Process Calc.'!BR9)</f>
        <v>0</v>
      </c>
      <c r="EB9" s="243">
        <f>IF(ISBLANK('In Process Calc.'!BS9),"",'In Process Calc.'!BS9)</f>
        <v>0</v>
      </c>
      <c r="EC9" s="243">
        <f>IF(ISBLANK('In Process Calc.'!BT9),"",'In Process Calc.'!BT9)</f>
        <v>-6.2303114764902703E-2</v>
      </c>
      <c r="ED9" s="243">
        <f>IF(ISBLANK('In Process Calc.'!BU9),"",'In Process Calc.'!BU9)</f>
        <v>-5.6036119944033E-2</v>
      </c>
      <c r="EE9" s="243">
        <f>IF(ISBLANK('In Process Calc.'!BV9),"",'In Process Calc.'!BV9)</f>
        <v>-0.21273417631170571</v>
      </c>
      <c r="EF9" s="243">
        <f>IF(ISBLANK('In Process Calc.'!BW9),"",'In Process Calc.'!BW9)</f>
        <v>3.6485965141176135E-3</v>
      </c>
      <c r="EG9" s="243">
        <f>IF(ISBLANK('In Process Calc.'!BX9),"",'In Process Calc.'!BX9)</f>
        <v>0.37901424292562724</v>
      </c>
      <c r="EH9" s="243">
        <f>IF(ISBLANK('In Process Calc.'!BY9),"",'In Process Calc.'!BY9)</f>
        <v>0</v>
      </c>
      <c r="EI9" s="243">
        <f>IF(ISBLANK('In Process Calc.'!BZ9),"",'In Process Calc.'!BZ9)</f>
        <v>-9.8317386726661876E-2</v>
      </c>
      <c r="EJ9" s="243">
        <f>IF(ISBLANK('In Process Calc.'!CA9),"",'In Process Calc.'!CA9)</f>
        <v>0</v>
      </c>
      <c r="EK9" s="243">
        <f>IF(ISBLANK('Post Process Calc.'!A9),"",'Post Process Calc.'!A9)</f>
        <v>6.7267001701354987</v>
      </c>
      <c r="EL9" s="243">
        <f>IF(ISBLANK('Post Process Calc.'!C9),"",'Post Process Calc.'!C9)</f>
        <v>1.6352391818789065E-2</v>
      </c>
      <c r="EM9" s="243">
        <f>IF(ISBLANK('Post Process Calc.'!D9),"",'Post Process Calc.'!D9)</f>
        <v>0</v>
      </c>
      <c r="EN9" s="243">
        <f>IF(ISBLANK('Post Process Calc.'!E9),"",'Post Process Calc.'!E9)</f>
        <v>2.6648762780417101</v>
      </c>
      <c r="EO9" s="243">
        <f>IF(ISBLANK('Post Process Calc.'!F9),"",'Post Process Calc.'!F9)</f>
        <v>-1.4166458768869149E-2</v>
      </c>
      <c r="EP9" s="243">
        <f>IF(ISBLANK('Post Process Calc.'!G9),"",'Post Process Calc.'!G9)</f>
        <v>-6.2326187671923677E-4</v>
      </c>
      <c r="EQ9" s="243">
        <f>IF(ISBLANK('Post Process Calc.'!H9),"",'Post Process Calc.'!H9)</f>
        <v>4.3902918478960426E-3</v>
      </c>
      <c r="ER9" s="243">
        <f>IF(ISBLANK('Post Process Calc.'!I9),"",'Post Process Calc.'!I9)</f>
        <v>-3.754540503836726E-3</v>
      </c>
      <c r="ES9" s="243">
        <f>IF(ISBLANK('Post Process Calc.'!J9),"",'Post Process Calc.'!J9)</f>
        <v>1.6760986073800876E-3</v>
      </c>
      <c r="ET9" s="243">
        <f>IF(ISBLANK('Post Process Calc.'!K9),"",'Post Process Calc.'!K9)</f>
        <v>5.2549552900225019E-2</v>
      </c>
      <c r="EU9" s="243">
        <f>IF(ISBLANK('Post Process Calc.'!L9),"",'Post Process Calc.'!L9)</f>
        <v>-5.1343090476070278E-3</v>
      </c>
      <c r="EV9" s="243">
        <f>IF(ISBLANK('Post Process Calc.'!M9),"",'Post Process Calc.'!M9)</f>
        <v>-1.1748072469746521E-2</v>
      </c>
      <c r="EW9" s="243">
        <f>IF(ISBLANK('Post Process Calc.'!N9),"",'Post Process Calc.'!N9)</f>
        <v>0</v>
      </c>
      <c r="EX9" s="243">
        <f>IF(ISBLANK('Post Process Calc.'!O9),"",'Post Process Calc.'!O9)</f>
        <v>0</v>
      </c>
      <c r="EY9" s="243">
        <f>IF(ISBLANK('Post Process Calc.'!P9),"",'Post Process Calc.'!P9)</f>
        <v>0</v>
      </c>
      <c r="EZ9" s="243">
        <f>IF(ISBLANK('Post Process Calc.'!Q9),"",'Post Process Calc.'!Q9)</f>
        <v>9.741820091299553E-3</v>
      </c>
      <c r="FA9" s="243">
        <f>IF(ISBLANK('Post Process Calc.'!R9),"",'Post Process Calc.'!R9)</f>
        <v>0</v>
      </c>
      <c r="FB9" s="243">
        <f>IF(ISBLANK('Post Process Calc.'!S9),"",'Post Process Calc.'!S9)</f>
        <v>0</v>
      </c>
      <c r="FC9" s="243">
        <f>IF(ISBLANK('Post Process Calc.'!T9),"",'Post Process Calc.'!T9)</f>
        <v>0</v>
      </c>
      <c r="FD9" s="243">
        <f>IF(ISBLANK('Post Process Calc.'!U9),"",'Post Process Calc.'!U9)</f>
        <v>0</v>
      </c>
      <c r="FE9" s="243">
        <f>IF(ISBLANK('Post Process Calc.'!V9),"",'Post Process Calc.'!V9)</f>
        <v>0</v>
      </c>
      <c r="FF9" s="243">
        <f>IF(ISBLANK('Post Process Calc.'!W9),"",'Post Process Calc.'!W9)</f>
        <v>0</v>
      </c>
      <c r="FG9" s="243">
        <f>IF(ISBLANK('Post Process Calc.'!X9),"",'Post Process Calc.'!X9)</f>
        <v>0</v>
      </c>
      <c r="FH9" s="243">
        <f>IF(ISBLANK('Post Process Calc.'!Y9),"",'Post Process Calc.'!Y9)</f>
        <v>0</v>
      </c>
      <c r="FI9" s="243">
        <f>IF(ISBLANK('Post Process Calc.'!Z9),"",'Post Process Calc.'!Z9)</f>
        <v>0</v>
      </c>
      <c r="FJ9" s="243">
        <f>IF(ISBLANK('Post Process Calc.'!AA9),"",'Post Process Calc.'!AA9)</f>
        <v>0</v>
      </c>
      <c r="FK9" s="243">
        <f>IF(ISBLANK('Post Process Calc.'!AB9),"",'Post Process Calc.'!AB9)</f>
        <v>0</v>
      </c>
      <c r="FL9" s="243">
        <f>IF(ISBLANK('Post Process Calc.'!AC9),"",'Post Process Calc.'!AC9)</f>
        <v>0</v>
      </c>
      <c r="FM9" s="243">
        <f>IF(ISBLANK('Post Process Calc.'!AD9),"",'Post Process Calc.'!AD9)</f>
        <v>-2.0286438972970292E-2</v>
      </c>
      <c r="FN9" s="243">
        <f>IF(ISBLANK('Post Process Calc.'!AE9),"",'Post Process Calc.'!AE9)</f>
        <v>-3.4452897741839461E-2</v>
      </c>
      <c r="FO9" s="243">
        <f>IF(ISBLANK('Post Process Calc.'!AF9),"",'Post Process Calc.'!AF9)</f>
        <v>-9.9655701306576583E-3</v>
      </c>
      <c r="FP9" s="243">
        <f>IF(ISBLANK('Post Process Calc.'!AG9),"",'Post Process Calc.'!AG9)</f>
        <v>0.18538350097471215</v>
      </c>
      <c r="FQ9" s="243">
        <f>IF(ISBLANK('Post Process Calc.'!AH9),"",'Post Process Calc.'!AH9)</f>
        <v>0</v>
      </c>
      <c r="FR9" s="243">
        <f>IF(ISBLANK('Post Process Calc.'!AI9),"",'Post Process Calc.'!AI9)</f>
        <v>-9.7704143313178268E-2</v>
      </c>
      <c r="FS9" s="243">
        <f>IF(ISBLANK('Post Process Calc.'!AJ9),"",'Post Process Calc.'!AJ9)</f>
        <v>0</v>
      </c>
    </row>
    <row r="10" spans="1:175">
      <c r="A10" s="238" t="str">
        <f>IF('Measured Data'!B13&lt;&gt;0,'Measured Data'!$B$1,"")</f>
        <v>XB52</v>
      </c>
      <c r="B10" s="238">
        <f>IF(ISBLANK('Measured Data'!A13),"",'Measured Data'!A13)</f>
        <v>6</v>
      </c>
      <c r="C10" s="245">
        <f>IF(ISBLANK('Measured Data'!B13),"",'Measured Data'!B13)</f>
        <v>5.875</v>
      </c>
      <c r="D10" s="246">
        <f>IF(ISBLANK('Measured Data'!C13),"",'Measured Data'!C13)</f>
        <v>141</v>
      </c>
      <c r="E10" s="238">
        <f>IF(ISBLANK('Measured Data'!D13),"",'Measured Data'!D13)</f>
        <v>20</v>
      </c>
      <c r="F10" s="238" t="e">
        <f>IF(ISBLANK('Measured Data'!#REF!),"",'Measured Data'!#REF!)</f>
        <v>#REF!</v>
      </c>
      <c r="G10" s="238" t="str">
        <f>IF(ISBLANK('Measured Data'!G13),"",'Measured Data'!G13)</f>
        <v/>
      </c>
      <c r="H10" s="243">
        <f>IF(ISBLANK('Measured Data'!H13),"",'Measured Data'!H13)</f>
        <v>6.7267001701354987</v>
      </c>
      <c r="I10" s="243">
        <f>IF(ISBLANK('Measured Data'!I13),"",'Measured Data'!I13)</f>
        <v>4.8107793918330088E-2</v>
      </c>
      <c r="J10" s="243">
        <f>IF(ISBLANK('Measured Data'!J13),"",'Measured Data'!J13)</f>
        <v>6.7748079640538288</v>
      </c>
      <c r="K10" s="243">
        <f>IF(ISBLANK('Measured Data'!K13),"",'Measured Data'!K13)</f>
        <v>99.289901733398438</v>
      </c>
      <c r="L10" s="238" t="str">
        <f>IF(ISBLANK('Measured Data'!L13),"",'Measured Data'!L13)</f>
        <v/>
      </c>
      <c r="M10" s="238" t="str">
        <f>IF(ISBLANK('Measured Data'!M13),"",'Measured Data'!M13)</f>
        <v/>
      </c>
      <c r="N10" s="238" t="str">
        <f>IF(ISBLANK('Measured Data'!N13),"",'Measured Data'!N13)</f>
        <v/>
      </c>
      <c r="O10" s="238" t="str">
        <f>IF(ISBLANK('Measured Data'!O13),"",'Measured Data'!O13)</f>
        <v/>
      </c>
      <c r="P10" s="238" t="str">
        <f>IF(ISBLANK('Measured Data'!P13),"",'Measured Data'!P13)</f>
        <v/>
      </c>
      <c r="Q10" s="238" t="str">
        <f>IF(ISBLANK('Measured Data'!Q13),"",'Measured Data'!Q13)</f>
        <v/>
      </c>
      <c r="R10" s="238">
        <f>IF(ISBLANK('Measured Data'!R13),"",'Measured Data'!R13)</f>
        <v>380</v>
      </c>
      <c r="S10" s="238">
        <f>IF(ISBLANK('Measured Data'!S13),"",'Measured Data'!S13)</f>
        <v>209.2</v>
      </c>
      <c r="T10" s="243">
        <f>IF(ISBLANK('Measured Data'!U13),"",'Measured Data'!U13)</f>
        <v>1.444</v>
      </c>
      <c r="U10" s="243">
        <f>IF(ISBLANK('Measured Data'!V13),"",'Measured Data'!V13)</f>
        <v>2.9140000000000001</v>
      </c>
      <c r="V10" s="243">
        <f>IF(ISBLANK('Measured Data'!W13),"",'Measured Data'!W13)</f>
        <v>6.5449999999999999</v>
      </c>
      <c r="W10" s="243">
        <f>IF(ISBLANK('Measured Data'!X13),"",'Measured Data'!X13)</f>
        <v>2.1829999999999998</v>
      </c>
      <c r="X10" s="243">
        <f>IF(ISBLANK('Measured Data'!Y13),"",'Measured Data'!Y13)</f>
        <v>0.69</v>
      </c>
      <c r="Y10" s="243">
        <f>IF(ISBLANK('Measured Data'!Z13),"",'Measured Data'!Z13)</f>
        <v>33.91505139989787</v>
      </c>
      <c r="Z10" s="243">
        <f>IF(ISBLANK('Measured Data'!AA13),"",'Measured Data'!AA13)</f>
        <v>1.6870000000000001</v>
      </c>
      <c r="AA10" s="243">
        <f>IF(ISBLANK('Measured Data'!AB13),"",'Measured Data'!AB13)</f>
        <v>13.005000000000001</v>
      </c>
      <c r="AB10" s="243" t="str">
        <f>IF(ISBLANK('Measured Data'!AC13),"",'Measured Data'!AC13)</f>
        <v/>
      </c>
      <c r="AC10" s="243" t="str">
        <f>IF(ISBLANK('Measured Data'!AD13),"",'Measured Data'!AD13)</f>
        <v/>
      </c>
      <c r="AD10" s="243" t="str">
        <f>IF(ISBLANK('Measured Data'!AE13),"",'Measured Data'!AE13)</f>
        <v/>
      </c>
      <c r="AE10" s="243">
        <f>IF(ISBLANK('Measured Data'!AF13),"",'Measured Data'!AF13)</f>
        <v>9.4360568383658983</v>
      </c>
      <c r="AF10" s="243" t="str">
        <f>IF(ISBLANK('Measured Data'!AG13),"",'Measured Data'!AG13)</f>
        <v/>
      </c>
      <c r="AG10" s="243" t="str">
        <f>IF(ISBLANK('Measured Data'!AH13),"",'Measured Data'!AH13)</f>
        <v/>
      </c>
      <c r="AH10" s="243" t="str">
        <f>IF(ISBLANK('Measured Data'!AI13),"",'Measured Data'!AI13)</f>
        <v/>
      </c>
      <c r="AI10" s="243" t="str">
        <f>IF(ISBLANK('Measured Data'!AJ13),"",'Measured Data'!AJ13)</f>
        <v/>
      </c>
      <c r="AJ10" s="243" t="str">
        <f>IF(ISBLANK('Measured Data'!AK13),"",'Measured Data'!AK13)</f>
        <v/>
      </c>
      <c r="AK10" s="243" t="str">
        <f>IF(ISBLANK('Measured Data'!AL13),"",'Measured Data'!AL13)</f>
        <v/>
      </c>
      <c r="AL10" s="243" t="str">
        <f>IF(ISBLANK('Measured Data'!AM13),"",'Measured Data'!AM13)</f>
        <v/>
      </c>
      <c r="AM10" s="243" t="str">
        <f>IF(ISBLANK('Measured Data'!AN13),"",'Measured Data'!AN13)</f>
        <v/>
      </c>
      <c r="AN10" s="243" t="str">
        <f>IF(ISBLANK('Measured Data'!AO13),"",'Measured Data'!AO13)</f>
        <v/>
      </c>
      <c r="AO10" s="243" t="str">
        <f>IF(ISBLANK('Measured Data'!AP13),"",'Measured Data'!AP13)</f>
        <v/>
      </c>
      <c r="AP10" s="243" t="str">
        <f>IF(ISBLANK('Measured Data'!AQ13),"",'Measured Data'!AQ13)</f>
        <v/>
      </c>
      <c r="AQ10" s="243" t="str">
        <f>IF(ISBLANK('Measured Data'!AR13),"",'Measured Data'!AR13)</f>
        <v/>
      </c>
      <c r="AR10" s="243" t="str">
        <f>IF(ISBLANK('Measured Data'!AS13),"",'Measured Data'!AS13)</f>
        <v/>
      </c>
      <c r="AS10" s="243" t="str">
        <f>IF(ISBLANK('Measured Data'!AT13),"",'Measured Data'!AT13)</f>
        <v/>
      </c>
      <c r="AT10" s="243" t="str">
        <f>IF(ISBLANK('Measured Data'!AU13),"",'Measured Data'!AU13)</f>
        <v/>
      </c>
      <c r="AU10" s="243" t="str">
        <f>IF(ISBLANK('Measured Data'!AV13),"",'Measured Data'!AV13)</f>
        <v/>
      </c>
      <c r="AV10" s="243" t="str">
        <f>IF(ISBLANK('Measured Data'!AW13),"",'Measured Data'!AW13)</f>
        <v/>
      </c>
      <c r="AW10" s="243" t="str">
        <f>IF(ISBLANK('Measured Data'!AX13),"",'Measured Data'!AX13)</f>
        <v/>
      </c>
      <c r="AX10" s="243" t="str">
        <f>IF(ISBLANK('Measured Data'!AY13),"",'Measured Data'!AY13)</f>
        <v/>
      </c>
      <c r="AY10" s="243" t="str">
        <f>IF(ISBLANK('Measured Data'!AZ13),"",'Measured Data'!AZ13)</f>
        <v/>
      </c>
      <c r="AZ10" s="243" t="str">
        <f>IF(ISBLANK('Measured Data'!BA13),"",'Measured Data'!BA13)</f>
        <v/>
      </c>
      <c r="BA10" s="243" t="str">
        <f>IF(ISBLANK('Measured Data'!BB13),"",'Measured Data'!BB13)</f>
        <v/>
      </c>
      <c r="BB10" s="243" t="str">
        <f>IF(ISBLANK('Measured Data'!BC13),"",'Measured Data'!BC13)</f>
        <v/>
      </c>
      <c r="BC10" s="243" t="str">
        <f>IF(ISBLANK('Measured Data'!BE13),"",'Measured Data'!BE13)</f>
        <v/>
      </c>
      <c r="BD10" s="243" t="str">
        <f>IF(ISBLANK('Measured Data'!BF13),"",'Measured Data'!BF13)</f>
        <v/>
      </c>
      <c r="BE10" s="243" t="str">
        <f>IF(ISBLANK('Measured Data'!BG13),"",'Measured Data'!BG13)</f>
        <v/>
      </c>
      <c r="BF10" s="243" t="str">
        <f>IF(ISBLANK('Measured Data'!BI13),"",'Measured Data'!BI13)</f>
        <v/>
      </c>
      <c r="BG10" s="243" t="str">
        <f>IF(ISBLANK('Measured Data'!BJ13),"",'Measured Data'!BJ13)</f>
        <v/>
      </c>
      <c r="BH10" s="243" t="str">
        <f>IF(ISBLANK('Measured Data'!BK13),"",'Measured Data'!BK13)</f>
        <v/>
      </c>
      <c r="BI10" s="243" t="str">
        <f>IF(ISBLANK('Measured Data'!BL13),"",'Measured Data'!BL13)</f>
        <v/>
      </c>
      <c r="BJ10" s="243" t="str">
        <f>IF(ISBLANK('Measured Data'!BM13),"",'Measured Data'!BM13)</f>
        <v/>
      </c>
      <c r="BK10" s="243" t="str">
        <f>IF(ISBLANK('Measured Data'!BN13),"",'Measured Data'!BN13)</f>
        <v/>
      </c>
      <c r="BL10" s="243" t="str">
        <f>IF(ISBLANK('Measured Data'!BO13),"",'Measured Data'!BO13)</f>
        <v/>
      </c>
      <c r="BM10" s="243">
        <f>IF(ISBLANK('Measured Data'!BP13),"",'Measured Data'!BP13)</f>
        <v>0</v>
      </c>
      <c r="BN10" s="238">
        <f>IF(ISBLANK('In Process Calc.'!B10),"",ROUND('In Process Calc.'!B10,2))</f>
        <v>6.86</v>
      </c>
      <c r="BO10" s="238">
        <f>IF(ISBLANK('In Process Calc.'!C10),"",ROUND('In Process Calc.'!C10,2))</f>
        <v>164.65</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18352.104561903609</v>
      </c>
      <c r="BV10" s="243">
        <f>IF(ISBLANK('In Process Calc.'!M10),"",'In Process Calc.'!M10)</f>
        <v>0</v>
      </c>
      <c r="BW10" s="243">
        <f>IF(ISBLANK('In Process Calc.'!N10),"",'In Process Calc.'!N10)</f>
        <v>778.13719074074072</v>
      </c>
      <c r="BX10" s="243">
        <f>IF(ISBLANK('In Process Calc.'!O10),"",'In Process Calc.'!O10)</f>
        <v>-5.288907222222222</v>
      </c>
      <c r="BY10" s="243">
        <f>IF(ISBLANK('In Process Calc.'!P10),"",'In Process Calc.'!P10)</f>
        <v>-2.7577387407407414</v>
      </c>
      <c r="BZ10" s="243">
        <f>IF(ISBLANK('In Process Calc.'!Q10),"",'In Process Calc.'!Q10)</f>
        <v>0.56920181481481458</v>
      </c>
      <c r="CA10" s="243">
        <f>IF(ISBLANK('In Process Calc.'!R10),"",'In Process Calc.'!R10)</f>
        <v>-2.0984448888888889</v>
      </c>
      <c r="CB10" s="243">
        <f>IF(ISBLANK('In Process Calc.'!S10),"",'In Process Calc.'!S10)</f>
        <v>0.85311670370370385</v>
      </c>
      <c r="CC10" s="243">
        <f>IF(ISBLANK('In Process Calc.'!T10),"",'In Process Calc.'!T10)</f>
        <v>30.245775927447482</v>
      </c>
      <c r="CD10" s="243">
        <f>IF(ISBLANK('In Process Calc.'!U10),"",'In Process Calc.'!U10)</f>
        <v>-5.0845753333333334</v>
      </c>
      <c r="CE10" s="243">
        <f>IF(ISBLANK('In Process Calc.'!V10),"",'In Process Calc.'!V10)</f>
        <v>-25.480452629629632</v>
      </c>
      <c r="CF10" s="243">
        <f>IF(ISBLANK('In Process Calc.'!W10),"",'In Process Calc.'!W10)</f>
        <v>0</v>
      </c>
      <c r="CG10" s="243">
        <f>IF(ISBLANK('In Process Calc.'!X10),"",'In Process Calc.'!X10)</f>
        <v>0</v>
      </c>
      <c r="CH10" s="243">
        <f>IF(ISBLANK('In Process Calc.'!Y10),"",'In Process Calc.'!Y10)</f>
        <v>0</v>
      </c>
      <c r="CI10" s="243">
        <f>IF(ISBLANK('In Process Calc.'!Z10),"",'In Process Calc.'!Z10)</f>
        <v>18.90216104203671</v>
      </c>
      <c r="CJ10" s="243">
        <f>IF(ISBLANK('In Process Calc.'!AA10),"",'In Process Calc.'!AA10)</f>
        <v>0</v>
      </c>
      <c r="CK10" s="243">
        <f>IF(ISBLANK('In Process Calc.'!AB10),"",'In Process Calc.'!AB10)</f>
        <v>0</v>
      </c>
      <c r="CL10" s="243">
        <f>IF(ISBLANK('In Process Calc.'!AC10),"",'In Process Calc.'!AC10)</f>
        <v>0</v>
      </c>
      <c r="CM10" s="243">
        <f>IF(ISBLANK('In Process Calc.'!AD10),"",'In Process Calc.'!AD10)</f>
        <v>0</v>
      </c>
      <c r="CN10" s="243">
        <f>IF(ISBLANK('In Process Calc.'!AE10),"",'In Process Calc.'!AE10)</f>
        <v>0</v>
      </c>
      <c r="CO10" s="243">
        <f>IF(ISBLANK('In Process Calc.'!AF10),"",'In Process Calc.'!AF10)</f>
        <v>0</v>
      </c>
      <c r="CP10" s="243">
        <f>IF(ISBLANK('In Process Calc.'!AG10),"",'In Process Calc.'!AG10)</f>
        <v>0</v>
      </c>
      <c r="CQ10" s="243">
        <f>IF(ISBLANK('In Process Calc.'!AH10),"",'In Process Calc.'!AH10)</f>
        <v>0</v>
      </c>
      <c r="CR10" s="243">
        <f>IF(ISBLANK('In Process Calc.'!AI10),"",'In Process Calc.'!AI10)</f>
        <v>0</v>
      </c>
      <c r="CS10" s="243">
        <f>IF(ISBLANK('In Process Calc.'!AJ10),"",'In Process Calc.'!AJ10)</f>
        <v>0</v>
      </c>
      <c r="CT10" s="243">
        <f>IF(ISBLANK('In Process Calc.'!AK10),"",'In Process Calc.'!AK10)</f>
        <v>0</v>
      </c>
      <c r="CU10" s="243">
        <f>IF(ISBLANK('In Process Calc.'!AL10),"",'In Process Calc.'!AL10)</f>
        <v>0</v>
      </c>
      <c r="CV10" s="243">
        <f>IF(ISBLANK('In Process Calc.'!AM10),"",'In Process Calc.'!AM10)</f>
        <v>-51.223273333333339</v>
      </c>
      <c r="CW10" s="243">
        <f>IF(ISBLANK('In Process Calc.'!AN10),"",'In Process Calc.'!AN10)</f>
        <v>-56.51218055555556</v>
      </c>
      <c r="CX10" s="243">
        <f>IF(ISBLANK('In Process Calc.'!AO10),"",'In Process Calc.'!AO10)</f>
        <v>-154.50312266666668</v>
      </c>
      <c r="CY10" s="243">
        <f>IF(ISBLANK('In Process Calc.'!AP10),"",'In Process Calc.'!AP10)</f>
        <v>0</v>
      </c>
      <c r="CZ10" s="243">
        <f>IF(ISBLANK('In Process Calc.'!AQ10),"",'In Process Calc.'!AQ10)</f>
        <v>0</v>
      </c>
      <c r="DA10" s="243">
        <f>IF(ISBLANK('In Process Calc.'!AR10),"",'In Process Calc.'!AR10)</f>
        <v>1.6586696872070986E-2</v>
      </c>
      <c r="DB10" s="243">
        <f>IF(ISBLANK('In Process Calc.'!AS10),"",'In Process Calc.'!AS10)</f>
        <v>1.675477257443438E-2</v>
      </c>
      <c r="DC10" s="243">
        <f>IF(ISBLANK('In Process Calc.'!AT10),"",'In Process Calc.'!AT10)</f>
        <v>1.6807570236339168E-4</v>
      </c>
      <c r="DD10" s="243">
        <f>IF(ISBLANK('In Process Calc.'!AU10),"",'In Process Calc.'!AU10)</f>
        <v>1.0301667916674555</v>
      </c>
      <c r="DE10" s="243">
        <f>IF(ISBLANK('In Process Calc.'!AV10),"",'In Process Calc.'!AV10)</f>
        <v>-7.1965243563368404E-3</v>
      </c>
      <c r="DF10" s="243">
        <f>IF(ISBLANK('In Process Calc.'!AW10),"",'In Process Calc.'!AW10)</f>
        <v>-2.5553611549152962E-3</v>
      </c>
      <c r="DG10" s="243">
        <f>IF(ISBLANK('In Process Calc.'!AX10),"",'In Process Calc.'!AX10)</f>
        <v>4.6552873728809199E-3</v>
      </c>
      <c r="DH10" s="243">
        <f>IF(ISBLANK('In Process Calc.'!AY10),"",'In Process Calc.'!AY10)</f>
        <v>-3.4165971385053265E-3</v>
      </c>
      <c r="DI10" s="243">
        <f>IF(ISBLANK('In Process Calc.'!AZ10),"",'In Process Calc.'!AZ10)</f>
        <v>5.0150504953802306E-4</v>
      </c>
      <c r="DJ10" s="243">
        <f>IF(ISBLANK('In Process Calc.'!BA10),"",'In Process Calc.'!BA10)</f>
        <v>3.9303993792439866E-2</v>
      </c>
      <c r="DK10" s="243">
        <f>IF(ISBLANK('In Process Calc.'!BB10),"",'In Process Calc.'!BB10)</f>
        <v>-5.1143210577165362E-3</v>
      </c>
      <c r="DL10" s="243">
        <f>IF(ISBLANK('In Process Calc.'!BC10),"",'In Process Calc.'!BC10)</f>
        <v>-1.4343393760787727E-2</v>
      </c>
      <c r="DM10" s="243">
        <f>IF(ISBLANK('In Process Calc.'!BD10),"",'In Process Calc.'!BD10)</f>
        <v>0</v>
      </c>
      <c r="DN10" s="243">
        <f>IF(ISBLANK('In Process Calc.'!BE10),"",'In Process Calc.'!BE10)</f>
        <v>0</v>
      </c>
      <c r="DO10" s="243">
        <f>IF(ISBLANK('In Process Calc.'!BF10),"",'In Process Calc.'!BF10)</f>
        <v>0</v>
      </c>
      <c r="DP10" s="243">
        <f>IF(ISBLANK('In Process Calc.'!BG10),"",'In Process Calc.'!BG10)</f>
        <v>6.7571345057275255E-3</v>
      </c>
      <c r="DQ10" s="243">
        <f>IF(ISBLANK('In Process Calc.'!BH10),"",'In Process Calc.'!BH10)</f>
        <v>0</v>
      </c>
      <c r="DR10" s="243">
        <f>IF(ISBLANK('In Process Calc.'!BI10),"",'In Process Calc.'!BI10)</f>
        <v>0</v>
      </c>
      <c r="DS10" s="243">
        <f>IF(ISBLANK('In Process Calc.'!BJ10),"",'In Process Calc.'!BJ10)</f>
        <v>0</v>
      </c>
      <c r="DT10" s="243">
        <f>IF(ISBLANK('In Process Calc.'!BK10),"",'In Process Calc.'!BK10)</f>
        <v>0</v>
      </c>
      <c r="DU10" s="243">
        <f>IF(ISBLANK('In Process Calc.'!BL10),"",'In Process Calc.'!BL10)</f>
        <v>0</v>
      </c>
      <c r="DV10" s="243">
        <f>IF(ISBLANK('In Process Calc.'!BM10),"",'In Process Calc.'!BM10)</f>
        <v>0</v>
      </c>
      <c r="DW10" s="243">
        <f>IF(ISBLANK('In Process Calc.'!BN10),"",'In Process Calc.'!BN10)</f>
        <v>0</v>
      </c>
      <c r="DX10" s="243">
        <f>IF(ISBLANK('In Process Calc.'!BO10),"",'In Process Calc.'!BO10)</f>
        <v>0</v>
      </c>
      <c r="DY10" s="243">
        <f>IF(ISBLANK('In Process Calc.'!BP10),"",'In Process Calc.'!BP10)</f>
        <v>0</v>
      </c>
      <c r="DZ10" s="243">
        <f>IF(ISBLANK('In Process Calc.'!BQ10),"",'In Process Calc.'!BQ10)</f>
        <v>0</v>
      </c>
      <c r="EA10" s="243">
        <f>IF(ISBLANK('In Process Calc.'!BR10),"",'In Process Calc.'!BR10)</f>
        <v>0</v>
      </c>
      <c r="EB10" s="243">
        <f>IF(ISBLANK('In Process Calc.'!BS10),"",'In Process Calc.'!BS10)</f>
        <v>0</v>
      </c>
      <c r="EC10" s="243">
        <f>IF(ISBLANK('In Process Calc.'!BT10),"",'In Process Calc.'!BT10)</f>
        <v>-3.5594522195424291E-2</v>
      </c>
      <c r="ED10" s="243">
        <f>IF(ISBLANK('In Process Calc.'!BU10),"",'In Process Calc.'!BU10)</f>
        <v>-2.839799783908745E-2</v>
      </c>
      <c r="EE10" s="243">
        <f>IF(ISBLANK('In Process Calc.'!BV10),"",'In Process Calc.'!BV10)</f>
        <v>-0.12624652285629309</v>
      </c>
      <c r="EF10" s="243">
        <f>IF(ISBLANK('In Process Calc.'!BW10),"",'In Process Calc.'!BW10)</f>
        <v>2.163017978875182E-2</v>
      </c>
      <c r="EG10" s="243">
        <f>IF(ISBLANK('In Process Calc.'!BX10),"",'In Process Calc.'!BX10)</f>
        <v>0.17191979373422511</v>
      </c>
      <c r="EH10" s="243">
        <f>IF(ISBLANK('In Process Calc.'!BY10),"",'In Process Calc.'!BY10)</f>
        <v>0</v>
      </c>
      <c r="EI10" s="243">
        <f>IF(ISBLANK('In Process Calc.'!BZ10),"",'In Process Calc.'!BZ10)</f>
        <v>-0.13012217243684476</v>
      </c>
      <c r="EJ10" s="243">
        <f>IF(ISBLANK('In Process Calc.'!CA10),"",'In Process Calc.'!CA10)</f>
        <v>0</v>
      </c>
      <c r="EK10" s="243">
        <f>IF(ISBLANK('Post Process Calc.'!A10),"",'Post Process Calc.'!A10)</f>
        <v>9.945699555969238</v>
      </c>
      <c r="EL10" s="243">
        <f>IF(ISBLANK('Post Process Calc.'!C10),"",'Post Process Calc.'!C10)</f>
        <v>1.2121238379291103E-2</v>
      </c>
      <c r="EM10" s="243">
        <f>IF(ISBLANK('Post Process Calc.'!D10),"",'Post Process Calc.'!D10)</f>
        <v>0</v>
      </c>
      <c r="EN10" s="243">
        <f>IF(ISBLANK('Post Process Calc.'!E10),"",'Post Process Calc.'!E10)</f>
        <v>2.1666540635460714</v>
      </c>
      <c r="EO10" s="243">
        <f>IF(ISBLANK('Post Process Calc.'!F10),"",'Post Process Calc.'!F10)</f>
        <v>-9.371292437248541E-3</v>
      </c>
      <c r="EP10" s="243">
        <f>IF(ISBLANK('Post Process Calc.'!G10),"",'Post Process Calc.'!G10)</f>
        <v>-2.1151789644756398E-4</v>
      </c>
      <c r="EQ10" s="243">
        <f>IF(ISBLANK('Post Process Calc.'!H10),"",'Post Process Calc.'!H10)</f>
        <v>4.0691404102983098E-3</v>
      </c>
      <c r="ER10" s="243">
        <f>IF(ISBLANK('Post Process Calc.'!I10),"",'Post Process Calc.'!I10)</f>
        <v>-1.4613276959805123E-3</v>
      </c>
      <c r="ES10" s="243">
        <f>IF(ISBLANK('Post Process Calc.'!J10),"",'Post Process Calc.'!J10)</f>
        <v>1.1202908606640974E-3</v>
      </c>
      <c r="ET10" s="243">
        <f>IF(ISBLANK('Post Process Calc.'!K10),"",'Post Process Calc.'!K10)</f>
        <v>4.4157204002955426E-2</v>
      </c>
      <c r="EU10" s="243">
        <f>IF(ISBLANK('Post Process Calc.'!L10),"",'Post Process Calc.'!L10)</f>
        <v>-2.930538987917751E-3</v>
      </c>
      <c r="EV10" s="243">
        <f>IF(ISBLANK('Post Process Calc.'!M10),"",'Post Process Calc.'!M10)</f>
        <v>-4.4321360983902479E-3</v>
      </c>
      <c r="EW10" s="243">
        <f>IF(ISBLANK('Post Process Calc.'!N10),"",'Post Process Calc.'!N10)</f>
        <v>0</v>
      </c>
      <c r="EX10" s="243">
        <f>IF(ISBLANK('Post Process Calc.'!O10),"",'Post Process Calc.'!O10)</f>
        <v>0</v>
      </c>
      <c r="EY10" s="243">
        <f>IF(ISBLANK('Post Process Calc.'!P10),"",'Post Process Calc.'!P10)</f>
        <v>0</v>
      </c>
      <c r="EZ10" s="243">
        <f>IF(ISBLANK('Post Process Calc.'!Q10),"",'Post Process Calc.'!Q10)</f>
        <v>3.290574235022793E-3</v>
      </c>
      <c r="FA10" s="243">
        <f>IF(ISBLANK('Post Process Calc.'!R10),"",'Post Process Calc.'!R10)</f>
        <v>0</v>
      </c>
      <c r="FB10" s="243">
        <f>IF(ISBLANK('Post Process Calc.'!S10),"",'Post Process Calc.'!S10)</f>
        <v>0</v>
      </c>
      <c r="FC10" s="243">
        <f>IF(ISBLANK('Post Process Calc.'!T10),"",'Post Process Calc.'!T10)</f>
        <v>0</v>
      </c>
      <c r="FD10" s="243">
        <f>IF(ISBLANK('Post Process Calc.'!U10),"",'Post Process Calc.'!U10)</f>
        <v>0</v>
      </c>
      <c r="FE10" s="243">
        <f>IF(ISBLANK('Post Process Calc.'!V10),"",'Post Process Calc.'!V10)</f>
        <v>0</v>
      </c>
      <c r="FF10" s="243">
        <f>IF(ISBLANK('Post Process Calc.'!W10),"",'Post Process Calc.'!W10)</f>
        <v>0</v>
      </c>
      <c r="FG10" s="243">
        <f>IF(ISBLANK('Post Process Calc.'!X10),"",'Post Process Calc.'!X10)</f>
        <v>0</v>
      </c>
      <c r="FH10" s="243">
        <f>IF(ISBLANK('Post Process Calc.'!Y10),"",'Post Process Calc.'!Y10)</f>
        <v>0</v>
      </c>
      <c r="FI10" s="243">
        <f>IF(ISBLANK('Post Process Calc.'!Z10),"",'Post Process Calc.'!Z10)</f>
        <v>0</v>
      </c>
      <c r="FJ10" s="243">
        <f>IF(ISBLANK('Post Process Calc.'!AA10),"",'Post Process Calc.'!AA10)</f>
        <v>0</v>
      </c>
      <c r="FK10" s="243">
        <f>IF(ISBLANK('Post Process Calc.'!AB10),"",'Post Process Calc.'!AB10)</f>
        <v>0</v>
      </c>
      <c r="FL10" s="243">
        <f>IF(ISBLANK('Post Process Calc.'!AC10),"",'Post Process Calc.'!AC10)</f>
        <v>0</v>
      </c>
      <c r="FM10" s="243">
        <f>IF(ISBLANK('Post Process Calc.'!AD10),"",'Post Process Calc.'!AD10)</f>
        <v>-6.2176465850440118E-3</v>
      </c>
      <c r="FN10" s="243">
        <f>IF(ISBLANK('Post Process Calc.'!AE10),"",'Post Process Calc.'!AE10)</f>
        <v>-1.5588939022292563E-2</v>
      </c>
      <c r="FO10" s="243">
        <f>IF(ISBLANK('Post Process Calc.'!AF10),"",'Post Process Calc.'!AF10)</f>
        <v>1.7718789302747121E-2</v>
      </c>
      <c r="FP10" s="243">
        <f>IF(ISBLANK('Post Process Calc.'!AG10),"",'Post Process Calc.'!AG10)</f>
        <v>7.451953332014763E-2</v>
      </c>
      <c r="FQ10" s="243">
        <f>IF(ISBLANK('Post Process Calc.'!AH10),"",'Post Process Calc.'!AH10)</f>
        <v>0</v>
      </c>
      <c r="FR10" s="243">
        <f>IF(ISBLANK('Post Process Calc.'!AI10),"",'Post Process Calc.'!AI10)</f>
        <v>-6.6366044999624771E-2</v>
      </c>
      <c r="FS10" s="243">
        <f>IF(ISBLANK('Post Process Calc.'!AJ10),"",'Post Process Calc.'!AJ10)</f>
        <v>0</v>
      </c>
    </row>
    <row r="11" spans="1:175">
      <c r="A11" s="238" t="e">
        <f>IF('Measured Data'!#REF!&lt;&gt;0,'Measured Data'!$B$1,"")</f>
        <v>#REF!</v>
      </c>
      <c r="B11" s="238" t="e">
        <f>IF(ISBLANK('Measured Data'!#REF!),"",'Measured Data'!#REF!)</f>
        <v>#REF!</v>
      </c>
      <c r="C11" s="245" t="e">
        <f>IF(ISBLANK('Measured Data'!#REF!),"",'Measured Data'!#REF!)</f>
        <v>#REF!</v>
      </c>
      <c r="D11" s="246" t="e">
        <f>IF(ISBLANK('Measured Data'!#REF!),"",'Measured Data'!#REF!)</f>
        <v>#REF!</v>
      </c>
      <c r="E11" s="238" t="e">
        <f>IF(ISBLANK('Measured Data'!#REF!),"",'Measured Data'!#REF!)</f>
        <v>#REF!</v>
      </c>
      <c r="F11" s="238" t="str">
        <f>IF(ISBLANK('Measured Data'!E14),"",'Measured Data'!E14)</f>
        <v/>
      </c>
      <c r="G11" s="238" t="e">
        <f>IF(ISBLANK('Measured Data'!#REF!),"",'Measured Data'!#REF!)</f>
        <v>#REF!</v>
      </c>
      <c r="H11" s="243" t="e">
        <f>IF(ISBLANK('Measured Data'!#REF!),"",'Measured Data'!#REF!)</f>
        <v>#REF!</v>
      </c>
      <c r="I11" s="243" t="e">
        <f>IF(ISBLANK('Measured Data'!#REF!),"",'Measured Data'!#REF!)</f>
        <v>#REF!</v>
      </c>
      <c r="J11" s="243" t="e">
        <f>IF(ISBLANK('Measured Data'!#REF!),"",'Measured Data'!#REF!)</f>
        <v>#REF!</v>
      </c>
      <c r="K11" s="243" t="e">
        <f>IF(ISBLANK('Measured Data'!#REF!),"",'Measured Data'!#REF!)</f>
        <v>#REF!</v>
      </c>
      <c r="L11" s="238" t="e">
        <f>IF(ISBLANK('Measured Data'!#REF!),"",'Measured Data'!#REF!)</f>
        <v>#REF!</v>
      </c>
      <c r="M11" s="238" t="e">
        <f>IF(ISBLANK('Measured Data'!#REF!),"",'Measured Data'!#REF!)</f>
        <v>#REF!</v>
      </c>
      <c r="N11" s="238" t="e">
        <f>IF(ISBLANK('Measured Data'!#REF!),"",'Measured Data'!#REF!)</f>
        <v>#REF!</v>
      </c>
      <c r="O11" s="238" t="e">
        <f>IF(ISBLANK('Measured Data'!#REF!),"",'Measured Data'!#REF!)</f>
        <v>#REF!</v>
      </c>
      <c r="P11" s="238" t="e">
        <f>IF(ISBLANK('Measured Data'!#REF!),"",'Measured Data'!#REF!)</f>
        <v>#REF!</v>
      </c>
      <c r="Q11" s="238" t="e">
        <f>IF(ISBLANK('Measured Data'!#REF!),"",'Measured Data'!#REF!)</f>
        <v>#REF!</v>
      </c>
      <c r="R11" s="238" t="e">
        <f>IF(ISBLANK('Measured Data'!#REF!),"",'Measured Data'!#REF!)</f>
        <v>#REF!</v>
      </c>
      <c r="S11" s="238" t="e">
        <f>IF(ISBLANK('Measured Data'!#REF!),"",'Measured Data'!#REF!)</f>
        <v>#REF!</v>
      </c>
      <c r="T11" s="243" t="e">
        <f>IF(ISBLANK('Measured Data'!#REF!),"",'Measured Data'!#REF!)</f>
        <v>#REF!</v>
      </c>
      <c r="U11" s="243" t="e">
        <f>IF(ISBLANK('Measured Data'!#REF!),"",'Measured Data'!#REF!)</f>
        <v>#REF!</v>
      </c>
      <c r="V11" s="243" t="e">
        <f>IF(ISBLANK('Measured Data'!#REF!),"",'Measured Data'!#REF!)</f>
        <v>#REF!</v>
      </c>
      <c r="W11" s="243" t="e">
        <f>IF(ISBLANK('Measured Data'!#REF!),"",'Measured Data'!#REF!)</f>
        <v>#REF!</v>
      </c>
      <c r="X11" s="243" t="e">
        <f>IF(ISBLANK('Measured Data'!#REF!),"",'Measured Data'!#REF!)</f>
        <v>#REF!</v>
      </c>
      <c r="Y11" s="243" t="e">
        <f>IF(ISBLANK('Measured Data'!#REF!),"",'Measured Data'!#REF!)</f>
        <v>#REF!</v>
      </c>
      <c r="Z11" s="243" t="e">
        <f>IF(ISBLANK('Measured Data'!#REF!),"",'Measured Data'!#REF!)</f>
        <v>#REF!</v>
      </c>
      <c r="AA11" s="243" t="e">
        <f>IF(ISBLANK('Measured Data'!#REF!),"",'Measured Data'!#REF!)</f>
        <v>#REF!</v>
      </c>
      <c r="AB11" s="243" t="e">
        <f>IF(ISBLANK('Measured Data'!#REF!),"",'Measured Data'!#REF!)</f>
        <v>#REF!</v>
      </c>
      <c r="AC11" s="243" t="e">
        <f>IF(ISBLANK('Measured Data'!#REF!),"",'Measured Data'!#REF!)</f>
        <v>#REF!</v>
      </c>
      <c r="AD11" s="243" t="e">
        <f>IF(ISBLANK('Measured Data'!#REF!),"",'Measured Data'!#REF!)</f>
        <v>#REF!</v>
      </c>
      <c r="AE11" s="243" t="e">
        <f>IF(ISBLANK('Measured Data'!#REF!),"",'Measured Data'!#REF!)</f>
        <v>#REF!</v>
      </c>
      <c r="AF11" s="243" t="e">
        <f>IF(ISBLANK('Measured Data'!#REF!),"",'Measured Data'!#REF!)</f>
        <v>#REF!</v>
      </c>
      <c r="AG11" s="243" t="e">
        <f>IF(ISBLANK('Measured Data'!#REF!),"",'Measured Data'!#REF!)</f>
        <v>#REF!</v>
      </c>
      <c r="AH11" s="243" t="e">
        <f>IF(ISBLANK('Measured Data'!#REF!),"",'Measured Data'!#REF!)</f>
        <v>#REF!</v>
      </c>
      <c r="AI11" s="243" t="e">
        <f>IF(ISBLANK('Measured Data'!#REF!),"",'Measured Data'!#REF!)</f>
        <v>#REF!</v>
      </c>
      <c r="AJ11" s="243" t="e">
        <f>IF(ISBLANK('Measured Data'!#REF!),"",'Measured Data'!#REF!)</f>
        <v>#REF!</v>
      </c>
      <c r="AK11" s="243" t="e">
        <f>IF(ISBLANK('Measured Data'!#REF!),"",'Measured Data'!#REF!)</f>
        <v>#REF!</v>
      </c>
      <c r="AL11" s="243" t="e">
        <f>IF(ISBLANK('Measured Data'!#REF!),"",'Measured Data'!#REF!)</f>
        <v>#REF!</v>
      </c>
      <c r="AM11" s="243" t="e">
        <f>IF(ISBLANK('Measured Data'!#REF!),"",'Measured Data'!#REF!)</f>
        <v>#REF!</v>
      </c>
      <c r="AN11" s="243" t="e">
        <f>IF(ISBLANK('Measured Data'!#REF!),"",'Measured Data'!#REF!)</f>
        <v>#REF!</v>
      </c>
      <c r="AO11" s="243" t="e">
        <f>IF(ISBLANK('Measured Data'!#REF!),"",'Measured Data'!#REF!)</f>
        <v>#REF!</v>
      </c>
      <c r="AP11" s="243" t="e">
        <f>IF(ISBLANK('Measured Data'!#REF!),"",'Measured Data'!#REF!)</f>
        <v>#REF!</v>
      </c>
      <c r="AQ11" s="243" t="e">
        <f>IF(ISBLANK('Measured Data'!#REF!),"",'Measured Data'!#REF!)</f>
        <v>#REF!</v>
      </c>
      <c r="AR11" s="243" t="e">
        <f>IF(ISBLANK('Measured Data'!#REF!),"",'Measured Data'!#REF!)</f>
        <v>#REF!</v>
      </c>
      <c r="AS11" s="243" t="e">
        <f>IF(ISBLANK('Measured Data'!#REF!),"",'Measured Data'!#REF!)</f>
        <v>#REF!</v>
      </c>
      <c r="AT11" s="243" t="e">
        <f>IF(ISBLANK('Measured Data'!#REF!),"",'Measured Data'!#REF!)</f>
        <v>#REF!</v>
      </c>
      <c r="AU11" s="243" t="e">
        <f>IF(ISBLANK('Measured Data'!#REF!),"",'Measured Data'!#REF!)</f>
        <v>#REF!</v>
      </c>
      <c r="AV11" s="243" t="e">
        <f>IF(ISBLANK('Measured Data'!#REF!),"",'Measured Data'!#REF!)</f>
        <v>#REF!</v>
      </c>
      <c r="AW11" s="243" t="e">
        <f>IF(ISBLANK('Measured Data'!#REF!),"",'Measured Data'!#REF!)</f>
        <v>#REF!</v>
      </c>
      <c r="AX11" s="243" t="e">
        <f>IF(ISBLANK('Measured Data'!#REF!),"",'Measured Data'!#REF!)</f>
        <v>#REF!</v>
      </c>
      <c r="AY11" s="243" t="e">
        <f>IF(ISBLANK('Measured Data'!#REF!),"",'Measured Data'!#REF!)</f>
        <v>#REF!</v>
      </c>
      <c r="AZ11" s="243" t="e">
        <f>IF(ISBLANK('Measured Data'!#REF!),"",'Measured Data'!#REF!)</f>
        <v>#REF!</v>
      </c>
      <c r="BA11" s="243" t="e">
        <f>IF(ISBLANK('Measured Data'!#REF!),"",'Measured Data'!#REF!)</f>
        <v>#REF!</v>
      </c>
      <c r="BB11" s="243" t="e">
        <f>IF(ISBLANK('Measured Data'!#REF!),"",'Measured Data'!#REF!)</f>
        <v>#REF!</v>
      </c>
      <c r="BC11" s="243" t="e">
        <f>IF(ISBLANK('Measured Data'!#REF!),"",'Measured Data'!#REF!)</f>
        <v>#REF!</v>
      </c>
      <c r="BD11" s="243" t="e">
        <f>IF(ISBLANK('Measured Data'!#REF!),"",'Measured Data'!#REF!)</f>
        <v>#REF!</v>
      </c>
      <c r="BE11" s="243" t="e">
        <f>IF(ISBLANK('Measured Data'!#REF!),"",'Measured Data'!#REF!)</f>
        <v>#REF!</v>
      </c>
      <c r="BF11" s="243" t="e">
        <f>IF(ISBLANK('Measured Data'!#REF!),"",'Measured Data'!#REF!)</f>
        <v>#REF!</v>
      </c>
      <c r="BG11" s="243" t="e">
        <f>IF(ISBLANK('Measured Data'!#REF!),"",'Measured Data'!#REF!)</f>
        <v>#REF!</v>
      </c>
      <c r="BH11" s="243" t="e">
        <f>IF(ISBLANK('Measured Data'!#REF!),"",'Measured Data'!#REF!)</f>
        <v>#REF!</v>
      </c>
      <c r="BI11" s="243" t="e">
        <f>IF(ISBLANK('Measured Data'!#REF!),"",'Measured Data'!#REF!)</f>
        <v>#REF!</v>
      </c>
      <c r="BJ11" s="243" t="e">
        <f>IF(ISBLANK('Measured Data'!#REF!),"",'Measured Data'!#REF!)</f>
        <v>#REF!</v>
      </c>
      <c r="BK11" s="243" t="e">
        <f>IF(ISBLANK('Measured Data'!#REF!),"",'Measured Data'!#REF!)</f>
        <v>#REF!</v>
      </c>
      <c r="BL11" s="243" t="e">
        <f>IF(ISBLANK('Measured Data'!#REF!),"",'Measured Data'!#REF!)</f>
        <v>#REF!</v>
      </c>
      <c r="BM11" s="243" t="e">
        <f>IF(ISBLANK('Measured Data'!#REF!),"",'Measured Data'!#REF!)</f>
        <v>#REF!</v>
      </c>
      <c r="BN11" s="238">
        <f>IF(ISBLANK('In Process Calc.'!B11),"",ROUND('In Process Calc.'!B11,2))</f>
        <v>7.88</v>
      </c>
      <c r="BO11" s="238">
        <f>IF(ISBLANK('In Process Calc.'!C11),"",ROUND('In Process Calc.'!C11,2))</f>
        <v>189.03</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23515.852474392137</v>
      </c>
      <c r="BV11" s="243">
        <f>IF(ISBLANK('In Process Calc.'!M11),"",'In Process Calc.'!M11)</f>
        <v>0</v>
      </c>
      <c r="BW11" s="243">
        <f>IF(ISBLANK('In Process Calc.'!N11),"",'In Process Calc.'!N11)</f>
        <v>1424.1058925925927</v>
      </c>
      <c r="BX11" s="243">
        <f>IF(ISBLANK('In Process Calc.'!O11),"",'In Process Calc.'!O11)</f>
        <v>-9.2851067777777772</v>
      </c>
      <c r="BY11" s="243">
        <f>IF(ISBLANK('In Process Calc.'!P11),"",'In Process Calc.'!P11)</f>
        <v>-2.0959375555555564</v>
      </c>
      <c r="BZ11" s="243">
        <f>IF(ISBLANK('In Process Calc.'!Q11),"",'In Process Calc.'!Q11)</f>
        <v>8.9346979629629626</v>
      </c>
      <c r="CA11" s="243">
        <f>IF(ISBLANK('In Process Calc.'!R11),"",'In Process Calc.'!R11)</f>
        <v>-3.5645098888888898</v>
      </c>
      <c r="CB11" s="243">
        <f>IF(ISBLANK('In Process Calc.'!S11),"",'In Process Calc.'!S11)</f>
        <v>1.1783651851851853</v>
      </c>
      <c r="CC11" s="243">
        <f>IF(ISBLANK('In Process Calc.'!T11),"",'In Process Calc.'!T11)</f>
        <v>43.420829621683531</v>
      </c>
      <c r="CD11" s="243">
        <f>IF(ISBLANK('In Process Calc.'!U11),"",'In Process Calc.'!U11)</f>
        <v>-6.6868720740740741</v>
      </c>
      <c r="CE11" s="243">
        <f>IF(ISBLANK('In Process Calc.'!V11),"",'In Process Calc.'!V11)</f>
        <v>-23.68069925925926</v>
      </c>
      <c r="CF11" s="243">
        <f>IF(ISBLANK('In Process Calc.'!W11),"",'In Process Calc.'!W11)</f>
        <v>0</v>
      </c>
      <c r="CG11" s="243">
        <f>IF(ISBLANK('In Process Calc.'!X11),"",'In Process Calc.'!X11)</f>
        <v>0</v>
      </c>
      <c r="CH11" s="243">
        <f>IF(ISBLANK('In Process Calc.'!Y11),"",'In Process Calc.'!Y11)</f>
        <v>0</v>
      </c>
      <c r="CI11" s="243">
        <f>IF(ISBLANK('In Process Calc.'!Z11),"",'In Process Calc.'!Z11)</f>
        <v>22.377306591671598</v>
      </c>
      <c r="CJ11" s="243">
        <f>IF(ISBLANK('In Process Calc.'!AA11),"",'In Process Calc.'!AA11)</f>
        <v>0</v>
      </c>
      <c r="CK11" s="243">
        <f>IF(ISBLANK('In Process Calc.'!AB11),"",'In Process Calc.'!AB11)</f>
        <v>0</v>
      </c>
      <c r="CL11" s="243">
        <f>IF(ISBLANK('In Process Calc.'!AC11),"",'In Process Calc.'!AC11)</f>
        <v>0</v>
      </c>
      <c r="CM11" s="243">
        <f>IF(ISBLANK('In Process Calc.'!AD11),"",'In Process Calc.'!AD11)</f>
        <v>0</v>
      </c>
      <c r="CN11" s="243">
        <f>IF(ISBLANK('In Process Calc.'!AE11),"",'In Process Calc.'!AE11)</f>
        <v>0</v>
      </c>
      <c r="CO11" s="243">
        <f>IF(ISBLANK('In Process Calc.'!AF11),"",'In Process Calc.'!AF11)</f>
        <v>0</v>
      </c>
      <c r="CP11" s="243">
        <f>IF(ISBLANK('In Process Calc.'!AG11),"",'In Process Calc.'!AG11)</f>
        <v>0</v>
      </c>
      <c r="CQ11" s="243">
        <f>IF(ISBLANK('In Process Calc.'!AH11),"",'In Process Calc.'!AH11)</f>
        <v>0</v>
      </c>
      <c r="CR11" s="243">
        <f>IF(ISBLANK('In Process Calc.'!AI11),"",'In Process Calc.'!AI11)</f>
        <v>0</v>
      </c>
      <c r="CS11" s="243">
        <f>IF(ISBLANK('In Process Calc.'!AJ11),"",'In Process Calc.'!AJ11)</f>
        <v>0</v>
      </c>
      <c r="CT11" s="243">
        <f>IF(ISBLANK('In Process Calc.'!AK11),"",'In Process Calc.'!AK11)</f>
        <v>0</v>
      </c>
      <c r="CU11" s="243">
        <f>IF(ISBLANK('In Process Calc.'!AL11),"",'In Process Calc.'!AL11)</f>
        <v>0</v>
      </c>
      <c r="CV11" s="243">
        <f>IF(ISBLANK('In Process Calc.'!AM11),"",'In Process Calc.'!AM11)</f>
        <v>-38.061684000000007</v>
      </c>
      <c r="CW11" s="243">
        <f>IF(ISBLANK('In Process Calc.'!AN11),"",'In Process Calc.'!AN11)</f>
        <v>-47.346790777777784</v>
      </c>
      <c r="CX11" s="243">
        <f>IF(ISBLANK('In Process Calc.'!AO11),"",'In Process Calc.'!AO11)</f>
        <v>-108.00721825925926</v>
      </c>
      <c r="CY11" s="243">
        <f>IF(ISBLANK('In Process Calc.'!AP11),"",'In Process Calc.'!AP11)</f>
        <v>0</v>
      </c>
      <c r="CZ11" s="243">
        <f>IF(ISBLANK('In Process Calc.'!AQ11),"",'In Process Calc.'!AQ11)</f>
        <v>0</v>
      </c>
      <c r="DA11" s="243">
        <f>IF(ISBLANK('In Process Calc.'!AR11),"",'In Process Calc.'!AR11)</f>
        <v>9.8788492458522156E-3</v>
      </c>
      <c r="DB11" s="243">
        <f>IF(ISBLANK('In Process Calc.'!AS11),"",'In Process Calc.'!AS11)</f>
        <v>9.9429606149002946E-3</v>
      </c>
      <c r="DC11" s="243">
        <f>IF(ISBLANK('In Process Calc.'!AT11),"",'In Process Calc.'!AT11)</f>
        <v>6.4111369048079609E-5</v>
      </c>
      <c r="DD11" s="243">
        <f>IF(ISBLANK('In Process Calc.'!AU11),"",'In Process Calc.'!AU11)</f>
        <v>1.2358131208728869</v>
      </c>
      <c r="DE11" s="243">
        <f>IF(ISBLANK('In Process Calc.'!AV11),"",'In Process Calc.'!AV11)</f>
        <v>-7.6451936916203311E-3</v>
      </c>
      <c r="DF11" s="243">
        <f>IF(ISBLANK('In Process Calc.'!AW11),"",'In Process Calc.'!AW11)</f>
        <v>1.2661024995738097E-3</v>
      </c>
      <c r="DG11" s="243">
        <f>IF(ISBLANK('In Process Calc.'!AX11),"",'In Process Calc.'!AX11)</f>
        <v>1.6004165330078268E-2</v>
      </c>
      <c r="DH11" s="243">
        <f>IF(ISBLANK('In Process Calc.'!AY11),"",'In Process Calc.'!AY11)</f>
        <v>-2.8047525489370041E-3</v>
      </c>
      <c r="DI11" s="243">
        <f>IF(ISBLANK('In Process Calc.'!AZ11),"",'In Process Calc.'!AZ11)</f>
        <v>6.222381050451888E-4</v>
      </c>
      <c r="DJ11" s="243">
        <f>IF(ISBLANK('In Process Calc.'!BA11),"",'In Process Calc.'!BA11)</f>
        <v>3.3393142088633906E-2</v>
      </c>
      <c r="DK11" s="243">
        <f>IF(ISBLANK('In Process Calc.'!BB11),"",'In Process Calc.'!BB11)</f>
        <v>-3.065379684902132E-3</v>
      </c>
      <c r="DL11" s="243">
        <f>IF(ISBLANK('In Process Calc.'!BC11),"",'In Process Calc.'!BC11)</f>
        <v>3.4431371412619914E-3</v>
      </c>
      <c r="DM11" s="243">
        <f>IF(ISBLANK('In Process Calc.'!BD11),"",'In Process Calc.'!BD11)</f>
        <v>0</v>
      </c>
      <c r="DN11" s="243">
        <f>IF(ISBLANK('In Process Calc.'!BE11),"",'In Process Calc.'!BE11)</f>
        <v>0</v>
      </c>
      <c r="DO11" s="243">
        <f>IF(ISBLANK('In Process Calc.'!BF11),"",'In Process Calc.'!BF11)</f>
        <v>0</v>
      </c>
      <c r="DP11" s="243">
        <f>IF(ISBLANK('In Process Calc.'!BG11),"",'In Process Calc.'!BG11)</f>
        <v>3.3011045832648299E-4</v>
      </c>
      <c r="DQ11" s="243">
        <f>IF(ISBLANK('In Process Calc.'!BH11),"",'In Process Calc.'!BH11)</f>
        <v>0</v>
      </c>
      <c r="DR11" s="243">
        <f>IF(ISBLANK('In Process Calc.'!BI11),"",'In Process Calc.'!BI11)</f>
        <v>0</v>
      </c>
      <c r="DS11" s="243">
        <f>IF(ISBLANK('In Process Calc.'!BJ11),"",'In Process Calc.'!BJ11)</f>
        <v>0</v>
      </c>
      <c r="DT11" s="243">
        <f>IF(ISBLANK('In Process Calc.'!BK11),"",'In Process Calc.'!BK11)</f>
        <v>0</v>
      </c>
      <c r="DU11" s="243">
        <f>IF(ISBLANK('In Process Calc.'!BL11),"",'In Process Calc.'!BL11)</f>
        <v>0</v>
      </c>
      <c r="DV11" s="243">
        <f>IF(ISBLANK('In Process Calc.'!BM11),"",'In Process Calc.'!BM11)</f>
        <v>0</v>
      </c>
      <c r="DW11" s="243">
        <f>IF(ISBLANK('In Process Calc.'!BN11),"",'In Process Calc.'!BN11)</f>
        <v>0</v>
      </c>
      <c r="DX11" s="243">
        <f>IF(ISBLANK('In Process Calc.'!BO11),"",'In Process Calc.'!BO11)</f>
        <v>0</v>
      </c>
      <c r="DY11" s="243">
        <f>IF(ISBLANK('In Process Calc.'!BP11),"",'In Process Calc.'!BP11)</f>
        <v>0</v>
      </c>
      <c r="DZ11" s="243">
        <f>IF(ISBLANK('In Process Calc.'!BQ11),"",'In Process Calc.'!BQ11)</f>
        <v>0</v>
      </c>
      <c r="EA11" s="243">
        <f>IF(ISBLANK('In Process Calc.'!BR11),"",'In Process Calc.'!BR11)</f>
        <v>0</v>
      </c>
      <c r="EB11" s="243">
        <f>IF(ISBLANK('In Process Calc.'!BS11),"",'In Process Calc.'!BS11)</f>
        <v>0</v>
      </c>
      <c r="EC11" s="243">
        <f>IF(ISBLANK('In Process Calc.'!BT11),"",'In Process Calc.'!BT11)</f>
        <v>2.4557410294397355E-2</v>
      </c>
      <c r="ED11" s="243">
        <f>IF(ISBLANK('In Process Calc.'!BU11),"",'In Process Calc.'!BU11)</f>
        <v>3.2202603986017687E-2</v>
      </c>
      <c r="EE11" s="243">
        <f>IF(ISBLANK('In Process Calc.'!BV11),"",'In Process Calc.'!BV11)</f>
        <v>4.3080900959217343E-2</v>
      </c>
      <c r="EF11" s="243">
        <f>IF(ISBLANK('In Process Calc.'!BW11),"",'In Process Calc.'!BW11)</f>
        <v>9.256239065433701E-2</v>
      </c>
      <c r="EG11" s="243">
        <f>IF(ISBLANK('In Process Calc.'!BX11),"",'In Process Calc.'!BX11)</f>
        <v>9.8855764291448153E-3</v>
      </c>
      <c r="EH11" s="243">
        <f>IF(ISBLANK('In Process Calc.'!BY11),"",'In Process Calc.'!BY11)</f>
        <v>0</v>
      </c>
      <c r="EI11" s="243">
        <f>IF(ISBLANK('In Process Calc.'!BZ11),"",'In Process Calc.'!BZ11)</f>
        <v>-9.1796683186201322E-2</v>
      </c>
      <c r="EJ11" s="243">
        <f>IF(ISBLANK('In Process Calc.'!CA11),"",'In Process Calc.'!CA11)</f>
        <v>0</v>
      </c>
      <c r="EK11" s="243">
        <f>IF(ISBLANK('Post Process Calc.'!A11),"",'Post Process Calc.'!A11)</f>
        <v>12.503599984741211</v>
      </c>
      <c r="EL11" s="243">
        <f>IF(ISBLANK('Post Process Calc.'!C11),"",'Post Process Calc.'!C11)</f>
        <v>8.029119649252462E-3</v>
      </c>
      <c r="EM11" s="243">
        <f>IF(ISBLANK('Post Process Calc.'!D11),"",'Post Process Calc.'!D11)</f>
        <v>0</v>
      </c>
      <c r="EN11" s="243">
        <f>IF(ISBLANK('Post Process Calc.'!E11),"",'Post Process Calc.'!E11)</f>
        <v>1.9687155750685648</v>
      </c>
      <c r="EO11" s="243">
        <f>IF(ISBLANK('Post Process Calc.'!F11),"",'Post Process Calc.'!F11)</f>
        <v>-6.3950624334056429E-3</v>
      </c>
      <c r="EP11" s="243">
        <f>IF(ISBLANK('Post Process Calc.'!G11),"",'Post Process Calc.'!G11)</f>
        <v>4.9628592869793582E-5</v>
      </c>
      <c r="EQ11" s="243">
        <f>IF(ISBLANK('Post Process Calc.'!H11),"",'Post Process Calc.'!H11)</f>
        <v>3.8451364505081302E-3</v>
      </c>
      <c r="ER11" s="243">
        <f>IF(ISBLANK('Post Process Calc.'!I11),"",'Post Process Calc.'!I11)</f>
        <v>-1.2007641469649164E-4</v>
      </c>
      <c r="ES11" s="243">
        <f>IF(ISBLANK('Post Process Calc.'!J11),"",'Post Process Calc.'!J11)</f>
        <v>8.0772592898223589E-4</v>
      </c>
      <c r="ET11" s="243">
        <f>IF(ISBLANK('Post Process Calc.'!K11),"",'Post Process Calc.'!K11)</f>
        <v>4.1801149985527301E-2</v>
      </c>
      <c r="EU11" s="243">
        <f>IF(ISBLANK('Post Process Calc.'!L11),"",'Post Process Calc.'!L11)</f>
        <v>-1.3336973026113314E-3</v>
      </c>
      <c r="EV11" s="243">
        <f>IF(ISBLANK('Post Process Calc.'!M11),"",'Post Process Calc.'!M11)</f>
        <v>-1.9205675361797805E-4</v>
      </c>
      <c r="EW11" s="243">
        <f>IF(ISBLANK('Post Process Calc.'!N11),"",'Post Process Calc.'!N11)</f>
        <v>0</v>
      </c>
      <c r="EX11" s="243">
        <f>IF(ISBLANK('Post Process Calc.'!O11),"",'Post Process Calc.'!O11)</f>
        <v>0</v>
      </c>
      <c r="EY11" s="243">
        <f>IF(ISBLANK('Post Process Calc.'!P11),"",'Post Process Calc.'!P11)</f>
        <v>0</v>
      </c>
      <c r="EZ11" s="243">
        <f>IF(ISBLANK('Post Process Calc.'!Q11),"",'Post Process Calc.'!Q11)</f>
        <v>-8.4527404757693807E-4</v>
      </c>
      <c r="FA11" s="243">
        <f>IF(ISBLANK('Post Process Calc.'!R11),"",'Post Process Calc.'!R11)</f>
        <v>0</v>
      </c>
      <c r="FB11" s="243">
        <f>IF(ISBLANK('Post Process Calc.'!S11),"",'Post Process Calc.'!S11)</f>
        <v>0</v>
      </c>
      <c r="FC11" s="243">
        <f>IF(ISBLANK('Post Process Calc.'!T11),"",'Post Process Calc.'!T11)</f>
        <v>0</v>
      </c>
      <c r="FD11" s="243">
        <f>IF(ISBLANK('Post Process Calc.'!U11),"",'Post Process Calc.'!U11)</f>
        <v>0</v>
      </c>
      <c r="FE11" s="243">
        <f>IF(ISBLANK('Post Process Calc.'!V11),"",'Post Process Calc.'!V11)</f>
        <v>0</v>
      </c>
      <c r="FF11" s="243">
        <f>IF(ISBLANK('Post Process Calc.'!W11),"",'Post Process Calc.'!W11)</f>
        <v>0</v>
      </c>
      <c r="FG11" s="243">
        <f>IF(ISBLANK('Post Process Calc.'!X11),"",'Post Process Calc.'!X11)</f>
        <v>0</v>
      </c>
      <c r="FH11" s="243">
        <f>IF(ISBLANK('Post Process Calc.'!Y11),"",'Post Process Calc.'!Y11)</f>
        <v>0</v>
      </c>
      <c r="FI11" s="243">
        <f>IF(ISBLANK('Post Process Calc.'!Z11),"",'Post Process Calc.'!Z11)</f>
        <v>0</v>
      </c>
      <c r="FJ11" s="243">
        <f>IF(ISBLANK('Post Process Calc.'!AA11),"",'Post Process Calc.'!AA11)</f>
        <v>0</v>
      </c>
      <c r="FK11" s="243">
        <f>IF(ISBLANK('Post Process Calc.'!AB11),"",'Post Process Calc.'!AB11)</f>
        <v>0</v>
      </c>
      <c r="FL11" s="243">
        <f>IF(ISBLANK('Post Process Calc.'!AC11),"",'Post Process Calc.'!AC11)</f>
        <v>0</v>
      </c>
      <c r="FM11" s="243">
        <f>IF(ISBLANK('Post Process Calc.'!AD11),"",'Post Process Calc.'!AD11)</f>
        <v>2.462233707252849E-3</v>
      </c>
      <c r="FN11" s="243">
        <f>IF(ISBLANK('Post Process Calc.'!AE11),"",'Post Process Calc.'!AE11)</f>
        <v>-3.9328287261528013E-3</v>
      </c>
      <c r="FO11" s="243">
        <f>IF(ISBLANK('Post Process Calc.'!AF11),"",'Post Process Calc.'!AF11)</f>
        <v>3.3830859763016127E-2</v>
      </c>
      <c r="FP11" s="243">
        <f>IF(ISBLANK('Post Process Calc.'!AG11),"",'Post Process Calc.'!AG11)</f>
        <v>-2.0221310845983782E-2</v>
      </c>
      <c r="FQ11" s="243">
        <f>IF(ISBLANK('Post Process Calc.'!AH11),"",'Post Process Calc.'!AH11)</f>
        <v>0</v>
      </c>
      <c r="FR11" s="243">
        <f>IF(ISBLANK('Post Process Calc.'!AI11),"",'Post Process Calc.'!AI11)</f>
        <v>-3.1905756254866045E-2</v>
      </c>
      <c r="FS11" s="243">
        <f>IF(ISBLANK('Post Process Calc.'!AJ11),"",'Post Process Calc.'!AJ11)</f>
        <v>0</v>
      </c>
    </row>
    <row r="12" spans="1:175">
      <c r="A12" s="238" t="str">
        <f>IF('Measured Data'!B14&lt;&gt;0,'Measured Data'!$B$1,"")</f>
        <v>XB52</v>
      </c>
      <c r="B12" s="238">
        <f>IF(ISBLANK('Measured Data'!A14),"",'Measured Data'!A14)</f>
        <v>7</v>
      </c>
      <c r="C12" s="245">
        <f>IF(ISBLANK('Measured Data'!B14),"",'Measured Data'!B14)</f>
        <v>6.8604166666700621</v>
      </c>
      <c r="D12" s="246">
        <f>IF(ISBLANK('Measured Data'!C14),"",'Measured Data'!C14)</f>
        <v>164.65000000008149</v>
      </c>
      <c r="E12" s="238">
        <f>IF(ISBLANK('Measured Data'!D14),"",'Measured Data'!D14)</f>
        <v>20</v>
      </c>
      <c r="F12" s="238" t="e">
        <f>IF(ISBLANK('Measured Data'!#REF!),"",'Measured Data'!#REF!)</f>
        <v>#REF!</v>
      </c>
      <c r="G12" s="238" t="str">
        <f>IF(ISBLANK('Measured Data'!G14),"",'Measured Data'!G14)</f>
        <v/>
      </c>
      <c r="H12" s="243">
        <f>IF(ISBLANK('Measured Data'!H14),"",'Measured Data'!H14)</f>
        <v>9.945699555969238</v>
      </c>
      <c r="I12" s="243">
        <f>IF(ISBLANK('Measured Data'!I14),"",'Measured Data'!I14)</f>
        <v>8.0853773553254626E-2</v>
      </c>
      <c r="J12" s="243">
        <f>IF(ISBLANK('Measured Data'!J14),"",'Measured Data'!J14)</f>
        <v>10.026553329522493</v>
      </c>
      <c r="K12" s="243">
        <f>IF(ISBLANK('Measured Data'!K14),"",'Measured Data'!K14)</f>
        <v>99.193603515625</v>
      </c>
      <c r="L12" s="238" t="str">
        <f>IF(ISBLANK('Measured Data'!L14),"",'Measured Data'!L14)</f>
        <v/>
      </c>
      <c r="M12" s="238" t="str">
        <f>IF(ISBLANK('Measured Data'!M14),"",'Measured Data'!M14)</f>
        <v/>
      </c>
      <c r="N12" s="238" t="str">
        <f>IF(ISBLANK('Measured Data'!N14),"",'Measured Data'!N14)</f>
        <v/>
      </c>
      <c r="O12" s="238" t="str">
        <f>IF(ISBLANK('Measured Data'!O14),"",'Measured Data'!O14)</f>
        <v/>
      </c>
      <c r="P12" s="238" t="str">
        <f>IF(ISBLANK('Measured Data'!P14),"",'Measured Data'!P14)</f>
        <v/>
      </c>
      <c r="Q12" s="238" t="str">
        <f>IF(ISBLANK('Measured Data'!Q14),"",'Measured Data'!Q14)</f>
        <v/>
      </c>
      <c r="R12" s="238">
        <f>IF(ISBLANK('Measured Data'!R14),"",'Measured Data'!R14)</f>
        <v>396</v>
      </c>
      <c r="S12" s="238">
        <f>IF(ISBLANK('Measured Data'!S14),"",'Measured Data'!S14)</f>
        <v>410.45</v>
      </c>
      <c r="T12" s="243">
        <f>IF(ISBLANK('Measured Data'!U14),"",'Measured Data'!U14)</f>
        <v>2.85</v>
      </c>
      <c r="U12" s="243">
        <f>IF(ISBLANK('Measured Data'!V14),"",'Measured Data'!V14)</f>
        <v>3.3980000000000001</v>
      </c>
      <c r="V12" s="243">
        <f>IF(ISBLANK('Measured Data'!W14),"",'Measured Data'!W14)</f>
        <v>5.5880000000000001</v>
      </c>
      <c r="W12" s="243">
        <f>IF(ISBLANK('Measured Data'!X14),"",'Measured Data'!X14)</f>
        <v>2.8410000000000002</v>
      </c>
      <c r="X12" s="243">
        <f>IF(ISBLANK('Measured Data'!Y14),"",'Measured Data'!Y14)</f>
        <v>0.58699999999999997</v>
      </c>
      <c r="Y12" s="243">
        <f>IF(ISBLANK('Measured Data'!Z14),"",'Measured Data'!Z14)</f>
        <v>31.250693843113741</v>
      </c>
      <c r="Z12" s="243">
        <f>IF(ISBLANK('Measured Data'!AA14),"",'Measured Data'!AA14)</f>
        <v>2.6819999999999999</v>
      </c>
      <c r="AA12" s="243">
        <f>IF(ISBLANK('Measured Data'!AB14),"",'Measured Data'!AB14)</f>
        <v>15.743</v>
      </c>
      <c r="AB12" s="243" t="str">
        <f>IF(ISBLANK('Measured Data'!AC14),"",'Measured Data'!AC14)</f>
        <v/>
      </c>
      <c r="AC12" s="243" t="str">
        <f>IF(ISBLANK('Measured Data'!AD14),"",'Measured Data'!AD14)</f>
        <v/>
      </c>
      <c r="AD12" s="243" t="str">
        <f>IF(ISBLANK('Measured Data'!AE14),"",'Measured Data'!AE14)</f>
        <v/>
      </c>
      <c r="AE12" s="243">
        <f>IF(ISBLANK('Measured Data'!AF14),"",'Measured Data'!AF14)</f>
        <v>10.990230905861457</v>
      </c>
      <c r="AF12" s="243" t="str">
        <f>IF(ISBLANK('Measured Data'!AG14),"",'Measured Data'!AG14)</f>
        <v/>
      </c>
      <c r="AG12" s="243" t="str">
        <f>IF(ISBLANK('Measured Data'!AH14),"",'Measured Data'!AH14)</f>
        <v/>
      </c>
      <c r="AH12" s="243" t="str">
        <f>IF(ISBLANK('Measured Data'!AI14),"",'Measured Data'!AI14)</f>
        <v/>
      </c>
      <c r="AI12" s="243" t="str">
        <f>IF(ISBLANK('Measured Data'!AJ14),"",'Measured Data'!AJ14)</f>
        <v/>
      </c>
      <c r="AJ12" s="243" t="str">
        <f>IF(ISBLANK('Measured Data'!AK14),"",'Measured Data'!AK14)</f>
        <v/>
      </c>
      <c r="AK12" s="243" t="str">
        <f>IF(ISBLANK('Measured Data'!AL14),"",'Measured Data'!AL14)</f>
        <v/>
      </c>
      <c r="AL12" s="243" t="str">
        <f>IF(ISBLANK('Measured Data'!AM14),"",'Measured Data'!AM14)</f>
        <v/>
      </c>
      <c r="AM12" s="243" t="str">
        <f>IF(ISBLANK('Measured Data'!AN14),"",'Measured Data'!AN14)</f>
        <v/>
      </c>
      <c r="AN12" s="243" t="str">
        <f>IF(ISBLANK('Measured Data'!AO14),"",'Measured Data'!AO14)</f>
        <v/>
      </c>
      <c r="AO12" s="243" t="str">
        <f>IF(ISBLANK('Measured Data'!AP14),"",'Measured Data'!AP14)</f>
        <v/>
      </c>
      <c r="AP12" s="243" t="str">
        <f>IF(ISBLANK('Measured Data'!AQ14),"",'Measured Data'!AQ14)</f>
        <v/>
      </c>
      <c r="AQ12" s="243" t="str">
        <f>IF(ISBLANK('Measured Data'!AR14),"",'Measured Data'!AR14)</f>
        <v/>
      </c>
      <c r="AR12" s="243" t="str">
        <f>IF(ISBLANK('Measured Data'!AS14),"",'Measured Data'!AS14)</f>
        <v/>
      </c>
      <c r="AS12" s="243" t="str">
        <f>IF(ISBLANK('Measured Data'!AT14),"",'Measured Data'!AT14)</f>
        <v/>
      </c>
      <c r="AT12" s="243" t="str">
        <f>IF(ISBLANK('Measured Data'!AU14),"",'Measured Data'!AU14)</f>
        <v/>
      </c>
      <c r="AU12" s="243" t="str">
        <f>IF(ISBLANK('Measured Data'!AV14),"",'Measured Data'!AV14)</f>
        <v/>
      </c>
      <c r="AV12" s="243" t="str">
        <f>IF(ISBLANK('Measured Data'!AW14),"",'Measured Data'!AW14)</f>
        <v/>
      </c>
      <c r="AW12" s="243" t="str">
        <f>IF(ISBLANK('Measured Data'!AX14),"",'Measured Data'!AX14)</f>
        <v/>
      </c>
      <c r="AX12" s="243" t="str">
        <f>IF(ISBLANK('Measured Data'!AY14),"",'Measured Data'!AY14)</f>
        <v/>
      </c>
      <c r="AY12" s="243" t="str">
        <f>IF(ISBLANK('Measured Data'!AZ14),"",'Measured Data'!AZ14)</f>
        <v/>
      </c>
      <c r="AZ12" s="243" t="str">
        <f>IF(ISBLANK('Measured Data'!BA14),"",'Measured Data'!BA14)</f>
        <v/>
      </c>
      <c r="BA12" s="243" t="str">
        <f>IF(ISBLANK('Measured Data'!BB14),"",'Measured Data'!BB14)</f>
        <v/>
      </c>
      <c r="BB12" s="243" t="str">
        <f>IF(ISBLANK('Measured Data'!BC14),"",'Measured Data'!BC14)</f>
        <v/>
      </c>
      <c r="BC12" s="243" t="str">
        <f>IF(ISBLANK('Measured Data'!BE14),"",'Measured Data'!BE14)</f>
        <v/>
      </c>
      <c r="BD12" s="243" t="str">
        <f>IF(ISBLANK('Measured Data'!BF14),"",'Measured Data'!BF14)</f>
        <v/>
      </c>
      <c r="BE12" s="243" t="str">
        <f>IF(ISBLANK('Measured Data'!BG14),"",'Measured Data'!BG14)</f>
        <v/>
      </c>
      <c r="BF12" s="243" t="str">
        <f>IF(ISBLANK('Measured Data'!BI14),"",'Measured Data'!BI14)</f>
        <v/>
      </c>
      <c r="BG12" s="243" t="str">
        <f>IF(ISBLANK('Measured Data'!BJ14),"",'Measured Data'!BJ14)</f>
        <v/>
      </c>
      <c r="BH12" s="243" t="str">
        <f>IF(ISBLANK('Measured Data'!BK14),"",'Measured Data'!BK14)</f>
        <v/>
      </c>
      <c r="BI12" s="243" t="str">
        <f>IF(ISBLANK('Measured Data'!BL14),"",'Measured Data'!BL14)</f>
        <v/>
      </c>
      <c r="BJ12" s="243" t="str">
        <f>IF(ISBLANK('Measured Data'!BM14),"",'Measured Data'!BM14)</f>
        <v/>
      </c>
      <c r="BK12" s="243" t="str">
        <f>IF(ISBLANK('Measured Data'!BN14),"",'Measured Data'!BN14)</f>
        <v/>
      </c>
      <c r="BL12" s="243" t="str">
        <f>IF(ISBLANK('Measured Data'!BO14),"",'Measured Data'!BO14)</f>
        <v/>
      </c>
      <c r="BM12" s="243">
        <f>IF(ISBLANK('Measured Data'!BP14),"",'Measured Data'!BP14)</f>
        <v>0</v>
      </c>
      <c r="BN12" s="238">
        <f>IF(ISBLANK('In Process Calc.'!B12),"",ROUND('In Process Calc.'!B12,2))</f>
        <v>8.8699999999999992</v>
      </c>
      <c r="BO12" s="238">
        <f>IF(ISBLANK('In Process Calc.'!C12),"",ROUND('In Process Calc.'!C12,2))</f>
        <v>212.98</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29557.482868931962</v>
      </c>
      <c r="BV12" s="243">
        <f>IF(ISBLANK('In Process Calc.'!M12),"",'In Process Calc.'!M12)</f>
        <v>0</v>
      </c>
      <c r="BW12" s="243">
        <f>IF(ISBLANK('In Process Calc.'!N12),"",'In Process Calc.'!N12)</f>
        <v>2265.8599163888889</v>
      </c>
      <c r="BX12" s="243">
        <f>IF(ISBLANK('In Process Calc.'!O12),"",'In Process Calc.'!O12)</f>
        <v>-12.406041250000001</v>
      </c>
      <c r="BY12" s="243">
        <f>IF(ISBLANK('In Process Calc.'!P12),"",'In Process Calc.'!P12)</f>
        <v>-1.1760944722222231</v>
      </c>
      <c r="BZ12" s="243">
        <f>IF(ISBLANK('In Process Calc.'!Q12),"",'In Process Calc.'!Q12)</f>
        <v>11.163015</v>
      </c>
      <c r="CA12" s="243">
        <f>IF(ISBLANK('In Process Calc.'!R12),"",'In Process Calc.'!R12)</f>
        <v>-2.7720229444444451</v>
      </c>
      <c r="CB12" s="243">
        <f>IF(ISBLANK('In Process Calc.'!S12),"",'In Process Calc.'!S12)</f>
        <v>1.5112030833333334</v>
      </c>
      <c r="CC12" s="243">
        <f>IF(ISBLANK('In Process Calc.'!T12),"",'In Process Calc.'!T12)</f>
        <v>56.427587154105098</v>
      </c>
      <c r="CD12" s="243">
        <f>IF(ISBLANK('In Process Calc.'!U12),"",'In Process Calc.'!U12)</f>
        <v>-6.890430750000001</v>
      </c>
      <c r="CE12" s="243">
        <f>IF(ISBLANK('In Process Calc.'!V12),"",'In Process Calc.'!V12)</f>
        <v>-17.816032222222226</v>
      </c>
      <c r="CF12" s="243">
        <f>IF(ISBLANK('In Process Calc.'!W12),"",'In Process Calc.'!W12)</f>
        <v>0</v>
      </c>
      <c r="CG12" s="243">
        <f>IF(ISBLANK('In Process Calc.'!X12),"",'In Process Calc.'!X12)</f>
        <v>0</v>
      </c>
      <c r="CH12" s="243">
        <f>IF(ISBLANK('In Process Calc.'!Y12),"",'In Process Calc.'!Y12)</f>
        <v>0</v>
      </c>
      <c r="CI12" s="243">
        <f>IF(ISBLANK('In Process Calc.'!Z12),"",'In Process Calc.'!Z12)</f>
        <v>15.320631660746004</v>
      </c>
      <c r="CJ12" s="243">
        <f>IF(ISBLANK('In Process Calc.'!AA12),"",'In Process Calc.'!AA12)</f>
        <v>0</v>
      </c>
      <c r="CK12" s="243">
        <f>IF(ISBLANK('In Process Calc.'!AB12),"",'In Process Calc.'!AB12)</f>
        <v>0</v>
      </c>
      <c r="CL12" s="243">
        <f>IF(ISBLANK('In Process Calc.'!AC12),"",'In Process Calc.'!AC12)</f>
        <v>0</v>
      </c>
      <c r="CM12" s="243">
        <f>IF(ISBLANK('In Process Calc.'!AD12),"",'In Process Calc.'!AD12)</f>
        <v>0</v>
      </c>
      <c r="CN12" s="243">
        <f>IF(ISBLANK('In Process Calc.'!AE12),"",'In Process Calc.'!AE12)</f>
        <v>0</v>
      </c>
      <c r="CO12" s="243">
        <f>IF(ISBLANK('In Process Calc.'!AF12),"",'In Process Calc.'!AF12)</f>
        <v>0</v>
      </c>
      <c r="CP12" s="243">
        <f>IF(ISBLANK('In Process Calc.'!AG12),"",'In Process Calc.'!AG12)</f>
        <v>0</v>
      </c>
      <c r="CQ12" s="243">
        <f>IF(ISBLANK('In Process Calc.'!AH12),"",'In Process Calc.'!AH12)</f>
        <v>0</v>
      </c>
      <c r="CR12" s="243">
        <f>IF(ISBLANK('In Process Calc.'!AI12),"",'In Process Calc.'!AI12)</f>
        <v>0</v>
      </c>
      <c r="CS12" s="243">
        <f>IF(ISBLANK('In Process Calc.'!AJ12),"",'In Process Calc.'!AJ12)</f>
        <v>0</v>
      </c>
      <c r="CT12" s="243">
        <f>IF(ISBLANK('In Process Calc.'!AK12),"",'In Process Calc.'!AK12)</f>
        <v>0</v>
      </c>
      <c r="CU12" s="243">
        <f>IF(ISBLANK('In Process Calc.'!AL12),"",'In Process Calc.'!AL12)</f>
        <v>0</v>
      </c>
      <c r="CV12" s="243">
        <f>IF(ISBLANK('In Process Calc.'!AM12),"",'In Process Calc.'!AM12)</f>
        <v>-26.130899638888899</v>
      </c>
      <c r="CW12" s="243">
        <f>IF(ISBLANK('In Process Calc.'!AN12),"",'In Process Calc.'!AN12)</f>
        <v>-38.5369408888889</v>
      </c>
      <c r="CX12" s="243">
        <f>IF(ISBLANK('In Process Calc.'!AO12),"",'In Process Calc.'!AO12)</f>
        <v>-50.739571222222253</v>
      </c>
      <c r="CY12" s="243">
        <f>IF(ISBLANK('In Process Calc.'!AP12),"",'In Process Calc.'!AP12)</f>
        <v>0</v>
      </c>
      <c r="CZ12" s="243">
        <f>IF(ISBLANK('In Process Calc.'!AQ12),"",'In Process Calc.'!AQ12)</f>
        <v>0</v>
      </c>
      <c r="DA12" s="243">
        <f>IF(ISBLANK('In Process Calc.'!AR12),"",'In Process Calc.'!AR12)</f>
        <v>9.3292274104369629E-3</v>
      </c>
      <c r="DB12" s="243">
        <f>IF(ISBLANK('In Process Calc.'!AS12),"",'In Process Calc.'!AS12)</f>
        <v>9.4532237602280769E-3</v>
      </c>
      <c r="DC12" s="243">
        <f>IF(ISBLANK('In Process Calc.'!AT12),"",'In Process Calc.'!AT12)</f>
        <v>1.2399634979111352E-4</v>
      </c>
      <c r="DD12" s="243">
        <f>IF(ISBLANK('In Process Calc.'!AU12),"",'In Process Calc.'!AU12)</f>
        <v>1.2998005834225068</v>
      </c>
      <c r="DE12" s="243">
        <f>IF(ISBLANK('In Process Calc.'!AV12),"",'In Process Calc.'!AV12)</f>
        <v>-4.8192136100789849E-3</v>
      </c>
      <c r="DF12" s="243">
        <f>IF(ISBLANK('In Process Calc.'!AW12),"",'In Process Calc.'!AW12)</f>
        <v>1.4203823713032366E-3</v>
      </c>
      <c r="DG12" s="243">
        <f>IF(ISBLANK('In Process Calc.'!AX12),"",'In Process Calc.'!AX12)</f>
        <v>3.4408719209068745E-3</v>
      </c>
      <c r="DH12" s="243">
        <f>IF(ISBLANK('In Process Calc.'!AY12),"",'In Process Calc.'!AY12)</f>
        <v>1.223724465370523E-3</v>
      </c>
      <c r="DI12" s="243">
        <f>IF(ISBLANK('In Process Calc.'!AZ12),"",'In Process Calc.'!AZ12)</f>
        <v>5.1395405542222655E-4</v>
      </c>
      <c r="DJ12" s="243">
        <f>IF(ISBLANK('In Process Calc.'!BA12),"",'In Process Calc.'!BA12)</f>
        <v>2.9533231743167482E-2</v>
      </c>
      <c r="DK12" s="243">
        <f>IF(ISBLANK('In Process Calc.'!BB12),"",'In Process Calc.'!BB12)</f>
        <v>-3.1432660640688816E-4</v>
      </c>
      <c r="DL12" s="243">
        <f>IF(ISBLANK('In Process Calc.'!BC12),"",'In Process Calc.'!BC12)</f>
        <v>9.0559681579427953E-3</v>
      </c>
      <c r="DM12" s="243">
        <f>IF(ISBLANK('In Process Calc.'!BD12),"",'In Process Calc.'!BD12)</f>
        <v>0</v>
      </c>
      <c r="DN12" s="243">
        <f>IF(ISBLANK('In Process Calc.'!BE12),"",'In Process Calc.'!BE12)</f>
        <v>0</v>
      </c>
      <c r="DO12" s="243">
        <f>IF(ISBLANK('In Process Calc.'!BF12),"",'In Process Calc.'!BF12)</f>
        <v>0</v>
      </c>
      <c r="DP12" s="243">
        <f>IF(ISBLANK('In Process Calc.'!BG12),"",'In Process Calc.'!BG12)</f>
        <v>-9.5454418647481082E-3</v>
      </c>
      <c r="DQ12" s="243">
        <f>IF(ISBLANK('In Process Calc.'!BH12),"",'In Process Calc.'!BH12)</f>
        <v>0</v>
      </c>
      <c r="DR12" s="243">
        <f>IF(ISBLANK('In Process Calc.'!BI12),"",'In Process Calc.'!BI12)</f>
        <v>0</v>
      </c>
      <c r="DS12" s="243">
        <f>IF(ISBLANK('In Process Calc.'!BJ12),"",'In Process Calc.'!BJ12)</f>
        <v>0</v>
      </c>
      <c r="DT12" s="243">
        <f>IF(ISBLANK('In Process Calc.'!BK12),"",'In Process Calc.'!BK12)</f>
        <v>0</v>
      </c>
      <c r="DU12" s="243">
        <f>IF(ISBLANK('In Process Calc.'!BL12),"",'In Process Calc.'!BL12)</f>
        <v>0</v>
      </c>
      <c r="DV12" s="243">
        <f>IF(ISBLANK('In Process Calc.'!BM12),"",'In Process Calc.'!BM12)</f>
        <v>0</v>
      </c>
      <c r="DW12" s="243">
        <f>IF(ISBLANK('In Process Calc.'!BN12),"",'In Process Calc.'!BN12)</f>
        <v>0</v>
      </c>
      <c r="DX12" s="243">
        <f>IF(ISBLANK('In Process Calc.'!BO12),"",'In Process Calc.'!BO12)</f>
        <v>0</v>
      </c>
      <c r="DY12" s="243">
        <f>IF(ISBLANK('In Process Calc.'!BP12),"",'In Process Calc.'!BP12)</f>
        <v>0</v>
      </c>
      <c r="DZ12" s="243">
        <f>IF(ISBLANK('In Process Calc.'!BQ12),"",'In Process Calc.'!BQ12)</f>
        <v>0</v>
      </c>
      <c r="EA12" s="243">
        <f>IF(ISBLANK('In Process Calc.'!BR12),"",'In Process Calc.'!BR12)</f>
        <v>0</v>
      </c>
      <c r="EB12" s="243">
        <f>IF(ISBLANK('In Process Calc.'!BS12),"",'In Process Calc.'!BS12)</f>
        <v>0</v>
      </c>
      <c r="EC12" s="243">
        <f>IF(ISBLANK('In Process Calc.'!BT12),"",'In Process Calc.'!BT12)</f>
        <v>1.7909053182869478E-2</v>
      </c>
      <c r="ED12" s="243">
        <f>IF(ISBLANK('In Process Calc.'!BU12),"",'In Process Calc.'!BU12)</f>
        <v>2.2728266792948461E-2</v>
      </c>
      <c r="EE12" s="243">
        <f>IF(ISBLANK('In Process Calc.'!BV12),"",'In Process Calc.'!BV12)</f>
        <v>5.9514971032904949E-2</v>
      </c>
      <c r="EF12" s="243">
        <f>IF(ISBLANK('In Process Calc.'!BW12),"",'In Process Calc.'!BW12)</f>
        <v>7.5544244895176332E-2</v>
      </c>
      <c r="EG12" s="243">
        <f>IF(ISBLANK('In Process Calc.'!BX12),"",'In Process Calc.'!BX12)</f>
        <v>-0.32321020427967379</v>
      </c>
      <c r="EH12" s="243">
        <f>IF(ISBLANK('In Process Calc.'!BY12),"",'In Process Calc.'!BY12)</f>
        <v>0</v>
      </c>
      <c r="EI12" s="243">
        <f>IF(ISBLANK('In Process Calc.'!BZ12),"",'In Process Calc.'!BZ12)</f>
        <v>-1.0643149694567635E-2</v>
      </c>
      <c r="EJ12" s="243">
        <f>IF(ISBLANK('In Process Calc.'!CA12),"",'In Process Calc.'!CA12)</f>
        <v>0</v>
      </c>
      <c r="EK12" s="243">
        <f>IF(ISBLANK('Post Process Calc.'!A12),"",'Post Process Calc.'!A12)</f>
        <v>15.666299684143066</v>
      </c>
      <c r="EL12" s="243">
        <f>IF(ISBLANK('Post Process Calc.'!C12),"",'Post Process Calc.'!C12)</f>
        <v>4.910763698539748E-3</v>
      </c>
      <c r="EM12" s="243">
        <f>IF(ISBLANK('Post Process Calc.'!D12),"",'Post Process Calc.'!D12)</f>
        <v>0</v>
      </c>
      <c r="EN12" s="243">
        <f>IF(ISBLANK('Post Process Calc.'!E12),"",'Post Process Calc.'!E12)</f>
        <v>1.7214131266917736</v>
      </c>
      <c r="EO12" s="243">
        <f>IF(ISBLANK('Post Process Calc.'!F12),"",'Post Process Calc.'!F12)</f>
        <v>-3.5741959131809398E-3</v>
      </c>
      <c r="EP12" s="243">
        <f>IF(ISBLANK('Post Process Calc.'!G12),"",'Post Process Calc.'!G12)</f>
        <v>2.4671264554532277E-4</v>
      </c>
      <c r="EQ12" s="243">
        <f>IF(ISBLANK('Post Process Calc.'!H12),"",'Post Process Calc.'!H12)</f>
        <v>3.24532621318559E-3</v>
      </c>
      <c r="ER12" s="243">
        <f>IF(ISBLANK('Post Process Calc.'!I12),"",'Post Process Calc.'!I12)</f>
        <v>6.9029737870183029E-4</v>
      </c>
      <c r="ES12" s="243">
        <f>IF(ISBLANK('Post Process Calc.'!J12),"",'Post Process Calc.'!J12)</f>
        <v>5.221405585821348E-4</v>
      </c>
      <c r="ET12" s="243">
        <f>IF(ISBLANK('Post Process Calc.'!K12),"",'Post Process Calc.'!K12)</f>
        <v>3.791441420650872E-2</v>
      </c>
      <c r="EU12" s="243">
        <f>IF(ISBLANK('Post Process Calc.'!L12),"",'Post Process Calc.'!L12)</f>
        <v>-8.7606768564061542E-5</v>
      </c>
      <c r="EV12" s="243">
        <f>IF(ISBLANK('Post Process Calc.'!M12),"",'Post Process Calc.'!M12)</f>
        <v>2.8163690574395223E-3</v>
      </c>
      <c r="EW12" s="243">
        <f>IF(ISBLANK('Post Process Calc.'!N12),"",'Post Process Calc.'!N12)</f>
        <v>0</v>
      </c>
      <c r="EX12" s="243">
        <f>IF(ISBLANK('Post Process Calc.'!O12),"",'Post Process Calc.'!O12)</f>
        <v>0</v>
      </c>
      <c r="EY12" s="243">
        <f>IF(ISBLANK('Post Process Calc.'!P12),"",'Post Process Calc.'!P12)</f>
        <v>0</v>
      </c>
      <c r="EZ12" s="243">
        <f>IF(ISBLANK('Post Process Calc.'!Q12),"",'Post Process Calc.'!Q12)</f>
        <v>-3.5232107501196523E-3</v>
      </c>
      <c r="FA12" s="243">
        <f>IF(ISBLANK('Post Process Calc.'!R12),"",'Post Process Calc.'!R12)</f>
        <v>0</v>
      </c>
      <c r="FB12" s="243">
        <f>IF(ISBLANK('Post Process Calc.'!S12),"",'Post Process Calc.'!S12)</f>
        <v>0</v>
      </c>
      <c r="FC12" s="243">
        <f>IF(ISBLANK('Post Process Calc.'!T12),"",'Post Process Calc.'!T12)</f>
        <v>0</v>
      </c>
      <c r="FD12" s="243">
        <f>IF(ISBLANK('Post Process Calc.'!U12),"",'Post Process Calc.'!U12)</f>
        <v>0</v>
      </c>
      <c r="FE12" s="243">
        <f>IF(ISBLANK('Post Process Calc.'!V12),"",'Post Process Calc.'!V12)</f>
        <v>0</v>
      </c>
      <c r="FF12" s="243">
        <f>IF(ISBLANK('Post Process Calc.'!W12),"",'Post Process Calc.'!W12)</f>
        <v>0</v>
      </c>
      <c r="FG12" s="243">
        <f>IF(ISBLANK('Post Process Calc.'!X12),"",'Post Process Calc.'!X12)</f>
        <v>0</v>
      </c>
      <c r="FH12" s="243">
        <f>IF(ISBLANK('Post Process Calc.'!Y12),"",'Post Process Calc.'!Y12)</f>
        <v>0</v>
      </c>
      <c r="FI12" s="243">
        <f>IF(ISBLANK('Post Process Calc.'!Z12),"",'Post Process Calc.'!Z12)</f>
        <v>0</v>
      </c>
      <c r="FJ12" s="243">
        <f>IF(ISBLANK('Post Process Calc.'!AA12),"",'Post Process Calc.'!AA12)</f>
        <v>0</v>
      </c>
      <c r="FK12" s="243">
        <f>IF(ISBLANK('Post Process Calc.'!AB12),"",'Post Process Calc.'!AB12)</f>
        <v>0</v>
      </c>
      <c r="FL12" s="243">
        <f>IF(ISBLANK('Post Process Calc.'!AC12),"",'Post Process Calc.'!AC12)</f>
        <v>0</v>
      </c>
      <c r="FM12" s="243">
        <f>IF(ISBLANK('Post Process Calc.'!AD12),"",'Post Process Calc.'!AD12)</f>
        <v>8.7623461813881361E-3</v>
      </c>
      <c r="FN12" s="243">
        <f>IF(ISBLANK('Post Process Calc.'!AE12),"",'Post Process Calc.'!AE12)</f>
        <v>5.1881502682071977E-3</v>
      </c>
      <c r="FO12" s="243">
        <f>IF(ISBLANK('Post Process Calc.'!AF12),"",'Post Process Calc.'!AF12)</f>
        <v>4.2219800053510538E-2</v>
      </c>
      <c r="FP12" s="243">
        <f>IF(ISBLANK('Post Process Calc.'!AG12),"",'Post Process Calc.'!AG12)</f>
        <v>-9.2925364240886182E-2</v>
      </c>
      <c r="FQ12" s="243">
        <f>IF(ISBLANK('Post Process Calc.'!AH12),"",'Post Process Calc.'!AH12)</f>
        <v>0</v>
      </c>
      <c r="FR12" s="243">
        <f>IF(ISBLANK('Post Process Calc.'!AI12),"",'Post Process Calc.'!AI12)</f>
        <v>-2.3106454470559167E-3</v>
      </c>
      <c r="FS12" s="243">
        <f>IF(ISBLANK('Post Process Calc.'!AJ12),"",'Post Process Calc.'!AJ12)</f>
        <v>0</v>
      </c>
    </row>
    <row r="13" spans="1:175">
      <c r="A13" s="238" t="e">
        <f>IF('Measured Data'!#REF!&lt;&gt;0,'Measured Data'!$B$1,"")</f>
        <v>#REF!</v>
      </c>
      <c r="B13" s="238" t="e">
        <f>IF(ISBLANK('Measured Data'!#REF!),"",'Measured Data'!#REF!)</f>
        <v>#REF!</v>
      </c>
      <c r="C13" s="245" t="e">
        <f>IF(ISBLANK('Measured Data'!#REF!),"",'Measured Data'!#REF!)</f>
        <v>#REF!</v>
      </c>
      <c r="D13" s="246" t="e">
        <f>IF(ISBLANK('Measured Data'!#REF!),"",'Measured Data'!#REF!)</f>
        <v>#REF!</v>
      </c>
      <c r="E13" s="238" t="e">
        <f>IF(ISBLANK('Measured Data'!#REF!),"",'Measured Data'!#REF!)</f>
        <v>#REF!</v>
      </c>
      <c r="F13" s="238" t="e">
        <f>IF(ISBLANK('Measured Data'!#REF!),"",'Measured Data'!#REF!)</f>
        <v>#REF!</v>
      </c>
      <c r="G13" s="238" t="e">
        <f>IF(ISBLANK('Measured Data'!#REF!),"",'Measured Data'!#REF!)</f>
        <v>#REF!</v>
      </c>
      <c r="H13" s="243" t="e">
        <f>IF(ISBLANK('Measured Data'!#REF!),"",'Measured Data'!#REF!)</f>
        <v>#REF!</v>
      </c>
      <c r="I13" s="243" t="e">
        <f>IF(ISBLANK('Measured Data'!#REF!),"",'Measured Data'!#REF!)</f>
        <v>#REF!</v>
      </c>
      <c r="J13" s="243" t="e">
        <f>IF(ISBLANK('Measured Data'!#REF!),"",'Measured Data'!#REF!)</f>
        <v>#REF!</v>
      </c>
      <c r="K13" s="243" t="e">
        <f>IF(ISBLANK('Measured Data'!#REF!),"",'Measured Data'!#REF!)</f>
        <v>#REF!</v>
      </c>
      <c r="L13" s="238" t="e">
        <f>IF(ISBLANK('Measured Data'!#REF!),"",'Measured Data'!#REF!)</f>
        <v>#REF!</v>
      </c>
      <c r="M13" s="238" t="e">
        <f>IF(ISBLANK('Measured Data'!#REF!),"",'Measured Data'!#REF!)</f>
        <v>#REF!</v>
      </c>
      <c r="N13" s="238" t="e">
        <f>IF(ISBLANK('Measured Data'!#REF!),"",'Measured Data'!#REF!)</f>
        <v>#REF!</v>
      </c>
      <c r="O13" s="238" t="e">
        <f>IF(ISBLANK('Measured Data'!#REF!),"",'Measured Data'!#REF!)</f>
        <v>#REF!</v>
      </c>
      <c r="P13" s="238" t="e">
        <f>IF(ISBLANK('Measured Data'!#REF!),"",'Measured Data'!#REF!)</f>
        <v>#REF!</v>
      </c>
      <c r="Q13" s="238" t="e">
        <f>IF(ISBLANK('Measured Data'!#REF!),"",'Measured Data'!#REF!)</f>
        <v>#REF!</v>
      </c>
      <c r="R13" s="238" t="e">
        <f>IF(ISBLANK('Measured Data'!#REF!),"",'Measured Data'!#REF!)</f>
        <v>#REF!</v>
      </c>
      <c r="S13" s="238" t="e">
        <f>IF(ISBLANK('Measured Data'!#REF!),"",'Measured Data'!#REF!)</f>
        <v>#REF!</v>
      </c>
      <c r="T13" s="243" t="e">
        <f>IF(ISBLANK('Measured Data'!#REF!),"",'Measured Data'!#REF!)</f>
        <v>#REF!</v>
      </c>
      <c r="U13" s="243" t="e">
        <f>IF(ISBLANK('Measured Data'!#REF!),"",'Measured Data'!#REF!)</f>
        <v>#REF!</v>
      </c>
      <c r="V13" s="243" t="e">
        <f>IF(ISBLANK('Measured Data'!#REF!),"",'Measured Data'!#REF!)</f>
        <v>#REF!</v>
      </c>
      <c r="W13" s="243" t="e">
        <f>IF(ISBLANK('Measured Data'!#REF!),"",'Measured Data'!#REF!)</f>
        <v>#REF!</v>
      </c>
      <c r="X13" s="243" t="e">
        <f>IF(ISBLANK('Measured Data'!#REF!),"",'Measured Data'!#REF!)</f>
        <v>#REF!</v>
      </c>
      <c r="Y13" s="243" t="e">
        <f>IF(ISBLANK('Measured Data'!#REF!),"",'Measured Data'!#REF!)</f>
        <v>#REF!</v>
      </c>
      <c r="Z13" s="243" t="e">
        <f>IF(ISBLANK('Measured Data'!#REF!),"",'Measured Data'!#REF!)</f>
        <v>#REF!</v>
      </c>
      <c r="AA13" s="243" t="e">
        <f>IF(ISBLANK('Measured Data'!#REF!),"",'Measured Data'!#REF!)</f>
        <v>#REF!</v>
      </c>
      <c r="AB13" s="243" t="e">
        <f>IF(ISBLANK('Measured Data'!#REF!),"",'Measured Data'!#REF!)</f>
        <v>#REF!</v>
      </c>
      <c r="AC13" s="243" t="e">
        <f>IF(ISBLANK('Measured Data'!#REF!),"",'Measured Data'!#REF!)</f>
        <v>#REF!</v>
      </c>
      <c r="AD13" s="243" t="e">
        <f>IF(ISBLANK('Measured Data'!#REF!),"",'Measured Data'!#REF!)</f>
        <v>#REF!</v>
      </c>
      <c r="AE13" s="243" t="e">
        <f>IF(ISBLANK('Measured Data'!#REF!),"",'Measured Data'!#REF!)</f>
        <v>#REF!</v>
      </c>
      <c r="AF13" s="243" t="e">
        <f>IF(ISBLANK('Measured Data'!#REF!),"",'Measured Data'!#REF!)</f>
        <v>#REF!</v>
      </c>
      <c r="AG13" s="243" t="e">
        <f>IF(ISBLANK('Measured Data'!#REF!),"",'Measured Data'!#REF!)</f>
        <v>#REF!</v>
      </c>
      <c r="AH13" s="243" t="e">
        <f>IF(ISBLANK('Measured Data'!#REF!),"",'Measured Data'!#REF!)</f>
        <v>#REF!</v>
      </c>
      <c r="AI13" s="243" t="e">
        <f>IF(ISBLANK('Measured Data'!#REF!),"",'Measured Data'!#REF!)</f>
        <v>#REF!</v>
      </c>
      <c r="AJ13" s="243" t="e">
        <f>IF(ISBLANK('Measured Data'!#REF!),"",'Measured Data'!#REF!)</f>
        <v>#REF!</v>
      </c>
      <c r="AK13" s="243" t="e">
        <f>IF(ISBLANK('Measured Data'!#REF!),"",'Measured Data'!#REF!)</f>
        <v>#REF!</v>
      </c>
      <c r="AL13" s="243" t="e">
        <f>IF(ISBLANK('Measured Data'!#REF!),"",'Measured Data'!#REF!)</f>
        <v>#REF!</v>
      </c>
      <c r="AM13" s="243" t="e">
        <f>IF(ISBLANK('Measured Data'!#REF!),"",'Measured Data'!#REF!)</f>
        <v>#REF!</v>
      </c>
      <c r="AN13" s="243" t="e">
        <f>IF(ISBLANK('Measured Data'!#REF!),"",'Measured Data'!#REF!)</f>
        <v>#REF!</v>
      </c>
      <c r="AO13" s="243" t="e">
        <f>IF(ISBLANK('Measured Data'!#REF!),"",'Measured Data'!#REF!)</f>
        <v>#REF!</v>
      </c>
      <c r="AP13" s="243" t="e">
        <f>IF(ISBLANK('Measured Data'!#REF!),"",'Measured Data'!#REF!)</f>
        <v>#REF!</v>
      </c>
      <c r="AQ13" s="243" t="e">
        <f>IF(ISBLANK('Measured Data'!#REF!),"",'Measured Data'!#REF!)</f>
        <v>#REF!</v>
      </c>
      <c r="AR13" s="243" t="e">
        <f>IF(ISBLANK('Measured Data'!#REF!),"",'Measured Data'!#REF!)</f>
        <v>#REF!</v>
      </c>
      <c r="AS13" s="243" t="e">
        <f>IF(ISBLANK('Measured Data'!#REF!),"",'Measured Data'!#REF!)</f>
        <v>#REF!</v>
      </c>
      <c r="AT13" s="243" t="e">
        <f>IF(ISBLANK('Measured Data'!#REF!),"",'Measured Data'!#REF!)</f>
        <v>#REF!</v>
      </c>
      <c r="AU13" s="243" t="e">
        <f>IF(ISBLANK('Measured Data'!#REF!),"",'Measured Data'!#REF!)</f>
        <v>#REF!</v>
      </c>
      <c r="AV13" s="243" t="e">
        <f>IF(ISBLANK('Measured Data'!#REF!),"",'Measured Data'!#REF!)</f>
        <v>#REF!</v>
      </c>
      <c r="AW13" s="243" t="e">
        <f>IF(ISBLANK('Measured Data'!#REF!),"",'Measured Data'!#REF!)</f>
        <v>#REF!</v>
      </c>
      <c r="AX13" s="243" t="e">
        <f>IF(ISBLANK('Measured Data'!#REF!),"",'Measured Data'!#REF!)</f>
        <v>#REF!</v>
      </c>
      <c r="AY13" s="243" t="e">
        <f>IF(ISBLANK('Measured Data'!#REF!),"",'Measured Data'!#REF!)</f>
        <v>#REF!</v>
      </c>
      <c r="AZ13" s="243" t="e">
        <f>IF(ISBLANK('Measured Data'!#REF!),"",'Measured Data'!#REF!)</f>
        <v>#REF!</v>
      </c>
      <c r="BA13" s="243" t="e">
        <f>IF(ISBLANK('Measured Data'!#REF!),"",'Measured Data'!#REF!)</f>
        <v>#REF!</v>
      </c>
      <c r="BB13" s="243" t="e">
        <f>IF(ISBLANK('Measured Data'!#REF!),"",'Measured Data'!#REF!)</f>
        <v>#REF!</v>
      </c>
      <c r="BC13" s="243" t="e">
        <f>IF(ISBLANK('Measured Data'!#REF!),"",'Measured Data'!#REF!)</f>
        <v>#REF!</v>
      </c>
      <c r="BD13" s="243" t="e">
        <f>IF(ISBLANK('Measured Data'!#REF!),"",'Measured Data'!#REF!)</f>
        <v>#REF!</v>
      </c>
      <c r="BE13" s="243" t="e">
        <f>IF(ISBLANK('Measured Data'!#REF!),"",'Measured Data'!#REF!)</f>
        <v>#REF!</v>
      </c>
      <c r="BF13" s="243" t="e">
        <f>IF(ISBLANK('Measured Data'!#REF!),"",'Measured Data'!#REF!)</f>
        <v>#REF!</v>
      </c>
      <c r="BG13" s="243" t="e">
        <f>IF(ISBLANK('Measured Data'!#REF!),"",'Measured Data'!#REF!)</f>
        <v>#REF!</v>
      </c>
      <c r="BH13" s="243" t="e">
        <f>IF(ISBLANK('Measured Data'!#REF!),"",'Measured Data'!#REF!)</f>
        <v>#REF!</v>
      </c>
      <c r="BI13" s="243" t="e">
        <f>IF(ISBLANK('Measured Data'!#REF!),"",'Measured Data'!#REF!)</f>
        <v>#REF!</v>
      </c>
      <c r="BJ13" s="243" t="e">
        <f>IF(ISBLANK('Measured Data'!#REF!),"",'Measured Data'!#REF!)</f>
        <v>#REF!</v>
      </c>
      <c r="BK13" s="243" t="e">
        <f>IF(ISBLANK('Measured Data'!#REF!),"",'Measured Data'!#REF!)</f>
        <v>#REF!</v>
      </c>
      <c r="BL13" s="243" t="e">
        <f>IF(ISBLANK('Measured Data'!#REF!),"",'Measured Data'!#REF!)</f>
        <v>#REF!</v>
      </c>
      <c r="BM13" s="243" t="e">
        <f>IF(ISBLANK('Measured Data'!#REF!),"",'Measured Data'!#REF!)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16.470799310302734</v>
      </c>
      <c r="EL13" s="243">
        <f>IF(ISBLANK('Post Process Calc.'!C13),"",'Post Process Calc.'!C13)</f>
        <v>2.7441330068173207E-3</v>
      </c>
      <c r="EM13" s="243">
        <f>IF(ISBLANK('Post Process Calc.'!D13),"",'Post Process Calc.'!D13)</f>
        <v>0</v>
      </c>
      <c r="EN13" s="243">
        <f>IF(ISBLANK('Post Process Calc.'!E13),"",'Post Process Calc.'!E13)</f>
        <v>1.7444034793051153</v>
      </c>
      <c r="EO13" s="243">
        <f>IF(ISBLANK('Post Process Calc.'!F13),"",'Post Process Calc.'!F13)</f>
        <v>-1.1652344887837774E-3</v>
      </c>
      <c r="EP13" s="243">
        <f>IF(ISBLANK('Post Process Calc.'!G13),"",'Post Process Calc.'!G13)</f>
        <v>4.9388630130191562E-4</v>
      </c>
      <c r="EQ13" s="243">
        <f>IF(ISBLANK('Post Process Calc.'!H13),"",'Post Process Calc.'!H13)</f>
        <v>2.8595167128545669E-3</v>
      </c>
      <c r="ER13" s="243">
        <f>IF(ISBLANK('Post Process Calc.'!I13),"",'Post Process Calc.'!I13)</f>
        <v>1.2484241344287452E-3</v>
      </c>
      <c r="ES13" s="243">
        <f>IF(ISBLANK('Post Process Calc.'!J13),"",'Post Process Calc.'!J13)</f>
        <v>3.1654602679736979E-4</v>
      </c>
      <c r="ET13" s="243">
        <f>IF(ISBLANK('Post Process Calc.'!K13),"",'Post Process Calc.'!K13)</f>
        <v>3.9523240928229945E-2</v>
      </c>
      <c r="EU13" s="243">
        <f>IF(ISBLANK('Post Process Calc.'!L13),"",'Post Process Calc.'!L13)</f>
        <v>8.5858801908902797E-4</v>
      </c>
      <c r="EV13" s="243">
        <f>IF(ISBLANK('Post Process Calc.'!M13),"",'Post Process Calc.'!M13)</f>
        <v>6.0019955543282304E-3</v>
      </c>
      <c r="EW13" s="243">
        <f>IF(ISBLANK('Post Process Calc.'!N13),"",'Post Process Calc.'!N13)</f>
        <v>0</v>
      </c>
      <c r="EX13" s="243">
        <f>IF(ISBLANK('Post Process Calc.'!O13),"",'Post Process Calc.'!O13)</f>
        <v>0</v>
      </c>
      <c r="EY13" s="243">
        <f>IF(ISBLANK('Post Process Calc.'!P13),"",'Post Process Calc.'!P13)</f>
        <v>0</v>
      </c>
      <c r="EZ13" s="243">
        <f>IF(ISBLANK('Post Process Calc.'!Q13),"",'Post Process Calc.'!Q13)</f>
        <v>-5.8502441791246553E-3</v>
      </c>
      <c r="FA13" s="243">
        <f>IF(ISBLANK('Post Process Calc.'!R13),"",'Post Process Calc.'!R13)</f>
        <v>0</v>
      </c>
      <c r="FB13" s="243">
        <f>IF(ISBLANK('Post Process Calc.'!S13),"",'Post Process Calc.'!S13)</f>
        <v>0</v>
      </c>
      <c r="FC13" s="243">
        <f>IF(ISBLANK('Post Process Calc.'!T13),"",'Post Process Calc.'!T13)</f>
        <v>0</v>
      </c>
      <c r="FD13" s="243">
        <f>IF(ISBLANK('Post Process Calc.'!U13),"",'Post Process Calc.'!U13)</f>
        <v>0</v>
      </c>
      <c r="FE13" s="243">
        <f>IF(ISBLANK('Post Process Calc.'!V13),"",'Post Process Calc.'!V13)</f>
        <v>0</v>
      </c>
      <c r="FF13" s="243">
        <f>IF(ISBLANK('Post Process Calc.'!W13),"",'Post Process Calc.'!W13)</f>
        <v>0</v>
      </c>
      <c r="FG13" s="243">
        <f>IF(ISBLANK('Post Process Calc.'!X13),"",'Post Process Calc.'!X13)</f>
        <v>0</v>
      </c>
      <c r="FH13" s="243">
        <f>IF(ISBLANK('Post Process Calc.'!Y13),"",'Post Process Calc.'!Y13)</f>
        <v>0</v>
      </c>
      <c r="FI13" s="243">
        <f>IF(ISBLANK('Post Process Calc.'!Z13),"",'Post Process Calc.'!Z13)</f>
        <v>0</v>
      </c>
      <c r="FJ13" s="243">
        <f>IF(ISBLANK('Post Process Calc.'!AA13),"",'Post Process Calc.'!AA13)</f>
        <v>0</v>
      </c>
      <c r="FK13" s="243">
        <f>IF(ISBLANK('Post Process Calc.'!AB13),"",'Post Process Calc.'!AB13)</f>
        <v>0</v>
      </c>
      <c r="FL13" s="243">
        <f>IF(ISBLANK('Post Process Calc.'!AC13),"",'Post Process Calc.'!AC13)</f>
        <v>0</v>
      </c>
      <c r="FM13" s="243">
        <f>IF(ISBLANK('Post Process Calc.'!AD13),"",'Post Process Calc.'!AD13)</f>
        <v>1.6116821080749359E-2</v>
      </c>
      <c r="FN13" s="243">
        <f>IF(ISBLANK('Post Process Calc.'!AE13),"",'Post Process Calc.'!AE13)</f>
        <v>1.495158659196558E-2</v>
      </c>
      <c r="FO13" s="243">
        <f>IF(ISBLANK('Post Process Calc.'!AF13),"",'Post Process Calc.'!AF13)</f>
        <v>5.5081125289983143E-2</v>
      </c>
      <c r="FP13" s="243">
        <f>IF(ISBLANK('Post Process Calc.'!AG13),"",'Post Process Calc.'!AG13)</f>
        <v>-0.14802035566233257</v>
      </c>
      <c r="FQ13" s="243">
        <f>IF(ISBLANK('Post Process Calc.'!AH13),"",'Post Process Calc.'!AH13)</f>
        <v>0</v>
      </c>
      <c r="FR13" s="243">
        <f>IF(ISBLANK('Post Process Calc.'!AI13),"",'Post Process Calc.'!AI13)</f>
        <v>2.1723623845730001E-2</v>
      </c>
      <c r="FS13" s="243">
        <f>IF(ISBLANK('Post Process Calc.'!AJ13),"",'Post Process Calc.'!AJ13)</f>
        <v>0</v>
      </c>
    </row>
    <row r="14" spans="1:175">
      <c r="A14" s="238" t="e">
        <f>IF('Measured Data'!#REF!&lt;&gt;0,'Measured Data'!$B$1,"")</f>
        <v>#REF!</v>
      </c>
      <c r="B14" s="238" t="e">
        <f>IF(ISBLANK('Measured Data'!#REF!),"",'Measured Data'!#REF!)</f>
        <v>#REF!</v>
      </c>
      <c r="C14" s="245" t="e">
        <f>IF(ISBLANK('Measured Data'!#REF!),"",'Measured Data'!#REF!)</f>
        <v>#REF!</v>
      </c>
      <c r="D14" s="246" t="e">
        <f>IF(ISBLANK('Measured Data'!#REF!),"",'Measured Data'!#REF!)</f>
        <v>#REF!</v>
      </c>
      <c r="E14" s="238" t="e">
        <f>IF(ISBLANK('Measured Data'!#REF!),"",'Measured Data'!#REF!)</f>
        <v>#REF!</v>
      </c>
      <c r="F14" s="238" t="e">
        <f>IF(ISBLANK('Measured Data'!#REF!),"",'Measured Data'!#REF!)</f>
        <v>#REF!</v>
      </c>
      <c r="G14" s="238" t="e">
        <f>IF(ISBLANK('Measured Data'!#REF!),"",'Measured Data'!#REF!)</f>
        <v>#REF!</v>
      </c>
      <c r="H14" s="243" t="e">
        <f>IF(ISBLANK('Measured Data'!#REF!),"",'Measured Data'!#REF!)</f>
        <v>#REF!</v>
      </c>
      <c r="I14" s="243" t="e">
        <f>IF(ISBLANK('Measured Data'!#REF!),"",'Measured Data'!#REF!)</f>
        <v>#REF!</v>
      </c>
      <c r="J14" s="243" t="e">
        <f>IF(ISBLANK('Measured Data'!#REF!),"",'Measured Data'!#REF!)</f>
        <v>#REF!</v>
      </c>
      <c r="K14" s="243" t="e">
        <f>IF(ISBLANK('Measured Data'!#REF!),"",'Measured Data'!#REF!)</f>
        <v>#REF!</v>
      </c>
      <c r="L14" s="238" t="e">
        <f>IF(ISBLANK('Measured Data'!#REF!),"",'Measured Data'!#REF!)</f>
        <v>#REF!</v>
      </c>
      <c r="M14" s="238" t="e">
        <f>IF(ISBLANK('Measured Data'!#REF!),"",'Measured Data'!#REF!)</f>
        <v>#REF!</v>
      </c>
      <c r="N14" s="238" t="e">
        <f>IF(ISBLANK('Measured Data'!#REF!),"",'Measured Data'!#REF!)</f>
        <v>#REF!</v>
      </c>
      <c r="O14" s="238" t="e">
        <f>IF(ISBLANK('Measured Data'!#REF!),"",'Measured Data'!#REF!)</f>
        <v>#REF!</v>
      </c>
      <c r="P14" s="238" t="e">
        <f>IF(ISBLANK('Measured Data'!#REF!),"",'Measured Data'!#REF!)</f>
        <v>#REF!</v>
      </c>
      <c r="Q14" s="238" t="e">
        <f>IF(ISBLANK('Measured Data'!#REF!),"",'Measured Data'!#REF!)</f>
        <v>#REF!</v>
      </c>
      <c r="R14" s="238" t="e">
        <f>IF(ISBLANK('Measured Data'!#REF!),"",'Measured Data'!#REF!)</f>
        <v>#REF!</v>
      </c>
      <c r="S14" s="238" t="e">
        <f>IF(ISBLANK('Measured Data'!#REF!),"",'Measured Data'!#REF!)</f>
        <v>#REF!</v>
      </c>
      <c r="T14" s="243" t="e">
        <f>IF(ISBLANK('Measured Data'!#REF!),"",'Measured Data'!#REF!)</f>
        <v>#REF!</v>
      </c>
      <c r="U14" s="243" t="e">
        <f>IF(ISBLANK('Measured Data'!#REF!),"",'Measured Data'!#REF!)</f>
        <v>#REF!</v>
      </c>
      <c r="V14" s="243" t="e">
        <f>IF(ISBLANK('Measured Data'!#REF!),"",'Measured Data'!#REF!)</f>
        <v>#REF!</v>
      </c>
      <c r="W14" s="243" t="e">
        <f>IF(ISBLANK('Measured Data'!#REF!),"",'Measured Data'!#REF!)</f>
        <v>#REF!</v>
      </c>
      <c r="X14" s="243" t="e">
        <f>IF(ISBLANK('Measured Data'!#REF!),"",'Measured Data'!#REF!)</f>
        <v>#REF!</v>
      </c>
      <c r="Y14" s="243" t="e">
        <f>IF(ISBLANK('Measured Data'!#REF!),"",'Measured Data'!#REF!)</f>
        <v>#REF!</v>
      </c>
      <c r="Z14" s="243" t="e">
        <f>IF(ISBLANK('Measured Data'!#REF!),"",'Measured Data'!#REF!)</f>
        <v>#REF!</v>
      </c>
      <c r="AA14" s="243" t="e">
        <f>IF(ISBLANK('Measured Data'!#REF!),"",'Measured Data'!#REF!)</f>
        <v>#REF!</v>
      </c>
      <c r="AB14" s="243" t="e">
        <f>IF(ISBLANK('Measured Data'!#REF!),"",'Measured Data'!#REF!)</f>
        <v>#REF!</v>
      </c>
      <c r="AC14" s="243" t="e">
        <f>IF(ISBLANK('Measured Data'!#REF!),"",'Measured Data'!#REF!)</f>
        <v>#REF!</v>
      </c>
      <c r="AD14" s="243" t="e">
        <f>IF(ISBLANK('Measured Data'!#REF!),"",'Measured Data'!#REF!)</f>
        <v>#REF!</v>
      </c>
      <c r="AE14" s="243" t="e">
        <f>IF(ISBLANK('Measured Data'!#REF!),"",'Measured Data'!#REF!)</f>
        <v>#REF!</v>
      </c>
      <c r="AF14" s="243" t="e">
        <f>IF(ISBLANK('Measured Data'!#REF!),"",'Measured Data'!#REF!)</f>
        <v>#REF!</v>
      </c>
      <c r="AG14" s="243" t="e">
        <f>IF(ISBLANK('Measured Data'!#REF!),"",'Measured Data'!#REF!)</f>
        <v>#REF!</v>
      </c>
      <c r="AH14" s="243" t="e">
        <f>IF(ISBLANK('Measured Data'!#REF!),"",'Measured Data'!#REF!)</f>
        <v>#REF!</v>
      </c>
      <c r="AI14" s="243" t="e">
        <f>IF(ISBLANK('Measured Data'!#REF!),"",'Measured Data'!#REF!)</f>
        <v>#REF!</v>
      </c>
      <c r="AJ14" s="243" t="e">
        <f>IF(ISBLANK('Measured Data'!#REF!),"",'Measured Data'!#REF!)</f>
        <v>#REF!</v>
      </c>
      <c r="AK14" s="243" t="e">
        <f>IF(ISBLANK('Measured Data'!#REF!),"",'Measured Data'!#REF!)</f>
        <v>#REF!</v>
      </c>
      <c r="AL14" s="243" t="e">
        <f>IF(ISBLANK('Measured Data'!#REF!),"",'Measured Data'!#REF!)</f>
        <v>#REF!</v>
      </c>
      <c r="AM14" s="243" t="e">
        <f>IF(ISBLANK('Measured Data'!#REF!),"",'Measured Data'!#REF!)</f>
        <v>#REF!</v>
      </c>
      <c r="AN14" s="243" t="e">
        <f>IF(ISBLANK('Measured Data'!#REF!),"",'Measured Data'!#REF!)</f>
        <v>#REF!</v>
      </c>
      <c r="AO14" s="243" t="e">
        <f>IF(ISBLANK('Measured Data'!#REF!),"",'Measured Data'!#REF!)</f>
        <v>#REF!</v>
      </c>
      <c r="AP14" s="243" t="e">
        <f>IF(ISBLANK('Measured Data'!#REF!),"",'Measured Data'!#REF!)</f>
        <v>#REF!</v>
      </c>
      <c r="AQ14" s="243" t="e">
        <f>IF(ISBLANK('Measured Data'!#REF!),"",'Measured Data'!#REF!)</f>
        <v>#REF!</v>
      </c>
      <c r="AR14" s="243" t="e">
        <f>IF(ISBLANK('Measured Data'!#REF!),"",'Measured Data'!#REF!)</f>
        <v>#REF!</v>
      </c>
      <c r="AS14" s="243" t="e">
        <f>IF(ISBLANK('Measured Data'!#REF!),"",'Measured Data'!#REF!)</f>
        <v>#REF!</v>
      </c>
      <c r="AT14" s="243" t="e">
        <f>IF(ISBLANK('Measured Data'!#REF!),"",'Measured Data'!#REF!)</f>
        <v>#REF!</v>
      </c>
      <c r="AU14" s="243" t="e">
        <f>IF(ISBLANK('Measured Data'!#REF!),"",'Measured Data'!#REF!)</f>
        <v>#REF!</v>
      </c>
      <c r="AV14" s="243" t="e">
        <f>IF(ISBLANK('Measured Data'!#REF!),"",'Measured Data'!#REF!)</f>
        <v>#REF!</v>
      </c>
      <c r="AW14" s="243" t="e">
        <f>IF(ISBLANK('Measured Data'!#REF!),"",'Measured Data'!#REF!)</f>
        <v>#REF!</v>
      </c>
      <c r="AX14" s="243" t="e">
        <f>IF(ISBLANK('Measured Data'!#REF!),"",'Measured Data'!#REF!)</f>
        <v>#REF!</v>
      </c>
      <c r="AY14" s="243" t="e">
        <f>IF(ISBLANK('Measured Data'!#REF!),"",'Measured Data'!#REF!)</f>
        <v>#REF!</v>
      </c>
      <c r="AZ14" s="243" t="e">
        <f>IF(ISBLANK('Measured Data'!#REF!),"",'Measured Data'!#REF!)</f>
        <v>#REF!</v>
      </c>
      <c r="BA14" s="243" t="e">
        <f>IF(ISBLANK('Measured Data'!#REF!),"",'Measured Data'!#REF!)</f>
        <v>#REF!</v>
      </c>
      <c r="BB14" s="243" t="e">
        <f>IF(ISBLANK('Measured Data'!#REF!),"",'Measured Data'!#REF!)</f>
        <v>#REF!</v>
      </c>
      <c r="BC14" s="243" t="e">
        <f>IF(ISBLANK('Measured Data'!#REF!),"",'Measured Data'!#REF!)</f>
        <v>#REF!</v>
      </c>
      <c r="BD14" s="243" t="e">
        <f>IF(ISBLANK('Measured Data'!#REF!),"",'Measured Data'!#REF!)</f>
        <v>#REF!</v>
      </c>
      <c r="BE14" s="243" t="e">
        <f>IF(ISBLANK('Measured Data'!#REF!),"",'Measured Data'!#REF!)</f>
        <v>#REF!</v>
      </c>
      <c r="BF14" s="243" t="e">
        <f>IF(ISBLANK('Measured Data'!#REF!),"",'Measured Data'!#REF!)</f>
        <v>#REF!</v>
      </c>
      <c r="BG14" s="243" t="e">
        <f>IF(ISBLANK('Measured Data'!#REF!),"",'Measured Data'!#REF!)</f>
        <v>#REF!</v>
      </c>
      <c r="BH14" s="243" t="e">
        <f>IF(ISBLANK('Measured Data'!#REF!),"",'Measured Data'!#REF!)</f>
        <v>#REF!</v>
      </c>
      <c r="BI14" s="243" t="e">
        <f>IF(ISBLANK('Measured Data'!#REF!),"",'Measured Data'!#REF!)</f>
        <v>#REF!</v>
      </c>
      <c r="BJ14" s="243" t="e">
        <f>IF(ISBLANK('Measured Data'!#REF!),"",'Measured Data'!#REF!)</f>
        <v>#REF!</v>
      </c>
      <c r="BK14" s="243" t="e">
        <f>IF(ISBLANK('Measured Data'!#REF!),"",'Measured Data'!#REF!)</f>
        <v>#REF!</v>
      </c>
      <c r="BL14" s="243" t="e">
        <f>IF(ISBLANK('Measured Data'!#REF!),"",'Measured Data'!#REF!)</f>
        <v>#REF!</v>
      </c>
      <c r="BM14" s="243" t="e">
        <f>IF(ISBLANK('Measured Data'!#REF!),"",'Measured Data'!#REF!)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15.796199662780761</v>
      </c>
      <c r="EL14" s="243">
        <f>IF(ISBLANK('Post Process Calc.'!C14),"",'Post Process Calc.'!C14)</f>
        <v>1.5253730757170826E-3</v>
      </c>
      <c r="EM14" s="243">
        <f>IF(ISBLANK('Post Process Calc.'!D14),"",'Post Process Calc.'!D14)</f>
        <v>0</v>
      </c>
      <c r="EN14" s="243">
        <f>IF(ISBLANK('Post Process Calc.'!E14),"",'Post Process Calc.'!E14)</f>
        <v>1.8823653559298608</v>
      </c>
      <c r="EO14" s="243">
        <f>IF(ISBLANK('Post Process Calc.'!F14),"",'Post Process Calc.'!F14)</f>
        <v>1.6700172612508818E-3</v>
      </c>
      <c r="EP14" s="243">
        <f>IF(ISBLANK('Post Process Calc.'!G14),"",'Post Process Calc.'!G14)</f>
        <v>8.0524652259067236E-4</v>
      </c>
      <c r="EQ14" s="243">
        <f>IF(ISBLANK('Post Process Calc.'!H14),"",'Post Process Calc.'!H14)</f>
        <v>2.0517262868168973E-3</v>
      </c>
      <c r="ER14" s="243">
        <f>IF(ISBLANK('Post Process Calc.'!I14),"",'Post Process Calc.'!I14)</f>
        <v>1.5396615856187272E-3</v>
      </c>
      <c r="ES14" s="243">
        <f>IF(ISBLANK('Post Process Calc.'!J14),"",'Post Process Calc.'!J14)</f>
        <v>9.6771126895991909E-5</v>
      </c>
      <c r="ET14" s="243">
        <f>IF(ISBLANK('Post Process Calc.'!K14),"",'Post Process Calc.'!K14)</f>
        <v>4.3179612487732548E-2</v>
      </c>
      <c r="EU14" s="243">
        <f>IF(ISBLANK('Post Process Calc.'!L14),"",'Post Process Calc.'!L14)</f>
        <v>1.4807072490990378E-3</v>
      </c>
      <c r="EV14" s="243">
        <f>IF(ISBLANK('Post Process Calc.'!M14),"",'Post Process Calc.'!M14)</f>
        <v>9.8733493066436705E-3</v>
      </c>
      <c r="EW14" s="243">
        <f>IF(ISBLANK('Post Process Calc.'!N14),"",'Post Process Calc.'!N14)</f>
        <v>0</v>
      </c>
      <c r="EX14" s="243">
        <f>IF(ISBLANK('Post Process Calc.'!O14),"",'Post Process Calc.'!O14)</f>
        <v>0</v>
      </c>
      <c r="EY14" s="243">
        <f>IF(ISBLANK('Post Process Calc.'!P14),"",'Post Process Calc.'!P14)</f>
        <v>0</v>
      </c>
      <c r="EZ14" s="243">
        <f>IF(ISBLANK('Post Process Calc.'!Q14),"",'Post Process Calc.'!Q14)</f>
        <v>-7.1231738177513285E-3</v>
      </c>
      <c r="FA14" s="243">
        <f>IF(ISBLANK('Post Process Calc.'!R14),"",'Post Process Calc.'!R14)</f>
        <v>0</v>
      </c>
      <c r="FB14" s="243">
        <f>IF(ISBLANK('Post Process Calc.'!S14),"",'Post Process Calc.'!S14)</f>
        <v>0</v>
      </c>
      <c r="FC14" s="243">
        <f>IF(ISBLANK('Post Process Calc.'!T14),"",'Post Process Calc.'!T14)</f>
        <v>0</v>
      </c>
      <c r="FD14" s="243">
        <f>IF(ISBLANK('Post Process Calc.'!U14),"",'Post Process Calc.'!U14)</f>
        <v>0</v>
      </c>
      <c r="FE14" s="243">
        <f>IF(ISBLANK('Post Process Calc.'!V14),"",'Post Process Calc.'!V14)</f>
        <v>0</v>
      </c>
      <c r="FF14" s="243">
        <f>IF(ISBLANK('Post Process Calc.'!W14),"",'Post Process Calc.'!W14)</f>
        <v>0</v>
      </c>
      <c r="FG14" s="243">
        <f>IF(ISBLANK('Post Process Calc.'!X14),"",'Post Process Calc.'!X14)</f>
        <v>0</v>
      </c>
      <c r="FH14" s="243">
        <f>IF(ISBLANK('Post Process Calc.'!Y14),"",'Post Process Calc.'!Y14)</f>
        <v>0</v>
      </c>
      <c r="FI14" s="243">
        <f>IF(ISBLANK('Post Process Calc.'!Z14),"",'Post Process Calc.'!Z14)</f>
        <v>0</v>
      </c>
      <c r="FJ14" s="243">
        <f>IF(ISBLANK('Post Process Calc.'!AA14),"",'Post Process Calc.'!AA14)</f>
        <v>0</v>
      </c>
      <c r="FK14" s="243">
        <f>IF(ISBLANK('Post Process Calc.'!AB14),"",'Post Process Calc.'!AB14)</f>
        <v>0</v>
      </c>
      <c r="FL14" s="243">
        <f>IF(ISBLANK('Post Process Calc.'!AC14),"",'Post Process Calc.'!AC14)</f>
        <v>0</v>
      </c>
      <c r="FM14" s="243">
        <f>IF(ISBLANK('Post Process Calc.'!AD14),"",'Post Process Calc.'!AD14)</f>
        <v>2.5424180612525164E-2</v>
      </c>
      <c r="FN14" s="243">
        <f>IF(ISBLANK('Post Process Calc.'!AE14),"",'Post Process Calc.'!AE14)</f>
        <v>2.7094197873776052E-2</v>
      </c>
      <c r="FO14" s="243">
        <f>IF(ISBLANK('Post Process Calc.'!AF14),"",'Post Process Calc.'!AF14)</f>
        <v>7.1834868531479107E-2</v>
      </c>
      <c r="FP14" s="243">
        <f>IF(ISBLANK('Post Process Calc.'!AG14),"",'Post Process Calc.'!AG14)</f>
        <v>-0.16496613580714839</v>
      </c>
      <c r="FQ14" s="243">
        <f>IF(ISBLANK('Post Process Calc.'!AH14),"",'Post Process Calc.'!AH14)</f>
        <v>0</v>
      </c>
      <c r="FR14" s="243">
        <f>IF(ISBLANK('Post Process Calc.'!AI14),"",'Post Process Calc.'!AI14)</f>
        <v>3.4291814210229678E-2</v>
      </c>
      <c r="FS14" s="243">
        <f>IF(ISBLANK('Post Process Calc.'!AJ14),"",'Post Process Calc.'!AJ14)</f>
        <v>0</v>
      </c>
    </row>
    <row r="15" spans="1:175">
      <c r="A15" s="238" t="e">
        <f>IF('Measured Data'!#REF!&lt;&gt;0,'Measured Data'!$B$1,"")</f>
        <v>#REF!</v>
      </c>
      <c r="B15" s="238" t="e">
        <f>IF(ISBLANK('Measured Data'!#REF!),"",'Measured Data'!#REF!)</f>
        <v>#REF!</v>
      </c>
      <c r="C15" s="245" t="e">
        <f>IF(ISBLANK('Measured Data'!#REF!),"",'Measured Data'!#REF!)</f>
        <v>#REF!</v>
      </c>
      <c r="D15" s="246" t="e">
        <f>IF(ISBLANK('Measured Data'!#REF!),"",'Measured Data'!#REF!)</f>
        <v>#REF!</v>
      </c>
      <c r="E15" s="238" t="e">
        <f>IF(ISBLANK('Measured Data'!#REF!),"",'Measured Data'!#REF!)</f>
        <v>#REF!</v>
      </c>
      <c r="F15" s="238" t="e">
        <f>IF(ISBLANK('Measured Data'!#REF!),"",'Measured Data'!#REF!)</f>
        <v>#REF!</v>
      </c>
      <c r="G15" s="238" t="e">
        <f>IF(ISBLANK('Measured Data'!#REF!),"",'Measured Data'!#REF!)</f>
        <v>#REF!</v>
      </c>
      <c r="H15" s="243" t="e">
        <f>IF(ISBLANK('Measured Data'!#REF!),"",'Measured Data'!#REF!)</f>
        <v>#REF!</v>
      </c>
      <c r="I15" s="243" t="e">
        <f>IF(ISBLANK('Measured Data'!#REF!),"",'Measured Data'!#REF!)</f>
        <v>#REF!</v>
      </c>
      <c r="J15" s="243" t="e">
        <f>IF(ISBLANK('Measured Data'!#REF!),"",'Measured Data'!#REF!)</f>
        <v>#REF!</v>
      </c>
      <c r="K15" s="243" t="e">
        <f>IF(ISBLANK('Measured Data'!#REF!),"",'Measured Data'!#REF!)</f>
        <v>#REF!</v>
      </c>
      <c r="L15" s="238" t="e">
        <f>IF(ISBLANK('Measured Data'!#REF!),"",'Measured Data'!#REF!)</f>
        <v>#REF!</v>
      </c>
      <c r="M15" s="238" t="e">
        <f>IF(ISBLANK('Measured Data'!#REF!),"",'Measured Data'!#REF!)</f>
        <v>#REF!</v>
      </c>
      <c r="N15" s="238" t="e">
        <f>IF(ISBLANK('Measured Data'!#REF!),"",'Measured Data'!#REF!)</f>
        <v>#REF!</v>
      </c>
      <c r="O15" s="238" t="e">
        <f>IF(ISBLANK('Measured Data'!#REF!),"",'Measured Data'!#REF!)</f>
        <v>#REF!</v>
      </c>
      <c r="P15" s="238" t="e">
        <f>IF(ISBLANK('Measured Data'!#REF!),"",'Measured Data'!#REF!)</f>
        <v>#REF!</v>
      </c>
      <c r="Q15" s="238" t="e">
        <f>IF(ISBLANK('Measured Data'!#REF!),"",'Measured Data'!#REF!)</f>
        <v>#REF!</v>
      </c>
      <c r="R15" s="238" t="e">
        <f>IF(ISBLANK('Measured Data'!#REF!),"",'Measured Data'!#REF!)</f>
        <v>#REF!</v>
      </c>
      <c r="S15" s="238" t="e">
        <f>IF(ISBLANK('Measured Data'!#REF!),"",'Measured Data'!#REF!)</f>
        <v>#REF!</v>
      </c>
      <c r="T15" s="243" t="e">
        <f>IF(ISBLANK('Measured Data'!#REF!),"",'Measured Data'!#REF!)</f>
        <v>#REF!</v>
      </c>
      <c r="U15" s="243" t="e">
        <f>IF(ISBLANK('Measured Data'!#REF!),"",'Measured Data'!#REF!)</f>
        <v>#REF!</v>
      </c>
      <c r="V15" s="243" t="e">
        <f>IF(ISBLANK('Measured Data'!#REF!),"",'Measured Data'!#REF!)</f>
        <v>#REF!</v>
      </c>
      <c r="W15" s="243" t="e">
        <f>IF(ISBLANK('Measured Data'!#REF!),"",'Measured Data'!#REF!)</f>
        <v>#REF!</v>
      </c>
      <c r="X15" s="243" t="e">
        <f>IF(ISBLANK('Measured Data'!#REF!),"",'Measured Data'!#REF!)</f>
        <v>#REF!</v>
      </c>
      <c r="Y15" s="243" t="e">
        <f>IF(ISBLANK('Measured Data'!#REF!),"",'Measured Data'!#REF!)</f>
        <v>#REF!</v>
      </c>
      <c r="Z15" s="243" t="e">
        <f>IF(ISBLANK('Measured Data'!#REF!),"",'Measured Data'!#REF!)</f>
        <v>#REF!</v>
      </c>
      <c r="AA15" s="243" t="e">
        <f>IF(ISBLANK('Measured Data'!#REF!),"",'Measured Data'!#REF!)</f>
        <v>#REF!</v>
      </c>
      <c r="AB15" s="243" t="e">
        <f>IF(ISBLANK('Measured Data'!#REF!),"",'Measured Data'!#REF!)</f>
        <v>#REF!</v>
      </c>
      <c r="AC15" s="243" t="e">
        <f>IF(ISBLANK('Measured Data'!#REF!),"",'Measured Data'!#REF!)</f>
        <v>#REF!</v>
      </c>
      <c r="AD15" s="243" t="e">
        <f>IF(ISBLANK('Measured Data'!#REF!),"",'Measured Data'!#REF!)</f>
        <v>#REF!</v>
      </c>
      <c r="AE15" s="243" t="e">
        <f>IF(ISBLANK('Measured Data'!#REF!),"",'Measured Data'!#REF!)</f>
        <v>#REF!</v>
      </c>
      <c r="AF15" s="243" t="e">
        <f>IF(ISBLANK('Measured Data'!#REF!),"",'Measured Data'!#REF!)</f>
        <v>#REF!</v>
      </c>
      <c r="AG15" s="243" t="e">
        <f>IF(ISBLANK('Measured Data'!#REF!),"",'Measured Data'!#REF!)</f>
        <v>#REF!</v>
      </c>
      <c r="AH15" s="243" t="e">
        <f>IF(ISBLANK('Measured Data'!#REF!),"",'Measured Data'!#REF!)</f>
        <v>#REF!</v>
      </c>
      <c r="AI15" s="243" t="e">
        <f>IF(ISBLANK('Measured Data'!#REF!),"",'Measured Data'!#REF!)</f>
        <v>#REF!</v>
      </c>
      <c r="AJ15" s="243" t="e">
        <f>IF(ISBLANK('Measured Data'!#REF!),"",'Measured Data'!#REF!)</f>
        <v>#REF!</v>
      </c>
      <c r="AK15" s="243" t="e">
        <f>IF(ISBLANK('Measured Data'!#REF!),"",'Measured Data'!#REF!)</f>
        <v>#REF!</v>
      </c>
      <c r="AL15" s="243" t="e">
        <f>IF(ISBLANK('Measured Data'!#REF!),"",'Measured Data'!#REF!)</f>
        <v>#REF!</v>
      </c>
      <c r="AM15" s="243" t="e">
        <f>IF(ISBLANK('Measured Data'!#REF!),"",'Measured Data'!#REF!)</f>
        <v>#REF!</v>
      </c>
      <c r="AN15" s="243" t="e">
        <f>IF(ISBLANK('Measured Data'!#REF!),"",'Measured Data'!#REF!)</f>
        <v>#REF!</v>
      </c>
      <c r="AO15" s="243" t="e">
        <f>IF(ISBLANK('Measured Data'!#REF!),"",'Measured Data'!#REF!)</f>
        <v>#REF!</v>
      </c>
      <c r="AP15" s="243" t="e">
        <f>IF(ISBLANK('Measured Data'!#REF!),"",'Measured Data'!#REF!)</f>
        <v>#REF!</v>
      </c>
      <c r="AQ15" s="243" t="e">
        <f>IF(ISBLANK('Measured Data'!#REF!),"",'Measured Data'!#REF!)</f>
        <v>#REF!</v>
      </c>
      <c r="AR15" s="243" t="e">
        <f>IF(ISBLANK('Measured Data'!#REF!),"",'Measured Data'!#REF!)</f>
        <v>#REF!</v>
      </c>
      <c r="AS15" s="243" t="e">
        <f>IF(ISBLANK('Measured Data'!#REF!),"",'Measured Data'!#REF!)</f>
        <v>#REF!</v>
      </c>
      <c r="AT15" s="243" t="e">
        <f>IF(ISBLANK('Measured Data'!#REF!),"",'Measured Data'!#REF!)</f>
        <v>#REF!</v>
      </c>
      <c r="AU15" s="243" t="e">
        <f>IF(ISBLANK('Measured Data'!#REF!),"",'Measured Data'!#REF!)</f>
        <v>#REF!</v>
      </c>
      <c r="AV15" s="243" t="e">
        <f>IF(ISBLANK('Measured Data'!#REF!),"",'Measured Data'!#REF!)</f>
        <v>#REF!</v>
      </c>
      <c r="AW15" s="243" t="e">
        <f>IF(ISBLANK('Measured Data'!#REF!),"",'Measured Data'!#REF!)</f>
        <v>#REF!</v>
      </c>
      <c r="AX15" s="243" t="e">
        <f>IF(ISBLANK('Measured Data'!#REF!),"",'Measured Data'!#REF!)</f>
        <v>#REF!</v>
      </c>
      <c r="AY15" s="243" t="e">
        <f>IF(ISBLANK('Measured Data'!#REF!),"",'Measured Data'!#REF!)</f>
        <v>#REF!</v>
      </c>
      <c r="AZ15" s="243" t="e">
        <f>IF(ISBLANK('Measured Data'!#REF!),"",'Measured Data'!#REF!)</f>
        <v>#REF!</v>
      </c>
      <c r="BA15" s="243" t="e">
        <f>IF(ISBLANK('Measured Data'!#REF!),"",'Measured Data'!#REF!)</f>
        <v>#REF!</v>
      </c>
      <c r="BB15" s="243" t="e">
        <f>IF(ISBLANK('Measured Data'!#REF!),"",'Measured Data'!#REF!)</f>
        <v>#REF!</v>
      </c>
      <c r="BC15" s="243" t="e">
        <f>IF(ISBLANK('Measured Data'!#REF!),"",'Measured Data'!#REF!)</f>
        <v>#REF!</v>
      </c>
      <c r="BD15" s="243" t="e">
        <f>IF(ISBLANK('Measured Data'!#REF!),"",'Measured Data'!#REF!)</f>
        <v>#REF!</v>
      </c>
      <c r="BE15" s="243" t="e">
        <f>IF(ISBLANK('Measured Data'!#REF!),"",'Measured Data'!#REF!)</f>
        <v>#REF!</v>
      </c>
      <c r="BF15" s="243" t="e">
        <f>IF(ISBLANK('Measured Data'!#REF!),"",'Measured Data'!#REF!)</f>
        <v>#REF!</v>
      </c>
      <c r="BG15" s="243" t="e">
        <f>IF(ISBLANK('Measured Data'!#REF!),"",'Measured Data'!#REF!)</f>
        <v>#REF!</v>
      </c>
      <c r="BH15" s="243" t="e">
        <f>IF(ISBLANK('Measured Data'!#REF!),"",'Measured Data'!#REF!)</f>
        <v>#REF!</v>
      </c>
      <c r="BI15" s="243" t="e">
        <f>IF(ISBLANK('Measured Data'!#REF!),"",'Measured Data'!#REF!)</f>
        <v>#REF!</v>
      </c>
      <c r="BJ15" s="243" t="e">
        <f>IF(ISBLANK('Measured Data'!#REF!),"",'Measured Data'!#REF!)</f>
        <v>#REF!</v>
      </c>
      <c r="BK15" s="243" t="e">
        <f>IF(ISBLANK('Measured Data'!#REF!),"",'Measured Data'!#REF!)</f>
        <v>#REF!</v>
      </c>
      <c r="BL15" s="243" t="e">
        <f>IF(ISBLANK('Measured Data'!#REF!),"",'Measured Data'!#REF!)</f>
        <v>#REF!</v>
      </c>
      <c r="BM15" s="243" t="e">
        <f>IF(ISBLANK('Measured Data'!#REF!),"",'Measured Data'!#REF!)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16.004000527954101</v>
      </c>
      <c r="EL15" s="243">
        <f>IF(ISBLANK('Post Process Calc.'!C15),"",'Post Process Calc.'!C15)</f>
        <v>8.4350394953332426E-4</v>
      </c>
      <c r="EM15" s="243">
        <f>IF(ISBLANK('Post Process Calc.'!D15),"",'Post Process Calc.'!D15)</f>
        <v>0</v>
      </c>
      <c r="EN15" s="243">
        <f>IF(ISBLANK('Post Process Calc.'!E15),"",'Post Process Calc.'!E15)</f>
        <v>1.8805900397574131</v>
      </c>
      <c r="EO15" s="243">
        <f>IF(ISBLANK('Post Process Calc.'!F15),"",'Post Process Calc.'!F15)</f>
        <v>5.0523542007478387E-3</v>
      </c>
      <c r="EP15" s="243">
        <f>IF(ISBLANK('Post Process Calc.'!G15),"",'Post Process Calc.'!G15)</f>
        <v>1.1337540677204352E-3</v>
      </c>
      <c r="EQ15" s="243">
        <f>IF(ISBLANK('Post Process Calc.'!H15),"",'Post Process Calc.'!H15)</f>
        <v>4.2136038626518224E-4</v>
      </c>
      <c r="ER15" s="243">
        <f>IF(ISBLANK('Post Process Calc.'!I15),"",'Post Process Calc.'!I15)</f>
        <v>1.2920330690850638E-3</v>
      </c>
      <c r="ES15" s="243">
        <f>IF(ISBLANK('Post Process Calc.'!J15),"",'Post Process Calc.'!J15)</f>
        <v>-1.8027939555403895E-4</v>
      </c>
      <c r="ET15" s="243">
        <f>IF(ISBLANK('Post Process Calc.'!K15),"",'Post Process Calc.'!K15)</f>
        <v>4.2855703956809273E-2</v>
      </c>
      <c r="EU15" s="243">
        <f>IF(ISBLANK('Post Process Calc.'!L15),"",'Post Process Calc.'!L15)</f>
        <v>1.5029904364080862E-3</v>
      </c>
      <c r="EV15" s="243">
        <f>IF(ISBLANK('Post Process Calc.'!M15),"",'Post Process Calc.'!M15)</f>
        <v>1.3538631146859709E-2</v>
      </c>
      <c r="EW15" s="243">
        <f>IF(ISBLANK('Post Process Calc.'!N15),"",'Post Process Calc.'!N15)</f>
        <v>0</v>
      </c>
      <c r="EX15" s="243">
        <f>IF(ISBLANK('Post Process Calc.'!O15),"",'Post Process Calc.'!O15)</f>
        <v>0</v>
      </c>
      <c r="EY15" s="243">
        <f>IF(ISBLANK('Post Process Calc.'!P15),"",'Post Process Calc.'!P15)</f>
        <v>0</v>
      </c>
      <c r="EZ15" s="243">
        <f>IF(ISBLANK('Post Process Calc.'!Q15),"",'Post Process Calc.'!Q15)</f>
        <v>-5.9164468412406714E-3</v>
      </c>
      <c r="FA15" s="243">
        <f>IF(ISBLANK('Post Process Calc.'!R15),"",'Post Process Calc.'!R15)</f>
        <v>0</v>
      </c>
      <c r="FB15" s="243">
        <f>IF(ISBLANK('Post Process Calc.'!S15),"",'Post Process Calc.'!S15)</f>
        <v>0</v>
      </c>
      <c r="FC15" s="243">
        <f>IF(ISBLANK('Post Process Calc.'!T15),"",'Post Process Calc.'!T15)</f>
        <v>0</v>
      </c>
      <c r="FD15" s="243">
        <f>IF(ISBLANK('Post Process Calc.'!U15),"",'Post Process Calc.'!U15)</f>
        <v>0</v>
      </c>
      <c r="FE15" s="243">
        <f>IF(ISBLANK('Post Process Calc.'!V15),"",'Post Process Calc.'!V15)</f>
        <v>0</v>
      </c>
      <c r="FF15" s="243">
        <f>IF(ISBLANK('Post Process Calc.'!W15),"",'Post Process Calc.'!W15)</f>
        <v>0</v>
      </c>
      <c r="FG15" s="243">
        <f>IF(ISBLANK('Post Process Calc.'!X15),"",'Post Process Calc.'!X15)</f>
        <v>0</v>
      </c>
      <c r="FH15" s="243">
        <f>IF(ISBLANK('Post Process Calc.'!Y15),"",'Post Process Calc.'!Y15)</f>
        <v>0</v>
      </c>
      <c r="FI15" s="243">
        <f>IF(ISBLANK('Post Process Calc.'!Z15),"",'Post Process Calc.'!Z15)</f>
        <v>0</v>
      </c>
      <c r="FJ15" s="243">
        <f>IF(ISBLANK('Post Process Calc.'!AA15),"",'Post Process Calc.'!AA15)</f>
        <v>0</v>
      </c>
      <c r="FK15" s="243">
        <f>IF(ISBLANK('Post Process Calc.'!AB15),"",'Post Process Calc.'!AB15)</f>
        <v>0</v>
      </c>
      <c r="FL15" s="243">
        <f>IF(ISBLANK('Post Process Calc.'!AC15),"",'Post Process Calc.'!AC15)</f>
        <v>0</v>
      </c>
      <c r="FM15" s="243">
        <f>IF(ISBLANK('Post Process Calc.'!AD15),"",'Post Process Calc.'!AD15)</f>
        <v>3.4265525596986562E-2</v>
      </c>
      <c r="FN15" s="243">
        <f>IF(ISBLANK('Post Process Calc.'!AE15),"",'Post Process Calc.'!AE15)</f>
        <v>3.9317879797734413E-2</v>
      </c>
      <c r="FO15" s="243">
        <f>IF(ISBLANK('Post Process Calc.'!AF15),"",'Post Process Calc.'!AF15)</f>
        <v>8.449565442683396E-2</v>
      </c>
      <c r="FP15" s="243">
        <f>IF(ISBLANK('Post Process Calc.'!AG15),"",'Post Process Calc.'!AG15)</f>
        <v>-0.13805506140334015</v>
      </c>
      <c r="FQ15" s="243">
        <f>IF(ISBLANK('Post Process Calc.'!AH15),"",'Post Process Calc.'!AH15)</f>
        <v>0</v>
      </c>
      <c r="FR15" s="243">
        <f>IF(ISBLANK('Post Process Calc.'!AI15),"",'Post Process Calc.'!AI15)</f>
        <v>3.5070954333706106E-2</v>
      </c>
      <c r="FS15" s="243">
        <f>IF(ISBLANK('Post Process Calc.'!AJ15),"",'Post Process Calc.'!AJ15)</f>
        <v>0</v>
      </c>
    </row>
    <row r="16" spans="1:175">
      <c r="A16" s="238" t="e">
        <f>IF('Measured Data'!#REF!&lt;&gt;0,'Measured Data'!$B$1,"")</f>
        <v>#REF!</v>
      </c>
      <c r="B16" s="238" t="e">
        <f>IF(ISBLANK('Measured Data'!#REF!),"",'Measured Data'!#REF!)</f>
        <v>#REF!</v>
      </c>
      <c r="C16" s="245" t="e">
        <f>IF(ISBLANK('Measured Data'!#REF!),"",'Measured Data'!#REF!)</f>
        <v>#REF!</v>
      </c>
      <c r="D16" s="246" t="e">
        <f>IF(ISBLANK('Measured Data'!#REF!),"",'Measured Data'!#REF!)</f>
        <v>#REF!</v>
      </c>
      <c r="E16" s="238" t="e">
        <f>IF(ISBLANK('Measured Data'!#REF!),"",'Measured Data'!#REF!)</f>
        <v>#REF!</v>
      </c>
      <c r="F16" s="238" t="e">
        <f>IF(ISBLANK('Measured Data'!#REF!),"",'Measured Data'!#REF!)</f>
        <v>#REF!</v>
      </c>
      <c r="G16" s="238" t="e">
        <f>IF(ISBLANK('Measured Data'!#REF!),"",'Measured Data'!#REF!)</f>
        <v>#REF!</v>
      </c>
      <c r="H16" s="243" t="e">
        <f>IF(ISBLANK('Measured Data'!#REF!),"",'Measured Data'!#REF!)</f>
        <v>#REF!</v>
      </c>
      <c r="I16" s="243" t="e">
        <f>IF(ISBLANK('Measured Data'!#REF!),"",'Measured Data'!#REF!)</f>
        <v>#REF!</v>
      </c>
      <c r="J16" s="243" t="e">
        <f>IF(ISBLANK('Measured Data'!#REF!),"",'Measured Data'!#REF!)</f>
        <v>#REF!</v>
      </c>
      <c r="K16" s="243" t="e">
        <f>IF(ISBLANK('Measured Data'!#REF!),"",'Measured Data'!#REF!)</f>
        <v>#REF!</v>
      </c>
      <c r="L16" s="238" t="e">
        <f>IF(ISBLANK('Measured Data'!#REF!),"",'Measured Data'!#REF!)</f>
        <v>#REF!</v>
      </c>
      <c r="M16" s="238" t="e">
        <f>IF(ISBLANK('Measured Data'!#REF!),"",'Measured Data'!#REF!)</f>
        <v>#REF!</v>
      </c>
      <c r="N16" s="238" t="e">
        <f>IF(ISBLANK('Measured Data'!#REF!),"",'Measured Data'!#REF!)</f>
        <v>#REF!</v>
      </c>
      <c r="O16" s="238" t="e">
        <f>IF(ISBLANK('Measured Data'!#REF!),"",'Measured Data'!#REF!)</f>
        <v>#REF!</v>
      </c>
      <c r="P16" s="238" t="e">
        <f>IF(ISBLANK('Measured Data'!#REF!),"",'Measured Data'!#REF!)</f>
        <v>#REF!</v>
      </c>
      <c r="Q16" s="238" t="e">
        <f>IF(ISBLANK('Measured Data'!#REF!),"",'Measured Data'!#REF!)</f>
        <v>#REF!</v>
      </c>
      <c r="R16" s="238" t="e">
        <f>IF(ISBLANK('Measured Data'!#REF!),"",'Measured Data'!#REF!)</f>
        <v>#REF!</v>
      </c>
      <c r="S16" s="238" t="e">
        <f>IF(ISBLANK('Measured Data'!#REF!),"",'Measured Data'!#REF!)</f>
        <v>#REF!</v>
      </c>
      <c r="T16" s="243" t="e">
        <f>IF(ISBLANK('Measured Data'!#REF!),"",'Measured Data'!#REF!)</f>
        <v>#REF!</v>
      </c>
      <c r="U16" s="243" t="e">
        <f>IF(ISBLANK('Measured Data'!#REF!),"",'Measured Data'!#REF!)</f>
        <v>#REF!</v>
      </c>
      <c r="V16" s="243" t="e">
        <f>IF(ISBLANK('Measured Data'!#REF!),"",'Measured Data'!#REF!)</f>
        <v>#REF!</v>
      </c>
      <c r="W16" s="243" t="e">
        <f>IF(ISBLANK('Measured Data'!#REF!),"",'Measured Data'!#REF!)</f>
        <v>#REF!</v>
      </c>
      <c r="X16" s="243" t="e">
        <f>IF(ISBLANK('Measured Data'!#REF!),"",'Measured Data'!#REF!)</f>
        <v>#REF!</v>
      </c>
      <c r="Y16" s="243" t="e">
        <f>IF(ISBLANK('Measured Data'!#REF!),"",'Measured Data'!#REF!)</f>
        <v>#REF!</v>
      </c>
      <c r="Z16" s="243" t="e">
        <f>IF(ISBLANK('Measured Data'!#REF!),"",'Measured Data'!#REF!)</f>
        <v>#REF!</v>
      </c>
      <c r="AA16" s="243" t="e">
        <f>IF(ISBLANK('Measured Data'!#REF!),"",'Measured Data'!#REF!)</f>
        <v>#REF!</v>
      </c>
      <c r="AB16" s="243" t="e">
        <f>IF(ISBLANK('Measured Data'!#REF!),"",'Measured Data'!#REF!)</f>
        <v>#REF!</v>
      </c>
      <c r="AC16" s="243" t="e">
        <f>IF(ISBLANK('Measured Data'!#REF!),"",'Measured Data'!#REF!)</f>
        <v>#REF!</v>
      </c>
      <c r="AD16" s="243" t="e">
        <f>IF(ISBLANK('Measured Data'!#REF!),"",'Measured Data'!#REF!)</f>
        <v>#REF!</v>
      </c>
      <c r="AE16" s="243" t="e">
        <f>IF(ISBLANK('Measured Data'!#REF!),"",'Measured Data'!#REF!)</f>
        <v>#REF!</v>
      </c>
      <c r="AF16" s="243" t="e">
        <f>IF(ISBLANK('Measured Data'!#REF!),"",'Measured Data'!#REF!)</f>
        <v>#REF!</v>
      </c>
      <c r="AG16" s="243" t="e">
        <f>IF(ISBLANK('Measured Data'!#REF!),"",'Measured Data'!#REF!)</f>
        <v>#REF!</v>
      </c>
      <c r="AH16" s="243" t="e">
        <f>IF(ISBLANK('Measured Data'!#REF!),"",'Measured Data'!#REF!)</f>
        <v>#REF!</v>
      </c>
      <c r="AI16" s="243" t="e">
        <f>IF(ISBLANK('Measured Data'!#REF!),"",'Measured Data'!#REF!)</f>
        <v>#REF!</v>
      </c>
      <c r="AJ16" s="243" t="e">
        <f>IF(ISBLANK('Measured Data'!#REF!),"",'Measured Data'!#REF!)</f>
        <v>#REF!</v>
      </c>
      <c r="AK16" s="243" t="e">
        <f>IF(ISBLANK('Measured Data'!#REF!),"",'Measured Data'!#REF!)</f>
        <v>#REF!</v>
      </c>
      <c r="AL16" s="243" t="e">
        <f>IF(ISBLANK('Measured Data'!#REF!),"",'Measured Data'!#REF!)</f>
        <v>#REF!</v>
      </c>
      <c r="AM16" s="243" t="e">
        <f>IF(ISBLANK('Measured Data'!#REF!),"",'Measured Data'!#REF!)</f>
        <v>#REF!</v>
      </c>
      <c r="AN16" s="243" t="e">
        <f>IF(ISBLANK('Measured Data'!#REF!),"",'Measured Data'!#REF!)</f>
        <v>#REF!</v>
      </c>
      <c r="AO16" s="243" t="e">
        <f>IF(ISBLANK('Measured Data'!#REF!),"",'Measured Data'!#REF!)</f>
        <v>#REF!</v>
      </c>
      <c r="AP16" s="243" t="e">
        <f>IF(ISBLANK('Measured Data'!#REF!),"",'Measured Data'!#REF!)</f>
        <v>#REF!</v>
      </c>
      <c r="AQ16" s="243" t="e">
        <f>IF(ISBLANK('Measured Data'!#REF!),"",'Measured Data'!#REF!)</f>
        <v>#REF!</v>
      </c>
      <c r="AR16" s="243" t="e">
        <f>IF(ISBLANK('Measured Data'!#REF!),"",'Measured Data'!#REF!)</f>
        <v>#REF!</v>
      </c>
      <c r="AS16" s="243" t="e">
        <f>IF(ISBLANK('Measured Data'!#REF!),"",'Measured Data'!#REF!)</f>
        <v>#REF!</v>
      </c>
      <c r="AT16" s="243" t="e">
        <f>IF(ISBLANK('Measured Data'!#REF!),"",'Measured Data'!#REF!)</f>
        <v>#REF!</v>
      </c>
      <c r="AU16" s="243" t="e">
        <f>IF(ISBLANK('Measured Data'!#REF!),"",'Measured Data'!#REF!)</f>
        <v>#REF!</v>
      </c>
      <c r="AV16" s="243" t="e">
        <f>IF(ISBLANK('Measured Data'!#REF!),"",'Measured Data'!#REF!)</f>
        <v>#REF!</v>
      </c>
      <c r="AW16" s="243" t="e">
        <f>IF(ISBLANK('Measured Data'!#REF!),"",'Measured Data'!#REF!)</f>
        <v>#REF!</v>
      </c>
      <c r="AX16" s="243" t="e">
        <f>IF(ISBLANK('Measured Data'!#REF!),"",'Measured Data'!#REF!)</f>
        <v>#REF!</v>
      </c>
      <c r="AY16" s="243" t="e">
        <f>IF(ISBLANK('Measured Data'!#REF!),"",'Measured Data'!#REF!)</f>
        <v>#REF!</v>
      </c>
      <c r="AZ16" s="243" t="e">
        <f>IF(ISBLANK('Measured Data'!#REF!),"",'Measured Data'!#REF!)</f>
        <v>#REF!</v>
      </c>
      <c r="BA16" s="243" t="e">
        <f>IF(ISBLANK('Measured Data'!#REF!),"",'Measured Data'!#REF!)</f>
        <v>#REF!</v>
      </c>
      <c r="BB16" s="243" t="e">
        <f>IF(ISBLANK('Measured Data'!#REF!),"",'Measured Data'!#REF!)</f>
        <v>#REF!</v>
      </c>
      <c r="BC16" s="243" t="e">
        <f>IF(ISBLANK('Measured Data'!#REF!),"",'Measured Data'!#REF!)</f>
        <v>#REF!</v>
      </c>
      <c r="BD16" s="243" t="e">
        <f>IF(ISBLANK('Measured Data'!#REF!),"",'Measured Data'!#REF!)</f>
        <v>#REF!</v>
      </c>
      <c r="BE16" s="243" t="e">
        <f>IF(ISBLANK('Measured Data'!#REF!),"",'Measured Data'!#REF!)</f>
        <v>#REF!</v>
      </c>
      <c r="BF16" s="243" t="e">
        <f>IF(ISBLANK('Measured Data'!#REF!),"",'Measured Data'!#REF!)</f>
        <v>#REF!</v>
      </c>
      <c r="BG16" s="243" t="e">
        <f>IF(ISBLANK('Measured Data'!#REF!),"",'Measured Data'!#REF!)</f>
        <v>#REF!</v>
      </c>
      <c r="BH16" s="243" t="e">
        <f>IF(ISBLANK('Measured Data'!#REF!),"",'Measured Data'!#REF!)</f>
        <v>#REF!</v>
      </c>
      <c r="BI16" s="243" t="e">
        <f>IF(ISBLANK('Measured Data'!#REF!),"",'Measured Data'!#REF!)</f>
        <v>#REF!</v>
      </c>
      <c r="BJ16" s="243" t="e">
        <f>IF(ISBLANK('Measured Data'!#REF!),"",'Measured Data'!#REF!)</f>
        <v>#REF!</v>
      </c>
      <c r="BK16" s="243" t="e">
        <f>IF(ISBLANK('Measured Data'!#REF!),"",'Measured Data'!#REF!)</f>
        <v>#REF!</v>
      </c>
      <c r="BL16" s="243" t="e">
        <f>IF(ISBLANK('Measured Data'!#REF!),"",'Measured Data'!#REF!)</f>
        <v>#REF!</v>
      </c>
      <c r="BM16" s="243" t="e">
        <f>IF(ISBLANK('Measured Data'!#REF!),"",'Measured Data'!#REF!)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f>IF(ISBLANK('Post Process Calc.'!A16),"",'Post Process Calc.'!A16)</f>
        <v>15.927300317382812</v>
      </c>
      <c r="EL16" s="243">
        <f>IF(ISBLANK('Post Process Calc.'!C16),"",'Post Process Calc.'!C16)</f>
        <v>4.5085852626342119E-4</v>
      </c>
      <c r="EM16" s="243">
        <f>IF(ISBLANK('Post Process Calc.'!D16),"",'Post Process Calc.'!D16)</f>
        <v>0</v>
      </c>
      <c r="EN16" s="243">
        <f>IF(ISBLANK('Post Process Calc.'!E16),"",'Post Process Calc.'!E16)</f>
        <v>1.8732600906828103</v>
      </c>
      <c r="EO16" s="243">
        <f>IF(ISBLANK('Post Process Calc.'!F16),"",'Post Process Calc.'!F16)</f>
        <v>9.2845168664395118E-3</v>
      </c>
      <c r="EP16" s="243">
        <f>IF(ISBLANK('Post Process Calc.'!G16),"",'Post Process Calc.'!G16)</f>
        <v>1.5145551849792805E-3</v>
      </c>
      <c r="EQ16" s="243">
        <f>IF(ISBLANK('Post Process Calc.'!H16),"",'Post Process Calc.'!H16)</f>
        <v>-2.1971099744361533E-3</v>
      </c>
      <c r="ER16" s="243">
        <f>IF(ISBLANK('Post Process Calc.'!I16),"",'Post Process Calc.'!I16)</f>
        <v>4.3988780188284834E-4</v>
      </c>
      <c r="ES16" s="243">
        <f>IF(ISBLANK('Post Process Calc.'!J16),"",'Post Process Calc.'!J16)</f>
        <v>-5.2251859398054316E-4</v>
      </c>
      <c r="ET16" s="243">
        <f>IF(ISBLANK('Post Process Calc.'!K16),"",'Post Process Calc.'!K16)</f>
        <v>4.1231543662370175E-2</v>
      </c>
      <c r="EU16" s="243">
        <f>IF(ISBLANK('Post Process Calc.'!L16),"",'Post Process Calc.'!L16)</f>
        <v>7.6880888906818827E-4</v>
      </c>
      <c r="EV16" s="243">
        <f>IF(ISBLANK('Post Process Calc.'!M16),"",'Post Process Calc.'!M16)</f>
        <v>1.7891795965451585E-2</v>
      </c>
      <c r="EW16" s="243">
        <f>IF(ISBLANK('Post Process Calc.'!N16),"",'Post Process Calc.'!N16)</f>
        <v>0</v>
      </c>
      <c r="EX16" s="243">
        <f>IF(ISBLANK('Post Process Calc.'!O16),"",'Post Process Calc.'!O16)</f>
        <v>0</v>
      </c>
      <c r="EY16" s="243">
        <f>IF(ISBLANK('Post Process Calc.'!P16),"",'Post Process Calc.'!P16)</f>
        <v>0</v>
      </c>
      <c r="EZ16" s="243">
        <f>IF(ISBLANK('Post Process Calc.'!Q16),"",'Post Process Calc.'!Q16)</f>
        <v>-1.0711425420801498E-3</v>
      </c>
      <c r="FA16" s="243">
        <f>IF(ISBLANK('Post Process Calc.'!R16),"",'Post Process Calc.'!R16)</f>
        <v>0</v>
      </c>
      <c r="FB16" s="243">
        <f>IF(ISBLANK('Post Process Calc.'!S16),"",'Post Process Calc.'!S16)</f>
        <v>0</v>
      </c>
      <c r="FC16" s="243">
        <f>IF(ISBLANK('Post Process Calc.'!T16),"",'Post Process Calc.'!T16)</f>
        <v>0</v>
      </c>
      <c r="FD16" s="243">
        <f>IF(ISBLANK('Post Process Calc.'!U16),"",'Post Process Calc.'!U16)</f>
        <v>0</v>
      </c>
      <c r="FE16" s="243">
        <f>IF(ISBLANK('Post Process Calc.'!V16),"",'Post Process Calc.'!V16)</f>
        <v>0</v>
      </c>
      <c r="FF16" s="243">
        <f>IF(ISBLANK('Post Process Calc.'!W16),"",'Post Process Calc.'!W16)</f>
        <v>0</v>
      </c>
      <c r="FG16" s="243">
        <f>IF(ISBLANK('Post Process Calc.'!X16),"",'Post Process Calc.'!X16)</f>
        <v>0</v>
      </c>
      <c r="FH16" s="243">
        <f>IF(ISBLANK('Post Process Calc.'!Y16),"",'Post Process Calc.'!Y16)</f>
        <v>0</v>
      </c>
      <c r="FI16" s="243">
        <f>IF(ISBLANK('Post Process Calc.'!Z16),"",'Post Process Calc.'!Z16)</f>
        <v>0</v>
      </c>
      <c r="FJ16" s="243">
        <f>IF(ISBLANK('Post Process Calc.'!AA16),"",'Post Process Calc.'!AA16)</f>
        <v>0</v>
      </c>
      <c r="FK16" s="243">
        <f>IF(ISBLANK('Post Process Calc.'!AB16),"",'Post Process Calc.'!AB16)</f>
        <v>0</v>
      </c>
      <c r="FL16" s="243">
        <f>IF(ISBLANK('Post Process Calc.'!AC16),"",'Post Process Calc.'!AC16)</f>
        <v>0</v>
      </c>
      <c r="FM16" s="243">
        <f>IF(ISBLANK('Post Process Calc.'!AD16),"",'Post Process Calc.'!AD16)</f>
        <v>4.4918877405053285E-2</v>
      </c>
      <c r="FN16" s="243">
        <f>IF(ISBLANK('Post Process Calc.'!AE16),"",'Post Process Calc.'!AE16)</f>
        <v>5.4203394271492809E-2</v>
      </c>
      <c r="FO16" s="243">
        <f>IF(ISBLANK('Post Process Calc.'!AF16),"",'Post Process Calc.'!AF16)</f>
        <v>9.8815737881976146E-2</v>
      </c>
      <c r="FP16" s="243">
        <f>IF(ISBLANK('Post Process Calc.'!AG16),"",'Post Process Calc.'!AG16)</f>
        <v>-2.5978715491501821E-2</v>
      </c>
      <c r="FQ16" s="243">
        <f>IF(ISBLANK('Post Process Calc.'!AH16),"",'Post Process Calc.'!AH16)</f>
        <v>0</v>
      </c>
      <c r="FR16" s="243">
        <f>IF(ISBLANK('Post Process Calc.'!AI16),"",'Post Process Calc.'!AI16)</f>
        <v>1.8646134022137984E-2</v>
      </c>
      <c r="FS16" s="243">
        <f>IF(ISBLANK('Post Process Calc.'!AJ16),"",'Post Process Calc.'!AJ16)</f>
        <v>0</v>
      </c>
    </row>
    <row r="17" spans="1:175">
      <c r="A17" s="238" t="e">
        <f>IF('Measured Data'!#REF!&lt;&gt;0,'Measured Data'!$B$1,"")</f>
        <v>#REF!</v>
      </c>
      <c r="B17" s="238" t="e">
        <f>IF(ISBLANK('Measured Data'!#REF!),"",'Measured Data'!#REF!)</f>
        <v>#REF!</v>
      </c>
      <c r="C17" s="245" t="e">
        <f>IF(ISBLANK('Measured Data'!#REF!),"",'Measured Data'!#REF!)</f>
        <v>#REF!</v>
      </c>
      <c r="D17" s="246" t="e">
        <f>IF(ISBLANK('Measured Data'!#REF!),"",'Measured Data'!#REF!)</f>
        <v>#REF!</v>
      </c>
      <c r="E17" s="238" t="e">
        <f>IF(ISBLANK('Measured Data'!#REF!),"",'Measured Data'!#REF!)</f>
        <v>#REF!</v>
      </c>
      <c r="F17" s="238" t="e">
        <f>IF(ISBLANK('Measured Data'!#REF!),"",'Measured Data'!#REF!)</f>
        <v>#REF!</v>
      </c>
      <c r="G17" s="238" t="e">
        <f>IF(ISBLANK('Measured Data'!#REF!),"",'Measured Data'!#REF!)</f>
        <v>#REF!</v>
      </c>
      <c r="H17" s="243" t="e">
        <f>IF(ISBLANK('Measured Data'!#REF!),"",'Measured Data'!#REF!)</f>
        <v>#REF!</v>
      </c>
      <c r="I17" s="243" t="e">
        <f>IF(ISBLANK('Measured Data'!#REF!),"",'Measured Data'!#REF!)</f>
        <v>#REF!</v>
      </c>
      <c r="J17" s="243" t="e">
        <f>IF(ISBLANK('Measured Data'!#REF!),"",'Measured Data'!#REF!)</f>
        <v>#REF!</v>
      </c>
      <c r="K17" s="243" t="e">
        <f>IF(ISBLANK('Measured Data'!#REF!),"",'Measured Data'!#REF!)</f>
        <v>#REF!</v>
      </c>
      <c r="L17" s="238" t="e">
        <f>IF(ISBLANK('Measured Data'!#REF!),"",'Measured Data'!#REF!)</f>
        <v>#REF!</v>
      </c>
      <c r="M17" s="238" t="e">
        <f>IF(ISBLANK('Measured Data'!#REF!),"",'Measured Data'!#REF!)</f>
        <v>#REF!</v>
      </c>
      <c r="N17" s="238" t="e">
        <f>IF(ISBLANK('Measured Data'!#REF!),"",'Measured Data'!#REF!)</f>
        <v>#REF!</v>
      </c>
      <c r="O17" s="238" t="e">
        <f>IF(ISBLANK('Measured Data'!#REF!),"",'Measured Data'!#REF!)</f>
        <v>#REF!</v>
      </c>
      <c r="P17" s="238" t="e">
        <f>IF(ISBLANK('Measured Data'!#REF!),"",'Measured Data'!#REF!)</f>
        <v>#REF!</v>
      </c>
      <c r="Q17" s="238" t="e">
        <f>IF(ISBLANK('Measured Data'!#REF!),"",'Measured Data'!#REF!)</f>
        <v>#REF!</v>
      </c>
      <c r="R17" s="238" t="e">
        <f>IF(ISBLANK('Measured Data'!#REF!),"",'Measured Data'!#REF!)</f>
        <v>#REF!</v>
      </c>
      <c r="S17" s="238" t="e">
        <f>IF(ISBLANK('Measured Data'!#REF!),"",'Measured Data'!#REF!)</f>
        <v>#REF!</v>
      </c>
      <c r="T17" s="243" t="e">
        <f>IF(ISBLANK('Measured Data'!#REF!),"",'Measured Data'!#REF!)</f>
        <v>#REF!</v>
      </c>
      <c r="U17" s="243" t="e">
        <f>IF(ISBLANK('Measured Data'!#REF!),"",'Measured Data'!#REF!)</f>
        <v>#REF!</v>
      </c>
      <c r="V17" s="243" t="e">
        <f>IF(ISBLANK('Measured Data'!#REF!),"",'Measured Data'!#REF!)</f>
        <v>#REF!</v>
      </c>
      <c r="W17" s="243" t="e">
        <f>IF(ISBLANK('Measured Data'!#REF!),"",'Measured Data'!#REF!)</f>
        <v>#REF!</v>
      </c>
      <c r="X17" s="243" t="e">
        <f>IF(ISBLANK('Measured Data'!#REF!),"",'Measured Data'!#REF!)</f>
        <v>#REF!</v>
      </c>
      <c r="Y17" s="243" t="e">
        <f>IF(ISBLANK('Measured Data'!#REF!),"",'Measured Data'!#REF!)</f>
        <v>#REF!</v>
      </c>
      <c r="Z17" s="243" t="e">
        <f>IF(ISBLANK('Measured Data'!#REF!),"",'Measured Data'!#REF!)</f>
        <v>#REF!</v>
      </c>
      <c r="AA17" s="243" t="e">
        <f>IF(ISBLANK('Measured Data'!#REF!),"",'Measured Data'!#REF!)</f>
        <v>#REF!</v>
      </c>
      <c r="AB17" s="243" t="e">
        <f>IF(ISBLANK('Measured Data'!#REF!),"",'Measured Data'!#REF!)</f>
        <v>#REF!</v>
      </c>
      <c r="AC17" s="243" t="e">
        <f>IF(ISBLANK('Measured Data'!#REF!),"",'Measured Data'!#REF!)</f>
        <v>#REF!</v>
      </c>
      <c r="AD17" s="243" t="e">
        <f>IF(ISBLANK('Measured Data'!#REF!),"",'Measured Data'!#REF!)</f>
        <v>#REF!</v>
      </c>
      <c r="AE17" s="243" t="e">
        <f>IF(ISBLANK('Measured Data'!#REF!),"",'Measured Data'!#REF!)</f>
        <v>#REF!</v>
      </c>
      <c r="AF17" s="243" t="e">
        <f>IF(ISBLANK('Measured Data'!#REF!),"",'Measured Data'!#REF!)</f>
        <v>#REF!</v>
      </c>
      <c r="AG17" s="243" t="e">
        <f>IF(ISBLANK('Measured Data'!#REF!),"",'Measured Data'!#REF!)</f>
        <v>#REF!</v>
      </c>
      <c r="AH17" s="243" t="e">
        <f>IF(ISBLANK('Measured Data'!#REF!),"",'Measured Data'!#REF!)</f>
        <v>#REF!</v>
      </c>
      <c r="AI17" s="243" t="e">
        <f>IF(ISBLANK('Measured Data'!#REF!),"",'Measured Data'!#REF!)</f>
        <v>#REF!</v>
      </c>
      <c r="AJ17" s="243" t="e">
        <f>IF(ISBLANK('Measured Data'!#REF!),"",'Measured Data'!#REF!)</f>
        <v>#REF!</v>
      </c>
      <c r="AK17" s="243" t="e">
        <f>IF(ISBLANK('Measured Data'!#REF!),"",'Measured Data'!#REF!)</f>
        <v>#REF!</v>
      </c>
      <c r="AL17" s="243" t="e">
        <f>IF(ISBLANK('Measured Data'!#REF!),"",'Measured Data'!#REF!)</f>
        <v>#REF!</v>
      </c>
      <c r="AM17" s="243" t="e">
        <f>IF(ISBLANK('Measured Data'!#REF!),"",'Measured Data'!#REF!)</f>
        <v>#REF!</v>
      </c>
      <c r="AN17" s="243" t="e">
        <f>IF(ISBLANK('Measured Data'!#REF!),"",'Measured Data'!#REF!)</f>
        <v>#REF!</v>
      </c>
      <c r="AO17" s="243" t="e">
        <f>IF(ISBLANK('Measured Data'!#REF!),"",'Measured Data'!#REF!)</f>
        <v>#REF!</v>
      </c>
      <c r="AP17" s="243" t="e">
        <f>IF(ISBLANK('Measured Data'!#REF!),"",'Measured Data'!#REF!)</f>
        <v>#REF!</v>
      </c>
      <c r="AQ17" s="243" t="e">
        <f>IF(ISBLANK('Measured Data'!#REF!),"",'Measured Data'!#REF!)</f>
        <v>#REF!</v>
      </c>
      <c r="AR17" s="243" t="e">
        <f>IF(ISBLANK('Measured Data'!#REF!),"",'Measured Data'!#REF!)</f>
        <v>#REF!</v>
      </c>
      <c r="AS17" s="243" t="e">
        <f>IF(ISBLANK('Measured Data'!#REF!),"",'Measured Data'!#REF!)</f>
        <v>#REF!</v>
      </c>
      <c r="AT17" s="243" t="e">
        <f>IF(ISBLANK('Measured Data'!#REF!),"",'Measured Data'!#REF!)</f>
        <v>#REF!</v>
      </c>
      <c r="AU17" s="243" t="e">
        <f>IF(ISBLANK('Measured Data'!#REF!),"",'Measured Data'!#REF!)</f>
        <v>#REF!</v>
      </c>
      <c r="AV17" s="243" t="e">
        <f>IF(ISBLANK('Measured Data'!#REF!),"",'Measured Data'!#REF!)</f>
        <v>#REF!</v>
      </c>
      <c r="AW17" s="243" t="e">
        <f>IF(ISBLANK('Measured Data'!#REF!),"",'Measured Data'!#REF!)</f>
        <v>#REF!</v>
      </c>
      <c r="AX17" s="243" t="e">
        <f>IF(ISBLANK('Measured Data'!#REF!),"",'Measured Data'!#REF!)</f>
        <v>#REF!</v>
      </c>
      <c r="AY17" s="243" t="e">
        <f>IF(ISBLANK('Measured Data'!#REF!),"",'Measured Data'!#REF!)</f>
        <v>#REF!</v>
      </c>
      <c r="AZ17" s="243" t="e">
        <f>IF(ISBLANK('Measured Data'!#REF!),"",'Measured Data'!#REF!)</f>
        <v>#REF!</v>
      </c>
      <c r="BA17" s="243" t="e">
        <f>IF(ISBLANK('Measured Data'!#REF!),"",'Measured Data'!#REF!)</f>
        <v>#REF!</v>
      </c>
      <c r="BB17" s="243" t="e">
        <f>IF(ISBLANK('Measured Data'!#REF!),"",'Measured Data'!#REF!)</f>
        <v>#REF!</v>
      </c>
      <c r="BC17" s="243" t="e">
        <f>IF(ISBLANK('Measured Data'!#REF!),"",'Measured Data'!#REF!)</f>
        <v>#REF!</v>
      </c>
      <c r="BD17" s="243" t="e">
        <f>IF(ISBLANK('Measured Data'!#REF!),"",'Measured Data'!#REF!)</f>
        <v>#REF!</v>
      </c>
      <c r="BE17" s="243" t="e">
        <f>IF(ISBLANK('Measured Data'!#REF!),"",'Measured Data'!#REF!)</f>
        <v>#REF!</v>
      </c>
      <c r="BF17" s="243" t="e">
        <f>IF(ISBLANK('Measured Data'!#REF!),"",'Measured Data'!#REF!)</f>
        <v>#REF!</v>
      </c>
      <c r="BG17" s="243" t="e">
        <f>IF(ISBLANK('Measured Data'!#REF!),"",'Measured Data'!#REF!)</f>
        <v>#REF!</v>
      </c>
      <c r="BH17" s="243" t="e">
        <f>IF(ISBLANK('Measured Data'!#REF!),"",'Measured Data'!#REF!)</f>
        <v>#REF!</v>
      </c>
      <c r="BI17" s="243" t="e">
        <f>IF(ISBLANK('Measured Data'!#REF!),"",'Measured Data'!#REF!)</f>
        <v>#REF!</v>
      </c>
      <c r="BJ17" s="243" t="e">
        <f>IF(ISBLANK('Measured Data'!#REF!),"",'Measured Data'!#REF!)</f>
        <v>#REF!</v>
      </c>
      <c r="BK17" s="243" t="e">
        <f>IF(ISBLANK('Measured Data'!#REF!),"",'Measured Data'!#REF!)</f>
        <v>#REF!</v>
      </c>
      <c r="BL17" s="243" t="e">
        <f>IF(ISBLANK('Measured Data'!#REF!),"",'Measured Data'!#REF!)</f>
        <v>#REF!</v>
      </c>
      <c r="BM17" s="243" t="e">
        <f>IF(ISBLANK('Measured Data'!#REF!),"",'Measured Data'!#REF!)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f>IF(ISBLANK('Post Process Calc.'!A17),"",'Post Process Calc.'!A17)</f>
        <v>13.334700448608398</v>
      </c>
      <c r="EL17" s="243">
        <f>IF(ISBLANK('Post Process Calc.'!C17),"",'Post Process Calc.'!C17)</f>
        <v>2.3603367431453538E-4</v>
      </c>
      <c r="EM17" s="243">
        <f>IF(ISBLANK('Post Process Calc.'!D17),"",'Post Process Calc.'!D17)</f>
        <v>0</v>
      </c>
      <c r="EN17" s="243">
        <f>IF(ISBLANK('Post Process Calc.'!E17),"",'Post Process Calc.'!E17)</f>
        <v>2.1672696599436696</v>
      </c>
      <c r="EO17" s="243">
        <f>IF(ISBLANK('Post Process Calc.'!F17),"",'Post Process Calc.'!F17)</f>
        <v>1.7057562992790494E-2</v>
      </c>
      <c r="EP17" s="243">
        <f>IF(ISBLANK('Post Process Calc.'!G17),"",'Post Process Calc.'!G17)</f>
        <v>2.3132511250077438E-3</v>
      </c>
      <c r="EQ17" s="243">
        <f>IF(ISBLANK('Post Process Calc.'!H17),"",'Post Process Calc.'!H17)</f>
        <v>-7.1264018794326969E-3</v>
      </c>
      <c r="ER17" s="243">
        <f>IF(ISBLANK('Post Process Calc.'!I17),"",'Post Process Calc.'!I17)</f>
        <v>-1.4855981652993732E-3</v>
      </c>
      <c r="ES17" s="243">
        <f>IF(ISBLANK('Post Process Calc.'!J17),"",'Post Process Calc.'!J17)</f>
        <v>-1.1087487352377391E-3</v>
      </c>
      <c r="ET17" s="243">
        <f>IF(ISBLANK('Post Process Calc.'!K17),"",'Post Process Calc.'!K17)</f>
        <v>4.396342073006148E-2</v>
      </c>
      <c r="EU17" s="243">
        <f>IF(ISBLANK('Post Process Calc.'!L17),"",'Post Process Calc.'!L17)</f>
        <v>-9.727627145118239E-4</v>
      </c>
      <c r="EV17" s="243">
        <f>IF(ISBLANK('Post Process Calc.'!M17),"",'Post Process Calc.'!M17)</f>
        <v>2.7027592334932272E-2</v>
      </c>
      <c r="EW17" s="243">
        <f>IF(ISBLANK('Post Process Calc.'!N17),"",'Post Process Calc.'!N17)</f>
        <v>0</v>
      </c>
      <c r="EX17" s="243">
        <f>IF(ISBLANK('Post Process Calc.'!O17),"",'Post Process Calc.'!O17)</f>
        <v>0</v>
      </c>
      <c r="EY17" s="243">
        <f>IF(ISBLANK('Post Process Calc.'!P17),"",'Post Process Calc.'!P17)</f>
        <v>0</v>
      </c>
      <c r="EZ17" s="243">
        <f>IF(ISBLANK('Post Process Calc.'!Q17),"",'Post Process Calc.'!Q17)</f>
        <v>1.0867214874817652E-2</v>
      </c>
      <c r="FA17" s="243">
        <f>IF(ISBLANK('Post Process Calc.'!R17),"",'Post Process Calc.'!R17)</f>
        <v>0</v>
      </c>
      <c r="FB17" s="243">
        <f>IF(ISBLANK('Post Process Calc.'!S17),"",'Post Process Calc.'!S17)</f>
        <v>0</v>
      </c>
      <c r="FC17" s="243">
        <f>IF(ISBLANK('Post Process Calc.'!T17),"",'Post Process Calc.'!T17)</f>
        <v>0</v>
      </c>
      <c r="FD17" s="243">
        <f>IF(ISBLANK('Post Process Calc.'!U17),"",'Post Process Calc.'!U17)</f>
        <v>0</v>
      </c>
      <c r="FE17" s="243">
        <f>IF(ISBLANK('Post Process Calc.'!V17),"",'Post Process Calc.'!V17)</f>
        <v>0</v>
      </c>
      <c r="FF17" s="243">
        <f>IF(ISBLANK('Post Process Calc.'!W17),"",'Post Process Calc.'!W17)</f>
        <v>0</v>
      </c>
      <c r="FG17" s="243">
        <f>IF(ISBLANK('Post Process Calc.'!X17),"",'Post Process Calc.'!X17)</f>
        <v>0</v>
      </c>
      <c r="FH17" s="243">
        <f>IF(ISBLANK('Post Process Calc.'!Y17),"",'Post Process Calc.'!Y17)</f>
        <v>0</v>
      </c>
      <c r="FI17" s="243">
        <f>IF(ISBLANK('Post Process Calc.'!Z17),"",'Post Process Calc.'!Z17)</f>
        <v>0</v>
      </c>
      <c r="FJ17" s="243">
        <f>IF(ISBLANK('Post Process Calc.'!AA17),"",'Post Process Calc.'!AA17)</f>
        <v>0</v>
      </c>
      <c r="FK17" s="243">
        <f>IF(ISBLANK('Post Process Calc.'!AB17),"",'Post Process Calc.'!AB17)</f>
        <v>0</v>
      </c>
      <c r="FL17" s="243">
        <f>IF(ISBLANK('Post Process Calc.'!AC17),"",'Post Process Calc.'!AC17)</f>
        <v>0</v>
      </c>
      <c r="FM17" s="243">
        <f>IF(ISBLANK('Post Process Calc.'!AD17),"",'Post Process Calc.'!AD17)</f>
        <v>6.7630023150586999E-2</v>
      </c>
      <c r="FN17" s="243">
        <f>IF(ISBLANK('Post Process Calc.'!AE17),"",'Post Process Calc.'!AE17)</f>
        <v>8.4687586143377513E-2</v>
      </c>
      <c r="FO17" s="243">
        <f>IF(ISBLANK('Post Process Calc.'!AF17),"",'Post Process Calc.'!AF17)</f>
        <v>0.1347043286111074</v>
      </c>
      <c r="FP17" s="243">
        <f>IF(ISBLANK('Post Process Calc.'!AG17),"",'Post Process Calc.'!AG17)</f>
        <v>0.24718765497214429</v>
      </c>
      <c r="FQ17" s="243">
        <f>IF(ISBLANK('Post Process Calc.'!AH17),"",'Post Process Calc.'!AH17)</f>
        <v>0</v>
      </c>
      <c r="FR17" s="243">
        <f>IF(ISBLANK('Post Process Calc.'!AI17),"",'Post Process Calc.'!AI17)</f>
        <v>-2.2126638427083643E-2</v>
      </c>
      <c r="FS17" s="243">
        <f>IF(ISBLANK('Post Process Calc.'!AJ17),"",'Post Process Calc.'!AJ17)</f>
        <v>0</v>
      </c>
    </row>
    <row r="18" spans="1:175">
      <c r="A18" s="238" t="e">
        <f>IF('Measured Data'!#REF!&lt;&gt;0,'Measured Data'!$B$1,"")</f>
        <v>#REF!</v>
      </c>
      <c r="B18" s="238" t="e">
        <f>IF(ISBLANK('Measured Data'!#REF!),"",'Measured Data'!#REF!)</f>
        <v>#REF!</v>
      </c>
      <c r="C18" s="245" t="e">
        <f>IF(ISBLANK('Measured Data'!#REF!),"",'Measured Data'!#REF!)</f>
        <v>#REF!</v>
      </c>
      <c r="D18" s="246" t="e">
        <f>IF(ISBLANK('Measured Data'!#REF!),"",'Measured Data'!#REF!)</f>
        <v>#REF!</v>
      </c>
      <c r="E18" s="238" t="e">
        <f>IF(ISBLANK('Measured Data'!#REF!),"",'Measured Data'!#REF!)</f>
        <v>#REF!</v>
      </c>
      <c r="F18" s="238" t="e">
        <f>IF(ISBLANK('Measured Data'!#REF!),"",'Measured Data'!#REF!)</f>
        <v>#REF!</v>
      </c>
      <c r="G18" s="238" t="e">
        <f>IF(ISBLANK('Measured Data'!#REF!),"",'Measured Data'!#REF!)</f>
        <v>#REF!</v>
      </c>
      <c r="H18" s="243" t="e">
        <f>IF(ISBLANK('Measured Data'!#REF!),"",'Measured Data'!#REF!)</f>
        <v>#REF!</v>
      </c>
      <c r="I18" s="243" t="e">
        <f>IF(ISBLANK('Measured Data'!#REF!),"",'Measured Data'!#REF!)</f>
        <v>#REF!</v>
      </c>
      <c r="J18" s="243" t="e">
        <f>IF(ISBLANK('Measured Data'!#REF!),"",'Measured Data'!#REF!)</f>
        <v>#REF!</v>
      </c>
      <c r="K18" s="243" t="e">
        <f>IF(ISBLANK('Measured Data'!#REF!),"",'Measured Data'!#REF!)</f>
        <v>#REF!</v>
      </c>
      <c r="L18" s="238" t="e">
        <f>IF(ISBLANK('Measured Data'!#REF!),"",'Measured Data'!#REF!)</f>
        <v>#REF!</v>
      </c>
      <c r="M18" s="238" t="e">
        <f>IF(ISBLANK('Measured Data'!#REF!),"",'Measured Data'!#REF!)</f>
        <v>#REF!</v>
      </c>
      <c r="N18" s="238" t="e">
        <f>IF(ISBLANK('Measured Data'!#REF!),"",'Measured Data'!#REF!)</f>
        <v>#REF!</v>
      </c>
      <c r="O18" s="238" t="e">
        <f>IF(ISBLANK('Measured Data'!#REF!),"",'Measured Data'!#REF!)</f>
        <v>#REF!</v>
      </c>
      <c r="P18" s="238" t="e">
        <f>IF(ISBLANK('Measured Data'!#REF!),"",'Measured Data'!#REF!)</f>
        <v>#REF!</v>
      </c>
      <c r="Q18" s="238" t="e">
        <f>IF(ISBLANK('Measured Data'!#REF!),"",'Measured Data'!#REF!)</f>
        <v>#REF!</v>
      </c>
      <c r="R18" s="238" t="e">
        <f>IF(ISBLANK('Measured Data'!#REF!),"",'Measured Data'!#REF!)</f>
        <v>#REF!</v>
      </c>
      <c r="S18" s="238" t="e">
        <f>IF(ISBLANK('Measured Data'!#REF!),"",'Measured Data'!#REF!)</f>
        <v>#REF!</v>
      </c>
      <c r="T18" s="243" t="e">
        <f>IF(ISBLANK('Measured Data'!#REF!),"",'Measured Data'!#REF!)</f>
        <v>#REF!</v>
      </c>
      <c r="U18" s="243" t="e">
        <f>IF(ISBLANK('Measured Data'!#REF!),"",'Measured Data'!#REF!)</f>
        <v>#REF!</v>
      </c>
      <c r="V18" s="243" t="e">
        <f>IF(ISBLANK('Measured Data'!#REF!),"",'Measured Data'!#REF!)</f>
        <v>#REF!</v>
      </c>
      <c r="W18" s="243" t="e">
        <f>IF(ISBLANK('Measured Data'!#REF!),"",'Measured Data'!#REF!)</f>
        <v>#REF!</v>
      </c>
      <c r="X18" s="243" t="e">
        <f>IF(ISBLANK('Measured Data'!#REF!),"",'Measured Data'!#REF!)</f>
        <v>#REF!</v>
      </c>
      <c r="Y18" s="243" t="e">
        <f>IF(ISBLANK('Measured Data'!#REF!),"",'Measured Data'!#REF!)</f>
        <v>#REF!</v>
      </c>
      <c r="Z18" s="243" t="e">
        <f>IF(ISBLANK('Measured Data'!#REF!),"",'Measured Data'!#REF!)</f>
        <v>#REF!</v>
      </c>
      <c r="AA18" s="243" t="e">
        <f>IF(ISBLANK('Measured Data'!#REF!),"",'Measured Data'!#REF!)</f>
        <v>#REF!</v>
      </c>
      <c r="AB18" s="243" t="e">
        <f>IF(ISBLANK('Measured Data'!#REF!),"",'Measured Data'!#REF!)</f>
        <v>#REF!</v>
      </c>
      <c r="AC18" s="243" t="e">
        <f>IF(ISBLANK('Measured Data'!#REF!),"",'Measured Data'!#REF!)</f>
        <v>#REF!</v>
      </c>
      <c r="AD18" s="243" t="e">
        <f>IF(ISBLANK('Measured Data'!#REF!),"",'Measured Data'!#REF!)</f>
        <v>#REF!</v>
      </c>
      <c r="AE18" s="243" t="e">
        <f>IF(ISBLANK('Measured Data'!#REF!),"",'Measured Data'!#REF!)</f>
        <v>#REF!</v>
      </c>
      <c r="AF18" s="243" t="e">
        <f>IF(ISBLANK('Measured Data'!#REF!),"",'Measured Data'!#REF!)</f>
        <v>#REF!</v>
      </c>
      <c r="AG18" s="243" t="e">
        <f>IF(ISBLANK('Measured Data'!#REF!),"",'Measured Data'!#REF!)</f>
        <v>#REF!</v>
      </c>
      <c r="AH18" s="243" t="e">
        <f>IF(ISBLANK('Measured Data'!#REF!),"",'Measured Data'!#REF!)</f>
        <v>#REF!</v>
      </c>
      <c r="AI18" s="243" t="e">
        <f>IF(ISBLANK('Measured Data'!#REF!),"",'Measured Data'!#REF!)</f>
        <v>#REF!</v>
      </c>
      <c r="AJ18" s="243" t="e">
        <f>IF(ISBLANK('Measured Data'!#REF!),"",'Measured Data'!#REF!)</f>
        <v>#REF!</v>
      </c>
      <c r="AK18" s="243" t="e">
        <f>IF(ISBLANK('Measured Data'!#REF!),"",'Measured Data'!#REF!)</f>
        <v>#REF!</v>
      </c>
      <c r="AL18" s="243" t="e">
        <f>IF(ISBLANK('Measured Data'!#REF!),"",'Measured Data'!#REF!)</f>
        <v>#REF!</v>
      </c>
      <c r="AM18" s="243" t="e">
        <f>IF(ISBLANK('Measured Data'!#REF!),"",'Measured Data'!#REF!)</f>
        <v>#REF!</v>
      </c>
      <c r="AN18" s="243" t="e">
        <f>IF(ISBLANK('Measured Data'!#REF!),"",'Measured Data'!#REF!)</f>
        <v>#REF!</v>
      </c>
      <c r="AO18" s="243" t="e">
        <f>IF(ISBLANK('Measured Data'!#REF!),"",'Measured Data'!#REF!)</f>
        <v>#REF!</v>
      </c>
      <c r="AP18" s="243" t="e">
        <f>IF(ISBLANK('Measured Data'!#REF!),"",'Measured Data'!#REF!)</f>
        <v>#REF!</v>
      </c>
      <c r="AQ18" s="243" t="e">
        <f>IF(ISBLANK('Measured Data'!#REF!),"",'Measured Data'!#REF!)</f>
        <v>#REF!</v>
      </c>
      <c r="AR18" s="243" t="e">
        <f>IF(ISBLANK('Measured Data'!#REF!),"",'Measured Data'!#REF!)</f>
        <v>#REF!</v>
      </c>
      <c r="AS18" s="243" t="e">
        <f>IF(ISBLANK('Measured Data'!#REF!),"",'Measured Data'!#REF!)</f>
        <v>#REF!</v>
      </c>
      <c r="AT18" s="243" t="e">
        <f>IF(ISBLANK('Measured Data'!#REF!),"",'Measured Data'!#REF!)</f>
        <v>#REF!</v>
      </c>
      <c r="AU18" s="243" t="e">
        <f>IF(ISBLANK('Measured Data'!#REF!),"",'Measured Data'!#REF!)</f>
        <v>#REF!</v>
      </c>
      <c r="AV18" s="243" t="e">
        <f>IF(ISBLANK('Measured Data'!#REF!),"",'Measured Data'!#REF!)</f>
        <v>#REF!</v>
      </c>
      <c r="AW18" s="243" t="e">
        <f>IF(ISBLANK('Measured Data'!#REF!),"",'Measured Data'!#REF!)</f>
        <v>#REF!</v>
      </c>
      <c r="AX18" s="243" t="e">
        <f>IF(ISBLANK('Measured Data'!#REF!),"",'Measured Data'!#REF!)</f>
        <v>#REF!</v>
      </c>
      <c r="AY18" s="243" t="e">
        <f>IF(ISBLANK('Measured Data'!#REF!),"",'Measured Data'!#REF!)</f>
        <v>#REF!</v>
      </c>
      <c r="AZ18" s="243" t="e">
        <f>IF(ISBLANK('Measured Data'!#REF!),"",'Measured Data'!#REF!)</f>
        <v>#REF!</v>
      </c>
      <c r="BA18" s="243" t="e">
        <f>IF(ISBLANK('Measured Data'!#REF!),"",'Measured Data'!#REF!)</f>
        <v>#REF!</v>
      </c>
      <c r="BB18" s="243" t="e">
        <f>IF(ISBLANK('Measured Data'!#REF!),"",'Measured Data'!#REF!)</f>
        <v>#REF!</v>
      </c>
      <c r="BC18" s="243" t="e">
        <f>IF(ISBLANK('Measured Data'!#REF!),"",'Measured Data'!#REF!)</f>
        <v>#REF!</v>
      </c>
      <c r="BD18" s="243" t="e">
        <f>IF(ISBLANK('Measured Data'!#REF!),"",'Measured Data'!#REF!)</f>
        <v>#REF!</v>
      </c>
      <c r="BE18" s="243" t="e">
        <f>IF(ISBLANK('Measured Data'!#REF!),"",'Measured Data'!#REF!)</f>
        <v>#REF!</v>
      </c>
      <c r="BF18" s="243" t="e">
        <f>IF(ISBLANK('Measured Data'!#REF!),"",'Measured Data'!#REF!)</f>
        <v>#REF!</v>
      </c>
      <c r="BG18" s="243" t="e">
        <f>IF(ISBLANK('Measured Data'!#REF!),"",'Measured Data'!#REF!)</f>
        <v>#REF!</v>
      </c>
      <c r="BH18" s="243" t="e">
        <f>IF(ISBLANK('Measured Data'!#REF!),"",'Measured Data'!#REF!)</f>
        <v>#REF!</v>
      </c>
      <c r="BI18" s="243" t="e">
        <f>IF(ISBLANK('Measured Data'!#REF!),"",'Measured Data'!#REF!)</f>
        <v>#REF!</v>
      </c>
      <c r="BJ18" s="243" t="e">
        <f>IF(ISBLANK('Measured Data'!#REF!),"",'Measured Data'!#REF!)</f>
        <v>#REF!</v>
      </c>
      <c r="BK18" s="243" t="e">
        <f>IF(ISBLANK('Measured Data'!#REF!),"",'Measured Data'!#REF!)</f>
        <v>#REF!</v>
      </c>
      <c r="BL18" s="243" t="e">
        <f>IF(ISBLANK('Measured Data'!#REF!),"",'Measured Data'!#REF!)</f>
        <v>#REF!</v>
      </c>
      <c r="BM18" s="243" t="e">
        <f>IF(ISBLANK('Measured Data'!#REF!),"",'Measured Data'!#REF!)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IF('Measured Data'!#REF!&lt;&gt;0,'Measured Data'!$B$1,"")</f>
        <v>#REF!</v>
      </c>
      <c r="B19" s="238" t="e">
        <f>IF(ISBLANK('Measured Data'!#REF!),"",'Measured Data'!#REF!)</f>
        <v>#REF!</v>
      </c>
      <c r="C19" s="245" t="e">
        <f>IF(ISBLANK('Measured Data'!#REF!),"",'Measured Data'!#REF!)</f>
        <v>#REF!</v>
      </c>
      <c r="D19" s="246" t="e">
        <f>IF(ISBLANK('Measured Data'!#REF!),"",'Measured Data'!#REF!)</f>
        <v>#REF!</v>
      </c>
      <c r="E19" s="238" t="e">
        <f>IF(ISBLANK('Measured Data'!#REF!),"",'Measured Data'!#REF!)</f>
        <v>#REF!</v>
      </c>
      <c r="F19" s="238" t="e">
        <f>IF(ISBLANK('Measured Data'!#REF!),"",'Measured Data'!#REF!)</f>
        <v>#REF!</v>
      </c>
      <c r="G19" s="238" t="e">
        <f>IF(ISBLANK('Measured Data'!#REF!),"",'Measured Data'!#REF!)</f>
        <v>#REF!</v>
      </c>
      <c r="H19" s="243" t="e">
        <f>IF(ISBLANK('Measured Data'!#REF!),"",'Measured Data'!#REF!)</f>
        <v>#REF!</v>
      </c>
      <c r="I19" s="243" t="e">
        <f>IF(ISBLANK('Measured Data'!#REF!),"",'Measured Data'!#REF!)</f>
        <v>#REF!</v>
      </c>
      <c r="J19" s="243" t="e">
        <f>IF(ISBLANK('Measured Data'!#REF!),"",'Measured Data'!#REF!)</f>
        <v>#REF!</v>
      </c>
      <c r="K19" s="243" t="e">
        <f>IF(ISBLANK('Measured Data'!#REF!),"",'Measured Data'!#REF!)</f>
        <v>#REF!</v>
      </c>
      <c r="L19" s="238" t="e">
        <f>IF(ISBLANK('Measured Data'!#REF!),"",'Measured Data'!#REF!)</f>
        <v>#REF!</v>
      </c>
      <c r="M19" s="238" t="e">
        <f>IF(ISBLANK('Measured Data'!#REF!),"",'Measured Data'!#REF!)</f>
        <v>#REF!</v>
      </c>
      <c r="N19" s="238" t="e">
        <f>IF(ISBLANK('Measured Data'!#REF!),"",'Measured Data'!#REF!)</f>
        <v>#REF!</v>
      </c>
      <c r="O19" s="238" t="e">
        <f>IF(ISBLANK('Measured Data'!#REF!),"",'Measured Data'!#REF!)</f>
        <v>#REF!</v>
      </c>
      <c r="P19" s="238" t="e">
        <f>IF(ISBLANK('Measured Data'!#REF!),"",'Measured Data'!#REF!)</f>
        <v>#REF!</v>
      </c>
      <c r="Q19" s="238" t="e">
        <f>IF(ISBLANK('Measured Data'!#REF!),"",'Measured Data'!#REF!)</f>
        <v>#REF!</v>
      </c>
      <c r="R19" s="238" t="e">
        <f>IF(ISBLANK('Measured Data'!#REF!),"",'Measured Data'!#REF!)</f>
        <v>#REF!</v>
      </c>
      <c r="S19" s="238" t="e">
        <f>IF(ISBLANK('Measured Data'!#REF!),"",'Measured Data'!#REF!)</f>
        <v>#REF!</v>
      </c>
      <c r="T19" s="243" t="e">
        <f>IF(ISBLANK('Measured Data'!#REF!),"",'Measured Data'!#REF!)</f>
        <v>#REF!</v>
      </c>
      <c r="U19" s="243" t="e">
        <f>IF(ISBLANK('Measured Data'!#REF!),"",'Measured Data'!#REF!)</f>
        <v>#REF!</v>
      </c>
      <c r="V19" s="243" t="e">
        <f>IF(ISBLANK('Measured Data'!#REF!),"",'Measured Data'!#REF!)</f>
        <v>#REF!</v>
      </c>
      <c r="W19" s="243" t="e">
        <f>IF(ISBLANK('Measured Data'!#REF!),"",'Measured Data'!#REF!)</f>
        <v>#REF!</v>
      </c>
      <c r="X19" s="243" t="e">
        <f>IF(ISBLANK('Measured Data'!#REF!),"",'Measured Data'!#REF!)</f>
        <v>#REF!</v>
      </c>
      <c r="Y19" s="243" t="e">
        <f>IF(ISBLANK('Measured Data'!#REF!),"",'Measured Data'!#REF!)</f>
        <v>#REF!</v>
      </c>
      <c r="Z19" s="243" t="e">
        <f>IF(ISBLANK('Measured Data'!#REF!),"",'Measured Data'!#REF!)</f>
        <v>#REF!</v>
      </c>
      <c r="AA19" s="243" t="e">
        <f>IF(ISBLANK('Measured Data'!#REF!),"",'Measured Data'!#REF!)</f>
        <v>#REF!</v>
      </c>
      <c r="AB19" s="243" t="e">
        <f>IF(ISBLANK('Measured Data'!#REF!),"",'Measured Data'!#REF!)</f>
        <v>#REF!</v>
      </c>
      <c r="AC19" s="243" t="e">
        <f>IF(ISBLANK('Measured Data'!#REF!),"",'Measured Data'!#REF!)</f>
        <v>#REF!</v>
      </c>
      <c r="AD19" s="243" t="e">
        <f>IF(ISBLANK('Measured Data'!#REF!),"",'Measured Data'!#REF!)</f>
        <v>#REF!</v>
      </c>
      <c r="AE19" s="243" t="e">
        <f>IF(ISBLANK('Measured Data'!#REF!),"",'Measured Data'!#REF!)</f>
        <v>#REF!</v>
      </c>
      <c r="AF19" s="243" t="e">
        <f>IF(ISBLANK('Measured Data'!#REF!),"",'Measured Data'!#REF!)</f>
        <v>#REF!</v>
      </c>
      <c r="AG19" s="243" t="e">
        <f>IF(ISBLANK('Measured Data'!#REF!),"",'Measured Data'!#REF!)</f>
        <v>#REF!</v>
      </c>
      <c r="AH19" s="243" t="e">
        <f>IF(ISBLANK('Measured Data'!#REF!),"",'Measured Data'!#REF!)</f>
        <v>#REF!</v>
      </c>
      <c r="AI19" s="243" t="e">
        <f>IF(ISBLANK('Measured Data'!#REF!),"",'Measured Data'!#REF!)</f>
        <v>#REF!</v>
      </c>
      <c r="AJ19" s="243" t="e">
        <f>IF(ISBLANK('Measured Data'!#REF!),"",'Measured Data'!#REF!)</f>
        <v>#REF!</v>
      </c>
      <c r="AK19" s="243" t="e">
        <f>IF(ISBLANK('Measured Data'!#REF!),"",'Measured Data'!#REF!)</f>
        <v>#REF!</v>
      </c>
      <c r="AL19" s="243" t="e">
        <f>IF(ISBLANK('Measured Data'!#REF!),"",'Measured Data'!#REF!)</f>
        <v>#REF!</v>
      </c>
      <c r="AM19" s="243" t="e">
        <f>IF(ISBLANK('Measured Data'!#REF!),"",'Measured Data'!#REF!)</f>
        <v>#REF!</v>
      </c>
      <c r="AN19" s="243" t="e">
        <f>IF(ISBLANK('Measured Data'!#REF!),"",'Measured Data'!#REF!)</f>
        <v>#REF!</v>
      </c>
      <c r="AO19" s="243" t="e">
        <f>IF(ISBLANK('Measured Data'!#REF!),"",'Measured Data'!#REF!)</f>
        <v>#REF!</v>
      </c>
      <c r="AP19" s="243" t="e">
        <f>IF(ISBLANK('Measured Data'!#REF!),"",'Measured Data'!#REF!)</f>
        <v>#REF!</v>
      </c>
      <c r="AQ19" s="243" t="e">
        <f>IF(ISBLANK('Measured Data'!#REF!),"",'Measured Data'!#REF!)</f>
        <v>#REF!</v>
      </c>
      <c r="AR19" s="243" t="e">
        <f>IF(ISBLANK('Measured Data'!#REF!),"",'Measured Data'!#REF!)</f>
        <v>#REF!</v>
      </c>
      <c r="AS19" s="243" t="e">
        <f>IF(ISBLANK('Measured Data'!#REF!),"",'Measured Data'!#REF!)</f>
        <v>#REF!</v>
      </c>
      <c r="AT19" s="243" t="e">
        <f>IF(ISBLANK('Measured Data'!#REF!),"",'Measured Data'!#REF!)</f>
        <v>#REF!</v>
      </c>
      <c r="AU19" s="243" t="e">
        <f>IF(ISBLANK('Measured Data'!#REF!),"",'Measured Data'!#REF!)</f>
        <v>#REF!</v>
      </c>
      <c r="AV19" s="243" t="e">
        <f>IF(ISBLANK('Measured Data'!#REF!),"",'Measured Data'!#REF!)</f>
        <v>#REF!</v>
      </c>
      <c r="AW19" s="243" t="e">
        <f>IF(ISBLANK('Measured Data'!#REF!),"",'Measured Data'!#REF!)</f>
        <v>#REF!</v>
      </c>
      <c r="AX19" s="243" t="e">
        <f>IF(ISBLANK('Measured Data'!#REF!),"",'Measured Data'!#REF!)</f>
        <v>#REF!</v>
      </c>
      <c r="AY19" s="243" t="e">
        <f>IF(ISBLANK('Measured Data'!#REF!),"",'Measured Data'!#REF!)</f>
        <v>#REF!</v>
      </c>
      <c r="AZ19" s="243" t="e">
        <f>IF(ISBLANK('Measured Data'!#REF!),"",'Measured Data'!#REF!)</f>
        <v>#REF!</v>
      </c>
      <c r="BA19" s="243" t="e">
        <f>IF(ISBLANK('Measured Data'!#REF!),"",'Measured Data'!#REF!)</f>
        <v>#REF!</v>
      </c>
      <c r="BB19" s="243" t="e">
        <f>IF(ISBLANK('Measured Data'!#REF!),"",'Measured Data'!#REF!)</f>
        <v>#REF!</v>
      </c>
      <c r="BC19" s="243" t="e">
        <f>IF(ISBLANK('Measured Data'!#REF!),"",'Measured Data'!#REF!)</f>
        <v>#REF!</v>
      </c>
      <c r="BD19" s="243" t="e">
        <f>IF(ISBLANK('Measured Data'!#REF!),"",'Measured Data'!#REF!)</f>
        <v>#REF!</v>
      </c>
      <c r="BE19" s="243" t="e">
        <f>IF(ISBLANK('Measured Data'!#REF!),"",'Measured Data'!#REF!)</f>
        <v>#REF!</v>
      </c>
      <c r="BF19" s="243" t="e">
        <f>IF(ISBLANK('Measured Data'!#REF!),"",'Measured Data'!#REF!)</f>
        <v>#REF!</v>
      </c>
      <c r="BG19" s="243" t="e">
        <f>IF(ISBLANK('Measured Data'!#REF!),"",'Measured Data'!#REF!)</f>
        <v>#REF!</v>
      </c>
      <c r="BH19" s="243" t="e">
        <f>IF(ISBLANK('Measured Data'!#REF!),"",'Measured Data'!#REF!)</f>
        <v>#REF!</v>
      </c>
      <c r="BI19" s="243" t="e">
        <f>IF(ISBLANK('Measured Data'!#REF!),"",'Measured Data'!#REF!)</f>
        <v>#REF!</v>
      </c>
      <c r="BJ19" s="243" t="e">
        <f>IF(ISBLANK('Measured Data'!#REF!),"",'Measured Data'!#REF!)</f>
        <v>#REF!</v>
      </c>
      <c r="BK19" s="243" t="e">
        <f>IF(ISBLANK('Measured Data'!#REF!),"",'Measured Data'!#REF!)</f>
        <v>#REF!</v>
      </c>
      <c r="BL19" s="243" t="e">
        <f>IF(ISBLANK('Measured Data'!#REF!),"",'Measured Data'!#REF!)</f>
        <v>#REF!</v>
      </c>
      <c r="BM19" s="243" t="e">
        <f>IF(ISBLANK('Measured Data'!#REF!),"",'Measured Data'!#REF!)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IF('Measured Data'!B15&lt;&gt;0,'Measured Data'!$B$1,"")</f>
        <v>XB52</v>
      </c>
      <c r="B20" s="238">
        <f>IF(ISBLANK('Measured Data'!A15),"",'Measured Data'!A15)</f>
        <v>8</v>
      </c>
      <c r="C20" s="245">
        <f>IF(ISBLANK('Measured Data'!B15),"",'Measured Data'!B15)</f>
        <v>7.8763888888861402</v>
      </c>
      <c r="D20" s="246">
        <f>IF(ISBLANK('Measured Data'!C15),"",'Measured Data'!C15)</f>
        <v>189.03333333326736</v>
      </c>
      <c r="E20" s="238">
        <f>IF(ISBLANK('Measured Data'!D15),"",'Measured Data'!D15)</f>
        <v>20</v>
      </c>
      <c r="F20" s="238" t="str">
        <f>IF(ISBLANK('Measured Data'!E15),"",'Measured Data'!E15)</f>
        <v/>
      </c>
      <c r="G20" s="238" t="str">
        <f>IF(ISBLANK('Measured Data'!G15),"",'Measured Data'!G15)</f>
        <v/>
      </c>
      <c r="H20" s="238">
        <f>IF(ISBLANK('Measured Data'!H15),"",'Measured Data'!H15)</f>
        <v>12.503599984741211</v>
      </c>
      <c r="I20" s="238">
        <f>IF(ISBLANK('Measured Data'!I15),"",'Measured Data'!I15)</f>
        <v>9.7240433242664182E-2</v>
      </c>
      <c r="J20" s="238">
        <f>IF(ISBLANK('Measured Data'!J15),"",'Measured Data'!J15)</f>
        <v>12.600840417983875</v>
      </c>
      <c r="K20" s="238">
        <f>IF(ISBLANK('Measured Data'!K15),"",'Measured Data'!K15)</f>
        <v>99.228302001953125</v>
      </c>
      <c r="L20" s="238" t="str">
        <f>IF(ISBLANK('Measured Data'!L15),"",'Measured Data'!L15)</f>
        <v/>
      </c>
      <c r="M20" s="238" t="str">
        <f>IF(ISBLANK('Measured Data'!M15),"",'Measured Data'!M15)</f>
        <v/>
      </c>
      <c r="N20" s="238" t="str">
        <f>IF(ISBLANK('Measured Data'!N15),"",'Measured Data'!N15)</f>
        <v/>
      </c>
      <c r="O20" s="238" t="str">
        <f>IF(ISBLANK('Measured Data'!O15),"",'Measured Data'!O15)</f>
        <v/>
      </c>
      <c r="P20" s="238" t="str">
        <f>IF(ISBLANK('Measured Data'!P15),"",'Measured Data'!P15)</f>
        <v/>
      </c>
      <c r="Q20" s="238" t="str">
        <f>IF(ISBLANK('Measured Data'!Q15),"",'Measured Data'!Q15)</f>
        <v/>
      </c>
      <c r="R20" s="238">
        <f>IF(ISBLANK('Measured Data'!R15),"",'Measured Data'!R15)</f>
        <v>376</v>
      </c>
      <c r="S20" s="238">
        <f>IF(ISBLANK('Measured Data'!S15),"",'Measured Data'!S15)</f>
        <v>741.35</v>
      </c>
      <c r="T20" s="238">
        <f>IF(ISBLANK('Measured Data'!U15),"",'Measured Data'!U15)</f>
        <v>4.8929999999999998</v>
      </c>
      <c r="U20" s="238">
        <f>IF(ISBLANK('Measured Data'!V15),"",'Measured Data'!V15)</f>
        <v>3.0089999999999999</v>
      </c>
      <c r="V20" s="238">
        <f>IF(ISBLANK('Measured Data'!W15),"",'Measured Data'!W15)</f>
        <v>1.1599999999999999</v>
      </c>
      <c r="W20" s="238">
        <f>IF(ISBLANK('Measured Data'!X15),"",'Measured Data'!X15)</f>
        <v>3.5670000000000002</v>
      </c>
      <c r="X20" s="238">
        <f>IF(ISBLANK('Measured Data'!Y15),"",'Measured Data'!Y15)</f>
        <v>0.41</v>
      </c>
      <c r="Y20" s="238">
        <f>IF(ISBLANK('Measured Data'!Z15),"",'Measured Data'!Z15)</f>
        <v>20.260218921379249</v>
      </c>
      <c r="Z20" s="238">
        <f>IF(ISBLANK('Measured Data'!AA15),"",'Measured Data'!AA15)</f>
        <v>3.4809999999999999</v>
      </c>
      <c r="AA20" s="238">
        <f>IF(ISBLANK('Measured Data'!AB15),"",'Measured Data'!AB15)</f>
        <v>14.6</v>
      </c>
      <c r="AB20" s="238" t="str">
        <f>IF(ISBLANK('Measured Data'!AC15),"",'Measured Data'!AC15)</f>
        <v/>
      </c>
      <c r="AC20" s="238" t="str">
        <f>IF(ISBLANK('Measured Data'!AD15),"",'Measured Data'!AD15)</f>
        <v/>
      </c>
      <c r="AD20" s="238" t="str">
        <f>IF(ISBLANK('Measured Data'!AE15),"",'Measured Data'!AE15)</f>
        <v/>
      </c>
      <c r="AE20" s="238">
        <f>IF(ISBLANK('Measured Data'!AF15),"",'Measured Data'!AF15)</f>
        <v>12.655417406749555</v>
      </c>
      <c r="AF20" s="238" t="str">
        <f>IF(ISBLANK('Measured Data'!AG15),"",'Measured Data'!AG15)</f>
        <v/>
      </c>
      <c r="AG20" s="238" t="str">
        <f>IF(ISBLANK('Measured Data'!AH15),"",'Measured Data'!AH15)</f>
        <v/>
      </c>
      <c r="AH20" s="238" t="str">
        <f>IF(ISBLANK('Measured Data'!AI15),"",'Measured Data'!AI15)</f>
        <v/>
      </c>
      <c r="AI20" s="238" t="str">
        <f>IF(ISBLANK('Measured Data'!AJ15),"",'Measured Data'!AJ15)</f>
        <v/>
      </c>
      <c r="AJ20" s="238" t="str">
        <f>IF(ISBLANK('Measured Data'!AK15),"",'Measured Data'!AK15)</f>
        <v/>
      </c>
      <c r="AK20" s="238" t="str">
        <f>IF(ISBLANK('Measured Data'!AL15),"",'Measured Data'!AL15)</f>
        <v/>
      </c>
      <c r="AL20" s="238" t="str">
        <f>IF(ISBLANK('Measured Data'!AM15),"",'Measured Data'!AM15)</f>
        <v/>
      </c>
      <c r="AM20" s="238" t="str">
        <f>IF(ISBLANK('Measured Data'!AN15),"",'Measured Data'!AN15)</f>
        <v/>
      </c>
      <c r="AN20" s="238" t="str">
        <f>IF(ISBLANK('Measured Data'!AO15),"",'Measured Data'!AO15)</f>
        <v/>
      </c>
      <c r="AO20" s="238" t="str">
        <f>IF(ISBLANK('Measured Data'!AP15),"",'Measured Data'!AP15)</f>
        <v/>
      </c>
      <c r="AP20" s="238" t="str">
        <f>IF(ISBLANK('Measured Data'!AQ15),"",'Measured Data'!AQ15)</f>
        <v/>
      </c>
      <c r="AQ20" s="238" t="str">
        <f>IF(ISBLANK('Measured Data'!AR15),"",'Measured Data'!AR15)</f>
        <v/>
      </c>
      <c r="AR20" s="238" t="str">
        <f>IF(ISBLANK('Measured Data'!AS15),"",'Measured Data'!AS15)</f>
        <v/>
      </c>
      <c r="AS20" s="238" t="str">
        <f>IF(ISBLANK('Measured Data'!AT15),"",'Measured Data'!AT15)</f>
        <v/>
      </c>
      <c r="AT20" s="238" t="str">
        <f>IF(ISBLANK('Measured Data'!AU15),"",'Measured Data'!AU15)</f>
        <v/>
      </c>
      <c r="AU20" s="238" t="str">
        <f>IF(ISBLANK('Measured Data'!AV15),"",'Measured Data'!AV15)</f>
        <v/>
      </c>
      <c r="AV20" s="238" t="str">
        <f>IF(ISBLANK('Measured Data'!AW15),"",'Measured Data'!AW15)</f>
        <v/>
      </c>
      <c r="AW20" s="238" t="str">
        <f>IF(ISBLANK('Measured Data'!AX15),"",'Measured Data'!AX15)</f>
        <v/>
      </c>
      <c r="AX20" s="238" t="str">
        <f>IF(ISBLANK('Measured Data'!AY15),"",'Measured Data'!AY15)</f>
        <v/>
      </c>
      <c r="AY20" s="238" t="str">
        <f>IF(ISBLANK('Measured Data'!AZ15),"",'Measured Data'!AZ15)</f>
        <v/>
      </c>
      <c r="AZ20" s="238" t="str">
        <f>IF(ISBLANK('Measured Data'!BA15),"",'Measured Data'!BA15)</f>
        <v/>
      </c>
      <c r="BA20" s="238" t="str">
        <f>IF(ISBLANK('Measured Data'!BB15),"",'Measured Data'!BB15)</f>
        <v/>
      </c>
      <c r="BB20" s="238" t="str">
        <f>IF(ISBLANK('Measured Data'!BC15),"",'Measured Data'!BC15)</f>
        <v/>
      </c>
      <c r="BC20" s="238" t="str">
        <f>IF(ISBLANK('Measured Data'!BE15),"",'Measured Data'!BE15)</f>
        <v/>
      </c>
      <c r="BD20" s="238" t="str">
        <f>IF(ISBLANK('Measured Data'!BF15),"",'Measured Data'!BF15)</f>
        <v/>
      </c>
      <c r="BE20" s="238" t="str">
        <f>IF(ISBLANK('Measured Data'!BG15),"",'Measured Data'!BG15)</f>
        <v/>
      </c>
      <c r="BF20" s="238" t="str">
        <f>IF(ISBLANK('Measured Data'!BI15),"",'Measured Data'!BI15)</f>
        <v/>
      </c>
      <c r="BG20" s="238" t="str">
        <f>IF(ISBLANK('Measured Data'!BJ15),"",'Measured Data'!BJ15)</f>
        <v/>
      </c>
      <c r="BH20" s="238" t="str">
        <f>IF(ISBLANK('Measured Data'!BK15),"",'Measured Data'!BK15)</f>
        <v/>
      </c>
      <c r="BI20" s="238" t="str">
        <f>IF(ISBLANK('Measured Data'!BL15),"",'Measured Data'!BL15)</f>
        <v/>
      </c>
      <c r="BJ20" s="238" t="str">
        <f>IF(ISBLANK('Measured Data'!BM15),"",'Measured Data'!BM15)</f>
        <v/>
      </c>
      <c r="BK20" s="238" t="str">
        <f>IF(ISBLANK('Measured Data'!BN15),"",'Measured Data'!BN15)</f>
        <v/>
      </c>
      <c r="BL20" s="238" t="str">
        <f>IF(ISBLANK('Measured Data'!BO15),"",'Measured Data'!BO15)</f>
        <v/>
      </c>
      <c r="BM20" s="238">
        <f>IF(ISBLANK('Measured Data'!BP15),"",'Measured Data'!BP15)</f>
        <v>0</v>
      </c>
      <c r="BN20" s="238">
        <f>IF(ISBLANK('In Process Calc.'!B13),"",ROUND('In Process Calc.'!B13,2))</f>
        <v>9.92</v>
      </c>
      <c r="BO20" s="238">
        <f>IF(ISBLANK('In Process Calc.'!C13),"",ROUND('In Process Calc.'!C13,2))</f>
        <v>238.1</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30178.796459672551</v>
      </c>
      <c r="BV20" s="243">
        <f>IF(ISBLANK('In Process Calc.'!M13),"",'In Process Calc.'!M13)</f>
        <v>0</v>
      </c>
      <c r="BW20" s="243">
        <f>IF(ISBLANK('In Process Calc.'!N13),"",'In Process Calc.'!N13)</f>
        <v>2953.124275277778</v>
      </c>
      <c r="BX20" s="243">
        <f>IF(ISBLANK('In Process Calc.'!O13),"",'In Process Calc.'!O13)</f>
        <v>-13.573730222222224</v>
      </c>
      <c r="BY20" s="243">
        <f>IF(ISBLANK('In Process Calc.'!P13),"",'In Process Calc.'!P13)</f>
        <v>-0.62070363888888924</v>
      </c>
      <c r="BZ20" s="243">
        <f>IF(ISBLANK('In Process Calc.'!Q13),"",'In Process Calc.'!Q13)</f>
        <v>11.163015</v>
      </c>
      <c r="CA20" s="243">
        <f>IF(ISBLANK('In Process Calc.'!R13),"",'In Process Calc.'!R13)</f>
        <v>-1.6656349722222223</v>
      </c>
      <c r="CB20" s="243">
        <f>IF(ISBLANK('In Process Calc.'!S13),"",'In Process Calc.'!S13)</f>
        <v>1.7163440555555556</v>
      </c>
      <c r="CC20" s="243">
        <f>IF(ISBLANK('In Process Calc.'!T13),"",'In Process Calc.'!T13)</f>
        <v>69.74347642302024</v>
      </c>
      <c r="CD20" s="243">
        <f>IF(ISBLANK('In Process Calc.'!U13),"",'In Process Calc.'!U13)</f>
        <v>-6.5160938333333345</v>
      </c>
      <c r="CE20" s="243">
        <f>IF(ISBLANK('In Process Calc.'!V13),"",'In Process Calc.'!V13)</f>
        <v>-12.301161305555556</v>
      </c>
      <c r="CF20" s="243">
        <f>IF(ISBLANK('In Process Calc.'!W13),"",'In Process Calc.'!W13)</f>
        <v>0</v>
      </c>
      <c r="CG20" s="243">
        <f>IF(ISBLANK('In Process Calc.'!X13),"",'In Process Calc.'!X13)</f>
        <v>0</v>
      </c>
      <c r="CH20" s="243">
        <f>IF(ISBLANK('In Process Calc.'!Y13),"",'In Process Calc.'!Y13)</f>
        <v>0</v>
      </c>
      <c r="CI20" s="243">
        <f>IF(ISBLANK('In Process Calc.'!Z13),"",'In Process Calc.'!Z13)</f>
        <v>11.715160597986976</v>
      </c>
      <c r="CJ20" s="243">
        <f>IF(ISBLANK('In Process Calc.'!AA13),"",'In Process Calc.'!AA13)</f>
        <v>0</v>
      </c>
      <c r="CK20" s="243">
        <f>IF(ISBLANK('In Process Calc.'!AB13),"",'In Process Calc.'!AB13)</f>
        <v>0</v>
      </c>
      <c r="CL20" s="243">
        <f>IF(ISBLANK('In Process Calc.'!AC13),"",'In Process Calc.'!AC13)</f>
        <v>0</v>
      </c>
      <c r="CM20" s="243">
        <f>IF(ISBLANK('In Process Calc.'!AD13),"",'In Process Calc.'!AD13)</f>
        <v>0</v>
      </c>
      <c r="CN20" s="243">
        <f>IF(ISBLANK('In Process Calc.'!AE13),"",'In Process Calc.'!AE13)</f>
        <v>0</v>
      </c>
      <c r="CO20" s="243">
        <f>IF(ISBLANK('In Process Calc.'!AF13),"",'In Process Calc.'!AF13)</f>
        <v>0</v>
      </c>
      <c r="CP20" s="243">
        <f>IF(ISBLANK('In Process Calc.'!AG13),"",'In Process Calc.'!AG13)</f>
        <v>0</v>
      </c>
      <c r="CQ20" s="243">
        <f>IF(ISBLANK('In Process Calc.'!AH13),"",'In Process Calc.'!AH13)</f>
        <v>0</v>
      </c>
      <c r="CR20" s="243">
        <f>IF(ISBLANK('In Process Calc.'!AI13),"",'In Process Calc.'!AI13)</f>
        <v>0</v>
      </c>
      <c r="CS20" s="243">
        <f>IF(ISBLANK('In Process Calc.'!AJ13),"",'In Process Calc.'!AJ13)</f>
        <v>0</v>
      </c>
      <c r="CT20" s="243">
        <f>IF(ISBLANK('In Process Calc.'!AK13),"",'In Process Calc.'!AK13)</f>
        <v>0</v>
      </c>
      <c r="CU20" s="243">
        <f>IF(ISBLANK('In Process Calc.'!AL13),"",'In Process Calc.'!AL13)</f>
        <v>0</v>
      </c>
      <c r="CV20" s="243">
        <f>IF(ISBLANK('In Process Calc.'!AM13),"",'In Process Calc.'!AM13)</f>
        <v>-17.29681061111112</v>
      </c>
      <c r="CW20" s="243">
        <f>IF(ISBLANK('In Process Calc.'!AN13),"",'In Process Calc.'!AN13)</f>
        <v>-30.870540833333344</v>
      </c>
      <c r="CX20" s="243">
        <f>IF(ISBLANK('In Process Calc.'!AO13),"",'In Process Calc.'!AO13)</f>
        <v>-8.8017224166666779</v>
      </c>
      <c r="CY20" s="243">
        <f>IF(ISBLANK('In Process Calc.'!AP13),"",'In Process Calc.'!AP13)</f>
        <v>0</v>
      </c>
      <c r="CZ20" s="243">
        <f>IF(ISBLANK('In Process Calc.'!AQ13),"",'In Process Calc.'!AQ13)</f>
        <v>0</v>
      </c>
      <c r="DA20" s="243">
        <f>IF(ISBLANK('In Process Calc.'!AR13),"",'In Process Calc.'!AR13)</f>
        <v>8.1449108054569271E-4</v>
      </c>
      <c r="DB20" s="243">
        <f>IF(ISBLANK('In Process Calc.'!AS13),"",'In Process Calc.'!AS13)</f>
        <v>1.2016913337084495E-3</v>
      </c>
      <c r="DC20" s="243">
        <f>IF(ISBLANK('In Process Calc.'!AT13),"",'In Process Calc.'!AT13)</f>
        <v>3.8720025316275685E-4</v>
      </c>
      <c r="DD20" s="243">
        <f>IF(ISBLANK('In Process Calc.'!AU13),"",'In Process Calc.'!AU13)</f>
        <v>0.90094712015670364</v>
      </c>
      <c r="DE20" s="243">
        <f>IF(ISBLANK('In Process Calc.'!AV13),"",'In Process Calc.'!AV13)</f>
        <v>-1.5307443244447878E-3</v>
      </c>
      <c r="DF20" s="243">
        <f>IF(ISBLANK('In Process Calc.'!AW13),"",'In Process Calc.'!AW13)</f>
        <v>7.2807176071529062E-4</v>
      </c>
      <c r="DG20" s="243">
        <f>IF(ISBLANK('In Process Calc.'!AX13),"",'In Process Calc.'!AX13)</f>
        <v>0</v>
      </c>
      <c r="DH20" s="243">
        <f>IF(ISBLANK('In Process Calc.'!AY13),"",'In Process Calc.'!AY13)</f>
        <v>1.4503837489276525E-3</v>
      </c>
      <c r="DI20" s="243">
        <f>IF(ISBLANK('In Process Calc.'!AZ13),"",'In Process Calc.'!AZ13)</f>
        <v>2.689229635719225E-4</v>
      </c>
      <c r="DJ20" s="243">
        <f>IF(ISBLANK('In Process Calc.'!BA13),"",'In Process Calc.'!BA13)</f>
        <v>2.4144522984423475E-2</v>
      </c>
      <c r="DK20" s="243">
        <f>IF(ISBLANK('In Process Calc.'!BB13),"",'In Process Calc.'!BB13)</f>
        <v>4.9072494838001363E-4</v>
      </c>
      <c r="DL20" s="243">
        <f>IF(ISBLANK('In Process Calc.'!BC13),"",'In Process Calc.'!BC13)</f>
        <v>7.2295427605755958E-3</v>
      </c>
      <c r="DM20" s="243">
        <f>IF(ISBLANK('In Process Calc.'!BD13),"",'In Process Calc.'!BD13)</f>
        <v>0</v>
      </c>
      <c r="DN20" s="243">
        <f>IF(ISBLANK('In Process Calc.'!BE13),"",'In Process Calc.'!BE13)</f>
        <v>0</v>
      </c>
      <c r="DO20" s="243">
        <f>IF(ISBLANK('In Process Calc.'!BF13),"",'In Process Calc.'!BF13)</f>
        <v>0</v>
      </c>
      <c r="DP20" s="243">
        <f>IF(ISBLANK('In Process Calc.'!BG13),"",'In Process Calc.'!BG13)</f>
        <v>-1.0512866189746886E-2</v>
      </c>
      <c r="DQ20" s="243">
        <f>IF(ISBLANK('In Process Calc.'!BH13),"",'In Process Calc.'!BH13)</f>
        <v>0</v>
      </c>
      <c r="DR20" s="243">
        <f>IF(ISBLANK('In Process Calc.'!BI13),"",'In Process Calc.'!BI13)</f>
        <v>0</v>
      </c>
      <c r="DS20" s="243">
        <f>IF(ISBLANK('In Process Calc.'!BJ13),"",'In Process Calc.'!BJ13)</f>
        <v>0</v>
      </c>
      <c r="DT20" s="243">
        <f>IF(ISBLANK('In Process Calc.'!BK13),"",'In Process Calc.'!BK13)</f>
        <v>0</v>
      </c>
      <c r="DU20" s="243">
        <f>IF(ISBLANK('In Process Calc.'!BL13),"",'In Process Calc.'!BL13)</f>
        <v>0</v>
      </c>
      <c r="DV20" s="243">
        <f>IF(ISBLANK('In Process Calc.'!BM13),"",'In Process Calc.'!BM13)</f>
        <v>0</v>
      </c>
      <c r="DW20" s="243">
        <f>IF(ISBLANK('In Process Calc.'!BN13),"",'In Process Calc.'!BN13)</f>
        <v>0</v>
      </c>
      <c r="DX20" s="243">
        <f>IF(ISBLANK('In Process Calc.'!BO13),"",'In Process Calc.'!BO13)</f>
        <v>0</v>
      </c>
      <c r="DY20" s="243">
        <f>IF(ISBLANK('In Process Calc.'!BP13),"",'In Process Calc.'!BP13)</f>
        <v>0</v>
      </c>
      <c r="DZ20" s="243">
        <f>IF(ISBLANK('In Process Calc.'!BQ13),"",'In Process Calc.'!BQ13)</f>
        <v>0</v>
      </c>
      <c r="EA20" s="243">
        <f>IF(ISBLANK('In Process Calc.'!BR13),"",'In Process Calc.'!BR13)</f>
        <v>0</v>
      </c>
      <c r="EB20" s="243">
        <f>IF(ISBLANK('In Process Calc.'!BS13),"",'In Process Calc.'!BS13)</f>
        <v>0</v>
      </c>
      <c r="EC20" s="243">
        <f>IF(ISBLANK('In Process Calc.'!BT13),"",'In Process Calc.'!BT13)</f>
        <v>1.1311842088251572E-2</v>
      </c>
      <c r="ED20" s="243">
        <f>IF(ISBLANK('In Process Calc.'!BU13),"",'In Process Calc.'!BU13)</f>
        <v>1.2842586412696359E-2</v>
      </c>
      <c r="EE20" s="243">
        <f>IF(ISBLANK('In Process Calc.'!BV13),"",'In Process Calc.'!BV13)</f>
        <v>4.5792608912877571E-2</v>
      </c>
      <c r="EF20" s="243">
        <f>IF(ISBLANK('In Process Calc.'!BW13),"",'In Process Calc.'!BW13)</f>
        <v>5.0384841886211937E-2</v>
      </c>
      <c r="EG20" s="243">
        <f>IF(ISBLANK('In Process Calc.'!BX13),"",'In Process Calc.'!BX13)</f>
        <v>-0.43541411841224298</v>
      </c>
      <c r="EH20" s="243">
        <f>IF(ISBLANK('In Process Calc.'!BY13),"",'In Process Calc.'!BY13)</f>
        <v>0</v>
      </c>
      <c r="EI20" s="243">
        <f>IF(ISBLANK('In Process Calc.'!BZ13),"",'In Process Calc.'!BZ13)</f>
        <v>2.0324483059640418E-2</v>
      </c>
      <c r="EJ20" s="243">
        <f>IF(ISBLANK('In Process Calc.'!CA13),"",'In Process Calc.'!CA13)</f>
        <v>0</v>
      </c>
      <c r="EK20" s="243">
        <f>IF(ISBLANK('Post Process Calc.'!A20),"",'Post Process Calc.'!A20)</f>
        <v>0.36159999315738678</v>
      </c>
      <c r="EL20" s="243">
        <f>IF(ISBLANK('Post Process Calc.'!C20),"",'Post Process Calc.'!C20)</f>
        <v>0.14168145947515648</v>
      </c>
      <c r="EM20" s="243">
        <f>IF(ISBLANK('Post Process Calc.'!D20),"",'Post Process Calc.'!D20)</f>
        <v>2.3868760813708263E-2</v>
      </c>
      <c r="EN20" s="243">
        <f>IF(ISBLANK('Post Process Calc.'!E20),"",'Post Process Calc.'!E20)</f>
        <v>-4.2635321586077531E-2</v>
      </c>
      <c r="EO20" s="243">
        <f>IF(ISBLANK('Post Process Calc.'!F20),"",'Post Process Calc.'!F20)</f>
        <v>1.5869383937746361E-2</v>
      </c>
      <c r="EP20" s="243">
        <f>IF(ISBLANK('Post Process Calc.'!G20),"",'Post Process Calc.'!G20)</f>
        <v>7.778113486920453E-2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IF('Measured Data'!B16&lt;&gt;0,'Measured Data'!$B$1,"")</f>
        <v>XB52</v>
      </c>
      <c r="B21" s="238">
        <f>IF(ISBLANK('Measured Data'!A16),"",'Measured Data'!A16)</f>
        <v>9</v>
      </c>
      <c r="C21" s="245">
        <f>IF(ISBLANK('Measured Data'!B16),"",'Measured Data'!B16)</f>
        <v>8.8743055555532919</v>
      </c>
      <c r="D21" s="246">
        <f>IF(ISBLANK('Measured Data'!C16),"",'Measured Data'!C16)</f>
        <v>212.98333333327901</v>
      </c>
      <c r="E21" s="238">
        <f>IF(ISBLANK('Measured Data'!D16),"",'Measured Data'!D16)</f>
        <v>20</v>
      </c>
      <c r="F21" s="238" t="str">
        <f>IF(ISBLANK('Measured Data'!E16),"",'Measured Data'!E16)</f>
        <v/>
      </c>
      <c r="G21" s="238" t="str">
        <f>IF(ISBLANK('Measured Data'!G16),"",'Measured Data'!G16)</f>
        <v/>
      </c>
      <c r="H21" s="238">
        <f>IF(ISBLANK('Measured Data'!H16),"",'Measured Data'!H16)</f>
        <v>15.666299684143066</v>
      </c>
      <c r="I21" s="238">
        <f>IF(ISBLANK('Measured Data'!I16),"",'Measured Data'!I16)</f>
        <v>0.13919889284012044</v>
      </c>
      <c r="J21" s="238">
        <f>IF(ISBLANK('Measured Data'!J16),"",'Measured Data'!J16)</f>
        <v>15.805498576983187</v>
      </c>
      <c r="K21" s="238">
        <f>IF(ISBLANK('Measured Data'!K16),"",'Measured Data'!K16)</f>
        <v>99.119300842285156</v>
      </c>
      <c r="L21" s="238" t="str">
        <f>IF(ISBLANK('Measured Data'!L16),"",'Measured Data'!L16)</f>
        <v/>
      </c>
      <c r="M21" s="238" t="str">
        <f>IF(ISBLANK('Measured Data'!M16),"",'Measured Data'!M16)</f>
        <v/>
      </c>
      <c r="N21" s="238" t="str">
        <f>IF(ISBLANK('Measured Data'!N16),"",'Measured Data'!N16)</f>
        <v/>
      </c>
      <c r="O21" s="238" t="str">
        <f>IF(ISBLANK('Measured Data'!O16),"",'Measured Data'!O16)</f>
        <v/>
      </c>
      <c r="P21" s="238" t="str">
        <f>IF(ISBLANK('Measured Data'!P16),"",'Measured Data'!P16)</f>
        <v/>
      </c>
      <c r="Q21" s="238" t="str">
        <f>IF(ISBLANK('Measured Data'!Q16),"",'Measured Data'!Q16)</f>
        <v/>
      </c>
      <c r="R21" s="238">
        <f>IF(ISBLANK('Measured Data'!R16),"",'Measured Data'!R16)</f>
        <v>371</v>
      </c>
      <c r="S21" s="238">
        <f>IF(ISBLANK('Measured Data'!S16),"",'Measured Data'!S16)</f>
        <v>1180.8699999999999</v>
      </c>
      <c r="T21" s="238">
        <f>IF(ISBLANK('Measured Data'!U16),"",'Measured Data'!U16)</f>
        <v>6.5250000000000004</v>
      </c>
      <c r="U21" s="238">
        <f>IF(ISBLANK('Measured Data'!V16),"",'Measured Data'!V16)</f>
        <v>2.5329999999999999</v>
      </c>
      <c r="V21" s="238">
        <f>IF(ISBLANK('Measured Data'!W16),"",'Measured Data'!W16)</f>
        <v>0</v>
      </c>
      <c r="W21" s="238">
        <f>IF(ISBLANK('Measured Data'!X16),"",'Measured Data'!X16)</f>
        <v>3.1579999999999999</v>
      </c>
      <c r="X21" s="238">
        <f>IF(ISBLANK('Measured Data'!Y16),"",'Measured Data'!Y16)</f>
        <v>0.23699999999999999</v>
      </c>
      <c r="Y21" s="238">
        <f>IF(ISBLANK('Measured Data'!Z16),"",'Measured Data'!Z16)</f>
        <v>9.8803259397411143</v>
      </c>
      <c r="Z21" s="238">
        <f>IF(ISBLANK('Measured Data'!AA16),"",'Measured Data'!AA16)</f>
        <v>3.5910000000000002</v>
      </c>
      <c r="AA21" s="238">
        <f>IF(ISBLANK('Measured Data'!AB16),"",'Measured Data'!AB16)</f>
        <v>11.56</v>
      </c>
      <c r="AB21" s="238" t="str">
        <f>IF(ISBLANK('Measured Data'!AC16),"",'Measured Data'!AC16)</f>
        <v/>
      </c>
      <c r="AC21" s="238" t="str">
        <f>IF(ISBLANK('Measured Data'!AD16),"",'Measured Data'!AD16)</f>
        <v/>
      </c>
      <c r="AD21" s="238" t="str">
        <f>IF(ISBLANK('Measured Data'!AE16),"",'Measured Data'!AE16)</f>
        <v/>
      </c>
      <c r="AE21" s="238">
        <f>IF(ISBLANK('Measured Data'!AF16),"",'Measured Data'!AF16)</f>
        <v>8.9920071047957375</v>
      </c>
      <c r="AF21" s="238" t="str">
        <f>IF(ISBLANK('Measured Data'!AG16),"",'Measured Data'!AG16)</f>
        <v/>
      </c>
      <c r="AG21" s="238" t="str">
        <f>IF(ISBLANK('Measured Data'!AH16),"",'Measured Data'!AH16)</f>
        <v/>
      </c>
      <c r="AH21" s="238" t="str">
        <f>IF(ISBLANK('Measured Data'!AI16),"",'Measured Data'!AI16)</f>
        <v/>
      </c>
      <c r="AI21" s="238" t="str">
        <f>IF(ISBLANK('Measured Data'!AJ16),"",'Measured Data'!AJ16)</f>
        <v/>
      </c>
      <c r="AJ21" s="238" t="str">
        <f>IF(ISBLANK('Measured Data'!AK16),"",'Measured Data'!AK16)</f>
        <v/>
      </c>
      <c r="AK21" s="238" t="str">
        <f>IF(ISBLANK('Measured Data'!AL16),"",'Measured Data'!AL16)</f>
        <v/>
      </c>
      <c r="AL21" s="238" t="str">
        <f>IF(ISBLANK('Measured Data'!AM16),"",'Measured Data'!AM16)</f>
        <v/>
      </c>
      <c r="AM21" s="238" t="str">
        <f>IF(ISBLANK('Measured Data'!AN16),"",'Measured Data'!AN16)</f>
        <v/>
      </c>
      <c r="AN21" s="238" t="str">
        <f>IF(ISBLANK('Measured Data'!AO16),"",'Measured Data'!AO16)</f>
        <v/>
      </c>
      <c r="AO21" s="238" t="str">
        <f>IF(ISBLANK('Measured Data'!AP16),"",'Measured Data'!AP16)</f>
        <v/>
      </c>
      <c r="AP21" s="238" t="str">
        <f>IF(ISBLANK('Measured Data'!AQ16),"",'Measured Data'!AQ16)</f>
        <v/>
      </c>
      <c r="AQ21" s="238" t="str">
        <f>IF(ISBLANK('Measured Data'!AR16),"",'Measured Data'!AR16)</f>
        <v/>
      </c>
      <c r="AR21" s="238" t="str">
        <f>IF(ISBLANK('Measured Data'!AS16),"",'Measured Data'!AS16)</f>
        <v/>
      </c>
      <c r="AS21" s="238" t="str">
        <f>IF(ISBLANK('Measured Data'!AT16),"",'Measured Data'!AT16)</f>
        <v/>
      </c>
      <c r="AT21" s="238" t="str">
        <f>IF(ISBLANK('Measured Data'!AU16),"",'Measured Data'!AU16)</f>
        <v/>
      </c>
      <c r="AU21" s="238" t="str">
        <f>IF(ISBLANK('Measured Data'!AV16),"",'Measured Data'!AV16)</f>
        <v/>
      </c>
      <c r="AV21" s="238" t="str">
        <f>IF(ISBLANK('Measured Data'!AW16),"",'Measured Data'!AW16)</f>
        <v/>
      </c>
      <c r="AW21" s="238" t="str">
        <f>IF(ISBLANK('Measured Data'!AX16),"",'Measured Data'!AX16)</f>
        <v/>
      </c>
      <c r="AX21" s="238" t="str">
        <f>IF(ISBLANK('Measured Data'!AY16),"",'Measured Data'!AY16)</f>
        <v/>
      </c>
      <c r="AY21" s="238" t="str">
        <f>IF(ISBLANK('Measured Data'!AZ16),"",'Measured Data'!AZ16)</f>
        <v/>
      </c>
      <c r="AZ21" s="238" t="str">
        <f>IF(ISBLANK('Measured Data'!BA16),"",'Measured Data'!BA16)</f>
        <v/>
      </c>
      <c r="BA21" s="238" t="str">
        <f>IF(ISBLANK('Measured Data'!BB16),"",'Measured Data'!BB16)</f>
        <v/>
      </c>
      <c r="BB21" s="238" t="str">
        <f>IF(ISBLANK('Measured Data'!BC16),"",'Measured Data'!BC16)</f>
        <v/>
      </c>
      <c r="BC21" s="238" t="str">
        <f>IF(ISBLANK('Measured Data'!BE16),"",'Measured Data'!BE16)</f>
        <v/>
      </c>
      <c r="BD21" s="238" t="str">
        <f>IF(ISBLANK('Measured Data'!BF16),"",'Measured Data'!BF16)</f>
        <v/>
      </c>
      <c r="BE21" s="238" t="str">
        <f>IF(ISBLANK('Measured Data'!BG16),"",'Measured Data'!BG16)</f>
        <v/>
      </c>
      <c r="BF21" s="238" t="str">
        <f>IF(ISBLANK('Measured Data'!BI16),"",'Measured Data'!BI16)</f>
        <v/>
      </c>
      <c r="BG21" s="238" t="str">
        <f>IF(ISBLANK('Measured Data'!BJ16),"",'Measured Data'!BJ16)</f>
        <v/>
      </c>
      <c r="BH21" s="238" t="str">
        <f>IF(ISBLANK('Measured Data'!BK16),"",'Measured Data'!BK16)</f>
        <v/>
      </c>
      <c r="BI21" s="238" t="str">
        <f>IF(ISBLANK('Measured Data'!BL16),"",'Measured Data'!BL16)</f>
        <v/>
      </c>
      <c r="BJ21" s="238" t="str">
        <f>IF(ISBLANK('Measured Data'!BM16),"",'Measured Data'!BM16)</f>
        <v/>
      </c>
      <c r="BK21" s="238" t="str">
        <f>IF(ISBLANK('Measured Data'!BN16),"",'Measured Data'!BN16)</f>
        <v/>
      </c>
      <c r="BL21" s="238" t="str">
        <f>IF(ISBLANK('Measured Data'!BO16),"",'Measured Data'!BO16)</f>
        <v/>
      </c>
      <c r="BM21" s="238">
        <f>IF(ISBLANK('Measured Data'!BP16),"",'Measured Data'!BP16)</f>
        <v>0</v>
      </c>
      <c r="BN21" s="238">
        <f>IF(ISBLANK('In Process Calc.'!B14),"",ROUND('In Process Calc.'!B14,2))</f>
        <v>10.91</v>
      </c>
      <c r="BO21" s="238">
        <f>IF(ISBLANK('In Process Calc.'!C14),"",ROUND('In Process Calc.'!C14,2))</f>
        <v>261.75</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28768.135541780684</v>
      </c>
      <c r="BV21" s="243">
        <f>IF(ISBLANK('In Process Calc.'!M14),"",'In Process Calc.'!M14)</f>
        <v>0</v>
      </c>
      <c r="BW21" s="243">
        <f>IF(ISBLANK('In Process Calc.'!N14),"",'In Process Calc.'!N14)</f>
        <v>3744.339647222223</v>
      </c>
      <c r="BX21" s="243">
        <f>IF(ISBLANK('In Process Calc.'!O14),"",'In Process Calc.'!O14)</f>
        <v>-11.380338611111114</v>
      </c>
      <c r="BY21" s="243">
        <f>IF(ISBLANK('In Process Calc.'!P14),"",'In Process Calc.'!P14)</f>
        <v>3.3720555555555087E-2</v>
      </c>
      <c r="BZ21" s="243">
        <f>IF(ISBLANK('In Process Calc.'!Q14),"",'In Process Calc.'!Q14)</f>
        <v>11.037007222222222</v>
      </c>
      <c r="CA21" s="243">
        <f>IF(ISBLANK('In Process Calc.'!R14),"",'In Process Calc.'!R14)</f>
        <v>-1.3265433333333343</v>
      </c>
      <c r="CB21" s="243">
        <f>IF(ISBLANK('In Process Calc.'!S14),"",'In Process Calc.'!S14)</f>
        <v>1.8084502777777778</v>
      </c>
      <c r="CC21" s="243">
        <f>IF(ISBLANK('In Process Calc.'!T14),"",'In Process Calc.'!T14)</f>
        <v>85.905125900117042</v>
      </c>
      <c r="CD21" s="243">
        <f>IF(ISBLANK('In Process Calc.'!U14),"",'In Process Calc.'!U14)</f>
        <v>-4.7493813888888905</v>
      </c>
      <c r="CE21" s="243">
        <f>IF(ISBLANK('In Process Calc.'!V14),"",'In Process Calc.'!V14)</f>
        <v>-7.5238444444444479</v>
      </c>
      <c r="CF21" s="243">
        <f>IF(ISBLANK('In Process Calc.'!W14),"",'In Process Calc.'!W14)</f>
        <v>0</v>
      </c>
      <c r="CG21" s="243">
        <f>IF(ISBLANK('In Process Calc.'!X14),"",'In Process Calc.'!X14)</f>
        <v>0</v>
      </c>
      <c r="CH21" s="243">
        <f>IF(ISBLANK('In Process Calc.'!Y14),"",'In Process Calc.'!Y14)</f>
        <v>0</v>
      </c>
      <c r="CI21" s="243">
        <f>IF(ISBLANK('In Process Calc.'!Z14),"",'In Process Calc.'!Z14)</f>
        <v>8.9694654134596412</v>
      </c>
      <c r="CJ21" s="243">
        <f>IF(ISBLANK('In Process Calc.'!AA14),"",'In Process Calc.'!AA14)</f>
        <v>0</v>
      </c>
      <c r="CK21" s="243">
        <f>IF(ISBLANK('In Process Calc.'!AB14),"",'In Process Calc.'!AB14)</f>
        <v>0</v>
      </c>
      <c r="CL21" s="243">
        <f>IF(ISBLANK('In Process Calc.'!AC14),"",'In Process Calc.'!AC14)</f>
        <v>0</v>
      </c>
      <c r="CM21" s="243">
        <f>IF(ISBLANK('In Process Calc.'!AD14),"",'In Process Calc.'!AD14)</f>
        <v>0</v>
      </c>
      <c r="CN21" s="243">
        <f>IF(ISBLANK('In Process Calc.'!AE14),"",'In Process Calc.'!AE14)</f>
        <v>0</v>
      </c>
      <c r="CO21" s="243">
        <f>IF(ISBLANK('In Process Calc.'!AF14),"",'In Process Calc.'!AF14)</f>
        <v>0</v>
      </c>
      <c r="CP21" s="243">
        <f>IF(ISBLANK('In Process Calc.'!AG14),"",'In Process Calc.'!AG14)</f>
        <v>0</v>
      </c>
      <c r="CQ21" s="243">
        <f>IF(ISBLANK('In Process Calc.'!AH14),"",'In Process Calc.'!AH14)</f>
        <v>0</v>
      </c>
      <c r="CR21" s="243">
        <f>IF(ISBLANK('In Process Calc.'!AI14),"",'In Process Calc.'!AI14)</f>
        <v>0</v>
      </c>
      <c r="CS21" s="243">
        <f>IF(ISBLANK('In Process Calc.'!AJ14),"",'In Process Calc.'!AJ14)</f>
        <v>0</v>
      </c>
      <c r="CT21" s="243">
        <f>IF(ISBLANK('In Process Calc.'!AK14),"",'In Process Calc.'!AK14)</f>
        <v>0</v>
      </c>
      <c r="CU21" s="243">
        <f>IF(ISBLANK('In Process Calc.'!AL14),"",'In Process Calc.'!AL14)</f>
        <v>0</v>
      </c>
      <c r="CV21" s="243">
        <f>IF(ISBLANK('In Process Calc.'!AM14),"",'In Process Calc.'!AM14)</f>
        <v>-3.9036919444444553</v>
      </c>
      <c r="CW21" s="243">
        <f>IF(ISBLANK('In Process Calc.'!AN14),"",'In Process Calc.'!AN14)</f>
        <v>-15.284030555555569</v>
      </c>
      <c r="CX21" s="243">
        <f>IF(ISBLANK('In Process Calc.'!AO14),"",'In Process Calc.'!AO14)</f>
        <v>22.669767222222205</v>
      </c>
      <c r="CY21" s="243">
        <f>IF(ISBLANK('In Process Calc.'!AP14),"",'In Process Calc.'!AP14)</f>
        <v>0</v>
      </c>
      <c r="CZ21" s="243">
        <f>IF(ISBLANK('In Process Calc.'!AQ14),"",'In Process Calc.'!AQ14)</f>
        <v>0</v>
      </c>
      <c r="DA21" s="243">
        <f>IF(ISBLANK('In Process Calc.'!AR14),"",'In Process Calc.'!AR14)</f>
        <v>-1.989800836565248E-3</v>
      </c>
      <c r="DB21" s="243">
        <f>IF(ISBLANK('In Process Calc.'!AS14),"",'In Process Calc.'!AS14)</f>
        <v>-1.8789030298561901E-3</v>
      </c>
      <c r="DC21" s="243">
        <f>IF(ISBLANK('In Process Calc.'!AT14),"",'In Process Calc.'!AT14)</f>
        <v>1.1089780670905789E-4</v>
      </c>
      <c r="DD21" s="243">
        <f>IF(ISBLANK('In Process Calc.'!AU14),"",'In Process Calc.'!AU14)</f>
        <v>1.1160449609330021</v>
      </c>
      <c r="DE21" s="243">
        <f>IF(ISBLANK('In Process Calc.'!AV14),"",'In Process Calc.'!AV14)</f>
        <v>3.0938777755510466E-3</v>
      </c>
      <c r="DF21" s="243">
        <f>IF(ISBLANK('In Process Calc.'!AW14),"",'In Process Calc.'!AW14)</f>
        <v>9.2309483665295087E-4</v>
      </c>
      <c r="DG21" s="243">
        <f>IF(ISBLANK('In Process Calc.'!AX14),"",'In Process Calc.'!AX14)</f>
        <v>-1.7773965270878063E-4</v>
      </c>
      <c r="DH21" s="243">
        <f>IF(ISBLANK('In Process Calc.'!AY14),"",'In Process Calc.'!AY14)</f>
        <v>4.7830404753944659E-4</v>
      </c>
      <c r="DI21" s="243">
        <f>IF(ISBLANK('In Process Calc.'!AZ14),"",'In Process Calc.'!AZ14)</f>
        <v>1.2991997985209024E-4</v>
      </c>
      <c r="DJ21" s="243">
        <f>IF(ISBLANK('In Process Calc.'!BA14),"",'In Process Calc.'!BA14)</f>
        <v>3.1093867846328657E-2</v>
      </c>
      <c r="DK21" s="243">
        <f>IF(ISBLANK('In Process Calc.'!BB14),"",'In Process Calc.'!BB14)</f>
        <v>2.4920275704379169E-3</v>
      </c>
      <c r="DL21" s="243">
        <f>IF(ISBLANK('In Process Calc.'!BC14),"",'In Process Calc.'!BC14)</f>
        <v>6.7386208593501438E-3</v>
      </c>
      <c r="DM21" s="243">
        <f>IF(ISBLANK('In Process Calc.'!BD14),"",'In Process Calc.'!BD14)</f>
        <v>0</v>
      </c>
      <c r="DN21" s="243">
        <f>IF(ISBLANK('In Process Calc.'!BE14),"",'In Process Calc.'!BE14)</f>
        <v>0</v>
      </c>
      <c r="DO21" s="243">
        <f>IF(ISBLANK('In Process Calc.'!BF14),"",'In Process Calc.'!BF14)</f>
        <v>0</v>
      </c>
      <c r="DP21" s="243">
        <f>IF(ISBLANK('In Process Calc.'!BG14),"",'In Process Calc.'!BG14)</f>
        <v>-5.1656847741637165E-4</v>
      </c>
      <c r="DQ21" s="243">
        <f>IF(ISBLANK('In Process Calc.'!BH14),"",'In Process Calc.'!BH14)</f>
        <v>0</v>
      </c>
      <c r="DR21" s="243">
        <f>IF(ISBLANK('In Process Calc.'!BI14),"",'In Process Calc.'!BI14)</f>
        <v>0</v>
      </c>
      <c r="DS21" s="243">
        <f>IF(ISBLANK('In Process Calc.'!BJ14),"",'In Process Calc.'!BJ14)</f>
        <v>0</v>
      </c>
      <c r="DT21" s="243">
        <f>IF(ISBLANK('In Process Calc.'!BK14),"",'In Process Calc.'!BK14)</f>
        <v>0</v>
      </c>
      <c r="DU21" s="243">
        <f>IF(ISBLANK('In Process Calc.'!BL14),"",'In Process Calc.'!BL14)</f>
        <v>0</v>
      </c>
      <c r="DV21" s="243">
        <f>IF(ISBLANK('In Process Calc.'!BM14),"",'In Process Calc.'!BM14)</f>
        <v>0</v>
      </c>
      <c r="DW21" s="243">
        <f>IF(ISBLANK('In Process Calc.'!BN14),"",'In Process Calc.'!BN14)</f>
        <v>0</v>
      </c>
      <c r="DX21" s="243">
        <f>IF(ISBLANK('In Process Calc.'!BO14),"",'In Process Calc.'!BO14)</f>
        <v>0</v>
      </c>
      <c r="DY21" s="243">
        <f>IF(ISBLANK('In Process Calc.'!BP14),"",'In Process Calc.'!BP14)</f>
        <v>0</v>
      </c>
      <c r="DZ21" s="243">
        <f>IF(ISBLANK('In Process Calc.'!BQ14),"",'In Process Calc.'!BQ14)</f>
        <v>0</v>
      </c>
      <c r="EA21" s="243">
        <f>IF(ISBLANK('In Process Calc.'!BR14),"",'In Process Calc.'!BR14)</f>
        <v>0</v>
      </c>
      <c r="EB21" s="243">
        <f>IF(ISBLANK('In Process Calc.'!BS14),"",'In Process Calc.'!BS14)</f>
        <v>0</v>
      </c>
      <c r="EC21" s="243">
        <f>IF(ISBLANK('In Process Calc.'!BT14),"",'In Process Calc.'!BT14)</f>
        <v>1.8761677844362803E-2</v>
      </c>
      <c r="ED21" s="243">
        <f>IF(ISBLANK('In Process Calc.'!BU14),"",'In Process Calc.'!BU14)</f>
        <v>1.5667800068811757E-2</v>
      </c>
      <c r="EE21" s="243">
        <f>IF(ISBLANK('In Process Calc.'!BV14),"",'In Process Calc.'!BV14)</f>
        <v>6.2955221953946358E-2</v>
      </c>
      <c r="EF21" s="243">
        <f>IF(ISBLANK('In Process Calc.'!BW14),"",'In Process Calc.'!BW14)</f>
        <v>6.3666180564781474E-2</v>
      </c>
      <c r="EG21" s="243">
        <f>IF(ISBLANK('In Process Calc.'!BX14),"",'In Process Calc.'!BX14)</f>
        <v>-1.6613194600599179E-2</v>
      </c>
      <c r="EH21" s="243">
        <f>IF(ISBLANK('In Process Calc.'!BY14),"",'In Process Calc.'!BY14)</f>
        <v>0</v>
      </c>
      <c r="EI21" s="243">
        <f>IF(ISBLANK('In Process Calc.'!BZ14),"",'In Process Calc.'!BZ14)</f>
        <v>8.0145306552210027E-2</v>
      </c>
      <c r="EJ21" s="243">
        <f>IF(ISBLANK('In Process Calc.'!CA14),"",'In Process Calc.'!CA14)</f>
        <v>0</v>
      </c>
      <c r="EK21" s="243">
        <f>IF(ISBLANK('Post Process Calc.'!A21),"",'Post Process Calc.'!A21)</f>
        <v>0.64159999315738669</v>
      </c>
      <c r="EL21" s="243">
        <f>IF(ISBLANK('Post Process Calc.'!C21),"",'Post Process Calc.'!C21)</f>
        <v>9.6502611716234005E-2</v>
      </c>
      <c r="EM21" s="243">
        <f>IF(ISBLANK('Post Process Calc.'!D21),"",'Post Process Calc.'!D21)</f>
        <v>5.6760330276691424E-2</v>
      </c>
      <c r="EN21" s="243">
        <f>IF(ISBLANK('Post Process Calc.'!E21),"",'Post Process Calc.'!E21)</f>
        <v>6.1179004635509874E-3</v>
      </c>
      <c r="EO21" s="243">
        <f>IF(ISBLANK('Post Process Calc.'!F21),"",'Post Process Calc.'!F21)</f>
        <v>-5.0216146734615988E-3</v>
      </c>
      <c r="EP21" s="243">
        <f>IF(ISBLANK('Post Process Calc.'!G21),"",'Post Process Calc.'!G21)</f>
        <v>9.9977312225397602E-3</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IF('Measured Data'!#REF!&lt;&gt;0,'Measured Data'!$B$1,"")</f>
        <v>#REF!</v>
      </c>
      <c r="B22" s="238" t="e">
        <f>IF(ISBLANK('Measured Data'!#REF!),"",'Measured Data'!#REF!)</f>
        <v>#REF!</v>
      </c>
      <c r="C22" s="245" t="e">
        <f>IF(ISBLANK('Measured Data'!#REF!),"",'Measured Data'!#REF!)</f>
        <v>#REF!</v>
      </c>
      <c r="D22" s="246" t="e">
        <f>IF(ISBLANK('Measured Data'!#REF!),"",'Measured Data'!#REF!)</f>
        <v>#REF!</v>
      </c>
      <c r="E22" s="238" t="e">
        <f>IF(ISBLANK('Measured Data'!#REF!),"",'Measured Data'!#REF!)</f>
        <v>#REF!</v>
      </c>
      <c r="F22" s="238" t="e">
        <f>IF(ISBLANK('Measured Data'!#REF!),"",'Measured Data'!#REF!)</f>
        <v>#REF!</v>
      </c>
      <c r="G22" s="238" t="e">
        <f>IF(ISBLANK('Measured Data'!#REF!),"",'Measured Data'!#REF!)</f>
        <v>#REF!</v>
      </c>
      <c r="H22" s="238" t="e">
        <f>IF(ISBLANK('Measured Data'!#REF!),"",'Measured Data'!#REF!)</f>
        <v>#REF!</v>
      </c>
      <c r="I22" s="238" t="e">
        <f>IF(ISBLANK('Measured Data'!#REF!),"",'Measured Data'!#REF!)</f>
        <v>#REF!</v>
      </c>
      <c r="J22" s="238" t="e">
        <f>IF(ISBLANK('Measured Data'!#REF!),"",'Measured Data'!#REF!)</f>
        <v>#REF!</v>
      </c>
      <c r="K22" s="238" t="e">
        <f>IF(ISBLANK('Measured Data'!#REF!),"",'Measured Data'!#REF!)</f>
        <v>#REF!</v>
      </c>
      <c r="L22" s="238" t="e">
        <f>IF(ISBLANK('Measured Data'!#REF!),"",'Measured Data'!#REF!)</f>
        <v>#REF!</v>
      </c>
      <c r="M22" s="238" t="e">
        <f>IF(ISBLANK('Measured Data'!#REF!),"",'Measured Data'!#REF!)</f>
        <v>#REF!</v>
      </c>
      <c r="N22" s="238" t="e">
        <f>IF(ISBLANK('Measured Data'!#REF!),"",'Measured Data'!#REF!)</f>
        <v>#REF!</v>
      </c>
      <c r="O22" s="238" t="e">
        <f>IF(ISBLANK('Measured Data'!#REF!),"",'Measured Data'!#REF!)</f>
        <v>#REF!</v>
      </c>
      <c r="P22" s="238" t="e">
        <f>IF(ISBLANK('Measured Data'!#REF!),"",'Measured Data'!#REF!)</f>
        <v>#REF!</v>
      </c>
      <c r="Q22" s="238" t="e">
        <f>IF(ISBLANK('Measured Data'!#REF!),"",'Measured Data'!#REF!)</f>
        <v>#REF!</v>
      </c>
      <c r="R22" s="238" t="e">
        <f>IF(ISBLANK('Measured Data'!#REF!),"",'Measured Data'!#REF!)</f>
        <v>#REF!</v>
      </c>
      <c r="S22" s="238" t="e">
        <f>IF(ISBLANK('Measured Data'!#REF!),"",'Measured Data'!#REF!)</f>
        <v>#REF!</v>
      </c>
      <c r="T22" s="238" t="e">
        <f>IF(ISBLANK('Measured Data'!#REF!),"",'Measured Data'!#REF!)</f>
        <v>#REF!</v>
      </c>
      <c r="U22" s="238" t="e">
        <f>IF(ISBLANK('Measured Data'!#REF!),"",'Measured Data'!#REF!)</f>
        <v>#REF!</v>
      </c>
      <c r="V22" s="238" t="e">
        <f>IF(ISBLANK('Measured Data'!#REF!),"",'Measured Data'!#REF!)</f>
        <v>#REF!</v>
      </c>
      <c r="W22" s="238" t="e">
        <f>IF(ISBLANK('Measured Data'!#REF!),"",'Measured Data'!#REF!)</f>
        <v>#REF!</v>
      </c>
      <c r="X22" s="238" t="e">
        <f>IF(ISBLANK('Measured Data'!#REF!),"",'Measured Data'!#REF!)</f>
        <v>#REF!</v>
      </c>
      <c r="Y22" s="238" t="e">
        <f>IF(ISBLANK('Measured Data'!#REF!),"",'Measured Data'!#REF!)</f>
        <v>#REF!</v>
      </c>
      <c r="Z22" s="238" t="e">
        <f>IF(ISBLANK('Measured Data'!#REF!),"",'Measured Data'!#REF!)</f>
        <v>#REF!</v>
      </c>
      <c r="AA22" s="238" t="e">
        <f>IF(ISBLANK('Measured Data'!#REF!),"",'Measured Data'!#REF!)</f>
        <v>#REF!</v>
      </c>
      <c r="AB22" s="238" t="e">
        <f>IF(ISBLANK('Measured Data'!#REF!),"",'Measured Data'!#REF!)</f>
        <v>#REF!</v>
      </c>
      <c r="AC22" s="238" t="e">
        <f>IF(ISBLANK('Measured Data'!#REF!),"",'Measured Data'!#REF!)</f>
        <v>#REF!</v>
      </c>
      <c r="AD22" s="238" t="e">
        <f>IF(ISBLANK('Measured Data'!#REF!),"",'Measured Data'!#REF!)</f>
        <v>#REF!</v>
      </c>
      <c r="AE22" s="238" t="e">
        <f>IF(ISBLANK('Measured Data'!#REF!),"",'Measured Data'!#REF!)</f>
        <v>#REF!</v>
      </c>
      <c r="AF22" s="238" t="e">
        <f>IF(ISBLANK('Measured Data'!#REF!),"",'Measured Data'!#REF!)</f>
        <v>#REF!</v>
      </c>
      <c r="AG22" s="238" t="e">
        <f>IF(ISBLANK('Measured Data'!#REF!),"",'Measured Data'!#REF!)</f>
        <v>#REF!</v>
      </c>
      <c r="AH22" s="238" t="e">
        <f>IF(ISBLANK('Measured Data'!#REF!),"",'Measured Data'!#REF!)</f>
        <v>#REF!</v>
      </c>
      <c r="AI22" s="238" t="e">
        <f>IF(ISBLANK('Measured Data'!#REF!),"",'Measured Data'!#REF!)</f>
        <v>#REF!</v>
      </c>
      <c r="AJ22" s="238" t="e">
        <f>IF(ISBLANK('Measured Data'!#REF!),"",'Measured Data'!#REF!)</f>
        <v>#REF!</v>
      </c>
      <c r="AK22" s="238" t="e">
        <f>IF(ISBLANK('Measured Data'!#REF!),"",'Measured Data'!#REF!)</f>
        <v>#REF!</v>
      </c>
      <c r="AL22" s="238" t="e">
        <f>IF(ISBLANK('Measured Data'!#REF!),"",'Measured Data'!#REF!)</f>
        <v>#REF!</v>
      </c>
      <c r="AM22" s="238" t="e">
        <f>IF(ISBLANK('Measured Data'!#REF!),"",'Measured Data'!#REF!)</f>
        <v>#REF!</v>
      </c>
      <c r="AN22" s="238" t="e">
        <f>IF(ISBLANK('Measured Data'!#REF!),"",'Measured Data'!#REF!)</f>
        <v>#REF!</v>
      </c>
      <c r="AO22" s="238" t="e">
        <f>IF(ISBLANK('Measured Data'!#REF!),"",'Measured Data'!#REF!)</f>
        <v>#REF!</v>
      </c>
      <c r="AP22" s="238" t="e">
        <f>IF(ISBLANK('Measured Data'!#REF!),"",'Measured Data'!#REF!)</f>
        <v>#REF!</v>
      </c>
      <c r="AQ22" s="238" t="e">
        <f>IF(ISBLANK('Measured Data'!#REF!),"",'Measured Data'!#REF!)</f>
        <v>#REF!</v>
      </c>
      <c r="AR22" s="238" t="e">
        <f>IF(ISBLANK('Measured Data'!#REF!),"",'Measured Data'!#REF!)</f>
        <v>#REF!</v>
      </c>
      <c r="AS22" s="238" t="e">
        <f>IF(ISBLANK('Measured Data'!#REF!),"",'Measured Data'!#REF!)</f>
        <v>#REF!</v>
      </c>
      <c r="AT22" s="238" t="e">
        <f>IF(ISBLANK('Measured Data'!#REF!),"",'Measured Data'!#REF!)</f>
        <v>#REF!</v>
      </c>
      <c r="AU22" s="238" t="e">
        <f>IF(ISBLANK('Measured Data'!#REF!),"",'Measured Data'!#REF!)</f>
        <v>#REF!</v>
      </c>
      <c r="AV22" s="238" t="e">
        <f>IF(ISBLANK('Measured Data'!#REF!),"",'Measured Data'!#REF!)</f>
        <v>#REF!</v>
      </c>
      <c r="AW22" s="238" t="e">
        <f>IF(ISBLANK('Measured Data'!#REF!),"",'Measured Data'!#REF!)</f>
        <v>#REF!</v>
      </c>
      <c r="AX22" s="238" t="e">
        <f>IF(ISBLANK('Measured Data'!#REF!),"",'Measured Data'!#REF!)</f>
        <v>#REF!</v>
      </c>
      <c r="AY22" s="238" t="e">
        <f>IF(ISBLANK('Measured Data'!#REF!),"",'Measured Data'!#REF!)</f>
        <v>#REF!</v>
      </c>
      <c r="AZ22" s="238" t="e">
        <f>IF(ISBLANK('Measured Data'!#REF!),"",'Measured Data'!#REF!)</f>
        <v>#REF!</v>
      </c>
      <c r="BA22" s="238" t="e">
        <f>IF(ISBLANK('Measured Data'!#REF!),"",'Measured Data'!#REF!)</f>
        <v>#REF!</v>
      </c>
      <c r="BB22" s="238" t="e">
        <f>IF(ISBLANK('Measured Data'!#REF!),"",'Measured Data'!#REF!)</f>
        <v>#REF!</v>
      </c>
      <c r="BC22" s="238" t="e">
        <f>IF(ISBLANK('Measured Data'!#REF!),"",'Measured Data'!#REF!)</f>
        <v>#REF!</v>
      </c>
      <c r="BD22" s="238" t="e">
        <f>IF(ISBLANK('Measured Data'!#REF!),"",'Measured Data'!#REF!)</f>
        <v>#REF!</v>
      </c>
      <c r="BE22" s="238" t="e">
        <f>IF(ISBLANK('Measured Data'!#REF!),"",'Measured Data'!#REF!)</f>
        <v>#REF!</v>
      </c>
      <c r="BF22" s="238" t="e">
        <f>IF(ISBLANK('Measured Data'!#REF!),"",'Measured Data'!#REF!)</f>
        <v>#REF!</v>
      </c>
      <c r="BG22" s="238" t="e">
        <f>IF(ISBLANK('Measured Data'!#REF!),"",'Measured Data'!#REF!)</f>
        <v>#REF!</v>
      </c>
      <c r="BH22" s="238" t="e">
        <f>IF(ISBLANK('Measured Data'!#REF!),"",'Measured Data'!#REF!)</f>
        <v>#REF!</v>
      </c>
      <c r="BI22" s="238" t="e">
        <f>IF(ISBLANK('Measured Data'!#REF!),"",'Measured Data'!#REF!)</f>
        <v>#REF!</v>
      </c>
      <c r="BJ22" s="238" t="e">
        <f>IF(ISBLANK('Measured Data'!#REF!),"",'Measured Data'!#REF!)</f>
        <v>#REF!</v>
      </c>
      <c r="BK22" s="238" t="e">
        <f>IF(ISBLANK('Measured Data'!#REF!),"",'Measured Data'!#REF!)</f>
        <v>#REF!</v>
      </c>
      <c r="BL22" s="238" t="e">
        <f>IF(ISBLANK('Measured Data'!#REF!),"",'Measured Data'!#REF!)</f>
        <v>#REF!</v>
      </c>
      <c r="BM22" s="238" t="e">
        <f>IF(ISBLANK('Measured Data'!#REF!),"",'Measured Data'!#REF!)</f>
        <v>#REF!</v>
      </c>
      <c r="BN22" s="238">
        <f>IF(ISBLANK('In Process Calc.'!B15),"",ROUND('In Process Calc.'!B15,2))</f>
        <v>11.86</v>
      </c>
      <c r="BO22" s="238">
        <f>IF(ISBLANK('In Process Calc.'!C15),"",ROUND('In Process Calc.'!C15,2))</f>
        <v>284.75</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28435.689399102786</v>
      </c>
      <c r="BV22" s="243">
        <f>IF(ISBLANK('In Process Calc.'!M15),"",'In Process Calc.'!M15)</f>
        <v>0</v>
      </c>
      <c r="BW22" s="243">
        <f>IF(ISBLANK('In Process Calc.'!N15),"",'In Process Calc.'!N15)</f>
        <v>4536.1062666666667</v>
      </c>
      <c r="BX22" s="243">
        <f>IF(ISBLANK('In Process Calc.'!O15),"",'In Process Calc.'!O15)</f>
        <v>-8.7425074444444455</v>
      </c>
      <c r="BY22" s="243">
        <f>IF(ISBLANK('In Process Calc.'!P15),"",'In Process Calc.'!P15)</f>
        <v>0.73322133333333284</v>
      </c>
      <c r="BZ22" s="243">
        <f>IF(ISBLANK('In Process Calc.'!Q15),"",'In Process Calc.'!Q15)</f>
        <v>11.049097</v>
      </c>
      <c r="CA22" s="243">
        <f>IF(ISBLANK('In Process Calc.'!R15),"",'In Process Calc.'!R15)</f>
        <v>-0.4301398888888901</v>
      </c>
      <c r="CB22" s="243">
        <f>IF(ISBLANK('In Process Calc.'!S15),"",'In Process Calc.'!S15)</f>
        <v>1.7905624444444443</v>
      </c>
      <c r="CC22" s="243">
        <f>IF(ISBLANK('In Process Calc.'!T15),"",'In Process Calc.'!T15)</f>
        <v>103.61341164067417</v>
      </c>
      <c r="CD22" s="243">
        <f>IF(ISBLANK('In Process Calc.'!U15),"",'In Process Calc.'!U15)</f>
        <v>-4.4572677777777789</v>
      </c>
      <c r="CE22" s="243">
        <f>IF(ISBLANK('In Process Calc.'!V15),"",'In Process Calc.'!V15)</f>
        <v>-3.1116388888888915</v>
      </c>
      <c r="CF22" s="243">
        <f>IF(ISBLANK('In Process Calc.'!W15),"",'In Process Calc.'!W15)</f>
        <v>0</v>
      </c>
      <c r="CG22" s="243">
        <f>IF(ISBLANK('In Process Calc.'!X15),"",'In Process Calc.'!X15)</f>
        <v>0</v>
      </c>
      <c r="CH22" s="243">
        <f>IF(ISBLANK('In Process Calc.'!Y15),"",'In Process Calc.'!Y15)</f>
        <v>0</v>
      </c>
      <c r="CI22" s="243">
        <f>IF(ISBLANK('In Process Calc.'!Z15),"",'In Process Calc.'!Z15)</f>
        <v>6.0961244326031192</v>
      </c>
      <c r="CJ22" s="243">
        <f>IF(ISBLANK('In Process Calc.'!AA15),"",'In Process Calc.'!AA15)</f>
        <v>0</v>
      </c>
      <c r="CK22" s="243">
        <f>IF(ISBLANK('In Process Calc.'!AB15),"",'In Process Calc.'!AB15)</f>
        <v>0</v>
      </c>
      <c r="CL22" s="243">
        <f>IF(ISBLANK('In Process Calc.'!AC15),"",'In Process Calc.'!AC15)</f>
        <v>0</v>
      </c>
      <c r="CM22" s="243">
        <f>IF(ISBLANK('In Process Calc.'!AD15),"",'In Process Calc.'!AD15)</f>
        <v>0</v>
      </c>
      <c r="CN22" s="243">
        <f>IF(ISBLANK('In Process Calc.'!AE15),"",'In Process Calc.'!AE15)</f>
        <v>0</v>
      </c>
      <c r="CO22" s="243">
        <f>IF(ISBLANK('In Process Calc.'!AF15),"",'In Process Calc.'!AF15)</f>
        <v>0</v>
      </c>
      <c r="CP22" s="243">
        <f>IF(ISBLANK('In Process Calc.'!AG15),"",'In Process Calc.'!AG15)</f>
        <v>0</v>
      </c>
      <c r="CQ22" s="243">
        <f>IF(ISBLANK('In Process Calc.'!AH15),"",'In Process Calc.'!AH15)</f>
        <v>0</v>
      </c>
      <c r="CR22" s="243">
        <f>IF(ISBLANK('In Process Calc.'!AI15),"",'In Process Calc.'!AI15)</f>
        <v>0</v>
      </c>
      <c r="CS22" s="243">
        <f>IF(ISBLANK('In Process Calc.'!AJ15),"",'In Process Calc.'!AJ15)</f>
        <v>0</v>
      </c>
      <c r="CT22" s="243">
        <f>IF(ISBLANK('In Process Calc.'!AK15),"",'In Process Calc.'!AK15)</f>
        <v>0</v>
      </c>
      <c r="CU22" s="243">
        <f>IF(ISBLANK('In Process Calc.'!AL15),"",'In Process Calc.'!AL15)</f>
        <v>0</v>
      </c>
      <c r="CV22" s="243">
        <f>IF(ISBLANK('In Process Calc.'!AM15),"",'In Process Calc.'!AM15)</f>
        <v>7.4133824444444345</v>
      </c>
      <c r="CW22" s="243">
        <f>IF(ISBLANK('In Process Calc.'!AN15),"",'In Process Calc.'!AN15)</f>
        <v>-1.329125000000011</v>
      </c>
      <c r="CX22" s="243">
        <f>IF(ISBLANK('In Process Calc.'!AO15),"",'In Process Calc.'!AO15)</f>
        <v>46.001520111111105</v>
      </c>
      <c r="CY22" s="243">
        <f>IF(ISBLANK('In Process Calc.'!AP15),"",'In Process Calc.'!AP15)</f>
        <v>0</v>
      </c>
      <c r="CZ22" s="243">
        <f>IF(ISBLANK('In Process Calc.'!AQ15),"",'In Process Calc.'!AQ15)</f>
        <v>0</v>
      </c>
      <c r="DA22" s="243">
        <f>IF(ISBLANK('In Process Calc.'!AR15),"",'In Process Calc.'!AR15)</f>
        <v>-4.966216774884753E-4</v>
      </c>
      <c r="DB22" s="243">
        <f>IF(ISBLANK('In Process Calc.'!AS15),"",'In Process Calc.'!AS15)</f>
        <v>8.2918680996893392E-5</v>
      </c>
      <c r="DC22" s="243">
        <f>IF(ISBLANK('In Process Calc.'!AT15),"",'In Process Calc.'!AT15)</f>
        <v>5.7954035848536869E-4</v>
      </c>
      <c r="DD22" s="243">
        <f>IF(ISBLANK('In Process Calc.'!AU15),"",'In Process Calc.'!AU15)</f>
        <v>1.1827734368055296</v>
      </c>
      <c r="DE22" s="243">
        <f>IF(ISBLANK('In Process Calc.'!AV15),"",'In Process Calc.'!AV15)</f>
        <v>3.9405003420076544E-3</v>
      </c>
      <c r="DF22" s="243">
        <f>IF(ISBLANK('In Process Calc.'!AW15),"",'In Process Calc.'!AW15)</f>
        <v>1.0449429398285165E-3</v>
      </c>
      <c r="DG22" s="243">
        <f>IF(ISBLANK('In Process Calc.'!AX15),"",'In Process Calc.'!AX15)</f>
        <v>1.8060205698581703E-5</v>
      </c>
      <c r="DH22" s="243">
        <f>IF(ISBLANK('In Process Calc.'!AY15),"",'In Process Calc.'!AY15)</f>
        <v>1.3390842158688208E-3</v>
      </c>
      <c r="DI22" s="243">
        <f>IF(ISBLANK('In Process Calc.'!AZ15),"",'In Process Calc.'!AZ15)</f>
        <v>-2.6721578794918942E-5</v>
      </c>
      <c r="DJ22" s="243">
        <f>IF(ISBLANK('In Process Calc.'!BA15),"",'In Process Calc.'!BA15)</f>
        <v>3.4066597514338048E-2</v>
      </c>
      <c r="DK22" s="243">
        <f>IF(ISBLANK('In Process Calc.'!BB15),"",'In Process Calc.'!BB15)</f>
        <v>4.3637128828946106E-4</v>
      </c>
      <c r="DL22" s="243">
        <f>IF(ISBLANK('In Process Calc.'!BC15),"",'In Process Calc.'!BC15)</f>
        <v>6.5911335495535822E-3</v>
      </c>
      <c r="DM22" s="243">
        <f>IF(ISBLANK('In Process Calc.'!BD15),"",'In Process Calc.'!BD15)</f>
        <v>0</v>
      </c>
      <c r="DN22" s="243">
        <f>IF(ISBLANK('In Process Calc.'!BE15),"",'In Process Calc.'!BE15)</f>
        <v>0</v>
      </c>
      <c r="DO22" s="243">
        <f>IF(ISBLANK('In Process Calc.'!BF15),"",'In Process Calc.'!BF15)</f>
        <v>0</v>
      </c>
      <c r="DP22" s="243">
        <f>IF(ISBLANK('In Process Calc.'!BG15),"",'In Process Calc.'!BG15)</f>
        <v>4.6220917623535286E-4</v>
      </c>
      <c r="DQ22" s="243">
        <f>IF(ISBLANK('In Process Calc.'!BH15),"",'In Process Calc.'!BH15)</f>
        <v>0</v>
      </c>
      <c r="DR22" s="243">
        <f>IF(ISBLANK('In Process Calc.'!BI15),"",'In Process Calc.'!BI15)</f>
        <v>0</v>
      </c>
      <c r="DS22" s="243">
        <f>IF(ISBLANK('In Process Calc.'!BJ15),"",'In Process Calc.'!BJ15)</f>
        <v>0</v>
      </c>
      <c r="DT22" s="243">
        <f>IF(ISBLANK('In Process Calc.'!BK15),"",'In Process Calc.'!BK15)</f>
        <v>0</v>
      </c>
      <c r="DU22" s="243">
        <f>IF(ISBLANK('In Process Calc.'!BL15),"",'In Process Calc.'!BL15)</f>
        <v>0</v>
      </c>
      <c r="DV22" s="243">
        <f>IF(ISBLANK('In Process Calc.'!BM15),"",'In Process Calc.'!BM15)</f>
        <v>0</v>
      </c>
      <c r="DW22" s="243">
        <f>IF(ISBLANK('In Process Calc.'!BN15),"",'In Process Calc.'!BN15)</f>
        <v>0</v>
      </c>
      <c r="DX22" s="243">
        <f>IF(ISBLANK('In Process Calc.'!BO15),"",'In Process Calc.'!BO15)</f>
        <v>0</v>
      </c>
      <c r="DY22" s="243">
        <f>IF(ISBLANK('In Process Calc.'!BP15),"",'In Process Calc.'!BP15)</f>
        <v>0</v>
      </c>
      <c r="DZ22" s="243">
        <f>IF(ISBLANK('In Process Calc.'!BQ15),"",'In Process Calc.'!BQ15)</f>
        <v>0</v>
      </c>
      <c r="EA22" s="243">
        <f>IF(ISBLANK('In Process Calc.'!BR15),"",'In Process Calc.'!BR15)</f>
        <v>0</v>
      </c>
      <c r="EB22" s="243">
        <f>IF(ISBLANK('In Process Calc.'!BS15),"",'In Process Calc.'!BS15)</f>
        <v>0</v>
      </c>
      <c r="EC22" s="243">
        <f>IF(ISBLANK('In Process Calc.'!BT15),"",'In Process Calc.'!BT15)</f>
        <v>1.693263127592529E-2</v>
      </c>
      <c r="ED22" s="243">
        <f>IF(ISBLANK('In Process Calc.'!BU15),"",'In Process Calc.'!BU15)</f>
        <v>1.2992130933917635E-2</v>
      </c>
      <c r="EE22" s="243">
        <f>IF(ISBLANK('In Process Calc.'!BV15),"",'In Process Calc.'!BV15)</f>
        <v>5.8496931067709375E-2</v>
      </c>
      <c r="EF22" s="243">
        <f>IF(ISBLANK('In Process Calc.'!BW15),"",'In Process Calc.'!BW15)</f>
        <v>5.8657260540478887E-2</v>
      </c>
      <c r="EG22" s="243">
        <f>IF(ISBLANK('In Process Calc.'!BX15),"",'In Process Calc.'!BX15)</f>
        <v>1.3567811579680563E-2</v>
      </c>
      <c r="EH22" s="243">
        <f>IF(ISBLANK('In Process Calc.'!BY15),"",'In Process Calc.'!BY15)</f>
        <v>0</v>
      </c>
      <c r="EI22" s="243">
        <f>IF(ISBLANK('In Process Calc.'!BZ15),"",'In Process Calc.'!BZ15)</f>
        <v>1.2809359317607221E-2</v>
      </c>
      <c r="EJ22" s="243">
        <f>IF(ISBLANK('In Process Calc.'!CA15),"",'In Process Calc.'!CA15)</f>
        <v>0</v>
      </c>
      <c r="EK22" s="243">
        <f>IF(ISBLANK('Post Process Calc.'!A22),"",'Post Process Calc.'!A22)</f>
        <v>1.1408499730110169</v>
      </c>
      <c r="EL22" s="243">
        <f>IF(ISBLANK('Post Process Calc.'!C22),"",'Post Process Calc.'!C22)</f>
        <v>8.8933452765325743E-2</v>
      </c>
      <c r="EM22" s="243">
        <f>IF(ISBLANK('Post Process Calc.'!D22),"",'Post Process Calc.'!D22)</f>
        <v>5.6962083011659413E-2</v>
      </c>
      <c r="EN22" s="243">
        <f>IF(ISBLANK('Post Process Calc.'!E22),"",'Post Process Calc.'!E22)</f>
        <v>-8.8274764218137039E-4</v>
      </c>
      <c r="EO22" s="243">
        <f>IF(ISBLANK('Post Process Calc.'!F22),"",'Post Process Calc.'!F22)</f>
        <v>-3.2568936396333761E-3</v>
      </c>
      <c r="EP22" s="243">
        <f>IF(ISBLANK('Post Process Calc.'!G22),"",'Post Process Calc.'!G22)</f>
        <v>-7.1214510274316793E-3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IF('Measured Data'!B17&lt;&gt;0,'Measured Data'!$B$1,"")</f>
        <v>XB52</v>
      </c>
      <c r="B23" s="238">
        <f>IF(ISBLANK('Measured Data'!A17),"",'Measured Data'!A17)</f>
        <v>10</v>
      </c>
      <c r="C23" s="245">
        <f>IF(ISBLANK('Measured Data'!B17),"",'Measured Data'!B17)</f>
        <v>9.9208333333372138</v>
      </c>
      <c r="D23" s="246">
        <f>IF(ISBLANK('Measured Data'!C17),"",'Measured Data'!C17)</f>
        <v>238.10000000009313</v>
      </c>
      <c r="E23" s="238">
        <f>IF(ISBLANK('Measured Data'!D17),"",'Measured Data'!D17)</f>
        <v>46</v>
      </c>
      <c r="F23" s="238" t="str">
        <f>IF(ISBLANK('Measured Data'!E17),"",'Measured Data'!E17)</f>
        <v/>
      </c>
      <c r="G23" s="238" t="str">
        <f>IF(ISBLANK('Measured Data'!G17),"",'Measured Data'!G17)</f>
        <v/>
      </c>
      <c r="H23" s="238">
        <f>IF(ISBLANK('Measured Data'!H17),"",'Measured Data'!H17)</f>
        <v>16.470799310302734</v>
      </c>
      <c r="I23" s="238">
        <f>IF(ISBLANK('Measured Data'!I17),"",'Measured Data'!I17)</f>
        <v>0.30194314722507087</v>
      </c>
      <c r="J23" s="238">
        <f>IF(ISBLANK('Measured Data'!J17),"",'Measured Data'!J17)</f>
        <v>16.772742457527805</v>
      </c>
      <c r="K23" s="238">
        <f>IF(ISBLANK('Measured Data'!K17),"",'Measured Data'!K17)</f>
        <v>98.199798583984375</v>
      </c>
      <c r="L23" s="238" t="str">
        <f>IF(ISBLANK('Measured Data'!L17),"",'Measured Data'!L17)</f>
        <v/>
      </c>
      <c r="M23" s="238" t="str">
        <f>IF(ISBLANK('Measured Data'!M17),"",'Measured Data'!M17)</f>
        <v/>
      </c>
      <c r="N23" s="238" t="str">
        <f>IF(ISBLANK('Measured Data'!N17),"",'Measured Data'!N17)</f>
        <v/>
      </c>
      <c r="O23" s="238" t="str">
        <f>IF(ISBLANK('Measured Data'!O17),"",'Measured Data'!O17)</f>
        <v/>
      </c>
      <c r="P23" s="238" t="str">
        <f>IF(ISBLANK('Measured Data'!P17),"",'Measured Data'!P17)</f>
        <v/>
      </c>
      <c r="Q23" s="238" t="str">
        <f>IF(ISBLANK('Measured Data'!Q17),"",'Measured Data'!Q17)</f>
        <v/>
      </c>
      <c r="R23" s="238">
        <f>IF(ISBLANK('Measured Data'!R17),"",'Measured Data'!R17)</f>
        <v>369</v>
      </c>
      <c r="S23" s="238">
        <f>IF(ISBLANK('Measured Data'!S17),"",'Measured Data'!S17)</f>
        <v>1585.31</v>
      </c>
      <c r="T23" s="238">
        <f>IF(ISBLANK('Measured Data'!U17),"",'Measured Data'!U17)</f>
        <v>7.3479999999999999</v>
      </c>
      <c r="U23" s="238">
        <f>IF(ISBLANK('Measured Data'!V17),"",'Measured Data'!V17)</f>
        <v>2.3109999999999999</v>
      </c>
      <c r="V23" s="238">
        <f>IF(ISBLANK('Measured Data'!W17),"",'Measured Data'!W17)</f>
        <v>0</v>
      </c>
      <c r="W23" s="238">
        <f>IF(ISBLANK('Measured Data'!X17),"",'Measured Data'!X17)</f>
        <v>2.6589999999999998</v>
      </c>
      <c r="X23" s="238">
        <f>IF(ISBLANK('Measured Data'!Y17),"",'Measured Data'!Y17)</f>
        <v>0.13400000000000001</v>
      </c>
      <c r="Y23" s="238">
        <f>IF(ISBLANK('Measured Data'!Z17),"",'Measured Data'!Z17)</f>
        <v>5.4952374608672478</v>
      </c>
      <c r="Z23" s="238">
        <f>IF(ISBLANK('Measured Data'!AA17),"",'Measured Data'!AA17)</f>
        <v>3.4980000000000002</v>
      </c>
      <c r="AA23" s="238">
        <f>IF(ISBLANK('Measured Data'!AB17),"",'Measured Data'!AB17)</f>
        <v>8.9469999999999992</v>
      </c>
      <c r="AB23" s="238" t="str">
        <f>IF(ISBLANK('Measured Data'!AC17),"",'Measured Data'!AC17)</f>
        <v/>
      </c>
      <c r="AC23" s="238" t="str">
        <f>IF(ISBLANK('Measured Data'!AD17),"",'Measured Data'!AD17)</f>
        <v/>
      </c>
      <c r="AD23" s="238" t="str">
        <f>IF(ISBLANK('Measured Data'!AE17),"",'Measured Data'!AE17)</f>
        <v/>
      </c>
      <c r="AE23" s="238">
        <f>IF(ISBLANK('Measured Data'!AF17),"",'Measured Data'!AF17)</f>
        <v>7.3268206039076382</v>
      </c>
      <c r="AF23" s="238" t="str">
        <f>IF(ISBLANK('Measured Data'!AG17),"",'Measured Data'!AG17)</f>
        <v/>
      </c>
      <c r="AG23" s="238" t="str">
        <f>IF(ISBLANK('Measured Data'!AH17),"",'Measured Data'!AH17)</f>
        <v/>
      </c>
      <c r="AH23" s="238" t="str">
        <f>IF(ISBLANK('Measured Data'!AI17),"",'Measured Data'!AI17)</f>
        <v/>
      </c>
      <c r="AI23" s="238" t="str">
        <f>IF(ISBLANK('Measured Data'!AJ17),"",'Measured Data'!AJ17)</f>
        <v/>
      </c>
      <c r="AJ23" s="238" t="str">
        <f>IF(ISBLANK('Measured Data'!AK17),"",'Measured Data'!AK17)</f>
        <v/>
      </c>
      <c r="AK23" s="238" t="str">
        <f>IF(ISBLANK('Measured Data'!AL17),"",'Measured Data'!AL17)</f>
        <v/>
      </c>
      <c r="AL23" s="238" t="str">
        <f>IF(ISBLANK('Measured Data'!AM17),"",'Measured Data'!AM17)</f>
        <v/>
      </c>
      <c r="AM23" s="238" t="str">
        <f>IF(ISBLANK('Measured Data'!AN17),"",'Measured Data'!AN17)</f>
        <v/>
      </c>
      <c r="AN23" s="238" t="str">
        <f>IF(ISBLANK('Measured Data'!AO17),"",'Measured Data'!AO17)</f>
        <v/>
      </c>
      <c r="AO23" s="238" t="str">
        <f>IF(ISBLANK('Measured Data'!AP17),"",'Measured Data'!AP17)</f>
        <v/>
      </c>
      <c r="AP23" s="238" t="str">
        <f>IF(ISBLANK('Measured Data'!AQ17),"",'Measured Data'!AQ17)</f>
        <v/>
      </c>
      <c r="AQ23" s="238" t="str">
        <f>IF(ISBLANK('Measured Data'!AR17),"",'Measured Data'!AR17)</f>
        <v/>
      </c>
      <c r="AR23" s="238" t="str">
        <f>IF(ISBLANK('Measured Data'!AS17),"",'Measured Data'!AS17)</f>
        <v/>
      </c>
      <c r="AS23" s="238" t="str">
        <f>IF(ISBLANK('Measured Data'!AT17),"",'Measured Data'!AT17)</f>
        <v/>
      </c>
      <c r="AT23" s="238" t="str">
        <f>IF(ISBLANK('Measured Data'!AU17),"",'Measured Data'!AU17)</f>
        <v/>
      </c>
      <c r="AU23" s="238" t="str">
        <f>IF(ISBLANK('Measured Data'!AV17),"",'Measured Data'!AV17)</f>
        <v/>
      </c>
      <c r="AV23" s="238" t="str">
        <f>IF(ISBLANK('Measured Data'!AW17),"",'Measured Data'!AW17)</f>
        <v/>
      </c>
      <c r="AW23" s="238" t="str">
        <f>IF(ISBLANK('Measured Data'!AX17),"",'Measured Data'!AX17)</f>
        <v/>
      </c>
      <c r="AX23" s="238" t="str">
        <f>IF(ISBLANK('Measured Data'!AY17),"",'Measured Data'!AY17)</f>
        <v/>
      </c>
      <c r="AY23" s="238" t="str">
        <f>IF(ISBLANK('Measured Data'!AZ17),"",'Measured Data'!AZ17)</f>
        <v/>
      </c>
      <c r="AZ23" s="238" t="str">
        <f>IF(ISBLANK('Measured Data'!BA17),"",'Measured Data'!BA17)</f>
        <v/>
      </c>
      <c r="BA23" s="238" t="str">
        <f>IF(ISBLANK('Measured Data'!BB17),"",'Measured Data'!BB17)</f>
        <v/>
      </c>
      <c r="BB23" s="238" t="str">
        <f>IF(ISBLANK('Measured Data'!BC17),"",'Measured Data'!BC17)</f>
        <v/>
      </c>
      <c r="BC23" s="238" t="str">
        <f>IF(ISBLANK('Measured Data'!BE17),"",'Measured Data'!BE17)</f>
        <v/>
      </c>
      <c r="BD23" s="238" t="str">
        <f>IF(ISBLANK('Measured Data'!BF17),"",'Measured Data'!BF17)</f>
        <v/>
      </c>
      <c r="BE23" s="238" t="str">
        <f>IF(ISBLANK('Measured Data'!BG17),"",'Measured Data'!BG17)</f>
        <v/>
      </c>
      <c r="BF23" s="238" t="str">
        <f>IF(ISBLANK('Measured Data'!BI17),"",'Measured Data'!BI17)</f>
        <v/>
      </c>
      <c r="BG23" s="238" t="str">
        <f>IF(ISBLANK('Measured Data'!BJ17),"",'Measured Data'!BJ17)</f>
        <v/>
      </c>
      <c r="BH23" s="238" t="str">
        <f>IF(ISBLANK('Measured Data'!BK17),"",'Measured Data'!BK17)</f>
        <v/>
      </c>
      <c r="BI23" s="238" t="str">
        <f>IF(ISBLANK('Measured Data'!BL17),"",'Measured Data'!BL17)</f>
        <v/>
      </c>
      <c r="BJ23" s="238" t="str">
        <f>IF(ISBLANK('Measured Data'!BM17),"",'Measured Data'!BM17)</f>
        <v/>
      </c>
      <c r="BK23" s="238" t="str">
        <f>IF(ISBLANK('Measured Data'!BN17),"",'Measured Data'!BN17)</f>
        <v/>
      </c>
      <c r="BL23" s="238" t="str">
        <f>IF(ISBLANK('Measured Data'!BO17),"",'Measured Data'!BO17)</f>
        <v/>
      </c>
      <c r="BM23" s="238">
        <f>IF(ISBLANK('Measured Data'!BP17),"",'Measured Data'!BP17)</f>
        <v>0</v>
      </c>
      <c r="BN23" s="238">
        <f>IF(ISBLANK('In Process Calc.'!B16),"",ROUND('In Process Calc.'!B16,2))</f>
        <v>12.86</v>
      </c>
      <c r="BO23" s="238">
        <f>IF(ISBLANK('In Process Calc.'!C16),"",ROUND('In Process Calc.'!C16,2))</f>
        <v>308.58</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28204.089122047259</v>
      </c>
      <c r="BV23" s="243">
        <f>IF(ISBLANK('In Process Calc.'!M16),"",'In Process Calc.'!M16)</f>
        <v>0</v>
      </c>
      <c r="BW23" s="243">
        <f>IF(ISBLANK('In Process Calc.'!N16),"",'In Process Calc.'!N16)</f>
        <v>5200.0721833333337</v>
      </c>
      <c r="BX23" s="243">
        <f>IF(ISBLANK('In Process Calc.'!O16),"",'In Process Calc.'!O16)</f>
        <v>-5.1722416111111125</v>
      </c>
      <c r="BY23" s="243">
        <f>IF(ISBLANK('In Process Calc.'!P16),"",'In Process Calc.'!P16)</f>
        <v>1.4727088333333325</v>
      </c>
      <c r="BZ23" s="243">
        <f>IF(ISBLANK('In Process Calc.'!Q16),"",'In Process Calc.'!Q16)</f>
        <v>11.035045388888889</v>
      </c>
      <c r="CA23" s="243">
        <f>IF(ISBLANK('In Process Calc.'!R16),"",'In Process Calc.'!R16)</f>
        <v>0.62002944444444363</v>
      </c>
      <c r="CB23" s="243">
        <f>IF(ISBLANK('In Process Calc.'!S16),"",'In Process Calc.'!S16)</f>
        <v>1.6559491111111111</v>
      </c>
      <c r="CC23" s="243">
        <f>IF(ISBLANK('In Process Calc.'!T16),"",'In Process Calc.'!T16)</f>
        <v>120.05977473905473</v>
      </c>
      <c r="CD23" s="243">
        <f>IF(ISBLANK('In Process Calc.'!U16),"",'In Process Calc.'!U16)</f>
        <v>-4.0661893333333348</v>
      </c>
      <c r="CE23" s="243">
        <f>IF(ISBLANK('In Process Calc.'!V16),"",'In Process Calc.'!V16)</f>
        <v>0.1171293888888858</v>
      </c>
      <c r="CF23" s="243">
        <f>IF(ISBLANK('In Process Calc.'!W16),"",'In Process Calc.'!W16)</f>
        <v>0</v>
      </c>
      <c r="CG23" s="243">
        <f>IF(ISBLANK('In Process Calc.'!X16),"",'In Process Calc.'!X16)</f>
        <v>0</v>
      </c>
      <c r="CH23" s="243">
        <f>IF(ISBLANK('In Process Calc.'!Y16),"",'In Process Calc.'!Y16)</f>
        <v>0</v>
      </c>
      <c r="CI23" s="243">
        <f>IF(ISBLANK('In Process Calc.'!Z16),"",'In Process Calc.'!Z16)</f>
        <v>1.6682948490230904</v>
      </c>
      <c r="CJ23" s="243">
        <f>IF(ISBLANK('In Process Calc.'!AA16),"",'In Process Calc.'!AA16)</f>
        <v>0</v>
      </c>
      <c r="CK23" s="243">
        <f>IF(ISBLANK('In Process Calc.'!AB16),"",'In Process Calc.'!AB16)</f>
        <v>0</v>
      </c>
      <c r="CL23" s="243">
        <f>IF(ISBLANK('In Process Calc.'!AC16),"",'In Process Calc.'!AC16)</f>
        <v>0</v>
      </c>
      <c r="CM23" s="243">
        <f>IF(ISBLANK('In Process Calc.'!AD16),"",'In Process Calc.'!AD16)</f>
        <v>0</v>
      </c>
      <c r="CN23" s="243">
        <f>IF(ISBLANK('In Process Calc.'!AE16),"",'In Process Calc.'!AE16)</f>
        <v>0</v>
      </c>
      <c r="CO23" s="243">
        <f>IF(ISBLANK('In Process Calc.'!AF16),"",'In Process Calc.'!AF16)</f>
        <v>0</v>
      </c>
      <c r="CP23" s="243">
        <f>IF(ISBLANK('In Process Calc.'!AG16),"",'In Process Calc.'!AG16)</f>
        <v>0</v>
      </c>
      <c r="CQ23" s="243">
        <f>IF(ISBLANK('In Process Calc.'!AH16),"",'In Process Calc.'!AH16)</f>
        <v>0</v>
      </c>
      <c r="CR23" s="243">
        <f>IF(ISBLANK('In Process Calc.'!AI16),"",'In Process Calc.'!AI16)</f>
        <v>0</v>
      </c>
      <c r="CS23" s="243">
        <f>IF(ISBLANK('In Process Calc.'!AJ16),"",'In Process Calc.'!AJ16)</f>
        <v>0</v>
      </c>
      <c r="CT23" s="243">
        <f>IF(ISBLANK('In Process Calc.'!AK16),"",'In Process Calc.'!AK16)</f>
        <v>0</v>
      </c>
      <c r="CU23" s="243">
        <f>IF(ISBLANK('In Process Calc.'!AL16),"",'In Process Calc.'!AL16)</f>
        <v>0</v>
      </c>
      <c r="CV23" s="243">
        <f>IF(ISBLANK('In Process Calc.'!AM16),"",'In Process Calc.'!AM16)</f>
        <v>18.705362888888878</v>
      </c>
      <c r="CW23" s="243">
        <f>IF(ISBLANK('In Process Calc.'!AN16),"",'In Process Calc.'!AN16)</f>
        <v>13.533121277777767</v>
      </c>
      <c r="CX23" s="243">
        <f>IF(ISBLANK('In Process Calc.'!AO16),"",'In Process Calc.'!AO16)</f>
        <v>61.16367211111109</v>
      </c>
      <c r="CY23" s="243">
        <f>IF(ISBLANK('In Process Calc.'!AP16),"",'In Process Calc.'!AP16)</f>
        <v>0</v>
      </c>
      <c r="CZ23" s="243">
        <f>IF(ISBLANK('In Process Calc.'!AQ16),"",'In Process Calc.'!AQ16)</f>
        <v>0</v>
      </c>
      <c r="DA23" s="243">
        <f>IF(ISBLANK('In Process Calc.'!AR16),"",'In Process Calc.'!AR16)</f>
        <v>-3.3714386992780729E-4</v>
      </c>
      <c r="DB23" s="243">
        <f>IF(ISBLANK('In Process Calc.'!AS16),"",'In Process Calc.'!AS16)</f>
        <v>1.1189336595018567E-3</v>
      </c>
      <c r="DC23" s="243">
        <f>IF(ISBLANK('In Process Calc.'!AT16),"",'In Process Calc.'!AT16)</f>
        <v>1.456077529429664E-3</v>
      </c>
      <c r="DD23" s="243">
        <f>IF(ISBLANK('In Process Calc.'!AU16),"",'In Process Calc.'!AU16)</f>
        <v>0.96654477918216797</v>
      </c>
      <c r="DE23" s="243">
        <f>IF(ISBLANK('In Process Calc.'!AV16),"",'In Process Calc.'!AV16)</f>
        <v>5.1972875638332397E-3</v>
      </c>
      <c r="DF23" s="243">
        <f>IF(ISBLANK('In Process Calc.'!AW16),"",'In Process Calc.'!AW16)</f>
        <v>1.0764826393254464E-3</v>
      </c>
      <c r="DG23" s="243">
        <f>IF(ISBLANK('In Process Calc.'!AX16),"",'In Process Calc.'!AX16)</f>
        <v>-2.0455133339864323E-5</v>
      </c>
      <c r="DH23" s="243">
        <f>IF(ISBLANK('In Process Calc.'!AY16),"",'In Process Calc.'!AY16)</f>
        <v>1.5287466734533203E-3</v>
      </c>
      <c r="DI23" s="243">
        <f>IF(ISBLANK('In Process Calc.'!AZ16),"",'In Process Calc.'!AZ16)</f>
        <v>-1.9595857449255431E-4</v>
      </c>
      <c r="DJ23" s="243">
        <f>IF(ISBLANK('In Process Calc.'!BA16),"",'In Process Calc.'!BA16)</f>
        <v>3.6613476096878504E-2</v>
      </c>
      <c r="DK23" s="243">
        <f>IF(ISBLANK('In Process Calc.'!BB16),"",'In Process Calc.'!BB16)</f>
        <v>5.6929854265128955E-4</v>
      </c>
      <c r="DL23" s="243">
        <f>IF(ISBLANK('In Process Calc.'!BC16),"",'In Process Calc.'!BC16)</f>
        <v>4.7001646375800805E-3</v>
      </c>
      <c r="DM23" s="243">
        <f>IF(ISBLANK('In Process Calc.'!BD16),"",'In Process Calc.'!BD16)</f>
        <v>0</v>
      </c>
      <c r="DN23" s="243">
        <f>IF(ISBLANK('In Process Calc.'!BE16),"",'In Process Calc.'!BE16)</f>
        <v>0</v>
      </c>
      <c r="DO23" s="243">
        <f>IF(ISBLANK('In Process Calc.'!BF16),"",'In Process Calc.'!BF16)</f>
        <v>0</v>
      </c>
      <c r="DP23" s="243">
        <f>IF(ISBLANK('In Process Calc.'!BG16),"",'In Process Calc.'!BG16)</f>
        <v>-2.2865149991606868E-3</v>
      </c>
      <c r="DQ23" s="243">
        <f>IF(ISBLANK('In Process Calc.'!BH16),"",'In Process Calc.'!BH16)</f>
        <v>0</v>
      </c>
      <c r="DR23" s="243">
        <f>IF(ISBLANK('In Process Calc.'!BI16),"",'In Process Calc.'!BI16)</f>
        <v>0</v>
      </c>
      <c r="DS23" s="243">
        <f>IF(ISBLANK('In Process Calc.'!BJ16),"",'In Process Calc.'!BJ16)</f>
        <v>0</v>
      </c>
      <c r="DT23" s="243">
        <f>IF(ISBLANK('In Process Calc.'!BK16),"",'In Process Calc.'!BK16)</f>
        <v>0</v>
      </c>
      <c r="DU23" s="243">
        <f>IF(ISBLANK('In Process Calc.'!BL16),"",'In Process Calc.'!BL16)</f>
        <v>0</v>
      </c>
      <c r="DV23" s="243">
        <f>IF(ISBLANK('In Process Calc.'!BM16),"",'In Process Calc.'!BM16)</f>
        <v>0</v>
      </c>
      <c r="DW23" s="243">
        <f>IF(ISBLANK('In Process Calc.'!BN16),"",'In Process Calc.'!BN16)</f>
        <v>0</v>
      </c>
      <c r="DX23" s="243">
        <f>IF(ISBLANK('In Process Calc.'!BO16),"",'In Process Calc.'!BO16)</f>
        <v>0</v>
      </c>
      <c r="DY23" s="243">
        <f>IF(ISBLANK('In Process Calc.'!BP16),"",'In Process Calc.'!BP16)</f>
        <v>0</v>
      </c>
      <c r="DZ23" s="243">
        <f>IF(ISBLANK('In Process Calc.'!BQ16),"",'In Process Calc.'!BQ16)</f>
        <v>0</v>
      </c>
      <c r="EA23" s="243">
        <f>IF(ISBLANK('In Process Calc.'!BR16),"",'In Process Calc.'!BR16)</f>
        <v>0</v>
      </c>
      <c r="EB23" s="243">
        <f>IF(ISBLANK('In Process Calc.'!BS16),"",'In Process Calc.'!BS16)</f>
        <v>0</v>
      </c>
      <c r="EC23" s="243">
        <f>IF(ISBLANK('In Process Calc.'!BT16),"",'In Process Calc.'!BT16)</f>
        <v>1.6633857676298724E-2</v>
      </c>
      <c r="ED23" s="243">
        <f>IF(ISBLANK('In Process Calc.'!BU16),"",'In Process Calc.'!BU16)</f>
        <v>1.1436570112465485E-2</v>
      </c>
      <c r="EE23" s="243">
        <f>IF(ISBLANK('In Process Calc.'!BV16),"",'In Process Calc.'!BV16)</f>
        <v>5.3255489142107745E-2</v>
      </c>
      <c r="EF23" s="243">
        <f>IF(ISBLANK('In Process Calc.'!BW16),"",'In Process Calc.'!BW16)</f>
        <v>5.4513061122422532E-2</v>
      </c>
      <c r="EG23" s="243">
        <f>IF(ISBLANK('In Process Calc.'!BX16),"",'In Process Calc.'!BX16)</f>
        <v>-6.2450093323851992E-2</v>
      </c>
      <c r="EH23" s="243">
        <f>IF(ISBLANK('In Process Calc.'!BY16),"",'In Process Calc.'!BY16)</f>
        <v>0</v>
      </c>
      <c r="EI23" s="243">
        <f>IF(ISBLANK('In Process Calc.'!BZ16),"",'In Process Calc.'!BZ16)</f>
        <v>1.5548879902714982E-2</v>
      </c>
      <c r="EJ23" s="243">
        <f>IF(ISBLANK('In Process Calc.'!CA16),"",'In Process Calc.'!CA16)</f>
        <v>0</v>
      </c>
      <c r="EK23" s="243">
        <f>IF(ISBLANK('Post Process Calc.'!A23),"",'Post Process Calc.'!A23)</f>
        <v>2.0983499718666079</v>
      </c>
      <c r="EL23" s="243">
        <f>IF(ISBLANK('Post Process Calc.'!C23),"",'Post Process Calc.'!C23)</f>
        <v>7.6048059699223167E-2</v>
      </c>
      <c r="EM23" s="243">
        <f>IF(ISBLANK('Post Process Calc.'!D23),"",'Post Process Calc.'!D23)</f>
        <v>3.9844846263097651E-2</v>
      </c>
      <c r="EN23" s="243">
        <f>IF(ISBLANK('Post Process Calc.'!E23),"",'Post Process Calc.'!E23)</f>
        <v>-7.0498276647476691E-3</v>
      </c>
      <c r="EO23" s="243">
        <f>IF(ISBLANK('Post Process Calc.'!F23),"",'Post Process Calc.'!F23)</f>
        <v>1.0290447878109857E-3</v>
      </c>
      <c r="EP23" s="243">
        <f>IF(ISBLANK('Post Process Calc.'!G23),"",'Post Process Calc.'!G23)</f>
        <v>-7.3770227471512129E-3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IF('Measured Data'!B18&lt;&gt;0,'Measured Data'!$B$1,"")</f>
        <v>XB52</v>
      </c>
      <c r="B24" s="238">
        <f>IF(ISBLANK('Measured Data'!A18),"",'Measured Data'!A18)</f>
        <v>11</v>
      </c>
      <c r="C24" s="245">
        <f>IF(ISBLANK('Measured Data'!B18),"",'Measured Data'!B18)</f>
        <v>10.90625</v>
      </c>
      <c r="D24" s="246">
        <f>IF(ISBLANK('Measured Data'!C18),"",'Measured Data'!C18)</f>
        <v>261.75</v>
      </c>
      <c r="E24" s="238">
        <f>IF(ISBLANK('Measured Data'!D18),"",'Measured Data'!D18)</f>
        <v>20</v>
      </c>
      <c r="F24" s="238" t="str">
        <f>IF(ISBLANK('Measured Data'!E18),"",'Measured Data'!E18)</f>
        <v/>
      </c>
      <c r="G24" s="238" t="str">
        <f>IF(ISBLANK('Measured Data'!G18),"",'Measured Data'!G18)</f>
        <v/>
      </c>
      <c r="H24" s="238">
        <f>IF(ISBLANK('Measured Data'!H18),"",'Measured Data'!H18)</f>
        <v>15.796199662780761</v>
      </c>
      <c r="I24" s="238">
        <f>IF(ISBLANK('Measured Data'!I18),"",'Measured Data'!I18)</f>
        <v>0.34595935503624275</v>
      </c>
      <c r="J24" s="238">
        <f>IF(ISBLANK('Measured Data'!J18),"",'Measured Data'!J18)</f>
        <v>16.142159017817004</v>
      </c>
      <c r="K24" s="238">
        <f>IF(ISBLANK('Measured Data'!K18),"",'Measured Data'!K18)</f>
        <v>97.856796264648438</v>
      </c>
      <c r="L24" s="238" t="str">
        <f>IF(ISBLANK('Measured Data'!L18),"",'Measured Data'!L18)</f>
        <v/>
      </c>
      <c r="M24" s="238" t="str">
        <f>IF(ISBLANK('Measured Data'!M18),"",'Measured Data'!M18)</f>
        <v/>
      </c>
      <c r="N24" s="238" t="str">
        <f>IF(ISBLANK('Measured Data'!N18),"",'Measured Data'!N18)</f>
        <v/>
      </c>
      <c r="O24" s="238" t="str">
        <f>IF(ISBLANK('Measured Data'!O18),"",'Measured Data'!O18)</f>
        <v/>
      </c>
      <c r="P24" s="238" t="str">
        <f>IF(ISBLANK('Measured Data'!P18),"",'Measured Data'!P18)</f>
        <v/>
      </c>
      <c r="Q24" s="238" t="str">
        <f>IF(ISBLANK('Measured Data'!Q18),"",'Measured Data'!Q18)</f>
        <v/>
      </c>
      <c r="R24" s="238">
        <f>IF(ISBLANK('Measured Data'!R18),"",'Measured Data'!R18)</f>
        <v>395</v>
      </c>
      <c r="S24" s="238">
        <f>IF(ISBLANK('Measured Data'!S18),"",'Measured Data'!S18)</f>
        <v>2020.63</v>
      </c>
      <c r="T24" s="238">
        <f>IF(ISBLANK('Measured Data'!U18),"",'Measured Data'!U18)</f>
        <v>6.2030000000000003</v>
      </c>
      <c r="U24" s="238">
        <f>IF(ISBLANK('Measured Data'!V18),"",'Measured Data'!V18)</f>
        <v>1.97</v>
      </c>
      <c r="V24" s="238">
        <f>IF(ISBLANK('Measured Data'!W18),"",'Measured Data'!W18)</f>
        <v>6.8000000000000005E-2</v>
      </c>
      <c r="W24" s="238">
        <f>IF(ISBLANK('Measured Data'!X18),"",'Measured Data'!X18)</f>
        <v>2.4900000000000002</v>
      </c>
      <c r="X24" s="238">
        <f>IF(ISBLANK('Measured Data'!Y18),"",'Measured Data'!Y18)</f>
        <v>8.5000000000000006E-2</v>
      </c>
      <c r="Y24" s="238">
        <f>IF(ISBLANK('Measured Data'!Z18),"",'Measured Data'!Z18)</f>
        <v>7.0494460356579856</v>
      </c>
      <c r="Z24" s="238">
        <f>IF(ISBLANK('Measured Data'!AA18),"",'Measured Data'!AA18)</f>
        <v>2.5630000000000002</v>
      </c>
      <c r="AA24" s="238">
        <f>IF(ISBLANK('Measured Data'!AB18),"",'Measured Data'!AB18)</f>
        <v>6.4160000000000004</v>
      </c>
      <c r="AB24" s="238" t="str">
        <f>IF(ISBLANK('Measured Data'!AC18),"",'Measured Data'!AC18)</f>
        <v/>
      </c>
      <c r="AC24" s="238" t="str">
        <f>IF(ISBLANK('Measured Data'!AD18),"",'Measured Data'!AD18)</f>
        <v/>
      </c>
      <c r="AD24" s="238" t="str">
        <f>IF(ISBLANK('Measured Data'!AE18),"",'Measured Data'!AE18)</f>
        <v/>
      </c>
      <c r="AE24" s="238">
        <f>IF(ISBLANK('Measured Data'!AF18),"",'Measured Data'!AF18)</f>
        <v>5.8836589698046184</v>
      </c>
      <c r="AF24" s="238" t="str">
        <f>IF(ISBLANK('Measured Data'!AG18),"",'Measured Data'!AG18)</f>
        <v/>
      </c>
      <c r="AG24" s="238" t="str">
        <f>IF(ISBLANK('Measured Data'!AH18),"",'Measured Data'!AH18)</f>
        <v/>
      </c>
      <c r="AH24" s="238" t="str">
        <f>IF(ISBLANK('Measured Data'!AI18),"",'Measured Data'!AI18)</f>
        <v/>
      </c>
      <c r="AI24" s="238" t="str">
        <f>IF(ISBLANK('Measured Data'!AJ18),"",'Measured Data'!AJ18)</f>
        <v/>
      </c>
      <c r="AJ24" s="238" t="str">
        <f>IF(ISBLANK('Measured Data'!AK18),"",'Measured Data'!AK18)</f>
        <v/>
      </c>
      <c r="AK24" s="238" t="str">
        <f>IF(ISBLANK('Measured Data'!AL18),"",'Measured Data'!AL18)</f>
        <v/>
      </c>
      <c r="AL24" s="238" t="str">
        <f>IF(ISBLANK('Measured Data'!AM18),"",'Measured Data'!AM18)</f>
        <v/>
      </c>
      <c r="AM24" s="238" t="str">
        <f>IF(ISBLANK('Measured Data'!AN18),"",'Measured Data'!AN18)</f>
        <v/>
      </c>
      <c r="AN24" s="238" t="str">
        <f>IF(ISBLANK('Measured Data'!AO18),"",'Measured Data'!AO18)</f>
        <v/>
      </c>
      <c r="AO24" s="238" t="str">
        <f>IF(ISBLANK('Measured Data'!AP18),"",'Measured Data'!AP18)</f>
        <v/>
      </c>
      <c r="AP24" s="238" t="str">
        <f>IF(ISBLANK('Measured Data'!AQ18),"",'Measured Data'!AQ18)</f>
        <v/>
      </c>
      <c r="AQ24" s="238" t="str">
        <f>IF(ISBLANK('Measured Data'!AR18),"",'Measured Data'!AR18)</f>
        <v/>
      </c>
      <c r="AR24" s="238" t="str">
        <f>IF(ISBLANK('Measured Data'!AS18),"",'Measured Data'!AS18)</f>
        <v/>
      </c>
      <c r="AS24" s="238" t="str">
        <f>IF(ISBLANK('Measured Data'!AT18),"",'Measured Data'!AT18)</f>
        <v/>
      </c>
      <c r="AT24" s="238" t="str">
        <f>IF(ISBLANK('Measured Data'!AU18),"",'Measured Data'!AU18)</f>
        <v/>
      </c>
      <c r="AU24" s="238" t="str">
        <f>IF(ISBLANK('Measured Data'!AV18),"",'Measured Data'!AV18)</f>
        <v/>
      </c>
      <c r="AV24" s="238" t="str">
        <f>IF(ISBLANK('Measured Data'!AW18),"",'Measured Data'!AW18)</f>
        <v/>
      </c>
      <c r="AW24" s="238" t="str">
        <f>IF(ISBLANK('Measured Data'!AX18),"",'Measured Data'!AX18)</f>
        <v/>
      </c>
      <c r="AX24" s="238" t="str">
        <f>IF(ISBLANK('Measured Data'!AY18),"",'Measured Data'!AY18)</f>
        <v/>
      </c>
      <c r="AY24" s="238" t="str">
        <f>IF(ISBLANK('Measured Data'!AZ18),"",'Measured Data'!AZ18)</f>
        <v/>
      </c>
      <c r="AZ24" s="238" t="str">
        <f>IF(ISBLANK('Measured Data'!BA18),"",'Measured Data'!BA18)</f>
        <v/>
      </c>
      <c r="BA24" s="238" t="str">
        <f>IF(ISBLANK('Measured Data'!BB18),"",'Measured Data'!BB18)</f>
        <v/>
      </c>
      <c r="BB24" s="238" t="str">
        <f>IF(ISBLANK('Measured Data'!BC18),"",'Measured Data'!BC18)</f>
        <v/>
      </c>
      <c r="BC24" s="238" t="str">
        <f>IF(ISBLANK('Measured Data'!BE18),"",'Measured Data'!BE18)</f>
        <v/>
      </c>
      <c r="BD24" s="238" t="str">
        <f>IF(ISBLANK('Measured Data'!BF18),"",'Measured Data'!BF18)</f>
        <v/>
      </c>
      <c r="BE24" s="238" t="str">
        <f>IF(ISBLANK('Measured Data'!BG18),"",'Measured Data'!BG18)</f>
        <v/>
      </c>
      <c r="BF24" s="238" t="str">
        <f>IF(ISBLANK('Measured Data'!BI18),"",'Measured Data'!BI18)</f>
        <v/>
      </c>
      <c r="BG24" s="238" t="str">
        <f>IF(ISBLANK('Measured Data'!BJ18),"",'Measured Data'!BJ18)</f>
        <v/>
      </c>
      <c r="BH24" s="238" t="str">
        <f>IF(ISBLANK('Measured Data'!BK18),"",'Measured Data'!BK18)</f>
        <v/>
      </c>
      <c r="BI24" s="238" t="str">
        <f>IF(ISBLANK('Measured Data'!BL18),"",'Measured Data'!BL18)</f>
        <v/>
      </c>
      <c r="BJ24" s="238" t="str">
        <f>IF(ISBLANK('Measured Data'!BM18),"",'Measured Data'!BM18)</f>
        <v/>
      </c>
      <c r="BK24" s="238" t="str">
        <f>IF(ISBLANK('Measured Data'!BN18),"",'Measured Data'!BN18)</f>
        <v/>
      </c>
      <c r="BL24" s="238" t="str">
        <f>IF(ISBLANK('Measured Data'!BO18),"",'Measured Data'!BO18)</f>
        <v/>
      </c>
      <c r="BM24" s="238">
        <f>IF(ISBLANK('Measured Data'!BP18),"",'Measured Data'!BP18)</f>
        <v>0</v>
      </c>
      <c r="BN24" s="238">
        <f>IF(ISBLANK('In Process Calc.'!B17),"",ROUND('In Process Calc.'!B17,2))</f>
        <v>13.87</v>
      </c>
      <c r="BO24" s="238">
        <f>IF(ISBLANK('In Process Calc.'!C17),"",ROUND('In Process Calc.'!C17,2))</f>
        <v>332.93</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23502.324074261476</v>
      </c>
      <c r="BV24" s="243">
        <f>IF(ISBLANK('In Process Calc.'!M17),"",'In Process Calc.'!M17)</f>
        <v>0</v>
      </c>
      <c r="BW24" s="243">
        <f>IF(ISBLANK('In Process Calc.'!N17),"",'In Process Calc.'!N17)</f>
        <v>5452.5130666666673</v>
      </c>
      <c r="BX24" s="243">
        <f>IF(ISBLANK('In Process Calc.'!O17),"",'In Process Calc.'!O17)</f>
        <v>-4.4764016666666677</v>
      </c>
      <c r="BY24" s="243">
        <f>IF(ISBLANK('In Process Calc.'!P17),"",'In Process Calc.'!P17)</f>
        <v>1.3043462222222213</v>
      </c>
      <c r="BZ24" s="243">
        <f>IF(ISBLANK('In Process Calc.'!Q17),"",'In Process Calc.'!Q17)</f>
        <v>11.008195888888888</v>
      </c>
      <c r="CA24" s="243">
        <f>IF(ISBLANK('In Process Calc.'!R17),"",'In Process Calc.'!R17)</f>
        <v>-1.1877874444444463</v>
      </c>
      <c r="CB24" s="243">
        <f>IF(ISBLANK('In Process Calc.'!S17),"",'In Process Calc.'!S17)</f>
        <v>1.2224682222222223</v>
      </c>
      <c r="CC24" s="243">
        <f>IF(ISBLANK('In Process Calc.'!T17),"",'In Process Calc.'!T17)</f>
        <v>133.47772652711561</v>
      </c>
      <c r="CD24" s="243">
        <f>IF(ISBLANK('In Process Calc.'!U17),"",'In Process Calc.'!U17)</f>
        <v>-3.4366242222222239</v>
      </c>
      <c r="CE24" s="243">
        <f>IF(ISBLANK('In Process Calc.'!V17),"",'In Process Calc.'!V17)</f>
        <v>-0.82288044444444775</v>
      </c>
      <c r="CF24" s="243">
        <f>IF(ISBLANK('In Process Calc.'!W17),"",'In Process Calc.'!W17)</f>
        <v>0</v>
      </c>
      <c r="CG24" s="243">
        <f>IF(ISBLANK('In Process Calc.'!X17),"",'In Process Calc.'!X17)</f>
        <v>0</v>
      </c>
      <c r="CH24" s="243">
        <f>IF(ISBLANK('In Process Calc.'!Y17),"",'In Process Calc.'!Y17)</f>
        <v>0</v>
      </c>
      <c r="CI24" s="243">
        <f>IF(ISBLANK('In Process Calc.'!Z17),"",'In Process Calc.'!Z17)</f>
        <v>4.0621299585553583</v>
      </c>
      <c r="CJ24" s="243">
        <f>IF(ISBLANK('In Process Calc.'!AA17),"",'In Process Calc.'!AA17)</f>
        <v>0</v>
      </c>
      <c r="CK24" s="243">
        <f>IF(ISBLANK('In Process Calc.'!AB17),"",'In Process Calc.'!AB17)</f>
        <v>0</v>
      </c>
      <c r="CL24" s="243">
        <f>IF(ISBLANK('In Process Calc.'!AC17),"",'In Process Calc.'!AC17)</f>
        <v>0</v>
      </c>
      <c r="CM24" s="243">
        <f>IF(ISBLANK('In Process Calc.'!AD17),"",'In Process Calc.'!AD17)</f>
        <v>0</v>
      </c>
      <c r="CN24" s="243">
        <f>IF(ISBLANK('In Process Calc.'!AE17),"",'In Process Calc.'!AE17)</f>
        <v>0</v>
      </c>
      <c r="CO24" s="243">
        <f>IF(ISBLANK('In Process Calc.'!AF17),"",'In Process Calc.'!AF17)</f>
        <v>0</v>
      </c>
      <c r="CP24" s="243">
        <f>IF(ISBLANK('In Process Calc.'!AG17),"",'In Process Calc.'!AG17)</f>
        <v>0</v>
      </c>
      <c r="CQ24" s="243">
        <f>IF(ISBLANK('In Process Calc.'!AH17),"",'In Process Calc.'!AH17)</f>
        <v>0</v>
      </c>
      <c r="CR24" s="243">
        <f>IF(ISBLANK('In Process Calc.'!AI17),"",'In Process Calc.'!AI17)</f>
        <v>0</v>
      </c>
      <c r="CS24" s="243">
        <f>IF(ISBLANK('In Process Calc.'!AJ17),"",'In Process Calc.'!AJ17)</f>
        <v>0</v>
      </c>
      <c r="CT24" s="243">
        <f>IF(ISBLANK('In Process Calc.'!AK17),"",'In Process Calc.'!AK17)</f>
        <v>0</v>
      </c>
      <c r="CU24" s="243">
        <f>IF(ISBLANK('In Process Calc.'!AL17),"",'In Process Calc.'!AL17)</f>
        <v>0</v>
      </c>
      <c r="CV24" s="243">
        <f>IF(ISBLANK('In Process Calc.'!AM17),"",'In Process Calc.'!AM17)</f>
        <v>16.318395111111098</v>
      </c>
      <c r="CW24" s="243">
        <f>IF(ISBLANK('In Process Calc.'!AN17),"",'In Process Calc.'!AN17)</f>
        <v>11.84199344444443</v>
      </c>
      <c r="CX24" s="243">
        <f>IF(ISBLANK('In Process Calc.'!AO17),"",'In Process Calc.'!AO17)</f>
        <v>46.574202111111077</v>
      </c>
      <c r="CY24" s="243">
        <f>IF(ISBLANK('In Process Calc.'!AP17),"",'In Process Calc.'!AP17)</f>
        <v>0</v>
      </c>
      <c r="CZ24" s="243">
        <f>IF(ISBLANK('In Process Calc.'!AQ17),"",'In Process Calc.'!AQ17)</f>
        <v>0</v>
      </c>
      <c r="DA24" s="243">
        <f>IF(ISBLANK('In Process Calc.'!AR17),"",'In Process Calc.'!AR17)</f>
        <v>-7.3261769943526621E-3</v>
      </c>
      <c r="DB24" s="243">
        <f>IF(ISBLANK('In Process Calc.'!AS17),"",'In Process Calc.'!AS17)</f>
        <v>-2.4175193017752792E-3</v>
      </c>
      <c r="DC24" s="243">
        <f>IF(ISBLANK('In Process Calc.'!AT17),"",'In Process Calc.'!AT17)</f>
        <v>4.9086576925773829E-3</v>
      </c>
      <c r="DD24" s="243">
        <f>IF(ISBLANK('In Process Calc.'!AU17),"",'In Process Calc.'!AU17)</f>
        <v>0.39334730109104238</v>
      </c>
      <c r="DE24" s="243">
        <f>IF(ISBLANK('In Process Calc.'!AV17),"",'In Process Calc.'!AV17)</f>
        <v>1.0842410330863452E-3</v>
      </c>
      <c r="DF24" s="243">
        <f>IF(ISBLANK('In Process Calc.'!AW17),"",'In Process Calc.'!AW17)</f>
        <v>-2.6233856343209686E-4</v>
      </c>
      <c r="DG24" s="243">
        <f>IF(ISBLANK('In Process Calc.'!AX17),"",'In Process Calc.'!AX17)</f>
        <v>-4.1836243880904394E-5</v>
      </c>
      <c r="DH24" s="243">
        <f>IF(ISBLANK('In Process Calc.'!AY17),"",'In Process Calc.'!AY17)</f>
        <v>-2.8168967115056527E-3</v>
      </c>
      <c r="DI24" s="243">
        <f>IF(ISBLANK('In Process Calc.'!AZ17),"",'In Process Calc.'!AZ17)</f>
        <v>-6.7543947504669329E-4</v>
      </c>
      <c r="DJ24" s="243">
        <f>IF(ISBLANK('In Process Calc.'!BA17),"",'In Process Calc.'!BA17)</f>
        <v>3.9810151286534236E-2</v>
      </c>
      <c r="DK24" s="243">
        <f>IF(ISBLANK('In Process Calc.'!BB17),"",'In Process Calc.'!BB17)</f>
        <v>9.8097318487689786E-4</v>
      </c>
      <c r="DL24" s="243">
        <f>IF(ISBLANK('In Process Calc.'!BC17),"",'In Process Calc.'!BC17)</f>
        <v>-1.4647006699484303E-3</v>
      </c>
      <c r="DM24" s="243">
        <f>IF(ISBLANK('In Process Calc.'!BD17),"",'In Process Calc.'!BD17)</f>
        <v>0</v>
      </c>
      <c r="DN24" s="243">
        <f>IF(ISBLANK('In Process Calc.'!BE17),"",'In Process Calc.'!BE17)</f>
        <v>0</v>
      </c>
      <c r="DO24" s="243">
        <f>IF(ISBLANK('In Process Calc.'!BF17),"",'In Process Calc.'!BF17)</f>
        <v>0</v>
      </c>
      <c r="DP24" s="243">
        <f>IF(ISBLANK('In Process Calc.'!BG17),"",'In Process Calc.'!BG17)</f>
        <v>5.5544633826823961E-3</v>
      </c>
      <c r="DQ24" s="243">
        <f>IF(ISBLANK('In Process Calc.'!BH17),"",'In Process Calc.'!BH17)</f>
        <v>0</v>
      </c>
      <c r="DR24" s="243">
        <f>IF(ISBLANK('In Process Calc.'!BI17),"",'In Process Calc.'!BI17)</f>
        <v>0</v>
      </c>
      <c r="DS24" s="243">
        <f>IF(ISBLANK('In Process Calc.'!BJ17),"",'In Process Calc.'!BJ17)</f>
        <v>0</v>
      </c>
      <c r="DT24" s="243">
        <f>IF(ISBLANK('In Process Calc.'!BK17),"",'In Process Calc.'!BK17)</f>
        <v>0</v>
      </c>
      <c r="DU24" s="243">
        <f>IF(ISBLANK('In Process Calc.'!BL17),"",'In Process Calc.'!BL17)</f>
        <v>0</v>
      </c>
      <c r="DV24" s="243">
        <f>IF(ISBLANK('In Process Calc.'!BM17),"",'In Process Calc.'!BM17)</f>
        <v>0</v>
      </c>
      <c r="DW24" s="243">
        <f>IF(ISBLANK('In Process Calc.'!BN17),"",'In Process Calc.'!BN17)</f>
        <v>0</v>
      </c>
      <c r="DX24" s="243">
        <f>IF(ISBLANK('In Process Calc.'!BO17),"",'In Process Calc.'!BO17)</f>
        <v>0</v>
      </c>
      <c r="DY24" s="243">
        <f>IF(ISBLANK('In Process Calc.'!BP17),"",'In Process Calc.'!BP17)</f>
        <v>0</v>
      </c>
      <c r="DZ24" s="243">
        <f>IF(ISBLANK('In Process Calc.'!BQ17),"",'In Process Calc.'!BQ17)</f>
        <v>0</v>
      </c>
      <c r="EA24" s="243">
        <f>IF(ISBLANK('In Process Calc.'!BR17),"",'In Process Calc.'!BR17)</f>
        <v>0</v>
      </c>
      <c r="EB24" s="243">
        <f>IF(ISBLANK('In Process Calc.'!BS17),"",'In Process Calc.'!BS17)</f>
        <v>0</v>
      </c>
      <c r="EC24" s="243">
        <f>IF(ISBLANK('In Process Calc.'!BT17),"",'In Process Calc.'!BT17)</f>
        <v>-3.0438761951508317E-3</v>
      </c>
      <c r="ED24" s="243">
        <f>IF(ISBLANK('In Process Calc.'!BU17),"",'In Process Calc.'!BU17)</f>
        <v>-4.1281172282371771E-3</v>
      </c>
      <c r="EE24" s="243">
        <f>IF(ISBLANK('In Process Calc.'!BV17),"",'In Process Calc.'!BV17)</f>
        <v>-1.6227514378517594E-2</v>
      </c>
      <c r="EF24" s="243">
        <f>IF(ISBLANK('In Process Calc.'!BW17),"",'In Process Calc.'!BW17)</f>
        <v>8.1575890236435262E-3</v>
      </c>
      <c r="EG24" s="243">
        <f>IF(ISBLANK('In Process Calc.'!BX17),"",'In Process Calc.'!BX17)</f>
        <v>0.13952379489100789</v>
      </c>
      <c r="EH24" s="243">
        <f>IF(ISBLANK('In Process Calc.'!BY17),"",'In Process Calc.'!BY17)</f>
        <v>0</v>
      </c>
      <c r="EI24" s="243">
        <f>IF(ISBLANK('In Process Calc.'!BZ17),"",'In Process Calc.'!BZ17)</f>
        <v>2.464128251652014E-2</v>
      </c>
      <c r="EJ24" s="243">
        <f>IF(ISBLANK('In Process Calc.'!CA17),"",'In Process Calc.'!CA17)</f>
        <v>0</v>
      </c>
      <c r="EK24" s="243">
        <f>IF(ISBLANK('Post Process Calc.'!A24),"",'Post Process Calc.'!A24)</f>
        <v>3.3895500732421873</v>
      </c>
      <c r="EL24" s="243">
        <f>IF(ISBLANK('Post Process Calc.'!C24),"",'Post Process Calc.'!C24)</f>
        <v>6.751274483686158E-2</v>
      </c>
      <c r="EM24" s="243">
        <f>IF(ISBLANK('Post Process Calc.'!D24),"",'Post Process Calc.'!D24)</f>
        <v>2.5972966531969826E-2</v>
      </c>
      <c r="EN24" s="243">
        <f>IF(ISBLANK('Post Process Calc.'!E24),"",'Post Process Calc.'!E24)</f>
        <v>-8.0374712413070325E-3</v>
      </c>
      <c r="EO24" s="243">
        <f>IF(ISBLANK('Post Process Calc.'!F24),"",'Post Process Calc.'!F24)</f>
        <v>3.4329040275665854E-3</v>
      </c>
      <c r="EP24" s="243">
        <f>IF(ISBLANK('Post Process Calc.'!G24),"",'Post Process Calc.'!G24)</f>
        <v>-5.1594592978489069E-3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IF('Measured Data'!B19&lt;&gt;0,'Measured Data'!$B$1,"")</f>
        <v>XB52</v>
      </c>
      <c r="B25" s="238">
        <f>IF(ISBLANK('Measured Data'!A19),"",'Measured Data'!A19)</f>
        <v>12</v>
      </c>
      <c r="C25" s="245">
        <f>IF(ISBLANK('Measured Data'!B19),"",'Measured Data'!B19)</f>
        <v>11.864583333335759</v>
      </c>
      <c r="D25" s="246">
        <f>IF(ISBLANK('Measured Data'!C19),"",'Measured Data'!C19)</f>
        <v>284.75000000005821</v>
      </c>
      <c r="E25" s="238">
        <f>IF(ISBLANK('Measured Data'!D19),"",'Measured Data'!D19)</f>
        <v>20</v>
      </c>
      <c r="F25" s="238" t="str">
        <f>IF(ISBLANK('Measured Data'!E19),"",'Measured Data'!E19)</f>
        <v/>
      </c>
      <c r="G25" s="238" t="str">
        <f>IF(ISBLANK('Measured Data'!G19),"",'Measured Data'!G19)</f>
        <v/>
      </c>
      <c r="H25" s="238">
        <f>IF(ISBLANK('Measured Data'!H19),"",'Measured Data'!H19)</f>
        <v>16.004000527954101</v>
      </c>
      <c r="I25" s="238">
        <f>IF(ISBLANK('Measured Data'!I19),"",'Measured Data'!I19)</f>
        <v>0.569086624144024</v>
      </c>
      <c r="J25" s="238">
        <f>IF(ISBLANK('Measured Data'!J19),"",'Measured Data'!J19)</f>
        <v>16.573087152098125</v>
      </c>
      <c r="K25" s="238">
        <f>IF(ISBLANK('Measured Data'!K19),"",'Measured Data'!K19)</f>
        <v>96.566200256347656</v>
      </c>
      <c r="L25" s="238" t="str">
        <f>IF(ISBLANK('Measured Data'!L19),"",'Measured Data'!L19)</f>
        <v/>
      </c>
      <c r="M25" s="238" t="str">
        <f>IF(ISBLANK('Measured Data'!M19),"",'Measured Data'!M19)</f>
        <v/>
      </c>
      <c r="N25" s="238" t="str">
        <f>IF(ISBLANK('Measured Data'!N19),"",'Measured Data'!N19)</f>
        <v/>
      </c>
      <c r="O25" s="238" t="str">
        <f>IF(ISBLANK('Measured Data'!O19),"",'Measured Data'!O19)</f>
        <v/>
      </c>
      <c r="P25" s="238" t="str">
        <f>IF(ISBLANK('Measured Data'!P19),"",'Measured Data'!P19)</f>
        <v/>
      </c>
      <c r="Q25" s="238" t="str">
        <f>IF(ISBLANK('Measured Data'!Q19),"",'Measured Data'!Q19)</f>
        <v/>
      </c>
      <c r="R25" s="238">
        <f>IF(ISBLANK('Measured Data'!R19),"",'Measured Data'!R19)</f>
        <v>403</v>
      </c>
      <c r="S25" s="238">
        <f>IF(ISBLANK('Measured Data'!S19),"",'Measured Data'!S19)</f>
        <v>2508.6</v>
      </c>
      <c r="T25" s="238">
        <f>IF(ISBLANK('Measured Data'!U19),"",'Measured Data'!U19)</f>
        <v>4.8979999999999997</v>
      </c>
      <c r="U25" s="238">
        <f>IF(ISBLANK('Measured Data'!V19),"",'Measured Data'!V19)</f>
        <v>1.6319999999999999</v>
      </c>
      <c r="V25" s="238">
        <f>IF(ISBLANK('Measured Data'!W19),"",'Measured Data'!W19)</f>
        <v>6.3E-2</v>
      </c>
      <c r="W25" s="238">
        <f>IF(ISBLANK('Measured Data'!X19),"",'Measured Data'!X19)</f>
        <v>2.056</v>
      </c>
      <c r="X25" s="238">
        <f>IF(ISBLANK('Measured Data'!Y19),"",'Measured Data'!Y19)</f>
        <v>9.7000000000000003E-2</v>
      </c>
      <c r="Y25" s="238">
        <f>IF(ISBLANK('Measured Data'!Z19),"",'Measured Data'!Z19)</f>
        <v>8.6591620595483914</v>
      </c>
      <c r="Z25" s="238">
        <f>IF(ISBLANK('Measured Data'!AA19),"",'Measured Data'!AA19)</f>
        <v>2.4649999999999999</v>
      </c>
      <c r="AA25" s="238">
        <f>IF(ISBLANK('Measured Data'!AB19),"",'Measured Data'!AB19)</f>
        <v>4.1349999999999998</v>
      </c>
      <c r="AB25" s="238" t="str">
        <f>IF(ISBLANK('Measured Data'!AC19),"",'Measured Data'!AC19)</f>
        <v/>
      </c>
      <c r="AC25" s="238" t="str">
        <f>IF(ISBLANK('Measured Data'!AD19),"",'Measured Data'!AD19)</f>
        <v/>
      </c>
      <c r="AD25" s="238" t="str">
        <f>IF(ISBLANK('Measured Data'!AE19),"",'Measured Data'!AE19)</f>
        <v/>
      </c>
      <c r="AE25" s="238">
        <f>IF(ISBLANK('Measured Data'!AF19),"",'Measured Data'!AF19)</f>
        <v>4.4404973357015995</v>
      </c>
      <c r="AF25" s="238" t="str">
        <f>IF(ISBLANK('Measured Data'!AG19),"",'Measured Data'!AG19)</f>
        <v/>
      </c>
      <c r="AG25" s="238" t="str">
        <f>IF(ISBLANK('Measured Data'!AH19),"",'Measured Data'!AH19)</f>
        <v/>
      </c>
      <c r="AH25" s="238" t="str">
        <f>IF(ISBLANK('Measured Data'!AI19),"",'Measured Data'!AI19)</f>
        <v/>
      </c>
      <c r="AI25" s="238" t="str">
        <f>IF(ISBLANK('Measured Data'!AJ19),"",'Measured Data'!AJ19)</f>
        <v/>
      </c>
      <c r="AJ25" s="238" t="str">
        <f>IF(ISBLANK('Measured Data'!AK19),"",'Measured Data'!AK19)</f>
        <v/>
      </c>
      <c r="AK25" s="238" t="str">
        <f>IF(ISBLANK('Measured Data'!AL19),"",'Measured Data'!AL19)</f>
        <v/>
      </c>
      <c r="AL25" s="238" t="str">
        <f>IF(ISBLANK('Measured Data'!AM19),"",'Measured Data'!AM19)</f>
        <v/>
      </c>
      <c r="AM25" s="238" t="str">
        <f>IF(ISBLANK('Measured Data'!AN19),"",'Measured Data'!AN19)</f>
        <v/>
      </c>
      <c r="AN25" s="238" t="str">
        <f>IF(ISBLANK('Measured Data'!AO19),"",'Measured Data'!AO19)</f>
        <v/>
      </c>
      <c r="AO25" s="238" t="str">
        <f>IF(ISBLANK('Measured Data'!AP19),"",'Measured Data'!AP19)</f>
        <v/>
      </c>
      <c r="AP25" s="238" t="str">
        <f>IF(ISBLANK('Measured Data'!AQ19),"",'Measured Data'!AQ19)</f>
        <v/>
      </c>
      <c r="AQ25" s="238" t="str">
        <f>IF(ISBLANK('Measured Data'!AR19),"",'Measured Data'!AR19)</f>
        <v/>
      </c>
      <c r="AR25" s="238" t="str">
        <f>IF(ISBLANK('Measured Data'!AS19),"",'Measured Data'!AS19)</f>
        <v/>
      </c>
      <c r="AS25" s="238" t="str">
        <f>IF(ISBLANK('Measured Data'!AT19),"",'Measured Data'!AT19)</f>
        <v/>
      </c>
      <c r="AT25" s="238" t="str">
        <f>IF(ISBLANK('Measured Data'!AU19),"",'Measured Data'!AU19)</f>
        <v/>
      </c>
      <c r="AU25" s="238" t="str">
        <f>IF(ISBLANK('Measured Data'!AV19),"",'Measured Data'!AV19)</f>
        <v/>
      </c>
      <c r="AV25" s="238" t="str">
        <f>IF(ISBLANK('Measured Data'!AW19),"",'Measured Data'!AW19)</f>
        <v/>
      </c>
      <c r="AW25" s="238" t="str">
        <f>IF(ISBLANK('Measured Data'!AX19),"",'Measured Data'!AX19)</f>
        <v/>
      </c>
      <c r="AX25" s="238" t="str">
        <f>IF(ISBLANK('Measured Data'!AY19),"",'Measured Data'!AY19)</f>
        <v/>
      </c>
      <c r="AY25" s="238" t="str">
        <f>IF(ISBLANK('Measured Data'!AZ19),"",'Measured Data'!AZ19)</f>
        <v/>
      </c>
      <c r="AZ25" s="238" t="str">
        <f>IF(ISBLANK('Measured Data'!BA19),"",'Measured Data'!BA19)</f>
        <v/>
      </c>
      <c r="BA25" s="238" t="str">
        <f>IF(ISBLANK('Measured Data'!BB19),"",'Measured Data'!BB19)</f>
        <v/>
      </c>
      <c r="BB25" s="238" t="str">
        <f>IF(ISBLANK('Measured Data'!BC19),"",'Measured Data'!BC19)</f>
        <v/>
      </c>
      <c r="BC25" s="238" t="str">
        <f>IF(ISBLANK('Measured Data'!BE19),"",'Measured Data'!BE19)</f>
        <v/>
      </c>
      <c r="BD25" s="238" t="str">
        <f>IF(ISBLANK('Measured Data'!BF19),"",'Measured Data'!BF19)</f>
        <v/>
      </c>
      <c r="BE25" s="238" t="str">
        <f>IF(ISBLANK('Measured Data'!BG19),"",'Measured Data'!BG19)</f>
        <v/>
      </c>
      <c r="BF25" s="238" t="str">
        <f>IF(ISBLANK('Measured Data'!BI19),"",'Measured Data'!BI19)</f>
        <v/>
      </c>
      <c r="BG25" s="238" t="str">
        <f>IF(ISBLANK('Measured Data'!BJ19),"",'Measured Data'!BJ19)</f>
        <v/>
      </c>
      <c r="BH25" s="238" t="str">
        <f>IF(ISBLANK('Measured Data'!BK19),"",'Measured Data'!BK19)</f>
        <v/>
      </c>
      <c r="BI25" s="238" t="str">
        <f>IF(ISBLANK('Measured Data'!BL19),"",'Measured Data'!BL19)</f>
        <v/>
      </c>
      <c r="BJ25" s="238" t="str">
        <f>IF(ISBLANK('Measured Data'!BM19),"",'Measured Data'!BM19)</f>
        <v/>
      </c>
      <c r="BK25" s="238" t="str">
        <f>IF(ISBLANK('Measured Data'!BN19),"",'Measured Data'!BN19)</f>
        <v/>
      </c>
      <c r="BL25" s="238" t="str">
        <f>IF(ISBLANK('Measured Data'!BO19),"",'Measured Data'!BO19)</f>
        <v/>
      </c>
      <c r="BM25" s="238">
        <f>IF(ISBLANK('Measured Data'!BP19),"",'Measured Data'!BP19)</f>
        <v>0</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5.3854001594543455</v>
      </c>
      <c r="EL25" s="243">
        <f>IF(ISBLANK('Post Process Calc.'!C25),"",'Post Process Calc.'!C25)</f>
        <v>5.7172683262818207E-2</v>
      </c>
      <c r="EM25" s="243">
        <f>IF(ISBLANK('Post Process Calc.'!D25),"",'Post Process Calc.'!D25)</f>
        <v>1.4386234443646301E-2</v>
      </c>
      <c r="EN25" s="243">
        <f>IF(ISBLANK('Post Process Calc.'!E25),"",'Post Process Calc.'!E25)</f>
        <v>-6.3188815405761751E-3</v>
      </c>
      <c r="EO25" s="243">
        <f>IF(ISBLANK('Post Process Calc.'!F25),"",'Post Process Calc.'!F25)</f>
        <v>4.2852971946348148E-3</v>
      </c>
      <c r="EP25" s="243">
        <f>IF(ISBLANK('Post Process Calc.'!G25),"",'Post Process Calc.'!G25)</f>
        <v>-2.9030930592888636E-3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IF('Measured Data'!#REF!&lt;&gt;0,'Measured Data'!$B$1,"")</f>
        <v>#REF!</v>
      </c>
      <c r="B26" s="238" t="e">
        <f>IF(ISBLANK('Measured Data'!#REF!),"",'Measured Data'!#REF!)</f>
        <v>#REF!</v>
      </c>
      <c r="C26" s="245" t="e">
        <f>IF(ISBLANK('Measured Data'!#REF!),"",'Measured Data'!#REF!)</f>
        <v>#REF!</v>
      </c>
      <c r="D26" s="246" t="e">
        <f>IF(ISBLANK('Measured Data'!#REF!),"",'Measured Data'!#REF!)</f>
        <v>#REF!</v>
      </c>
      <c r="E26" s="238" t="e">
        <f>IF(ISBLANK('Measured Data'!#REF!),"",'Measured Data'!#REF!)</f>
        <v>#REF!</v>
      </c>
      <c r="F26" s="238" t="e">
        <f>IF(ISBLANK('Measured Data'!#REF!),"",'Measured Data'!#REF!)</f>
        <v>#REF!</v>
      </c>
      <c r="G26" s="238" t="e">
        <f>IF(ISBLANK('Measured Data'!#REF!),"",'Measured Data'!#REF!)</f>
        <v>#REF!</v>
      </c>
      <c r="H26" s="238" t="e">
        <f>IF(ISBLANK('Measured Data'!#REF!),"",'Measured Data'!#REF!)</f>
        <v>#REF!</v>
      </c>
      <c r="I26" s="238" t="e">
        <f>IF(ISBLANK('Measured Data'!#REF!),"",'Measured Data'!#REF!)</f>
        <v>#REF!</v>
      </c>
      <c r="J26" s="238" t="e">
        <f>IF(ISBLANK('Measured Data'!#REF!),"",'Measured Data'!#REF!)</f>
        <v>#REF!</v>
      </c>
      <c r="K26" s="238" t="e">
        <f>IF(ISBLANK('Measured Data'!#REF!),"",'Measured Data'!#REF!)</f>
        <v>#REF!</v>
      </c>
      <c r="L26" s="238" t="e">
        <f>IF(ISBLANK('Measured Data'!#REF!),"",'Measured Data'!#REF!)</f>
        <v>#REF!</v>
      </c>
      <c r="M26" s="238" t="e">
        <f>IF(ISBLANK('Measured Data'!#REF!),"",'Measured Data'!#REF!)</f>
        <v>#REF!</v>
      </c>
      <c r="N26" s="238" t="e">
        <f>IF(ISBLANK('Measured Data'!#REF!),"",'Measured Data'!#REF!)</f>
        <v>#REF!</v>
      </c>
      <c r="O26" s="238" t="e">
        <f>IF(ISBLANK('Measured Data'!#REF!),"",'Measured Data'!#REF!)</f>
        <v>#REF!</v>
      </c>
      <c r="P26" s="238" t="e">
        <f>IF(ISBLANK('Measured Data'!#REF!),"",'Measured Data'!#REF!)</f>
        <v>#REF!</v>
      </c>
      <c r="Q26" s="238" t="e">
        <f>IF(ISBLANK('Measured Data'!#REF!),"",'Measured Data'!#REF!)</f>
        <v>#REF!</v>
      </c>
      <c r="R26" s="238" t="e">
        <f>IF(ISBLANK('Measured Data'!#REF!),"",'Measured Data'!#REF!)</f>
        <v>#REF!</v>
      </c>
      <c r="S26" s="238" t="e">
        <f>IF(ISBLANK('Measured Data'!#REF!),"",'Measured Data'!#REF!)</f>
        <v>#REF!</v>
      </c>
      <c r="T26" s="238" t="e">
        <f>IF(ISBLANK('Measured Data'!#REF!),"",'Measured Data'!#REF!)</f>
        <v>#REF!</v>
      </c>
      <c r="U26" s="238" t="e">
        <f>IF(ISBLANK('Measured Data'!#REF!),"",'Measured Data'!#REF!)</f>
        <v>#REF!</v>
      </c>
      <c r="V26" s="238" t="e">
        <f>IF(ISBLANK('Measured Data'!#REF!),"",'Measured Data'!#REF!)</f>
        <v>#REF!</v>
      </c>
      <c r="W26" s="238" t="e">
        <f>IF(ISBLANK('Measured Data'!#REF!),"",'Measured Data'!#REF!)</f>
        <v>#REF!</v>
      </c>
      <c r="X26" s="238" t="e">
        <f>IF(ISBLANK('Measured Data'!#REF!),"",'Measured Data'!#REF!)</f>
        <v>#REF!</v>
      </c>
      <c r="Y26" s="238" t="e">
        <f>IF(ISBLANK('Measured Data'!#REF!),"",'Measured Data'!#REF!)</f>
        <v>#REF!</v>
      </c>
      <c r="Z26" s="238" t="e">
        <f>IF(ISBLANK('Measured Data'!#REF!),"",'Measured Data'!#REF!)</f>
        <v>#REF!</v>
      </c>
      <c r="AA26" s="238" t="e">
        <f>IF(ISBLANK('Measured Data'!#REF!),"",'Measured Data'!#REF!)</f>
        <v>#REF!</v>
      </c>
      <c r="AB26" s="238" t="e">
        <f>IF(ISBLANK('Measured Data'!#REF!),"",'Measured Data'!#REF!)</f>
        <v>#REF!</v>
      </c>
      <c r="AC26" s="238" t="e">
        <f>IF(ISBLANK('Measured Data'!#REF!),"",'Measured Data'!#REF!)</f>
        <v>#REF!</v>
      </c>
      <c r="AD26" s="238" t="e">
        <f>IF(ISBLANK('Measured Data'!#REF!),"",'Measured Data'!#REF!)</f>
        <v>#REF!</v>
      </c>
      <c r="AE26" s="238" t="e">
        <f>IF(ISBLANK('Measured Data'!#REF!),"",'Measured Data'!#REF!)</f>
        <v>#REF!</v>
      </c>
      <c r="AF26" s="238" t="e">
        <f>IF(ISBLANK('Measured Data'!#REF!),"",'Measured Data'!#REF!)</f>
        <v>#REF!</v>
      </c>
      <c r="AG26" s="238" t="e">
        <f>IF(ISBLANK('Measured Data'!#REF!),"",'Measured Data'!#REF!)</f>
        <v>#REF!</v>
      </c>
      <c r="AH26" s="238" t="e">
        <f>IF(ISBLANK('Measured Data'!#REF!),"",'Measured Data'!#REF!)</f>
        <v>#REF!</v>
      </c>
      <c r="AI26" s="238" t="e">
        <f>IF(ISBLANK('Measured Data'!#REF!),"",'Measured Data'!#REF!)</f>
        <v>#REF!</v>
      </c>
      <c r="AJ26" s="238" t="e">
        <f>IF(ISBLANK('Measured Data'!#REF!),"",'Measured Data'!#REF!)</f>
        <v>#REF!</v>
      </c>
      <c r="AK26" s="238" t="e">
        <f>IF(ISBLANK('Measured Data'!#REF!),"",'Measured Data'!#REF!)</f>
        <v>#REF!</v>
      </c>
      <c r="AL26" s="238" t="e">
        <f>IF(ISBLANK('Measured Data'!#REF!),"",'Measured Data'!#REF!)</f>
        <v>#REF!</v>
      </c>
      <c r="AM26" s="238" t="e">
        <f>IF(ISBLANK('Measured Data'!#REF!),"",'Measured Data'!#REF!)</f>
        <v>#REF!</v>
      </c>
      <c r="AN26" s="238" t="e">
        <f>IF(ISBLANK('Measured Data'!#REF!),"",'Measured Data'!#REF!)</f>
        <v>#REF!</v>
      </c>
      <c r="AO26" s="238" t="e">
        <f>IF(ISBLANK('Measured Data'!#REF!),"",'Measured Data'!#REF!)</f>
        <v>#REF!</v>
      </c>
      <c r="AP26" s="238" t="e">
        <f>IF(ISBLANK('Measured Data'!#REF!),"",'Measured Data'!#REF!)</f>
        <v>#REF!</v>
      </c>
      <c r="AQ26" s="238" t="e">
        <f>IF(ISBLANK('Measured Data'!#REF!),"",'Measured Data'!#REF!)</f>
        <v>#REF!</v>
      </c>
      <c r="AR26" s="238" t="e">
        <f>IF(ISBLANK('Measured Data'!#REF!),"",'Measured Data'!#REF!)</f>
        <v>#REF!</v>
      </c>
      <c r="AS26" s="238" t="e">
        <f>IF(ISBLANK('Measured Data'!#REF!),"",'Measured Data'!#REF!)</f>
        <v>#REF!</v>
      </c>
      <c r="AT26" s="238" t="e">
        <f>IF(ISBLANK('Measured Data'!#REF!),"",'Measured Data'!#REF!)</f>
        <v>#REF!</v>
      </c>
      <c r="AU26" s="238" t="e">
        <f>IF(ISBLANK('Measured Data'!#REF!),"",'Measured Data'!#REF!)</f>
        <v>#REF!</v>
      </c>
      <c r="AV26" s="238" t="e">
        <f>IF(ISBLANK('Measured Data'!#REF!),"",'Measured Data'!#REF!)</f>
        <v>#REF!</v>
      </c>
      <c r="AW26" s="238" t="e">
        <f>IF(ISBLANK('Measured Data'!#REF!),"",'Measured Data'!#REF!)</f>
        <v>#REF!</v>
      </c>
      <c r="AX26" s="238" t="e">
        <f>IF(ISBLANK('Measured Data'!#REF!),"",'Measured Data'!#REF!)</f>
        <v>#REF!</v>
      </c>
      <c r="AY26" s="238" t="e">
        <f>IF(ISBLANK('Measured Data'!#REF!),"",'Measured Data'!#REF!)</f>
        <v>#REF!</v>
      </c>
      <c r="AZ26" s="238" t="e">
        <f>IF(ISBLANK('Measured Data'!#REF!),"",'Measured Data'!#REF!)</f>
        <v>#REF!</v>
      </c>
      <c r="BA26" s="238" t="e">
        <f>IF(ISBLANK('Measured Data'!#REF!),"",'Measured Data'!#REF!)</f>
        <v>#REF!</v>
      </c>
      <c r="BB26" s="238" t="e">
        <f>IF(ISBLANK('Measured Data'!#REF!),"",'Measured Data'!#REF!)</f>
        <v>#REF!</v>
      </c>
      <c r="BC26" s="238" t="e">
        <f>IF(ISBLANK('Measured Data'!#REF!),"",'Measured Data'!#REF!)</f>
        <v>#REF!</v>
      </c>
      <c r="BD26" s="238" t="e">
        <f>IF(ISBLANK('Measured Data'!#REF!),"",'Measured Data'!#REF!)</f>
        <v>#REF!</v>
      </c>
      <c r="BE26" s="238" t="e">
        <f>IF(ISBLANK('Measured Data'!#REF!),"",'Measured Data'!#REF!)</f>
        <v>#REF!</v>
      </c>
      <c r="BF26" s="238" t="e">
        <f>IF(ISBLANK('Measured Data'!#REF!),"",'Measured Data'!#REF!)</f>
        <v>#REF!</v>
      </c>
      <c r="BG26" s="238" t="e">
        <f>IF(ISBLANK('Measured Data'!#REF!),"",'Measured Data'!#REF!)</f>
        <v>#REF!</v>
      </c>
      <c r="BH26" s="238" t="e">
        <f>IF(ISBLANK('Measured Data'!#REF!),"",'Measured Data'!#REF!)</f>
        <v>#REF!</v>
      </c>
      <c r="BI26" s="238" t="e">
        <f>IF(ISBLANK('Measured Data'!#REF!),"",'Measured Data'!#REF!)</f>
        <v>#REF!</v>
      </c>
      <c r="BJ26" s="238" t="e">
        <f>IF(ISBLANK('Measured Data'!#REF!),"",'Measured Data'!#REF!)</f>
        <v>#REF!</v>
      </c>
      <c r="BK26" s="238" t="e">
        <f>IF(ISBLANK('Measured Data'!#REF!),"",'Measured Data'!#REF!)</f>
        <v>#REF!</v>
      </c>
      <c r="BL26" s="238" t="e">
        <f>IF(ISBLANK('Measured Data'!#REF!),"",'Measured Data'!#REF!)</f>
        <v>#REF!</v>
      </c>
      <c r="BM26" s="238" t="e">
        <f>IF(ISBLANK('Measured Data'!#REF!),"",'Measured Data'!#REF!)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8.3361998630523679</v>
      </c>
      <c r="EL26" s="243">
        <f>IF(ISBLANK('Post Process Calc.'!C26),"",'Post Process Calc.'!C26)</f>
        <v>4.7569789983488348E-2</v>
      </c>
      <c r="EM26" s="243">
        <f>IF(ISBLANK('Post Process Calc.'!D26),"",'Post Process Calc.'!D26)</f>
        <v>6.0691215806835492E-3</v>
      </c>
      <c r="EN26" s="243">
        <f>IF(ISBLANK('Post Process Calc.'!E26),"",'Post Process Calc.'!E26)</f>
        <v>-3.9333998407575371E-3</v>
      </c>
      <c r="EO26" s="243">
        <f>IF(ISBLANK('Post Process Calc.'!F26),"",'Post Process Calc.'!F26)</f>
        <v>4.2286911415685743E-3</v>
      </c>
      <c r="EP26" s="243">
        <f>IF(ISBLANK('Post Process Calc.'!G26),"",'Post Process Calc.'!G26)</f>
        <v>-1.2864779853748109E-3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IF('Measured Data'!#REF!&lt;&gt;0,'Measured Data'!$B$1,"")</f>
        <v>#REF!</v>
      </c>
      <c r="B27" s="238" t="e">
        <f>IF(ISBLANK('Measured Data'!#REF!),"",'Measured Data'!#REF!)</f>
        <v>#REF!</v>
      </c>
      <c r="C27" s="245" t="e">
        <f>IF(ISBLANK('Measured Data'!#REF!),"",'Measured Data'!#REF!)</f>
        <v>#REF!</v>
      </c>
      <c r="D27" s="246" t="e">
        <f>IF(ISBLANK('Measured Data'!#REF!),"",'Measured Data'!#REF!)</f>
        <v>#REF!</v>
      </c>
      <c r="E27" s="238" t="e">
        <f>IF(ISBLANK('Measured Data'!#REF!),"",'Measured Data'!#REF!)</f>
        <v>#REF!</v>
      </c>
      <c r="F27" s="238" t="e">
        <f>IF(ISBLANK('Measured Data'!#REF!),"",'Measured Data'!#REF!)</f>
        <v>#REF!</v>
      </c>
      <c r="G27" s="238" t="e">
        <f>IF(ISBLANK('Measured Data'!#REF!),"",'Measured Data'!#REF!)</f>
        <v>#REF!</v>
      </c>
      <c r="H27" s="238" t="e">
        <f>IF(ISBLANK('Measured Data'!#REF!),"",'Measured Data'!#REF!)</f>
        <v>#REF!</v>
      </c>
      <c r="I27" s="238" t="e">
        <f>IF(ISBLANK('Measured Data'!#REF!),"",'Measured Data'!#REF!)</f>
        <v>#REF!</v>
      </c>
      <c r="J27" s="238" t="e">
        <f>IF(ISBLANK('Measured Data'!#REF!),"",'Measured Data'!#REF!)</f>
        <v>#REF!</v>
      </c>
      <c r="K27" s="238" t="e">
        <f>IF(ISBLANK('Measured Data'!#REF!),"",'Measured Data'!#REF!)</f>
        <v>#REF!</v>
      </c>
      <c r="L27" s="238" t="e">
        <f>IF(ISBLANK('Measured Data'!#REF!),"",'Measured Data'!#REF!)</f>
        <v>#REF!</v>
      </c>
      <c r="M27" s="238" t="e">
        <f>IF(ISBLANK('Measured Data'!#REF!),"",'Measured Data'!#REF!)</f>
        <v>#REF!</v>
      </c>
      <c r="N27" s="238" t="e">
        <f>IF(ISBLANK('Measured Data'!#REF!),"",'Measured Data'!#REF!)</f>
        <v>#REF!</v>
      </c>
      <c r="O27" s="238" t="e">
        <f>IF(ISBLANK('Measured Data'!#REF!),"",'Measured Data'!#REF!)</f>
        <v>#REF!</v>
      </c>
      <c r="P27" s="238" t="e">
        <f>IF(ISBLANK('Measured Data'!#REF!),"",'Measured Data'!#REF!)</f>
        <v>#REF!</v>
      </c>
      <c r="Q27" s="238" t="e">
        <f>IF(ISBLANK('Measured Data'!#REF!),"",'Measured Data'!#REF!)</f>
        <v>#REF!</v>
      </c>
      <c r="R27" s="238" t="e">
        <f>IF(ISBLANK('Measured Data'!#REF!),"",'Measured Data'!#REF!)</f>
        <v>#REF!</v>
      </c>
      <c r="S27" s="238" t="e">
        <f>IF(ISBLANK('Measured Data'!#REF!),"",'Measured Data'!#REF!)</f>
        <v>#REF!</v>
      </c>
      <c r="T27" s="238" t="e">
        <f>IF(ISBLANK('Measured Data'!#REF!),"",'Measured Data'!#REF!)</f>
        <v>#REF!</v>
      </c>
      <c r="U27" s="238" t="e">
        <f>IF(ISBLANK('Measured Data'!#REF!),"",'Measured Data'!#REF!)</f>
        <v>#REF!</v>
      </c>
      <c r="V27" s="238" t="e">
        <f>IF(ISBLANK('Measured Data'!#REF!),"",'Measured Data'!#REF!)</f>
        <v>#REF!</v>
      </c>
      <c r="W27" s="238" t="e">
        <f>IF(ISBLANK('Measured Data'!#REF!),"",'Measured Data'!#REF!)</f>
        <v>#REF!</v>
      </c>
      <c r="X27" s="238" t="e">
        <f>IF(ISBLANK('Measured Data'!#REF!),"",'Measured Data'!#REF!)</f>
        <v>#REF!</v>
      </c>
      <c r="Y27" s="238" t="e">
        <f>IF(ISBLANK('Measured Data'!#REF!),"",'Measured Data'!#REF!)</f>
        <v>#REF!</v>
      </c>
      <c r="Z27" s="238" t="e">
        <f>IF(ISBLANK('Measured Data'!#REF!),"",'Measured Data'!#REF!)</f>
        <v>#REF!</v>
      </c>
      <c r="AA27" s="238" t="e">
        <f>IF(ISBLANK('Measured Data'!#REF!),"",'Measured Data'!#REF!)</f>
        <v>#REF!</v>
      </c>
      <c r="AB27" s="238" t="e">
        <f>IF(ISBLANK('Measured Data'!#REF!),"",'Measured Data'!#REF!)</f>
        <v>#REF!</v>
      </c>
      <c r="AC27" s="238" t="e">
        <f>IF(ISBLANK('Measured Data'!#REF!),"",'Measured Data'!#REF!)</f>
        <v>#REF!</v>
      </c>
      <c r="AD27" s="238" t="e">
        <f>IF(ISBLANK('Measured Data'!#REF!),"",'Measured Data'!#REF!)</f>
        <v>#REF!</v>
      </c>
      <c r="AE27" s="238" t="e">
        <f>IF(ISBLANK('Measured Data'!#REF!),"",'Measured Data'!#REF!)</f>
        <v>#REF!</v>
      </c>
      <c r="AF27" s="238" t="e">
        <f>IF(ISBLANK('Measured Data'!#REF!),"",'Measured Data'!#REF!)</f>
        <v>#REF!</v>
      </c>
      <c r="AG27" s="238" t="e">
        <f>IF(ISBLANK('Measured Data'!#REF!),"",'Measured Data'!#REF!)</f>
        <v>#REF!</v>
      </c>
      <c r="AH27" s="238" t="e">
        <f>IF(ISBLANK('Measured Data'!#REF!),"",'Measured Data'!#REF!)</f>
        <v>#REF!</v>
      </c>
      <c r="AI27" s="238" t="e">
        <f>IF(ISBLANK('Measured Data'!#REF!),"",'Measured Data'!#REF!)</f>
        <v>#REF!</v>
      </c>
      <c r="AJ27" s="238" t="e">
        <f>IF(ISBLANK('Measured Data'!#REF!),"",'Measured Data'!#REF!)</f>
        <v>#REF!</v>
      </c>
      <c r="AK27" s="238" t="e">
        <f>IF(ISBLANK('Measured Data'!#REF!),"",'Measured Data'!#REF!)</f>
        <v>#REF!</v>
      </c>
      <c r="AL27" s="238" t="e">
        <f>IF(ISBLANK('Measured Data'!#REF!),"",'Measured Data'!#REF!)</f>
        <v>#REF!</v>
      </c>
      <c r="AM27" s="238" t="e">
        <f>IF(ISBLANK('Measured Data'!#REF!),"",'Measured Data'!#REF!)</f>
        <v>#REF!</v>
      </c>
      <c r="AN27" s="238" t="e">
        <f>IF(ISBLANK('Measured Data'!#REF!),"",'Measured Data'!#REF!)</f>
        <v>#REF!</v>
      </c>
      <c r="AO27" s="238" t="e">
        <f>IF(ISBLANK('Measured Data'!#REF!),"",'Measured Data'!#REF!)</f>
        <v>#REF!</v>
      </c>
      <c r="AP27" s="238" t="e">
        <f>IF(ISBLANK('Measured Data'!#REF!),"",'Measured Data'!#REF!)</f>
        <v>#REF!</v>
      </c>
      <c r="AQ27" s="238" t="e">
        <f>IF(ISBLANK('Measured Data'!#REF!),"",'Measured Data'!#REF!)</f>
        <v>#REF!</v>
      </c>
      <c r="AR27" s="238" t="e">
        <f>IF(ISBLANK('Measured Data'!#REF!),"",'Measured Data'!#REF!)</f>
        <v>#REF!</v>
      </c>
      <c r="AS27" s="238" t="e">
        <f>IF(ISBLANK('Measured Data'!#REF!),"",'Measured Data'!#REF!)</f>
        <v>#REF!</v>
      </c>
      <c r="AT27" s="238" t="e">
        <f>IF(ISBLANK('Measured Data'!#REF!),"",'Measured Data'!#REF!)</f>
        <v>#REF!</v>
      </c>
      <c r="AU27" s="238" t="e">
        <f>IF(ISBLANK('Measured Data'!#REF!),"",'Measured Data'!#REF!)</f>
        <v>#REF!</v>
      </c>
      <c r="AV27" s="238" t="e">
        <f>IF(ISBLANK('Measured Data'!#REF!),"",'Measured Data'!#REF!)</f>
        <v>#REF!</v>
      </c>
      <c r="AW27" s="238" t="e">
        <f>IF(ISBLANK('Measured Data'!#REF!),"",'Measured Data'!#REF!)</f>
        <v>#REF!</v>
      </c>
      <c r="AX27" s="238" t="e">
        <f>IF(ISBLANK('Measured Data'!#REF!),"",'Measured Data'!#REF!)</f>
        <v>#REF!</v>
      </c>
      <c r="AY27" s="238" t="e">
        <f>IF(ISBLANK('Measured Data'!#REF!),"",'Measured Data'!#REF!)</f>
        <v>#REF!</v>
      </c>
      <c r="AZ27" s="238" t="e">
        <f>IF(ISBLANK('Measured Data'!#REF!),"",'Measured Data'!#REF!)</f>
        <v>#REF!</v>
      </c>
      <c r="BA27" s="238" t="e">
        <f>IF(ISBLANK('Measured Data'!#REF!),"",'Measured Data'!#REF!)</f>
        <v>#REF!</v>
      </c>
      <c r="BB27" s="238" t="e">
        <f>IF(ISBLANK('Measured Data'!#REF!),"",'Measured Data'!#REF!)</f>
        <v>#REF!</v>
      </c>
      <c r="BC27" s="238" t="e">
        <f>IF(ISBLANK('Measured Data'!#REF!),"",'Measured Data'!#REF!)</f>
        <v>#REF!</v>
      </c>
      <c r="BD27" s="238" t="e">
        <f>IF(ISBLANK('Measured Data'!#REF!),"",'Measured Data'!#REF!)</f>
        <v>#REF!</v>
      </c>
      <c r="BE27" s="238" t="e">
        <f>IF(ISBLANK('Measured Data'!#REF!),"",'Measured Data'!#REF!)</f>
        <v>#REF!</v>
      </c>
      <c r="BF27" s="238" t="e">
        <f>IF(ISBLANK('Measured Data'!#REF!),"",'Measured Data'!#REF!)</f>
        <v>#REF!</v>
      </c>
      <c r="BG27" s="238" t="e">
        <f>IF(ISBLANK('Measured Data'!#REF!),"",'Measured Data'!#REF!)</f>
        <v>#REF!</v>
      </c>
      <c r="BH27" s="238" t="e">
        <f>IF(ISBLANK('Measured Data'!#REF!),"",'Measured Data'!#REF!)</f>
        <v>#REF!</v>
      </c>
      <c r="BI27" s="238" t="e">
        <f>IF(ISBLANK('Measured Data'!#REF!),"",'Measured Data'!#REF!)</f>
        <v>#REF!</v>
      </c>
      <c r="BJ27" s="238" t="e">
        <f>IF(ISBLANK('Measured Data'!#REF!),"",'Measured Data'!#REF!)</f>
        <v>#REF!</v>
      </c>
      <c r="BK27" s="238" t="e">
        <f>IF(ISBLANK('Measured Data'!#REF!),"",'Measured Data'!#REF!)</f>
        <v>#REF!</v>
      </c>
      <c r="BL27" s="238" t="e">
        <f>IF(ISBLANK('Measured Data'!#REF!),"",'Measured Data'!#REF!)</f>
        <v>#REF!</v>
      </c>
      <c r="BM27" s="238" t="e">
        <f>IF(ISBLANK('Measured Data'!#REF!),"",'Measured Data'!#REF!)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11.224649770355224</v>
      </c>
      <c r="EL27" s="243">
        <f>IF(ISBLANK('Post Process Calc.'!C27),"",'Post Process Calc.'!C27)</f>
        <v>4.2933421169757249E-2</v>
      </c>
      <c r="EM27" s="243">
        <f>IF(ISBLANK('Post Process Calc.'!D27),"",'Post Process Calc.'!D27)</f>
        <v>1.0503141586855438E-3</v>
      </c>
      <c r="EN27" s="243">
        <f>IF(ISBLANK('Post Process Calc.'!E27),"",'Post Process Calc.'!E27)</f>
        <v>-2.0974193157728346E-3</v>
      </c>
      <c r="EO27" s="243">
        <f>IF(ISBLANK('Post Process Calc.'!F27),"",'Post Process Calc.'!F27)</f>
        <v>3.992106310231283E-3</v>
      </c>
      <c r="EP27" s="243">
        <f>IF(ISBLANK('Post Process Calc.'!G27),"",'Post Process Calc.'!G27)</f>
        <v>-3.7844230722389063E-4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IF('Measured Data'!#REF!&lt;&gt;0,'Measured Data'!$B$1,"")</f>
        <v>#REF!</v>
      </c>
      <c r="B28" s="238" t="e">
        <f>IF(ISBLANK('Measured Data'!#REF!),"",'Measured Data'!#REF!)</f>
        <v>#REF!</v>
      </c>
      <c r="C28" s="245" t="e">
        <f>IF(ISBLANK('Measured Data'!#REF!),"",'Measured Data'!#REF!)</f>
        <v>#REF!</v>
      </c>
      <c r="D28" s="246" t="e">
        <f>IF(ISBLANK('Measured Data'!#REF!),"",'Measured Data'!#REF!)</f>
        <v>#REF!</v>
      </c>
      <c r="E28" s="238" t="e">
        <f>IF(ISBLANK('Measured Data'!#REF!),"",'Measured Data'!#REF!)</f>
        <v>#REF!</v>
      </c>
      <c r="F28" s="238" t="e">
        <f>IF(ISBLANK('Measured Data'!#REF!),"",'Measured Data'!#REF!)</f>
        <v>#REF!</v>
      </c>
      <c r="G28" s="238" t="e">
        <f>IF(ISBLANK('Measured Data'!#REF!),"",'Measured Data'!#REF!)</f>
        <v>#REF!</v>
      </c>
      <c r="H28" s="238" t="e">
        <f>IF(ISBLANK('Measured Data'!#REF!),"",'Measured Data'!#REF!)</f>
        <v>#REF!</v>
      </c>
      <c r="I28" s="238" t="e">
        <f>IF(ISBLANK('Measured Data'!#REF!),"",'Measured Data'!#REF!)</f>
        <v>#REF!</v>
      </c>
      <c r="J28" s="238" t="e">
        <f>IF(ISBLANK('Measured Data'!#REF!),"",'Measured Data'!#REF!)</f>
        <v>#REF!</v>
      </c>
      <c r="K28" s="238" t="e">
        <f>IF(ISBLANK('Measured Data'!#REF!),"",'Measured Data'!#REF!)</f>
        <v>#REF!</v>
      </c>
      <c r="L28" s="238" t="e">
        <f>IF(ISBLANK('Measured Data'!#REF!),"",'Measured Data'!#REF!)</f>
        <v>#REF!</v>
      </c>
      <c r="M28" s="238" t="e">
        <f>IF(ISBLANK('Measured Data'!#REF!),"",'Measured Data'!#REF!)</f>
        <v>#REF!</v>
      </c>
      <c r="N28" s="238" t="e">
        <f>IF(ISBLANK('Measured Data'!#REF!),"",'Measured Data'!#REF!)</f>
        <v>#REF!</v>
      </c>
      <c r="O28" s="238" t="e">
        <f>IF(ISBLANK('Measured Data'!#REF!),"",'Measured Data'!#REF!)</f>
        <v>#REF!</v>
      </c>
      <c r="P28" s="238" t="e">
        <f>IF(ISBLANK('Measured Data'!#REF!),"",'Measured Data'!#REF!)</f>
        <v>#REF!</v>
      </c>
      <c r="Q28" s="238" t="e">
        <f>IF(ISBLANK('Measured Data'!#REF!),"",'Measured Data'!#REF!)</f>
        <v>#REF!</v>
      </c>
      <c r="R28" s="238" t="e">
        <f>IF(ISBLANK('Measured Data'!#REF!),"",'Measured Data'!#REF!)</f>
        <v>#REF!</v>
      </c>
      <c r="S28" s="238" t="e">
        <f>IF(ISBLANK('Measured Data'!#REF!),"",'Measured Data'!#REF!)</f>
        <v>#REF!</v>
      </c>
      <c r="T28" s="238" t="e">
        <f>IF(ISBLANK('Measured Data'!#REF!),"",'Measured Data'!#REF!)</f>
        <v>#REF!</v>
      </c>
      <c r="U28" s="238" t="e">
        <f>IF(ISBLANK('Measured Data'!#REF!),"",'Measured Data'!#REF!)</f>
        <v>#REF!</v>
      </c>
      <c r="V28" s="238" t="e">
        <f>IF(ISBLANK('Measured Data'!#REF!),"",'Measured Data'!#REF!)</f>
        <v>#REF!</v>
      </c>
      <c r="W28" s="238" t="e">
        <f>IF(ISBLANK('Measured Data'!#REF!),"",'Measured Data'!#REF!)</f>
        <v>#REF!</v>
      </c>
      <c r="X28" s="238" t="e">
        <f>IF(ISBLANK('Measured Data'!#REF!),"",'Measured Data'!#REF!)</f>
        <v>#REF!</v>
      </c>
      <c r="Y28" s="238" t="e">
        <f>IF(ISBLANK('Measured Data'!#REF!),"",'Measured Data'!#REF!)</f>
        <v>#REF!</v>
      </c>
      <c r="Z28" s="238" t="e">
        <f>IF(ISBLANK('Measured Data'!#REF!),"",'Measured Data'!#REF!)</f>
        <v>#REF!</v>
      </c>
      <c r="AA28" s="238" t="e">
        <f>IF(ISBLANK('Measured Data'!#REF!),"",'Measured Data'!#REF!)</f>
        <v>#REF!</v>
      </c>
      <c r="AB28" s="238" t="e">
        <f>IF(ISBLANK('Measured Data'!#REF!),"",'Measured Data'!#REF!)</f>
        <v>#REF!</v>
      </c>
      <c r="AC28" s="238" t="e">
        <f>IF(ISBLANK('Measured Data'!#REF!),"",'Measured Data'!#REF!)</f>
        <v>#REF!</v>
      </c>
      <c r="AD28" s="238" t="e">
        <f>IF(ISBLANK('Measured Data'!#REF!),"",'Measured Data'!#REF!)</f>
        <v>#REF!</v>
      </c>
      <c r="AE28" s="238" t="e">
        <f>IF(ISBLANK('Measured Data'!#REF!),"",'Measured Data'!#REF!)</f>
        <v>#REF!</v>
      </c>
      <c r="AF28" s="238" t="e">
        <f>IF(ISBLANK('Measured Data'!#REF!),"",'Measured Data'!#REF!)</f>
        <v>#REF!</v>
      </c>
      <c r="AG28" s="238" t="e">
        <f>IF(ISBLANK('Measured Data'!#REF!),"",'Measured Data'!#REF!)</f>
        <v>#REF!</v>
      </c>
      <c r="AH28" s="238" t="e">
        <f>IF(ISBLANK('Measured Data'!#REF!),"",'Measured Data'!#REF!)</f>
        <v>#REF!</v>
      </c>
      <c r="AI28" s="238" t="e">
        <f>IF(ISBLANK('Measured Data'!#REF!),"",'Measured Data'!#REF!)</f>
        <v>#REF!</v>
      </c>
      <c r="AJ28" s="238" t="e">
        <f>IF(ISBLANK('Measured Data'!#REF!),"",'Measured Data'!#REF!)</f>
        <v>#REF!</v>
      </c>
      <c r="AK28" s="238" t="e">
        <f>IF(ISBLANK('Measured Data'!#REF!),"",'Measured Data'!#REF!)</f>
        <v>#REF!</v>
      </c>
      <c r="AL28" s="238" t="e">
        <f>IF(ISBLANK('Measured Data'!#REF!),"",'Measured Data'!#REF!)</f>
        <v>#REF!</v>
      </c>
      <c r="AM28" s="238" t="e">
        <f>IF(ISBLANK('Measured Data'!#REF!),"",'Measured Data'!#REF!)</f>
        <v>#REF!</v>
      </c>
      <c r="AN28" s="238" t="e">
        <f>IF(ISBLANK('Measured Data'!#REF!),"",'Measured Data'!#REF!)</f>
        <v>#REF!</v>
      </c>
      <c r="AO28" s="238" t="e">
        <f>IF(ISBLANK('Measured Data'!#REF!),"",'Measured Data'!#REF!)</f>
        <v>#REF!</v>
      </c>
      <c r="AP28" s="238" t="e">
        <f>IF(ISBLANK('Measured Data'!#REF!),"",'Measured Data'!#REF!)</f>
        <v>#REF!</v>
      </c>
      <c r="AQ28" s="238" t="e">
        <f>IF(ISBLANK('Measured Data'!#REF!),"",'Measured Data'!#REF!)</f>
        <v>#REF!</v>
      </c>
      <c r="AR28" s="238" t="e">
        <f>IF(ISBLANK('Measured Data'!#REF!),"",'Measured Data'!#REF!)</f>
        <v>#REF!</v>
      </c>
      <c r="AS28" s="238" t="e">
        <f>IF(ISBLANK('Measured Data'!#REF!),"",'Measured Data'!#REF!)</f>
        <v>#REF!</v>
      </c>
      <c r="AT28" s="238" t="e">
        <f>IF(ISBLANK('Measured Data'!#REF!),"",'Measured Data'!#REF!)</f>
        <v>#REF!</v>
      </c>
      <c r="AU28" s="238" t="e">
        <f>IF(ISBLANK('Measured Data'!#REF!),"",'Measured Data'!#REF!)</f>
        <v>#REF!</v>
      </c>
      <c r="AV28" s="238" t="e">
        <f>IF(ISBLANK('Measured Data'!#REF!),"",'Measured Data'!#REF!)</f>
        <v>#REF!</v>
      </c>
      <c r="AW28" s="238" t="e">
        <f>IF(ISBLANK('Measured Data'!#REF!),"",'Measured Data'!#REF!)</f>
        <v>#REF!</v>
      </c>
      <c r="AX28" s="238" t="e">
        <f>IF(ISBLANK('Measured Data'!#REF!),"",'Measured Data'!#REF!)</f>
        <v>#REF!</v>
      </c>
      <c r="AY28" s="238" t="e">
        <f>IF(ISBLANK('Measured Data'!#REF!),"",'Measured Data'!#REF!)</f>
        <v>#REF!</v>
      </c>
      <c r="AZ28" s="238" t="e">
        <f>IF(ISBLANK('Measured Data'!#REF!),"",'Measured Data'!#REF!)</f>
        <v>#REF!</v>
      </c>
      <c r="BA28" s="238" t="e">
        <f>IF(ISBLANK('Measured Data'!#REF!),"",'Measured Data'!#REF!)</f>
        <v>#REF!</v>
      </c>
      <c r="BB28" s="238" t="e">
        <f>IF(ISBLANK('Measured Data'!#REF!),"",'Measured Data'!#REF!)</f>
        <v>#REF!</v>
      </c>
      <c r="BC28" s="238" t="e">
        <f>IF(ISBLANK('Measured Data'!#REF!),"",'Measured Data'!#REF!)</f>
        <v>#REF!</v>
      </c>
      <c r="BD28" s="238" t="e">
        <f>IF(ISBLANK('Measured Data'!#REF!),"",'Measured Data'!#REF!)</f>
        <v>#REF!</v>
      </c>
      <c r="BE28" s="238" t="e">
        <f>IF(ISBLANK('Measured Data'!#REF!),"",'Measured Data'!#REF!)</f>
        <v>#REF!</v>
      </c>
      <c r="BF28" s="238" t="e">
        <f>IF(ISBLANK('Measured Data'!#REF!),"",'Measured Data'!#REF!)</f>
        <v>#REF!</v>
      </c>
      <c r="BG28" s="238" t="e">
        <f>IF(ISBLANK('Measured Data'!#REF!),"",'Measured Data'!#REF!)</f>
        <v>#REF!</v>
      </c>
      <c r="BH28" s="238" t="e">
        <f>IF(ISBLANK('Measured Data'!#REF!),"",'Measured Data'!#REF!)</f>
        <v>#REF!</v>
      </c>
      <c r="BI28" s="238" t="e">
        <f>IF(ISBLANK('Measured Data'!#REF!),"",'Measured Data'!#REF!)</f>
        <v>#REF!</v>
      </c>
      <c r="BJ28" s="238" t="e">
        <f>IF(ISBLANK('Measured Data'!#REF!),"",'Measured Data'!#REF!)</f>
        <v>#REF!</v>
      </c>
      <c r="BK28" s="238" t="e">
        <f>IF(ISBLANK('Measured Data'!#REF!),"",'Measured Data'!#REF!)</f>
        <v>#REF!</v>
      </c>
      <c r="BL28" s="238" t="e">
        <f>IF(ISBLANK('Measured Data'!#REF!),"",'Measured Data'!#REF!)</f>
        <v>#REF!</v>
      </c>
      <c r="BM28" s="238" t="e">
        <f>IF(ISBLANK('Measured Data'!#REF!),"",'Measured Data'!#REF!)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14.084949834442138</v>
      </c>
      <c r="EL28" s="243">
        <f>IF(ISBLANK('Post Process Calc.'!C28),"",'Post Process Calc.'!C28)</f>
        <v>3.9759826158421149E-2</v>
      </c>
      <c r="EM28" s="243">
        <f>IF(ISBLANK('Post Process Calc.'!D28),"",'Post Process Calc.'!D28)</f>
        <v>-2.352584080629559E-3</v>
      </c>
      <c r="EN28" s="243">
        <f>IF(ISBLANK('Post Process Calc.'!E28),"",'Post Process Calc.'!E28)</f>
        <v>-6.5328513771699837E-4</v>
      </c>
      <c r="EO28" s="243">
        <f>IF(ISBLANK('Post Process Calc.'!F28),"",'Post Process Calc.'!F28)</f>
        <v>3.5677549154578773E-3</v>
      </c>
      <c r="EP28" s="243">
        <f>IF(ISBLANK('Post Process Calc.'!G28),"",'Post Process Calc.'!G28)</f>
        <v>1.800795084200868E-4</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IF('Measured Data'!B20&lt;&gt;0,'Measured Data'!$B$1,"")</f>
        <v>XB52</v>
      </c>
      <c r="B29" s="238">
        <f>IF(ISBLANK('Measured Data'!A20),"",'Measured Data'!A20)</f>
        <v>13</v>
      </c>
      <c r="C29" s="245">
        <f>IF(ISBLANK('Measured Data'!B20),"",'Measured Data'!B20)</f>
        <v>12.857638888890506</v>
      </c>
      <c r="D29" s="246">
        <f>IF(ISBLANK('Measured Data'!C20),"",'Measured Data'!C20)</f>
        <v>308.58333333337214</v>
      </c>
      <c r="E29" s="238">
        <f>IF(ISBLANK('Measured Data'!D20),"",'Measured Data'!D20)</f>
        <v>20</v>
      </c>
      <c r="F29" s="238" t="str">
        <f>IF(ISBLANK('Measured Data'!E20),"",'Measured Data'!E20)</f>
        <v/>
      </c>
      <c r="G29" s="238" t="str">
        <f>IF(ISBLANK('Measured Data'!G20),"",'Measured Data'!G20)</f>
        <v/>
      </c>
      <c r="H29" s="238">
        <f>IF(ISBLANK('Measured Data'!H20),"",'Measured Data'!H20)</f>
        <v>15.927300317382812</v>
      </c>
      <c r="I29" s="238">
        <f>IF(ISBLANK('Measured Data'!I20),"",'Measured Data'!I20)</f>
        <v>1.1258860445321801</v>
      </c>
      <c r="J29" s="238">
        <f>IF(ISBLANK('Measured Data'!J20),"",'Measured Data'!J20)</f>
        <v>17.053186361914992</v>
      </c>
      <c r="K29" s="238">
        <f>IF(ISBLANK('Measured Data'!K20),"",'Measured Data'!K20)</f>
        <v>93.397796630859375</v>
      </c>
      <c r="L29" s="238" t="str">
        <f>IF(ISBLANK('Measured Data'!L20),"",'Measured Data'!L20)</f>
        <v/>
      </c>
      <c r="M29" s="238" t="str">
        <f>IF(ISBLANK('Measured Data'!M20),"",'Measured Data'!M20)</f>
        <v/>
      </c>
      <c r="N29" s="238" t="str">
        <f>IF(ISBLANK('Measured Data'!N20),"",'Measured Data'!N20)</f>
        <v/>
      </c>
      <c r="O29" s="238" t="str">
        <f>IF(ISBLANK('Measured Data'!O20),"",'Measured Data'!O20)</f>
        <v/>
      </c>
      <c r="P29" s="238" t="str">
        <f>IF(ISBLANK('Measured Data'!P20),"",'Measured Data'!P20)</f>
        <v/>
      </c>
      <c r="Q29" s="238" t="str">
        <f>IF(ISBLANK('Measured Data'!Q20),"",'Measured Data'!Q20)</f>
        <v/>
      </c>
      <c r="R29" s="238">
        <f>IF(ISBLANK('Measured Data'!R20),"",'Measured Data'!R20)</f>
        <v>421</v>
      </c>
      <c r="S29" s="238">
        <f>IF(ISBLANK('Measured Data'!S20),"",'Measured Data'!S20)</f>
        <v>2885.1</v>
      </c>
      <c r="T29" s="238">
        <f>IF(ISBLANK('Measured Data'!U20),"",'Measured Data'!U20)</f>
        <v>2.9329999999999998</v>
      </c>
      <c r="U29" s="238">
        <f>IF(ISBLANK('Measured Data'!V20),"",'Measured Data'!V20)</f>
        <v>1.2270000000000001</v>
      </c>
      <c r="V29" s="238">
        <f>IF(ISBLANK('Measured Data'!W20),"",'Measured Data'!W20)</f>
        <v>7.0999999999999994E-2</v>
      </c>
      <c r="W29" s="238">
        <f>IF(ISBLANK('Measured Data'!X20),"",'Measured Data'!X20)</f>
        <v>1.48</v>
      </c>
      <c r="X29" s="238">
        <f>IF(ISBLANK('Measured Data'!Y20),"",'Measured Data'!Y20)</f>
        <v>0.17199999999999999</v>
      </c>
      <c r="Y29" s="238">
        <f>IF(ISBLANK('Measured Data'!Z20),"",'Measured Data'!Z20)</f>
        <v>12.988743089322586</v>
      </c>
      <c r="Z29" s="238">
        <f>IF(ISBLANK('Measured Data'!AA20),"",'Measured Data'!AA20)</f>
        <v>2.2559999999999998</v>
      </c>
      <c r="AA29" s="238">
        <f>IF(ISBLANK('Measured Data'!AB20),"",'Measured Data'!AB20)</f>
        <v>2.3570000000000002</v>
      </c>
      <c r="AB29" s="238" t="str">
        <f>IF(ISBLANK('Measured Data'!AC20),"",'Measured Data'!AC20)</f>
        <v/>
      </c>
      <c r="AC29" s="238" t="str">
        <f>IF(ISBLANK('Measured Data'!AD20),"",'Measured Data'!AD20)</f>
        <v/>
      </c>
      <c r="AD29" s="238" t="str">
        <f>IF(ISBLANK('Measured Data'!AE20),"",'Measured Data'!AE20)</f>
        <v/>
      </c>
      <c r="AE29" s="238">
        <f>IF(ISBLANK('Measured Data'!AF20),"",'Measured Data'!AF20)</f>
        <v>1.9982238010657194</v>
      </c>
      <c r="AF29" s="238" t="str">
        <f>IF(ISBLANK('Measured Data'!AG20),"",'Measured Data'!AG20)</f>
        <v/>
      </c>
      <c r="AG29" s="238" t="str">
        <f>IF(ISBLANK('Measured Data'!AH20),"",'Measured Data'!AH20)</f>
        <v/>
      </c>
      <c r="AH29" s="238" t="str">
        <f>IF(ISBLANK('Measured Data'!AI20),"",'Measured Data'!AI20)</f>
        <v/>
      </c>
      <c r="AI29" s="238" t="str">
        <f>IF(ISBLANK('Measured Data'!AJ20),"",'Measured Data'!AJ20)</f>
        <v/>
      </c>
      <c r="AJ29" s="238" t="str">
        <f>IF(ISBLANK('Measured Data'!AK20),"",'Measured Data'!AK20)</f>
        <v/>
      </c>
      <c r="AK29" s="238" t="str">
        <f>IF(ISBLANK('Measured Data'!AL20),"",'Measured Data'!AL20)</f>
        <v/>
      </c>
      <c r="AL29" s="238" t="str">
        <f>IF(ISBLANK('Measured Data'!AM20),"",'Measured Data'!AM20)</f>
        <v/>
      </c>
      <c r="AM29" s="238" t="str">
        <f>IF(ISBLANK('Measured Data'!AN20),"",'Measured Data'!AN20)</f>
        <v/>
      </c>
      <c r="AN29" s="238" t="str">
        <f>IF(ISBLANK('Measured Data'!AO20),"",'Measured Data'!AO20)</f>
        <v/>
      </c>
      <c r="AO29" s="238" t="str">
        <f>IF(ISBLANK('Measured Data'!AP20),"",'Measured Data'!AP20)</f>
        <v/>
      </c>
      <c r="AP29" s="238" t="str">
        <f>IF(ISBLANK('Measured Data'!AQ20),"",'Measured Data'!AQ20)</f>
        <v/>
      </c>
      <c r="AQ29" s="238" t="e">
        <f>IF(ISBLANK('Measured Data'!#REF!),"",'Measured Data'!#REF!)</f>
        <v>#REF!</v>
      </c>
      <c r="AR29" s="238" t="e">
        <f>IF(ISBLANK('Measured Data'!#REF!),"",'Measured Data'!#REF!)</f>
        <v>#REF!</v>
      </c>
      <c r="AS29" s="238" t="e">
        <f>IF(ISBLANK('Measured Data'!#REF!),"",'Measured Data'!#REF!)</f>
        <v>#REF!</v>
      </c>
      <c r="AT29" s="238" t="e">
        <f>IF(ISBLANK('Measured Data'!#REF!),"",'Measured Data'!#REF!)</f>
        <v>#REF!</v>
      </c>
      <c r="AU29" s="238" t="e">
        <f>IF(ISBLANK('Measured Data'!#REF!),"",'Measured Data'!#REF!)</f>
        <v>#REF!</v>
      </c>
      <c r="AV29" s="238" t="e">
        <f>IF(ISBLANK('Measured Data'!#REF!),"",'Measured Data'!#REF!)</f>
        <v>#REF!</v>
      </c>
      <c r="AW29" s="238" t="e">
        <f>IF(ISBLANK('Measured Data'!#REF!),"",'Measured Data'!#REF!)</f>
        <v>#REF!</v>
      </c>
      <c r="AX29" s="238" t="e">
        <f>IF(ISBLANK('Measured Data'!#REF!),"",'Measured Data'!#REF!)</f>
        <v>#REF!</v>
      </c>
      <c r="AY29" s="238" t="e">
        <f>IF(ISBLANK('Measured Data'!#REF!),"",'Measured Data'!#REF!)</f>
        <v>#REF!</v>
      </c>
      <c r="AZ29" s="238" t="e">
        <f>IF(ISBLANK('Measured Data'!#REF!),"",'Measured Data'!#REF!)</f>
        <v>#REF!</v>
      </c>
      <c r="BA29" s="238" t="e">
        <f>IF(ISBLANK('Measured Data'!#REF!),"",'Measured Data'!#REF!)</f>
        <v>#REF!</v>
      </c>
      <c r="BB29" s="238" t="e">
        <f>IF(ISBLANK('Measured Data'!#REF!),"",'Measured Data'!#REF!)</f>
        <v>#REF!</v>
      </c>
      <c r="BC29" s="238" t="e">
        <f>IF(ISBLANK('Measured Data'!#REF!),"",'Measured Data'!#REF!)</f>
        <v>#REF!</v>
      </c>
      <c r="BD29" s="238" t="e">
        <f>IF(ISBLANK('Measured Data'!#REF!),"",'Measured Data'!#REF!)</f>
        <v>#REF!</v>
      </c>
      <c r="BE29" s="238" t="e">
        <f>IF(ISBLANK('Measured Data'!#REF!),"",'Measured Data'!#REF!)</f>
        <v>#REF!</v>
      </c>
      <c r="BF29" s="238" t="e">
        <f>IF(ISBLANK('Measured Data'!#REF!),"",'Measured Data'!#REF!)</f>
        <v>#REF!</v>
      </c>
      <c r="BG29" s="238" t="e">
        <f>IF(ISBLANK('Measured Data'!#REF!),"",'Measured Data'!#REF!)</f>
        <v>#REF!</v>
      </c>
      <c r="BH29" s="238" t="e">
        <f>IF(ISBLANK('Measured Data'!#REF!),"",'Measured Data'!#REF!)</f>
        <v>#REF!</v>
      </c>
      <c r="BI29" s="238" t="e">
        <f>IF(ISBLANK('Measured Data'!#REF!),"",'Measured Data'!#REF!)</f>
        <v>#REF!</v>
      </c>
      <c r="BJ29" s="238" t="e">
        <f>IF(ISBLANK('Measured Data'!#REF!),"",'Measured Data'!#REF!)</f>
        <v>#REF!</v>
      </c>
      <c r="BK29" s="238" t="e">
        <f>IF(ISBLANK('Measured Data'!#REF!),"",'Measured Data'!#REF!)</f>
        <v>#REF!</v>
      </c>
      <c r="BL29" s="238" t="e">
        <f>IF(ISBLANK('Measured Data'!#REF!),"",'Measured Data'!#REF!)</f>
        <v>#REF!</v>
      </c>
      <c r="BM29" s="238" t="e">
        <f>IF(ISBLANK('Measured Data'!#REF!),"",'Measured Data'!#REF!)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16.0685494972229</v>
      </c>
      <c r="EL29" s="243">
        <f>IF(ISBLANK('Post Process Calc.'!C29),"",'Post Process Calc.'!C29)</f>
        <v>3.8905966759615829E-2</v>
      </c>
      <c r="EM29" s="243">
        <f>IF(ISBLANK('Post Process Calc.'!D29),"",'Post Process Calc.'!D29)</f>
        <v>-4.8190449396288615E-3</v>
      </c>
      <c r="EN29" s="243">
        <f>IF(ISBLANK('Post Process Calc.'!E29),"",'Post Process Calc.'!E29)</f>
        <v>4.1782871129268488E-4</v>
      </c>
      <c r="EO29" s="243">
        <f>IF(ISBLANK('Post Process Calc.'!F29),"",'Post Process Calc.'!F29)</f>
        <v>3.1241600509410244E-3</v>
      </c>
      <c r="EP29" s="243">
        <f>IF(ISBLANK('Post Process Calc.'!G29),"",'Post Process Calc.'!G29)</f>
        <v>5.3545626630083806E-4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IF('Measured Data'!B21&lt;&gt;0,'Measured Data'!$B$1,"")</f>
        <v>XB52</v>
      </c>
      <c r="B30" s="238">
        <f>IF(ISBLANK('Measured Data'!A21),"",'Measured Data'!A21)</f>
        <v>14</v>
      </c>
      <c r="C30" s="245">
        <f>IF(ISBLANK('Measured Data'!B21),"",'Measured Data'!B21)</f>
        <v>13.872222222220444</v>
      </c>
      <c r="D30" s="246">
        <f>IF(ISBLANK('Measured Data'!C21),"",'Measured Data'!C21)</f>
        <v>332.93333333329065</v>
      </c>
      <c r="E30" s="238">
        <f>IF(ISBLANK('Measured Data'!D21),"",'Measured Data'!D21)</f>
        <v>20</v>
      </c>
      <c r="F30" s="238" t="str">
        <f>IF(ISBLANK('Measured Data'!E21),"",'Measured Data'!E21)</f>
        <v/>
      </c>
      <c r="G30" s="238" t="str">
        <f>IF(ISBLANK('Measured Data'!G21),"",'Measured Data'!G21)</f>
        <v/>
      </c>
      <c r="H30" s="238">
        <f>IF(ISBLANK('Measured Data'!H21),"",'Measured Data'!H21)</f>
        <v>13.334700448608398</v>
      </c>
      <c r="I30" s="238">
        <f>IF(ISBLANK('Measured Data'!I21),"",'Measured Data'!I21)</f>
        <v>2.8771689708698567</v>
      </c>
      <c r="J30" s="238">
        <f>IF(ISBLANK('Measured Data'!J21),"",'Measured Data'!J21)</f>
        <v>16.211869419478255</v>
      </c>
      <c r="K30" s="238">
        <f>IF(ISBLANK('Measured Data'!K21),"",'Measured Data'!K21)</f>
        <v>82.252700805664062</v>
      </c>
      <c r="L30" s="238" t="str">
        <f>IF(ISBLANK('Measured Data'!L21),"",'Measured Data'!L21)</f>
        <v/>
      </c>
      <c r="M30" s="238" t="str">
        <f>IF(ISBLANK('Measured Data'!M21),"",'Measured Data'!M21)</f>
        <v/>
      </c>
      <c r="N30" s="238" t="str">
        <f>IF(ISBLANK('Measured Data'!N21),"",'Measured Data'!N21)</f>
        <v/>
      </c>
      <c r="O30" s="238" t="str">
        <f>IF(ISBLANK('Measured Data'!O21),"",'Measured Data'!O21)</f>
        <v/>
      </c>
      <c r="P30" s="238" t="str">
        <f>IF(ISBLANK('Measured Data'!P21),"",'Measured Data'!P21)</f>
        <v/>
      </c>
      <c r="Q30" s="238" t="str">
        <f>IF(ISBLANK('Measured Data'!Q21),"",'Measured Data'!Q21)</f>
        <v/>
      </c>
      <c r="R30" s="238">
        <f>IF(ISBLANK('Measured Data'!R21),"",'Measured Data'!R21)</f>
        <v>460</v>
      </c>
      <c r="S30" s="238">
        <f>IF(ISBLANK('Measured Data'!S21),"",'Measured Data'!S21)</f>
        <v>3028.8</v>
      </c>
      <c r="T30" s="238">
        <f>IF(ISBLANK('Measured Data'!U21),"",'Measured Data'!U21)</f>
        <v>2.5499999999999998</v>
      </c>
      <c r="U30" s="238">
        <f>IF(ISBLANK('Measured Data'!V21),"",'Measured Data'!V21)</f>
        <v>1.3220000000000001</v>
      </c>
      <c r="V30" s="238">
        <f>IF(ISBLANK('Measured Data'!W21),"",'Measured Data'!W21)</f>
        <v>8.5999999999999993E-2</v>
      </c>
      <c r="W30" s="238">
        <f>IF(ISBLANK('Measured Data'!X21),"",'Measured Data'!X21)</f>
        <v>2.4860000000000002</v>
      </c>
      <c r="X30" s="238">
        <f>IF(ISBLANK('Measured Data'!Y21),"",'Measured Data'!Y21)</f>
        <v>0.41299999999999998</v>
      </c>
      <c r="Y30" s="238">
        <f>IF(ISBLANK('Measured Data'!Z21),"",'Measured Data'!Z21)</f>
        <v>14.709474011412331</v>
      </c>
      <c r="Z30" s="238">
        <f>IF(ISBLANK('Measured Data'!AA21),"",'Measured Data'!AA21)</f>
        <v>1.909</v>
      </c>
      <c r="AA30" s="238">
        <f>IF(ISBLANK('Measured Data'!AB21),"",'Measured Data'!AB21)</f>
        <v>2.8820000000000001</v>
      </c>
      <c r="AB30" s="238" t="str">
        <f>IF(ISBLANK('Measured Data'!AC21),"",'Measured Data'!AC21)</f>
        <v/>
      </c>
      <c r="AC30" s="238" t="str">
        <f>IF(ISBLANK('Measured Data'!AD21),"",'Measured Data'!AD21)</f>
        <v/>
      </c>
      <c r="AD30" s="238" t="str">
        <f>IF(ISBLANK('Measured Data'!AE21),"",'Measured Data'!AE21)</f>
        <v/>
      </c>
      <c r="AE30" s="238">
        <f>IF(ISBLANK('Measured Data'!AF21),"",'Measured Data'!AF21)</f>
        <v>3.3303730017761985</v>
      </c>
      <c r="AF30" s="238" t="str">
        <f>IF(ISBLANK('Measured Data'!AG21),"",'Measured Data'!AG21)</f>
        <v/>
      </c>
      <c r="AG30" s="238" t="str">
        <f>IF(ISBLANK('Measured Data'!AH21),"",'Measured Data'!AH21)</f>
        <v/>
      </c>
      <c r="AH30" s="238" t="str">
        <f>IF(ISBLANK('Measured Data'!AI21),"",'Measured Data'!AI21)</f>
        <v/>
      </c>
      <c r="AI30" s="238" t="str">
        <f>IF(ISBLANK('Measured Data'!AJ21),"",'Measured Data'!AJ21)</f>
        <v/>
      </c>
      <c r="AJ30" s="238" t="str">
        <f>IF(ISBLANK('Measured Data'!AK21),"",'Measured Data'!AK21)</f>
        <v/>
      </c>
      <c r="AK30" s="238" t="str">
        <f>IF(ISBLANK('Measured Data'!AL21),"",'Measured Data'!AL21)</f>
        <v/>
      </c>
      <c r="AL30" s="238" t="str">
        <f>IF(ISBLANK('Measured Data'!AM21),"",'Measured Data'!AM21)</f>
        <v/>
      </c>
      <c r="AM30" s="238" t="str">
        <f>IF(ISBLANK('Measured Data'!AN21),"",'Measured Data'!AN21)</f>
        <v/>
      </c>
      <c r="AN30" s="238" t="str">
        <f>IF(ISBLANK('Measured Data'!AO21),"",'Measured Data'!AO21)</f>
        <v/>
      </c>
      <c r="AO30" s="238" t="str">
        <f>IF(ISBLANK('Measured Data'!AP21),"",'Measured Data'!AP21)</f>
        <v/>
      </c>
      <c r="AP30" s="238" t="str">
        <f>IF(ISBLANK('Measured Data'!AQ21),"",'Measured Data'!AQ21)</f>
        <v/>
      </c>
      <c r="AQ30" s="238" t="e">
        <f>IF(ISBLANK('Measured Data'!#REF!),"",'Measured Data'!#REF!)</f>
        <v>#REF!</v>
      </c>
      <c r="AR30" s="238" t="e">
        <f>IF(ISBLANK('Measured Data'!#REF!),"",'Measured Data'!#REF!)</f>
        <v>#REF!</v>
      </c>
      <c r="AS30" s="238" t="e">
        <f>IF(ISBLANK('Measured Data'!#REF!),"",'Measured Data'!#REF!)</f>
        <v>#REF!</v>
      </c>
      <c r="AT30" s="238" t="e">
        <f>IF(ISBLANK('Measured Data'!#REF!),"",'Measured Data'!#REF!)</f>
        <v>#REF!</v>
      </c>
      <c r="AU30" s="238" t="e">
        <f>IF(ISBLANK('Measured Data'!#REF!),"",'Measured Data'!#REF!)</f>
        <v>#REF!</v>
      </c>
      <c r="AV30" s="238" t="e">
        <f>IF(ISBLANK('Measured Data'!#REF!),"",'Measured Data'!#REF!)</f>
        <v>#REF!</v>
      </c>
      <c r="AW30" s="238" t="e">
        <f>IF(ISBLANK('Measured Data'!#REF!),"",'Measured Data'!#REF!)</f>
        <v>#REF!</v>
      </c>
      <c r="AX30" s="238" t="e">
        <f>IF(ISBLANK('Measured Data'!#REF!),"",'Measured Data'!#REF!)</f>
        <v>#REF!</v>
      </c>
      <c r="AY30" s="238" t="e">
        <f>IF(ISBLANK('Measured Data'!#REF!),"",'Measured Data'!#REF!)</f>
        <v>#REF!</v>
      </c>
      <c r="AZ30" s="238" t="e">
        <f>IF(ISBLANK('Measured Data'!#REF!),"",'Measured Data'!#REF!)</f>
        <v>#REF!</v>
      </c>
      <c r="BA30" s="238" t="e">
        <f>IF(ISBLANK('Measured Data'!#REF!),"",'Measured Data'!#REF!)</f>
        <v>#REF!</v>
      </c>
      <c r="BB30" s="238" t="e">
        <f>IF(ISBLANK('Measured Data'!#REF!),"",'Measured Data'!#REF!)</f>
        <v>#REF!</v>
      </c>
      <c r="BC30" s="238" t="e">
        <f>IF(ISBLANK('Measured Data'!#REF!),"",'Measured Data'!#REF!)</f>
        <v>#REF!</v>
      </c>
      <c r="BD30" s="238" t="e">
        <f>IF(ISBLANK('Measured Data'!#REF!),"",'Measured Data'!#REF!)</f>
        <v>#REF!</v>
      </c>
      <c r="BE30" s="238" t="e">
        <f>IF(ISBLANK('Measured Data'!#REF!),"",'Measured Data'!#REF!)</f>
        <v>#REF!</v>
      </c>
      <c r="BF30" s="238" t="e">
        <f>IF(ISBLANK('Measured Data'!#REF!),"",'Measured Data'!#REF!)</f>
        <v>#REF!</v>
      </c>
      <c r="BG30" s="238" t="e">
        <f>IF(ISBLANK('Measured Data'!#REF!),"",'Measured Data'!#REF!)</f>
        <v>#REF!</v>
      </c>
      <c r="BH30" s="238" t="e">
        <f>IF(ISBLANK('Measured Data'!#REF!),"",'Measured Data'!#REF!)</f>
        <v>#REF!</v>
      </c>
      <c r="BI30" s="238" t="e">
        <f>IF(ISBLANK('Measured Data'!#REF!),"",'Measured Data'!#REF!)</f>
        <v>#REF!</v>
      </c>
      <c r="BJ30" s="238" t="e">
        <f>IF(ISBLANK('Measured Data'!#REF!),"",'Measured Data'!#REF!)</f>
        <v>#REF!</v>
      </c>
      <c r="BK30" s="238" t="e">
        <f>IF(ISBLANK('Measured Data'!#REF!),"",'Measured Data'!#REF!)</f>
        <v>#REF!</v>
      </c>
      <c r="BL30" s="238" t="e">
        <f>IF(ISBLANK('Measured Data'!#REF!),"",'Measured Data'!#REF!)</f>
        <v>#REF!</v>
      </c>
      <c r="BM30" s="238" t="e">
        <f>IF(ISBLANK('Measured Data'!#REF!),"",'Measured Data'!#REF!)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16.133499486541748</v>
      </c>
      <c r="EL30" s="243">
        <f>IF(ISBLANK('Post Process Calc.'!C30),"",'Post Process Calc.'!C30)</f>
        <v>4.1505521235241719E-2</v>
      </c>
      <c r="EM30" s="243">
        <f>IF(ISBLANK('Post Process Calc.'!D30),"",'Post Process Calc.'!D30)</f>
        <v>-6.6933398724203438E-3</v>
      </c>
      <c r="EN30" s="243">
        <f>IF(ISBLANK('Post Process Calc.'!E30),"",'Post Process Calc.'!E30)</f>
        <v>1.2205660087457146E-3</v>
      </c>
      <c r="EO30" s="243">
        <f>IF(ISBLANK('Post Process Calc.'!F30),"",'Post Process Calc.'!F30)</f>
        <v>2.5481701656887615E-3</v>
      </c>
      <c r="EP30" s="243">
        <f>IF(ISBLANK('Post Process Calc.'!G30),"",'Post Process Calc.'!G30)</f>
        <v>7.7561129032786846E-4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IF('Measured Data'!B22&lt;&gt;0,'Measured Data'!$B$1,"")</f>
        <v/>
      </c>
      <c r="B31" s="238" t="str">
        <f>IF(ISBLANK('Measured Data'!A22),"",'Measured Data'!A22)</f>
        <v/>
      </c>
      <c r="C31" s="245" t="str">
        <f>IF(ISBLANK('Measured Data'!B22),"",'Measured Data'!B22)</f>
        <v/>
      </c>
      <c r="D31" s="246" t="str">
        <f>IF(ISBLANK('Measured Data'!C22),"",'Measured Data'!C22)</f>
        <v/>
      </c>
      <c r="E31" s="238" t="str">
        <f>IF(ISBLANK('Measured Data'!D22),"",'Measured Data'!D22)</f>
        <v/>
      </c>
      <c r="F31" s="238" t="str">
        <f>IF(ISBLANK('Measured Data'!E22),"",'Measured Data'!E22)</f>
        <v/>
      </c>
      <c r="G31" s="238" t="str">
        <f>IF(ISBLANK('Measured Data'!G22),"",'Measured Data'!G22)</f>
        <v/>
      </c>
      <c r="H31" s="238" t="str">
        <f>IF(ISBLANK('Measured Data'!H22),"",'Measured Data'!H22)</f>
        <v/>
      </c>
      <c r="I31" s="238" t="str">
        <f>IF(ISBLANK('Measured Data'!I22),"",'Measured Data'!I22)</f>
        <v/>
      </c>
      <c r="J31" s="238" t="str">
        <f>IF(ISBLANK('Measured Data'!J22),"",'Measured Data'!J22)</f>
        <v/>
      </c>
      <c r="K31" s="238" t="str">
        <f>IF(ISBLANK('Measured Data'!K22),"",'Measured Data'!K22)</f>
        <v/>
      </c>
      <c r="L31" s="238" t="str">
        <f>IF(ISBLANK('Measured Data'!L22),"",'Measured Data'!L22)</f>
        <v/>
      </c>
      <c r="M31" s="238" t="str">
        <f>IF(ISBLANK('Measured Data'!M22),"",'Measured Data'!M22)</f>
        <v/>
      </c>
      <c r="N31" s="238" t="str">
        <f>IF(ISBLANK('Measured Data'!N22),"",'Measured Data'!N22)</f>
        <v/>
      </c>
      <c r="O31" s="238" t="str">
        <f>IF(ISBLANK('Measured Data'!O22),"",'Measured Data'!O22)</f>
        <v/>
      </c>
      <c r="P31" s="238" t="str">
        <f>IF(ISBLANK('Measured Data'!P22),"",'Measured Data'!P22)</f>
        <v/>
      </c>
      <c r="Q31" s="238" t="str">
        <f>IF(ISBLANK('Measured Data'!Q22),"",'Measured Data'!Q22)</f>
        <v/>
      </c>
      <c r="R31" s="238" t="str">
        <f>IF(ISBLANK('Measured Data'!R22),"",'Measured Data'!R22)</f>
        <v/>
      </c>
      <c r="S31" s="238" t="str">
        <f>IF(ISBLANK('Measured Data'!S22),"",'Measured Data'!S22)</f>
        <v/>
      </c>
      <c r="T31" s="238" t="str">
        <f>IF(ISBLANK('Measured Data'!T22),"",'Measured Data'!T22)</f>
        <v/>
      </c>
      <c r="U31" s="238" t="str">
        <f>IF(ISBLANK('Measured Data'!U22),"",'Measured Data'!U22)</f>
        <v/>
      </c>
      <c r="V31" s="238" t="str">
        <f>IF(ISBLANK('Measured Data'!V22),"",'Measured Data'!V22)</f>
        <v/>
      </c>
      <c r="W31" s="238" t="str">
        <f>IF(ISBLANK('Measured Data'!W22),"",'Measured Data'!W22)</f>
        <v/>
      </c>
      <c r="X31" s="238" t="str">
        <f>IF(ISBLANK('Measured Data'!X22),"",'Measured Data'!X22)</f>
        <v/>
      </c>
      <c r="Y31" s="238" t="str">
        <f>IF(ISBLANK('Measured Data'!Y22),"",'Measured Data'!Y22)</f>
        <v/>
      </c>
      <c r="Z31" s="238" t="str">
        <f>IF(ISBLANK('Measured Data'!Z22),"",'Measured Data'!Z22)</f>
        <v/>
      </c>
      <c r="AA31" s="238" t="str">
        <f>IF(ISBLANK('Measured Data'!AA22),"",'Measured Data'!AA22)</f>
        <v/>
      </c>
      <c r="AB31" s="238" t="str">
        <f>IF(ISBLANK('Measured Data'!AB22),"",'Measured Data'!AB22)</f>
        <v/>
      </c>
      <c r="AC31" s="238" t="str">
        <f>IF(ISBLANK('Measured Data'!AC22),"",'Measured Data'!AC22)</f>
        <v/>
      </c>
      <c r="AD31" s="238" t="str">
        <f>IF(ISBLANK('Measured Data'!AD22),"",'Measured Data'!AD22)</f>
        <v/>
      </c>
      <c r="AE31" s="238" t="str">
        <f>IF(ISBLANK('Measured Data'!AE22),"",'Measured Data'!AE22)</f>
        <v/>
      </c>
      <c r="AF31" s="238" t="str">
        <f>IF(ISBLANK('Measured Data'!AF22),"",'Measured Data'!AF22)</f>
        <v/>
      </c>
      <c r="AG31" s="238" t="str">
        <f>IF(ISBLANK('Measured Data'!AG22),"",'Measured Data'!AG22)</f>
        <v/>
      </c>
      <c r="AH31" s="238" t="str">
        <f>IF(ISBLANK('Measured Data'!AH22),"",'Measured Data'!AH22)</f>
        <v/>
      </c>
      <c r="AI31" s="238" t="str">
        <f>IF(ISBLANK('Measured Data'!AI22),"",'Measured Data'!AI22)</f>
        <v/>
      </c>
      <c r="AJ31" s="238" t="str">
        <f>IF(ISBLANK('Measured Data'!AJ22),"",'Measured Data'!AJ22)</f>
        <v/>
      </c>
      <c r="AK31" s="238" t="str">
        <f>IF(ISBLANK('Measured Data'!AK22),"",'Measured Data'!AK22)</f>
        <v/>
      </c>
      <c r="AL31" s="238" t="str">
        <f>IF(ISBLANK('Measured Data'!AL22),"",'Measured Data'!AL22)</f>
        <v/>
      </c>
      <c r="AM31" s="238" t="str">
        <f>IF(ISBLANK('Measured Data'!AM22),"",'Measured Data'!AM22)</f>
        <v/>
      </c>
      <c r="AN31" s="238" t="str">
        <f>IF(ISBLANK('Measured Data'!AN22),"",'Measured Data'!AN22)</f>
        <v/>
      </c>
      <c r="AO31" s="238" t="str">
        <f>IF(ISBLANK('Measured Data'!AO22),"",'Measured Data'!AO22)</f>
        <v/>
      </c>
      <c r="AP31" s="238" t="str">
        <f>IF(ISBLANK('Measured Data'!AP22),"",'Measured Data'!AP22)</f>
        <v/>
      </c>
      <c r="AQ31" s="238" t="e">
        <f>IF(ISBLANK('Measured Data'!#REF!),"",'Measured Data'!#REF!)</f>
        <v>#REF!</v>
      </c>
      <c r="AR31" s="238" t="e">
        <f>IF(ISBLANK('Measured Data'!#REF!),"",'Measured Data'!#REF!)</f>
        <v>#REF!</v>
      </c>
      <c r="AS31" s="238" t="e">
        <f>IF(ISBLANK('Measured Data'!#REF!),"",'Measured Data'!#REF!)</f>
        <v>#REF!</v>
      </c>
      <c r="AT31" s="238" t="e">
        <f>IF(ISBLANK('Measured Data'!#REF!),"",'Measured Data'!#REF!)</f>
        <v>#REF!</v>
      </c>
      <c r="AU31" s="238" t="e">
        <f>IF(ISBLANK('Measured Data'!#REF!),"",'Measured Data'!#REF!)</f>
        <v>#REF!</v>
      </c>
      <c r="AV31" s="238" t="e">
        <f>IF(ISBLANK('Measured Data'!#REF!),"",'Measured Data'!#REF!)</f>
        <v>#REF!</v>
      </c>
      <c r="AW31" s="238" t="e">
        <f>IF(ISBLANK('Measured Data'!#REF!),"",'Measured Data'!#REF!)</f>
        <v>#REF!</v>
      </c>
      <c r="AX31" s="238" t="e">
        <f>IF(ISBLANK('Measured Data'!#REF!),"",'Measured Data'!#REF!)</f>
        <v>#REF!</v>
      </c>
      <c r="AY31" s="238" t="e">
        <f>IF(ISBLANK('Measured Data'!#REF!),"",'Measured Data'!#REF!)</f>
        <v>#REF!</v>
      </c>
      <c r="AZ31" s="238" t="e">
        <f>IF(ISBLANK('Measured Data'!#REF!),"",'Measured Data'!#REF!)</f>
        <v>#REF!</v>
      </c>
      <c r="BA31" s="238" t="e">
        <f>IF(ISBLANK('Measured Data'!#REF!),"",'Measured Data'!#REF!)</f>
        <v>#REF!</v>
      </c>
      <c r="BB31" s="238" t="e">
        <f>IF(ISBLANK('Measured Data'!#REF!),"",'Measured Data'!#REF!)</f>
        <v>#REF!</v>
      </c>
      <c r="BC31" s="238" t="e">
        <f>IF(ISBLANK('Measured Data'!#REF!),"",'Measured Data'!#REF!)</f>
        <v>#REF!</v>
      </c>
      <c r="BD31" s="238" t="e">
        <f>IF(ISBLANK('Measured Data'!#REF!),"",'Measured Data'!#REF!)</f>
        <v>#REF!</v>
      </c>
      <c r="BE31" s="238" t="e">
        <f>IF(ISBLANK('Measured Data'!#REF!),"",'Measured Data'!#REF!)</f>
        <v>#REF!</v>
      </c>
      <c r="BF31" s="238" t="e">
        <f>IF(ISBLANK('Measured Data'!#REF!),"",'Measured Data'!#REF!)</f>
        <v>#REF!</v>
      </c>
      <c r="BG31" s="238" t="e">
        <f>IF(ISBLANK('Measured Data'!#REF!),"",'Measured Data'!#REF!)</f>
        <v>#REF!</v>
      </c>
      <c r="BH31" s="238" t="e">
        <f>IF(ISBLANK('Measured Data'!#REF!),"",'Measured Data'!#REF!)</f>
        <v>#REF!</v>
      </c>
      <c r="BI31" s="238" t="e">
        <f>IF(ISBLANK('Measured Data'!#REF!),"",'Measured Data'!#REF!)</f>
        <v>#REF!</v>
      </c>
      <c r="BJ31" s="238" t="e">
        <f>IF(ISBLANK('Measured Data'!#REF!),"",'Measured Data'!#REF!)</f>
        <v>#REF!</v>
      </c>
      <c r="BK31" s="238" t="e">
        <f>IF(ISBLANK('Measured Data'!#REF!),"",'Measured Data'!#REF!)</f>
        <v>#REF!</v>
      </c>
      <c r="BL31" s="238" t="e">
        <f>IF(ISBLANK('Measured Data'!#REF!),"",'Measured Data'!#REF!)</f>
        <v>#REF!</v>
      </c>
      <c r="BM31" s="238" t="e">
        <f>IF(ISBLANK('Measured Data'!#REF!),"",'Measured Data'!#REF!)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15.900100095367431</v>
      </c>
      <c r="EL31" s="243">
        <f>IF(ISBLANK('Post Process Calc.'!C31),"",'Post Process Calc.'!C31)</f>
        <v>4.3242327972520873E-2</v>
      </c>
      <c r="EM31" s="243">
        <f>IF(ISBLANK('Post Process Calc.'!D31),"",'Post Process Calc.'!D31)</f>
        <v>-6.8652389860441717E-3</v>
      </c>
      <c r="EN31" s="243">
        <f>IF(ISBLANK('Post Process Calc.'!E31),"",'Post Process Calc.'!E31)</f>
        <v>1.572698634273976E-3</v>
      </c>
      <c r="EO31" s="243">
        <f>IF(ISBLANK('Post Process Calc.'!F31),"",'Post Process Calc.'!F31)</f>
        <v>1.3377771083031723E-3</v>
      </c>
      <c r="EP31" s="243">
        <f>IF(ISBLANK('Post Process Calc.'!G31),"",'Post Process Calc.'!G31)</f>
        <v>8.0862168860272978E-4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IF('Measured Data'!B23&lt;&gt;0,'Measured Data'!$B$1,"")</f>
        <v/>
      </c>
      <c r="B32" s="238" t="str">
        <f>IF(ISBLANK('Measured Data'!A23),"",'Measured Data'!A23)</f>
        <v/>
      </c>
      <c r="C32" s="245" t="str">
        <f>IF(ISBLANK('Measured Data'!B23),"",'Measured Data'!B23)</f>
        <v/>
      </c>
      <c r="D32" s="246" t="str">
        <f>IF(ISBLANK('Measured Data'!C23),"",'Measured Data'!C23)</f>
        <v/>
      </c>
      <c r="E32" s="238" t="str">
        <f>IF(ISBLANK('Measured Data'!D23),"",'Measured Data'!D23)</f>
        <v/>
      </c>
      <c r="F32" s="238" t="str">
        <f>IF(ISBLANK('Measured Data'!E23),"",'Measured Data'!E23)</f>
        <v/>
      </c>
      <c r="G32" s="238" t="str">
        <f>IF(ISBLANK('Measured Data'!G23),"",'Measured Data'!G23)</f>
        <v/>
      </c>
      <c r="H32" s="238" t="str">
        <f>IF(ISBLANK('Measured Data'!H23),"",'Measured Data'!H23)</f>
        <v/>
      </c>
      <c r="I32" s="238" t="str">
        <f>IF(ISBLANK('Measured Data'!I23),"",'Measured Data'!I23)</f>
        <v/>
      </c>
      <c r="J32" s="238" t="str">
        <f>IF(ISBLANK('Measured Data'!J23),"",'Measured Data'!J23)</f>
        <v/>
      </c>
      <c r="K32" s="238" t="str">
        <f>IF(ISBLANK('Measured Data'!K23),"",'Measured Data'!K23)</f>
        <v/>
      </c>
      <c r="L32" s="238" t="str">
        <f>IF(ISBLANK('Measured Data'!L23),"",'Measured Data'!L23)</f>
        <v/>
      </c>
      <c r="M32" s="238" t="str">
        <f>IF(ISBLANK('Measured Data'!M23),"",'Measured Data'!M23)</f>
        <v/>
      </c>
      <c r="N32" s="238" t="str">
        <f>IF(ISBLANK('Measured Data'!N23),"",'Measured Data'!N23)</f>
        <v/>
      </c>
      <c r="O32" s="238" t="str">
        <f>IF(ISBLANK('Measured Data'!O23),"",'Measured Data'!O23)</f>
        <v/>
      </c>
      <c r="P32" s="238" t="str">
        <f>IF(ISBLANK('Measured Data'!P23),"",'Measured Data'!P23)</f>
        <v/>
      </c>
      <c r="Q32" s="238" t="str">
        <f>IF(ISBLANK('Measured Data'!Q23),"",'Measured Data'!Q23)</f>
        <v/>
      </c>
      <c r="R32" s="238" t="str">
        <f>IF(ISBLANK('Measured Data'!R23),"",'Measured Data'!R23)</f>
        <v/>
      </c>
      <c r="S32" s="238" t="str">
        <f>IF(ISBLANK('Measured Data'!S23),"",'Measured Data'!S23)</f>
        <v/>
      </c>
      <c r="T32" s="238" t="str">
        <f>IF(ISBLANK('Measured Data'!T23),"",'Measured Data'!T23)</f>
        <v/>
      </c>
      <c r="U32" s="238" t="str">
        <f>IF(ISBLANK('Measured Data'!U23),"",'Measured Data'!U23)</f>
        <v/>
      </c>
      <c r="V32" s="238" t="str">
        <f>IF(ISBLANK('Measured Data'!V23),"",'Measured Data'!V23)</f>
        <v/>
      </c>
      <c r="W32" s="238" t="str">
        <f>IF(ISBLANK('Measured Data'!W23),"",'Measured Data'!W23)</f>
        <v/>
      </c>
      <c r="X32" s="238" t="str">
        <f>IF(ISBLANK('Measured Data'!X23),"",'Measured Data'!X23)</f>
        <v/>
      </c>
      <c r="Y32" s="238" t="str">
        <f>IF(ISBLANK('Measured Data'!Y23),"",'Measured Data'!Y23)</f>
        <v/>
      </c>
      <c r="Z32" s="238" t="str">
        <f>IF(ISBLANK('Measured Data'!Z23),"",'Measured Data'!Z23)</f>
        <v/>
      </c>
      <c r="AA32" s="238" t="str">
        <f>IF(ISBLANK('Measured Data'!AA23),"",'Measured Data'!AA23)</f>
        <v/>
      </c>
      <c r="AB32" s="238" t="str">
        <f>IF(ISBLANK('Measured Data'!AB23),"",'Measured Data'!AB23)</f>
        <v/>
      </c>
      <c r="AC32" s="238" t="str">
        <f>IF(ISBLANK('Measured Data'!AC23),"",'Measured Data'!AC23)</f>
        <v/>
      </c>
      <c r="AD32" s="238" t="str">
        <f>IF(ISBLANK('Measured Data'!AD23),"",'Measured Data'!AD23)</f>
        <v/>
      </c>
      <c r="AE32" s="238" t="str">
        <f>IF(ISBLANK('Measured Data'!AE23),"",'Measured Data'!AE23)</f>
        <v/>
      </c>
      <c r="AF32" s="238" t="str">
        <f>IF(ISBLANK('Measured Data'!AF23),"",'Measured Data'!AF23)</f>
        <v/>
      </c>
      <c r="AG32" s="238" t="str">
        <f>IF(ISBLANK('Measured Data'!AG23),"",'Measured Data'!AG23)</f>
        <v/>
      </c>
      <c r="AH32" s="238" t="str">
        <f>IF(ISBLANK('Measured Data'!AH23),"",'Measured Data'!AH23)</f>
        <v/>
      </c>
      <c r="AI32" s="238" t="str">
        <f>IF(ISBLANK('Measured Data'!AI23),"",'Measured Data'!AI23)</f>
        <v/>
      </c>
      <c r="AJ32" s="238" t="str">
        <f>IF(ISBLANK('Measured Data'!AJ23),"",'Measured Data'!AJ23)</f>
        <v/>
      </c>
      <c r="AK32" s="238" t="str">
        <f>IF(ISBLANK('Measured Data'!AK23),"",'Measured Data'!AK23)</f>
        <v/>
      </c>
      <c r="AL32" s="238" t="str">
        <f>IF(ISBLANK('Measured Data'!AL23),"",'Measured Data'!AL23)</f>
        <v/>
      </c>
      <c r="AM32" s="238" t="str">
        <f>IF(ISBLANK('Measured Data'!AM23),"",'Measured Data'!AM23)</f>
        <v/>
      </c>
      <c r="AN32" s="238" t="str">
        <f>IF(ISBLANK('Measured Data'!AN23),"",'Measured Data'!AN23)</f>
        <v/>
      </c>
      <c r="AO32" s="238" t="str">
        <f>IF(ISBLANK('Measured Data'!AO23),"",'Measured Data'!AO23)</f>
        <v/>
      </c>
      <c r="AP32" s="238" t="str">
        <f>IF(ISBLANK('Measured Data'!AP23),"",'Measured Data'!AP23)</f>
        <v/>
      </c>
      <c r="AQ32" s="238" t="e">
        <f>IF(ISBLANK('Measured Data'!#REF!),"",'Measured Data'!#REF!)</f>
        <v>#REF!</v>
      </c>
      <c r="AR32" s="238" t="e">
        <f>IF(ISBLANK('Measured Data'!#REF!),"",'Measured Data'!#REF!)</f>
        <v>#REF!</v>
      </c>
      <c r="AS32" s="238" t="e">
        <f>IF(ISBLANK('Measured Data'!#REF!),"",'Measured Data'!#REF!)</f>
        <v>#REF!</v>
      </c>
      <c r="AT32" s="238" t="e">
        <f>IF(ISBLANK('Measured Data'!#REF!),"",'Measured Data'!#REF!)</f>
        <v>#REF!</v>
      </c>
      <c r="AU32" s="238" t="e">
        <f>IF(ISBLANK('Measured Data'!#REF!),"",'Measured Data'!#REF!)</f>
        <v>#REF!</v>
      </c>
      <c r="AV32" s="238" t="e">
        <f>IF(ISBLANK('Measured Data'!#REF!),"",'Measured Data'!#REF!)</f>
        <v>#REF!</v>
      </c>
      <c r="AW32" s="238" t="e">
        <f>IF(ISBLANK('Measured Data'!#REF!),"",'Measured Data'!#REF!)</f>
        <v>#REF!</v>
      </c>
      <c r="AX32" s="238" t="e">
        <f>IF(ISBLANK('Measured Data'!#REF!),"",'Measured Data'!#REF!)</f>
        <v>#REF!</v>
      </c>
      <c r="AY32" s="238" t="e">
        <f>IF(ISBLANK('Measured Data'!#REF!),"",'Measured Data'!#REF!)</f>
        <v>#REF!</v>
      </c>
      <c r="AZ32" s="238" t="e">
        <f>IF(ISBLANK('Measured Data'!#REF!),"",'Measured Data'!#REF!)</f>
        <v>#REF!</v>
      </c>
      <c r="BA32" s="238" t="e">
        <f>IF(ISBLANK('Measured Data'!#REF!),"",'Measured Data'!#REF!)</f>
        <v>#REF!</v>
      </c>
      <c r="BB32" s="238" t="e">
        <f>IF(ISBLANK('Measured Data'!#REF!),"",'Measured Data'!#REF!)</f>
        <v>#REF!</v>
      </c>
      <c r="BC32" s="238" t="e">
        <f>IF(ISBLANK('Measured Data'!#REF!),"",'Measured Data'!#REF!)</f>
        <v>#REF!</v>
      </c>
      <c r="BD32" s="238" t="e">
        <f>IF(ISBLANK('Measured Data'!#REF!),"",'Measured Data'!#REF!)</f>
        <v>#REF!</v>
      </c>
      <c r="BE32" s="238" t="e">
        <f>IF(ISBLANK('Measured Data'!#REF!),"",'Measured Data'!#REF!)</f>
        <v>#REF!</v>
      </c>
      <c r="BF32" s="238" t="e">
        <f>IF(ISBLANK('Measured Data'!#REF!),"",'Measured Data'!#REF!)</f>
        <v>#REF!</v>
      </c>
      <c r="BG32" s="238" t="e">
        <f>IF(ISBLANK('Measured Data'!#REF!),"",'Measured Data'!#REF!)</f>
        <v>#REF!</v>
      </c>
      <c r="BH32" s="238" t="e">
        <f>IF(ISBLANK('Measured Data'!#REF!),"",'Measured Data'!#REF!)</f>
        <v>#REF!</v>
      </c>
      <c r="BI32" s="238" t="e">
        <f>IF(ISBLANK('Measured Data'!#REF!),"",'Measured Data'!#REF!)</f>
        <v>#REF!</v>
      </c>
      <c r="BJ32" s="238" t="e">
        <f>IF(ISBLANK('Measured Data'!#REF!),"",'Measured Data'!#REF!)</f>
        <v>#REF!</v>
      </c>
      <c r="BK32" s="238" t="e">
        <f>IF(ISBLANK('Measured Data'!#REF!),"",'Measured Data'!#REF!)</f>
        <v>#REF!</v>
      </c>
      <c r="BL32" s="238" t="e">
        <f>IF(ISBLANK('Measured Data'!#REF!),"",'Measured Data'!#REF!)</f>
        <v>#REF!</v>
      </c>
      <c r="BM32" s="238" t="e">
        <f>IF(ISBLANK('Measured Data'!#REF!),"",'Measured Data'!#REF!)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15.965650422668457</v>
      </c>
      <c r="EL32" s="243">
        <f>IF(ISBLANK('Post Process Calc.'!C32),"",'Post Process Calc.'!C32)</f>
        <v>4.2331157586141574E-2</v>
      </c>
      <c r="EM32" s="243">
        <f>IF(ISBLANK('Post Process Calc.'!D32),"",'Post Process Calc.'!D32)</f>
        <v>-4.0334080743014318E-3</v>
      </c>
      <c r="EN32" s="243">
        <f>IF(ISBLANK('Post Process Calc.'!E32),"",'Post Process Calc.'!E32)</f>
        <v>1.2380669007363977E-3</v>
      </c>
      <c r="EO32" s="243">
        <f>IF(ISBLANK('Post Process Calc.'!F32),"",'Post Process Calc.'!F32)</f>
        <v>-7.6082506240339443E-4</v>
      </c>
      <c r="EP32" s="243">
        <f>IF(ISBLANK('Post Process Calc.'!G32),"",'Post Process Calc.'!G32)</f>
        <v>5.2896110643810474E-4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IF('Measured Data'!B24&lt;&gt;0,'Measured Data'!$B$1,"")</f>
        <v/>
      </c>
      <c r="B33" s="238" t="str">
        <f>IF(ISBLANK('Measured Data'!A24),"",'Measured Data'!A24)</f>
        <v/>
      </c>
      <c r="C33" s="245" t="str">
        <f>IF(ISBLANK('Measured Data'!B24),"",'Measured Data'!B24)</f>
        <v/>
      </c>
      <c r="D33" s="246" t="str">
        <f>IF(ISBLANK('Measured Data'!C24),"",'Measured Data'!C24)</f>
        <v/>
      </c>
      <c r="E33" s="238" t="str">
        <f>IF(ISBLANK('Measured Data'!D24),"",'Measured Data'!D24)</f>
        <v/>
      </c>
      <c r="F33" s="238" t="str">
        <f>IF(ISBLANK('Measured Data'!E24),"",'Measured Data'!E24)</f>
        <v/>
      </c>
      <c r="G33" s="238" t="str">
        <f>IF(ISBLANK('Measured Data'!G24),"",'Measured Data'!G24)</f>
        <v/>
      </c>
      <c r="H33" s="238" t="str">
        <f>IF(ISBLANK('Measured Data'!H24),"",'Measured Data'!H24)</f>
        <v/>
      </c>
      <c r="I33" s="238" t="str">
        <f>IF(ISBLANK('Measured Data'!I24),"",'Measured Data'!I24)</f>
        <v/>
      </c>
      <c r="J33" s="238" t="str">
        <f>IF(ISBLANK('Measured Data'!J24),"",'Measured Data'!J24)</f>
        <v/>
      </c>
      <c r="K33" s="238" t="str">
        <f>IF(ISBLANK('Measured Data'!K24),"",'Measured Data'!K24)</f>
        <v/>
      </c>
      <c r="L33" s="238" t="str">
        <f>IF(ISBLANK('Measured Data'!L24),"",'Measured Data'!L24)</f>
        <v/>
      </c>
      <c r="M33" s="238" t="str">
        <f>IF(ISBLANK('Measured Data'!M24),"",'Measured Data'!M24)</f>
        <v/>
      </c>
      <c r="N33" s="238" t="str">
        <f>IF(ISBLANK('Measured Data'!N24),"",'Measured Data'!N24)</f>
        <v/>
      </c>
      <c r="O33" s="238" t="str">
        <f>IF(ISBLANK('Measured Data'!O24),"",'Measured Data'!O24)</f>
        <v/>
      </c>
      <c r="P33" s="238" t="str">
        <f>IF(ISBLANK('Measured Data'!P24),"",'Measured Data'!P24)</f>
        <v/>
      </c>
      <c r="Q33" s="238" t="str">
        <f>IF(ISBLANK('Measured Data'!Q24),"",'Measured Data'!Q24)</f>
        <v/>
      </c>
      <c r="R33" s="238" t="str">
        <f>IF(ISBLANK('Measured Data'!R24),"",'Measured Data'!R24)</f>
        <v/>
      </c>
      <c r="S33" s="238" t="str">
        <f>IF(ISBLANK('Measured Data'!S24),"",'Measured Data'!S24)</f>
        <v/>
      </c>
      <c r="T33" s="238" t="str">
        <f>IF(ISBLANK('Measured Data'!T24),"",'Measured Data'!T24)</f>
        <v/>
      </c>
      <c r="U33" s="238" t="str">
        <f>IF(ISBLANK('Measured Data'!U24),"",'Measured Data'!U24)</f>
        <v/>
      </c>
      <c r="V33" s="238" t="str">
        <f>IF(ISBLANK('Measured Data'!V24),"",'Measured Data'!V24)</f>
        <v/>
      </c>
      <c r="W33" s="238" t="str">
        <f>IF(ISBLANK('Measured Data'!W24),"",'Measured Data'!W24)</f>
        <v/>
      </c>
      <c r="X33" s="238" t="str">
        <f>IF(ISBLANK('Measured Data'!X24),"",'Measured Data'!X24)</f>
        <v/>
      </c>
      <c r="Y33" s="238" t="str">
        <f>IF(ISBLANK('Measured Data'!Y24),"",'Measured Data'!Y24)</f>
        <v/>
      </c>
      <c r="Z33" s="238" t="str">
        <f>IF(ISBLANK('Measured Data'!Z24),"",'Measured Data'!Z24)</f>
        <v/>
      </c>
      <c r="AA33" s="238" t="str">
        <f>IF(ISBLANK('Measured Data'!AA24),"",'Measured Data'!AA24)</f>
        <v/>
      </c>
      <c r="AB33" s="238" t="str">
        <f>IF(ISBLANK('Measured Data'!AB24),"",'Measured Data'!AB24)</f>
        <v/>
      </c>
      <c r="AC33" s="238" t="str">
        <f>IF(ISBLANK('Measured Data'!AC24),"",'Measured Data'!AC24)</f>
        <v/>
      </c>
      <c r="AD33" s="238" t="str">
        <f>IF(ISBLANK('Measured Data'!AD24),"",'Measured Data'!AD24)</f>
        <v/>
      </c>
      <c r="AE33" s="238" t="str">
        <f>IF(ISBLANK('Measured Data'!AE24),"",'Measured Data'!AE24)</f>
        <v/>
      </c>
      <c r="AF33" s="238" t="str">
        <f>IF(ISBLANK('Measured Data'!AF24),"",'Measured Data'!AF24)</f>
        <v/>
      </c>
      <c r="AG33" s="238" t="str">
        <f>IF(ISBLANK('Measured Data'!AG24),"",'Measured Data'!AG24)</f>
        <v/>
      </c>
      <c r="AH33" s="238" t="str">
        <f>IF(ISBLANK('Measured Data'!AH24),"",'Measured Data'!AH24)</f>
        <v/>
      </c>
      <c r="AI33" s="238" t="str">
        <f>IF(ISBLANK('Measured Data'!AI24),"",'Measured Data'!AI24)</f>
        <v/>
      </c>
      <c r="AJ33" s="238" t="str">
        <f>IF(ISBLANK('Measured Data'!AJ24),"",'Measured Data'!AJ24)</f>
        <v/>
      </c>
      <c r="AK33" s="238" t="str">
        <f>IF(ISBLANK('Measured Data'!AK24),"",'Measured Data'!AK24)</f>
        <v/>
      </c>
      <c r="AL33" s="238" t="str">
        <f>IF(ISBLANK('Measured Data'!AL24),"",'Measured Data'!AL24)</f>
        <v/>
      </c>
      <c r="AM33" s="238" t="str">
        <f>IF(ISBLANK('Measured Data'!AM24),"",'Measured Data'!AM24)</f>
        <v/>
      </c>
      <c r="AN33" s="238" t="str">
        <f>IF(ISBLANK('Measured Data'!AN24),"",'Measured Data'!AN24)</f>
        <v/>
      </c>
      <c r="AO33" s="238" t="str">
        <f>IF(ISBLANK('Measured Data'!AO24),"",'Measured Data'!AO24)</f>
        <v/>
      </c>
      <c r="AP33" s="238" t="str">
        <f>IF(ISBLANK('Measured Data'!AP24),"",'Measured Data'!AP24)</f>
        <v/>
      </c>
      <c r="AQ33" s="238" t="e">
        <f>IF(ISBLANK('Measured Data'!#REF!),"",'Measured Data'!#REF!)</f>
        <v>#REF!</v>
      </c>
      <c r="AR33" s="238" t="e">
        <f>IF(ISBLANK('Measured Data'!#REF!),"",'Measured Data'!#REF!)</f>
        <v>#REF!</v>
      </c>
      <c r="AS33" s="238" t="e">
        <f>IF(ISBLANK('Measured Data'!#REF!),"",'Measured Data'!#REF!)</f>
        <v>#REF!</v>
      </c>
      <c r="AT33" s="238" t="e">
        <f>IF(ISBLANK('Measured Data'!#REF!),"",'Measured Data'!#REF!)</f>
        <v>#REF!</v>
      </c>
      <c r="AU33" s="238" t="e">
        <f>IF(ISBLANK('Measured Data'!#REF!),"",'Measured Data'!#REF!)</f>
        <v>#REF!</v>
      </c>
      <c r="AV33" s="238" t="e">
        <f>IF(ISBLANK('Measured Data'!#REF!),"",'Measured Data'!#REF!)</f>
        <v>#REF!</v>
      </c>
      <c r="AW33" s="238" t="e">
        <f>IF(ISBLANK('Measured Data'!#REF!),"",'Measured Data'!#REF!)</f>
        <v>#REF!</v>
      </c>
      <c r="AX33" s="238" t="e">
        <f>IF(ISBLANK('Measured Data'!#REF!),"",'Measured Data'!#REF!)</f>
        <v>#REF!</v>
      </c>
      <c r="AY33" s="238" t="e">
        <f>IF(ISBLANK('Measured Data'!#REF!),"",'Measured Data'!#REF!)</f>
        <v>#REF!</v>
      </c>
      <c r="AZ33" s="238" t="e">
        <f>IF(ISBLANK('Measured Data'!#REF!),"",'Measured Data'!#REF!)</f>
        <v>#REF!</v>
      </c>
      <c r="BA33" s="238" t="e">
        <f>IF(ISBLANK('Measured Data'!#REF!),"",'Measured Data'!#REF!)</f>
        <v>#REF!</v>
      </c>
      <c r="BB33" s="238" t="e">
        <f>IF(ISBLANK('Measured Data'!#REF!),"",'Measured Data'!#REF!)</f>
        <v>#REF!</v>
      </c>
      <c r="BC33" s="238" t="e">
        <f>IF(ISBLANK('Measured Data'!#REF!),"",'Measured Data'!#REF!)</f>
        <v>#REF!</v>
      </c>
      <c r="BD33" s="238" t="e">
        <f>IF(ISBLANK('Measured Data'!#REF!),"",'Measured Data'!#REF!)</f>
        <v>#REF!</v>
      </c>
      <c r="BE33" s="238" t="e">
        <f>IF(ISBLANK('Measured Data'!#REF!),"",'Measured Data'!#REF!)</f>
        <v>#REF!</v>
      </c>
      <c r="BF33" s="238" t="e">
        <f>IF(ISBLANK('Measured Data'!#REF!),"",'Measured Data'!#REF!)</f>
        <v>#REF!</v>
      </c>
      <c r="BG33" s="238" t="e">
        <f>IF(ISBLANK('Measured Data'!#REF!),"",'Measured Data'!#REF!)</f>
        <v>#REF!</v>
      </c>
      <c r="BH33" s="238" t="e">
        <f>IF(ISBLANK('Measured Data'!#REF!),"",'Measured Data'!#REF!)</f>
        <v>#REF!</v>
      </c>
      <c r="BI33" s="238" t="e">
        <f>IF(ISBLANK('Measured Data'!#REF!),"",'Measured Data'!#REF!)</f>
        <v>#REF!</v>
      </c>
      <c r="BJ33" s="238" t="e">
        <f>IF(ISBLANK('Measured Data'!#REF!),"",'Measured Data'!#REF!)</f>
        <v>#REF!</v>
      </c>
      <c r="BK33" s="238" t="e">
        <f>IF(ISBLANK('Measured Data'!#REF!),"",'Measured Data'!#REF!)</f>
        <v>#REF!</v>
      </c>
      <c r="BL33" s="238" t="e">
        <f>IF(ISBLANK('Measured Data'!#REF!),"",'Measured Data'!#REF!)</f>
        <v>#REF!</v>
      </c>
      <c r="BM33" s="238" t="e">
        <f>IF(ISBLANK('Measured Data'!#REF!),"",'Measured Data'!#REF!)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14.631000382995605</v>
      </c>
      <c r="EL33" s="243">
        <f>IF(ISBLANK('Post Process Calc.'!C33),"",'Post Process Calc.'!C33)</f>
        <v>4.2853546043707065E-2</v>
      </c>
      <c r="EM33" s="243">
        <f>IF(ISBLANK('Post Process Calc.'!D33),"",'Post Process Calc.'!D33)</f>
        <v>3.5479888088676306E-3</v>
      </c>
      <c r="EN33" s="243">
        <f>IF(ISBLANK('Post Process Calc.'!E33),"",'Post Process Calc.'!E33)</f>
        <v>8.3067224887842001E-5</v>
      </c>
      <c r="EO33" s="243">
        <f>IF(ISBLANK('Post Process Calc.'!F33),"",'Post Process Calc.'!F33)</f>
        <v>-4.2828443381643846E-3</v>
      </c>
      <c r="EP33" s="243">
        <f>IF(ISBLANK('Post Process Calc.'!G33),"",'Post Process Calc.'!G33)</f>
        <v>-1.7537725006085017E-4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IF('Measured Data'!B25&lt;&gt;0,'Measured Data'!$B$1,"")</f>
        <v/>
      </c>
      <c r="B34" s="238" t="str">
        <f>IF(ISBLANK('Measured Data'!A25),"",'Measured Data'!A25)</f>
        <v/>
      </c>
      <c r="C34" s="245" t="str">
        <f>IF(ISBLANK('Measured Data'!B25),"",'Measured Data'!B25)</f>
        <v/>
      </c>
      <c r="D34" s="246" t="str">
        <f>IF(ISBLANK('Measured Data'!C25),"",'Measured Data'!C25)</f>
        <v/>
      </c>
      <c r="E34" s="238" t="str">
        <f>IF(ISBLANK('Measured Data'!D25),"",'Measured Data'!D25)</f>
        <v/>
      </c>
      <c r="F34" s="238" t="str">
        <f>IF(ISBLANK('Measured Data'!E25),"",'Measured Data'!E25)</f>
        <v/>
      </c>
      <c r="G34" s="238" t="str">
        <f>IF(ISBLANK('Measured Data'!G25),"",'Measured Data'!G25)</f>
        <v/>
      </c>
      <c r="H34" s="238" t="str">
        <f>IF(ISBLANK('Measured Data'!H25),"",'Measured Data'!H25)</f>
        <v/>
      </c>
      <c r="I34" s="238" t="str">
        <f>IF(ISBLANK('Measured Data'!I25),"",'Measured Data'!I25)</f>
        <v/>
      </c>
      <c r="J34" s="238" t="str">
        <f>IF(ISBLANK('Measured Data'!J25),"",'Measured Data'!J25)</f>
        <v/>
      </c>
      <c r="K34" s="238" t="str">
        <f>IF(ISBLANK('Measured Data'!K25),"",'Measured Data'!K25)</f>
        <v/>
      </c>
      <c r="L34" s="238" t="str">
        <f>IF(ISBLANK('Measured Data'!L25),"",'Measured Data'!L25)</f>
        <v/>
      </c>
      <c r="M34" s="238" t="str">
        <f>IF(ISBLANK('Measured Data'!M25),"",'Measured Data'!M25)</f>
        <v/>
      </c>
      <c r="N34" s="238" t="str">
        <f>IF(ISBLANK('Measured Data'!N25),"",'Measured Data'!N25)</f>
        <v/>
      </c>
      <c r="O34" s="238" t="str">
        <f>IF(ISBLANK('Measured Data'!O25),"",'Measured Data'!O25)</f>
        <v/>
      </c>
      <c r="P34" s="238" t="str">
        <f>IF(ISBLANK('Measured Data'!P25),"",'Measured Data'!P25)</f>
        <v/>
      </c>
      <c r="Q34" s="238" t="str">
        <f>IF(ISBLANK('Measured Data'!Q25),"",'Measured Data'!Q25)</f>
        <v/>
      </c>
      <c r="R34" s="238" t="str">
        <f>IF(ISBLANK('Measured Data'!R25),"",'Measured Data'!R25)</f>
        <v/>
      </c>
      <c r="S34" s="238" t="str">
        <f>IF(ISBLANK('Measured Data'!S25),"",'Measured Data'!S25)</f>
        <v/>
      </c>
      <c r="T34" s="238" t="str">
        <f>IF(ISBLANK('Measured Data'!T25),"",'Measured Data'!T25)</f>
        <v/>
      </c>
      <c r="U34" s="238" t="str">
        <f>IF(ISBLANK('Measured Data'!U25),"",'Measured Data'!U25)</f>
        <v/>
      </c>
      <c r="V34" s="238" t="str">
        <f>IF(ISBLANK('Measured Data'!V25),"",'Measured Data'!V25)</f>
        <v/>
      </c>
      <c r="W34" s="238" t="str">
        <f>IF(ISBLANK('Measured Data'!W25),"",'Measured Data'!W25)</f>
        <v/>
      </c>
      <c r="X34" s="238" t="str">
        <f>IF(ISBLANK('Measured Data'!X25),"",'Measured Data'!X25)</f>
        <v/>
      </c>
      <c r="Y34" s="238" t="str">
        <f>IF(ISBLANK('Measured Data'!Y25),"",'Measured Data'!Y25)</f>
        <v/>
      </c>
      <c r="Z34" s="238" t="str">
        <f>IF(ISBLANK('Measured Data'!Z25),"",'Measured Data'!Z25)</f>
        <v/>
      </c>
      <c r="AA34" s="238" t="str">
        <f>IF(ISBLANK('Measured Data'!AA25),"",'Measured Data'!AA25)</f>
        <v/>
      </c>
      <c r="AB34" s="238" t="str">
        <f>IF(ISBLANK('Measured Data'!AB25),"",'Measured Data'!AB25)</f>
        <v/>
      </c>
      <c r="AC34" s="238" t="str">
        <f>IF(ISBLANK('Measured Data'!AC25),"",'Measured Data'!AC25)</f>
        <v/>
      </c>
      <c r="AD34" s="238" t="str">
        <f>IF(ISBLANK('Measured Data'!AD25),"",'Measured Data'!AD25)</f>
        <v/>
      </c>
      <c r="AE34" s="238" t="str">
        <f>IF(ISBLANK('Measured Data'!AE25),"",'Measured Data'!AE25)</f>
        <v/>
      </c>
      <c r="AF34" s="238" t="str">
        <f>IF(ISBLANK('Measured Data'!AF25),"",'Measured Data'!AF25)</f>
        <v/>
      </c>
      <c r="AG34" s="238" t="str">
        <f>IF(ISBLANK('Measured Data'!AG25),"",'Measured Data'!AG25)</f>
        <v/>
      </c>
      <c r="AH34" s="238" t="str">
        <f>IF(ISBLANK('Measured Data'!AH25),"",'Measured Data'!AH25)</f>
        <v/>
      </c>
      <c r="AI34" s="238" t="str">
        <f>IF(ISBLANK('Measured Data'!AI25),"",'Measured Data'!AI25)</f>
        <v/>
      </c>
      <c r="AJ34" s="238" t="str">
        <f>IF(ISBLANK('Measured Data'!AJ25),"",'Measured Data'!AJ25)</f>
        <v/>
      </c>
      <c r="AK34" s="238" t="str">
        <f>IF(ISBLANK('Measured Data'!AK25),"",'Measured Data'!AK25)</f>
        <v/>
      </c>
      <c r="AL34" s="238" t="str">
        <f>IF(ISBLANK('Measured Data'!AL25),"",'Measured Data'!AL25)</f>
        <v/>
      </c>
      <c r="AM34" s="238" t="str">
        <f>IF(ISBLANK('Measured Data'!AM25),"",'Measured Data'!AM25)</f>
        <v/>
      </c>
      <c r="AN34" s="238" t="str">
        <f>IF(ISBLANK('Measured Data'!AN25),"",'Measured Data'!AN25)</f>
        <v/>
      </c>
      <c r="AO34" s="238" t="str">
        <f>IF(ISBLANK('Measured Data'!AO25),"",'Measured Data'!AO25)</f>
        <v/>
      </c>
      <c r="AP34" s="238" t="str">
        <f>IF(ISBLANK('Measured Data'!AP25),"",'Measured Data'!AP25)</f>
        <v/>
      </c>
      <c r="AQ34" s="238" t="e">
        <f>IF(ISBLANK('Measured Data'!#REF!),"",'Measured Data'!#REF!)</f>
        <v>#REF!</v>
      </c>
      <c r="AR34" s="238" t="e">
        <f>IF(ISBLANK('Measured Data'!#REF!),"",'Measured Data'!#REF!)</f>
        <v>#REF!</v>
      </c>
      <c r="AS34" s="238" t="e">
        <f>IF(ISBLANK('Measured Data'!#REF!),"",'Measured Data'!#REF!)</f>
        <v>#REF!</v>
      </c>
      <c r="AT34" s="238" t="e">
        <f>IF(ISBLANK('Measured Data'!#REF!),"",'Measured Data'!#REF!)</f>
        <v>#REF!</v>
      </c>
      <c r="AU34" s="238" t="e">
        <f>IF(ISBLANK('Measured Data'!#REF!),"",'Measured Data'!#REF!)</f>
        <v>#REF!</v>
      </c>
      <c r="AV34" s="238" t="e">
        <f>IF(ISBLANK('Measured Data'!#REF!),"",'Measured Data'!#REF!)</f>
        <v>#REF!</v>
      </c>
      <c r="AW34" s="238" t="e">
        <f>IF(ISBLANK('Measured Data'!#REF!),"",'Measured Data'!#REF!)</f>
        <v>#REF!</v>
      </c>
      <c r="AX34" s="238" t="e">
        <f>IF(ISBLANK('Measured Data'!#REF!),"",'Measured Data'!#REF!)</f>
        <v>#REF!</v>
      </c>
      <c r="AY34" s="238" t="e">
        <f>IF(ISBLANK('Measured Data'!#REF!),"",'Measured Data'!#REF!)</f>
        <v>#REF!</v>
      </c>
      <c r="AZ34" s="238" t="e">
        <f>IF(ISBLANK('Measured Data'!#REF!),"",'Measured Data'!#REF!)</f>
        <v>#REF!</v>
      </c>
      <c r="BA34" s="238" t="e">
        <f>IF(ISBLANK('Measured Data'!#REF!),"",'Measured Data'!#REF!)</f>
        <v>#REF!</v>
      </c>
      <c r="BB34" s="238" t="e">
        <f>IF(ISBLANK('Measured Data'!#REF!),"",'Measured Data'!#REF!)</f>
        <v>#REF!</v>
      </c>
      <c r="BC34" s="238" t="e">
        <f>IF(ISBLANK('Measured Data'!#REF!),"",'Measured Data'!#REF!)</f>
        <v>#REF!</v>
      </c>
      <c r="BD34" s="238" t="e">
        <f>IF(ISBLANK('Measured Data'!#REF!),"",'Measured Data'!#REF!)</f>
        <v>#REF!</v>
      </c>
      <c r="BE34" s="238" t="e">
        <f>IF(ISBLANK('Measured Data'!#REF!),"",'Measured Data'!#REF!)</f>
        <v>#REF!</v>
      </c>
      <c r="BF34" s="238" t="e">
        <f>IF(ISBLANK('Measured Data'!#REF!),"",'Measured Data'!#REF!)</f>
        <v>#REF!</v>
      </c>
      <c r="BG34" s="238" t="e">
        <f>IF(ISBLANK('Measured Data'!#REF!),"",'Measured Data'!#REF!)</f>
        <v>#REF!</v>
      </c>
      <c r="BH34" s="238" t="e">
        <f>IF(ISBLANK('Measured Data'!#REF!),"",'Measured Data'!#REF!)</f>
        <v>#REF!</v>
      </c>
      <c r="BI34" s="238" t="e">
        <f>IF(ISBLANK('Measured Data'!#REF!),"",'Measured Data'!#REF!)</f>
        <v>#REF!</v>
      </c>
      <c r="BJ34" s="238" t="e">
        <f>IF(ISBLANK('Measured Data'!#REF!),"",'Measured Data'!#REF!)</f>
        <v>#REF!</v>
      </c>
      <c r="BK34" s="238" t="e">
        <f>IF(ISBLANK('Measured Data'!#REF!),"",'Measured Data'!#REF!)</f>
        <v>#REF!</v>
      </c>
      <c r="BL34" s="238" t="e">
        <f>IF(ISBLANK('Measured Data'!#REF!),"",'Measured Data'!#REF!)</f>
        <v>#REF!</v>
      </c>
      <c r="BM34" s="238" t="e">
        <f>IF(ISBLANK('Measured Data'!#REF!),"",'Measured Data'!#REF!)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13.334700448608398</v>
      </c>
      <c r="EL34" s="243">
        <f>IF(ISBLANK('Post Process Calc.'!C34),"",'Post Process Calc.'!C34)</f>
        <v>4.2577756219971813E-3</v>
      </c>
      <c r="EM34" s="243">
        <f>IF(ISBLANK('Post Process Calc.'!D34),"",'Post Process Calc.'!D34)</f>
        <v>-2.1238063735241455E-4</v>
      </c>
      <c r="EN34" s="243">
        <f>IF(ISBLANK('Post Process Calc.'!E34),"",'Post Process Calc.'!E34)</f>
        <v>-5.9460028686340663E-3</v>
      </c>
      <c r="EO34" s="243">
        <f>IF(ISBLANK('Post Process Calc.'!F34),"",'Post Process Calc.'!F34)</f>
        <v>2.0940473865251898E-3</v>
      </c>
      <c r="EP34" s="243">
        <f>IF(ISBLANK('Post Process Calc.'!G34),"",'Post Process Calc.'!G34)</f>
        <v>6.5457376246324042E-3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IF('Measured Data'!B26&lt;&gt;0,'Measured Data'!$B$1,"")</f>
        <v/>
      </c>
      <c r="B35" s="238" t="str">
        <f>IF(ISBLANK('Measured Data'!A26),"",'Measured Data'!A26)</f>
        <v/>
      </c>
      <c r="C35" s="245" t="str">
        <f>IF(ISBLANK('Measured Data'!B26),"",'Measured Data'!B26)</f>
        <v/>
      </c>
      <c r="D35" s="246" t="str">
        <f>IF(ISBLANK('Measured Data'!C26),"",'Measured Data'!C26)</f>
        <v/>
      </c>
      <c r="E35" s="238" t="str">
        <f>IF(ISBLANK('Measured Data'!D26),"",'Measured Data'!D26)</f>
        <v/>
      </c>
      <c r="F35" s="238" t="str">
        <f>IF(ISBLANK('Measured Data'!E26),"",'Measured Data'!E26)</f>
        <v/>
      </c>
      <c r="G35" s="238" t="str">
        <f>IF(ISBLANK('Measured Data'!G26),"",'Measured Data'!G26)</f>
        <v/>
      </c>
      <c r="H35" s="238" t="str">
        <f>IF(ISBLANK('Measured Data'!H26),"",'Measured Data'!H26)</f>
        <v/>
      </c>
      <c r="I35" s="238" t="str">
        <f>IF(ISBLANK('Measured Data'!I26),"",'Measured Data'!I26)</f>
        <v/>
      </c>
      <c r="J35" s="238" t="str">
        <f>IF(ISBLANK('Measured Data'!J26),"",'Measured Data'!J26)</f>
        <v/>
      </c>
      <c r="K35" s="238" t="str">
        <f>IF(ISBLANK('Measured Data'!K26),"",'Measured Data'!K26)</f>
        <v/>
      </c>
      <c r="L35" s="238" t="str">
        <f>IF(ISBLANK('Measured Data'!L26),"",'Measured Data'!L26)</f>
        <v/>
      </c>
      <c r="M35" s="238" t="str">
        <f>IF(ISBLANK('Measured Data'!M26),"",'Measured Data'!M26)</f>
        <v/>
      </c>
      <c r="N35" s="238" t="str">
        <f>IF(ISBLANK('Measured Data'!N26),"",'Measured Data'!N26)</f>
        <v/>
      </c>
      <c r="O35" s="238" t="str">
        <f>IF(ISBLANK('Measured Data'!O26),"",'Measured Data'!O26)</f>
        <v/>
      </c>
      <c r="P35" s="238" t="str">
        <f>IF(ISBLANK('Measured Data'!P26),"",'Measured Data'!P26)</f>
        <v/>
      </c>
      <c r="Q35" s="238" t="str">
        <f>IF(ISBLANK('Measured Data'!Q26),"",'Measured Data'!Q26)</f>
        <v/>
      </c>
      <c r="R35" s="238" t="str">
        <f>IF(ISBLANK('Measured Data'!R26),"",'Measured Data'!R26)</f>
        <v/>
      </c>
      <c r="S35" s="238" t="str">
        <f>IF(ISBLANK('Measured Data'!S26),"",'Measured Data'!S26)</f>
        <v/>
      </c>
      <c r="T35" s="238" t="str">
        <f>IF(ISBLANK('Measured Data'!T26),"",'Measured Data'!T26)</f>
        <v/>
      </c>
      <c r="U35" s="238" t="str">
        <f>IF(ISBLANK('Measured Data'!U26),"",'Measured Data'!U26)</f>
        <v/>
      </c>
      <c r="V35" s="238" t="str">
        <f>IF(ISBLANK('Measured Data'!V26),"",'Measured Data'!V26)</f>
        <v/>
      </c>
      <c r="W35" s="238" t="str">
        <f>IF(ISBLANK('Measured Data'!W26),"",'Measured Data'!W26)</f>
        <v/>
      </c>
      <c r="X35" s="238" t="str">
        <f>IF(ISBLANK('Measured Data'!X26),"",'Measured Data'!X26)</f>
        <v/>
      </c>
      <c r="Y35" s="238" t="str">
        <f>IF(ISBLANK('Measured Data'!Y26),"",'Measured Data'!Y26)</f>
        <v/>
      </c>
      <c r="Z35" s="238" t="str">
        <f>IF(ISBLANK('Measured Data'!Z26),"",'Measured Data'!Z26)</f>
        <v/>
      </c>
      <c r="AA35" s="238" t="str">
        <f>IF(ISBLANK('Measured Data'!AA26),"",'Measured Data'!AA26)</f>
        <v/>
      </c>
      <c r="AB35" s="238" t="str">
        <f>IF(ISBLANK('Measured Data'!AB26),"",'Measured Data'!AB26)</f>
        <v/>
      </c>
      <c r="AC35" s="238" t="str">
        <f>IF(ISBLANK('Measured Data'!AC26),"",'Measured Data'!AC26)</f>
        <v/>
      </c>
      <c r="AD35" s="238" t="str">
        <f>IF(ISBLANK('Measured Data'!AD26),"",'Measured Data'!AD26)</f>
        <v/>
      </c>
      <c r="AE35" s="238" t="str">
        <f>IF(ISBLANK('Measured Data'!AE26),"",'Measured Data'!AE26)</f>
        <v/>
      </c>
      <c r="AF35" s="238" t="str">
        <f>IF(ISBLANK('Measured Data'!AF26),"",'Measured Data'!AF26)</f>
        <v/>
      </c>
      <c r="AG35" s="238" t="str">
        <f>IF(ISBLANK('Measured Data'!AG26),"",'Measured Data'!AG26)</f>
        <v/>
      </c>
      <c r="AH35" s="238" t="str">
        <f>IF(ISBLANK('Measured Data'!AH26),"",'Measured Data'!AH26)</f>
        <v/>
      </c>
      <c r="AI35" s="238" t="str">
        <f>IF(ISBLANK('Measured Data'!AI26),"",'Measured Data'!AI26)</f>
        <v/>
      </c>
      <c r="AJ35" s="238" t="str">
        <f>IF(ISBLANK('Measured Data'!AJ26),"",'Measured Data'!AJ26)</f>
        <v/>
      </c>
      <c r="AK35" s="238" t="str">
        <f>IF(ISBLANK('Measured Data'!AK26),"",'Measured Data'!AK26)</f>
        <v/>
      </c>
      <c r="AL35" s="238" t="str">
        <f>IF(ISBLANK('Measured Data'!AL26),"",'Measured Data'!AL26)</f>
        <v/>
      </c>
      <c r="AM35" s="238" t="str">
        <f>IF(ISBLANK('Measured Data'!AM26),"",'Measured Data'!AM26)</f>
        <v/>
      </c>
      <c r="AN35" s="238" t="str">
        <f>IF(ISBLANK('Measured Data'!AN26),"",'Measured Data'!AN26)</f>
        <v/>
      </c>
      <c r="AO35" s="238" t="str">
        <f>IF(ISBLANK('Measured Data'!AO26),"",'Measured Data'!AO26)</f>
        <v/>
      </c>
      <c r="AP35" s="238" t="str">
        <f>IF(ISBLANK('Measured Data'!AP26),"",'Measured Data'!AP26)</f>
        <v/>
      </c>
      <c r="AQ35" s="238" t="e">
        <f>IF(ISBLANK('Measured Data'!#REF!),"",'Measured Data'!#REF!)</f>
        <v>#REF!</v>
      </c>
      <c r="AR35" s="238" t="e">
        <f>IF(ISBLANK('Measured Data'!#REF!),"",'Measured Data'!#REF!)</f>
        <v>#REF!</v>
      </c>
      <c r="AS35" s="238" t="e">
        <f>IF(ISBLANK('Measured Data'!#REF!),"",'Measured Data'!#REF!)</f>
        <v>#REF!</v>
      </c>
      <c r="AT35" s="238" t="e">
        <f>IF(ISBLANK('Measured Data'!#REF!),"",'Measured Data'!#REF!)</f>
        <v>#REF!</v>
      </c>
      <c r="AU35" s="238" t="e">
        <f>IF(ISBLANK('Measured Data'!#REF!),"",'Measured Data'!#REF!)</f>
        <v>#REF!</v>
      </c>
      <c r="AV35" s="238" t="e">
        <f>IF(ISBLANK('Measured Data'!#REF!),"",'Measured Data'!#REF!)</f>
        <v>#REF!</v>
      </c>
      <c r="AW35" s="238" t="e">
        <f>IF(ISBLANK('Measured Data'!#REF!),"",'Measured Data'!#REF!)</f>
        <v>#REF!</v>
      </c>
      <c r="AX35" s="238" t="e">
        <f>IF(ISBLANK('Measured Data'!#REF!),"",'Measured Data'!#REF!)</f>
        <v>#REF!</v>
      </c>
      <c r="AY35" s="238" t="e">
        <f>IF(ISBLANK('Measured Data'!#REF!),"",'Measured Data'!#REF!)</f>
        <v>#REF!</v>
      </c>
      <c r="AZ35" s="238" t="e">
        <f>IF(ISBLANK('Measured Data'!#REF!),"",'Measured Data'!#REF!)</f>
        <v>#REF!</v>
      </c>
      <c r="BA35" s="238" t="e">
        <f>IF(ISBLANK('Measured Data'!#REF!),"",'Measured Data'!#REF!)</f>
        <v>#REF!</v>
      </c>
      <c r="BB35" s="238" t="e">
        <f>IF(ISBLANK('Measured Data'!#REF!),"",'Measured Data'!#REF!)</f>
        <v>#REF!</v>
      </c>
      <c r="BC35" s="238" t="e">
        <f>IF(ISBLANK('Measured Data'!#REF!),"",'Measured Data'!#REF!)</f>
        <v>#REF!</v>
      </c>
      <c r="BD35" s="238" t="e">
        <f>IF(ISBLANK('Measured Data'!#REF!),"",'Measured Data'!#REF!)</f>
        <v>#REF!</v>
      </c>
      <c r="BE35" s="238" t="e">
        <f>IF(ISBLANK('Measured Data'!#REF!),"",'Measured Data'!#REF!)</f>
        <v>#REF!</v>
      </c>
      <c r="BF35" s="238" t="e">
        <f>IF(ISBLANK('Measured Data'!#REF!),"",'Measured Data'!#REF!)</f>
        <v>#REF!</v>
      </c>
      <c r="BG35" s="238" t="e">
        <f>IF(ISBLANK('Measured Data'!#REF!),"",'Measured Data'!#REF!)</f>
        <v>#REF!</v>
      </c>
      <c r="BH35" s="238" t="e">
        <f>IF(ISBLANK('Measured Data'!#REF!),"",'Measured Data'!#REF!)</f>
        <v>#REF!</v>
      </c>
      <c r="BI35" s="238" t="e">
        <f>IF(ISBLANK('Measured Data'!#REF!),"",'Measured Data'!#REF!)</f>
        <v>#REF!</v>
      </c>
      <c r="BJ35" s="238" t="e">
        <f>IF(ISBLANK('Measured Data'!#REF!),"",'Measured Data'!#REF!)</f>
        <v>#REF!</v>
      </c>
      <c r="BK35" s="238" t="e">
        <f>IF(ISBLANK('Measured Data'!#REF!),"",'Measured Data'!#REF!)</f>
        <v>#REF!</v>
      </c>
      <c r="BL35" s="238" t="e">
        <f>IF(ISBLANK('Measured Data'!#REF!),"",'Measured Data'!#REF!)</f>
        <v>#REF!</v>
      </c>
      <c r="BM35" s="238" t="e">
        <f>IF(ISBLANK('Measured Data'!#REF!),"",'Measured Data'!#REF!)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IF('Measured Data'!B27&lt;&gt;0,'Measured Data'!$B$1,"")</f>
        <v/>
      </c>
      <c r="B36" s="238" t="str">
        <f>IF(ISBLANK('Measured Data'!A27),"",'Measured Data'!A27)</f>
        <v/>
      </c>
      <c r="C36" s="245" t="str">
        <f>IF(ISBLANK('Measured Data'!B27),"",'Measured Data'!B27)</f>
        <v/>
      </c>
      <c r="D36" s="246" t="str">
        <f>IF(ISBLANK('Measured Data'!C27),"",'Measured Data'!C27)</f>
        <v/>
      </c>
      <c r="E36" s="238" t="str">
        <f>IF(ISBLANK('Measured Data'!D27),"",'Measured Data'!D27)</f>
        <v/>
      </c>
      <c r="F36" s="238" t="str">
        <f>IF(ISBLANK('Measured Data'!E27),"",'Measured Data'!E27)</f>
        <v/>
      </c>
      <c r="G36" s="238" t="str">
        <f>IF(ISBLANK('Measured Data'!G27),"",'Measured Data'!G27)</f>
        <v/>
      </c>
      <c r="H36" s="238" t="str">
        <f>IF(ISBLANK('Measured Data'!H27),"",'Measured Data'!H27)</f>
        <v/>
      </c>
      <c r="I36" s="238" t="str">
        <f>IF(ISBLANK('Measured Data'!I27),"",'Measured Data'!I27)</f>
        <v/>
      </c>
      <c r="J36" s="238" t="str">
        <f>IF(ISBLANK('Measured Data'!J27),"",'Measured Data'!J27)</f>
        <v/>
      </c>
      <c r="K36" s="238" t="str">
        <f>IF(ISBLANK('Measured Data'!K27),"",'Measured Data'!K27)</f>
        <v/>
      </c>
      <c r="L36" s="238" t="str">
        <f>IF(ISBLANK('Measured Data'!L27),"",'Measured Data'!L27)</f>
        <v/>
      </c>
      <c r="M36" s="238" t="str">
        <f>IF(ISBLANK('Measured Data'!M27),"",'Measured Data'!M27)</f>
        <v/>
      </c>
      <c r="N36" s="238" t="str">
        <f>IF(ISBLANK('Measured Data'!N27),"",'Measured Data'!N27)</f>
        <v/>
      </c>
      <c r="O36" s="238" t="str">
        <f>IF(ISBLANK('Measured Data'!O27),"",'Measured Data'!O27)</f>
        <v/>
      </c>
      <c r="P36" s="238" t="str">
        <f>IF(ISBLANK('Measured Data'!P27),"",'Measured Data'!P27)</f>
        <v/>
      </c>
      <c r="Q36" s="238" t="str">
        <f>IF(ISBLANK('Measured Data'!Q27),"",'Measured Data'!Q27)</f>
        <v/>
      </c>
      <c r="R36" s="238" t="str">
        <f>IF(ISBLANK('Measured Data'!R27),"",'Measured Data'!R27)</f>
        <v/>
      </c>
      <c r="S36" s="238" t="str">
        <f>IF(ISBLANK('Measured Data'!S27),"",'Measured Data'!S27)</f>
        <v/>
      </c>
      <c r="T36" s="238" t="str">
        <f>IF(ISBLANK('Measured Data'!T27),"",'Measured Data'!T27)</f>
        <v/>
      </c>
      <c r="U36" s="238" t="str">
        <f>IF(ISBLANK('Measured Data'!U27),"",'Measured Data'!U27)</f>
        <v/>
      </c>
      <c r="V36" s="238" t="str">
        <f>IF(ISBLANK('Measured Data'!V27),"",'Measured Data'!V27)</f>
        <v/>
      </c>
      <c r="W36" s="238" t="str">
        <f>IF(ISBLANK('Measured Data'!W27),"",'Measured Data'!W27)</f>
        <v/>
      </c>
      <c r="X36" s="238" t="str">
        <f>IF(ISBLANK('Measured Data'!X27),"",'Measured Data'!X27)</f>
        <v/>
      </c>
      <c r="Y36" s="238" t="str">
        <f>IF(ISBLANK('Measured Data'!Y27),"",'Measured Data'!Y27)</f>
        <v/>
      </c>
      <c r="Z36" s="238" t="str">
        <f>IF(ISBLANK('Measured Data'!Z27),"",'Measured Data'!Z27)</f>
        <v/>
      </c>
      <c r="AA36" s="238" t="str">
        <f>IF(ISBLANK('Measured Data'!AA27),"",'Measured Data'!AA27)</f>
        <v/>
      </c>
      <c r="AB36" s="238" t="str">
        <f>IF(ISBLANK('Measured Data'!AB27),"",'Measured Data'!AB27)</f>
        <v/>
      </c>
      <c r="AC36" s="238" t="str">
        <f>IF(ISBLANK('Measured Data'!AC27),"",'Measured Data'!AC27)</f>
        <v/>
      </c>
      <c r="AD36" s="238" t="str">
        <f>IF(ISBLANK('Measured Data'!AD27),"",'Measured Data'!AD27)</f>
        <v/>
      </c>
      <c r="AE36" s="238" t="str">
        <f>IF(ISBLANK('Measured Data'!AE27),"",'Measured Data'!AE27)</f>
        <v/>
      </c>
      <c r="AF36" s="238" t="str">
        <f>IF(ISBLANK('Measured Data'!AF27),"",'Measured Data'!AF27)</f>
        <v/>
      </c>
      <c r="AG36" s="238" t="str">
        <f>IF(ISBLANK('Measured Data'!AG27),"",'Measured Data'!AG27)</f>
        <v/>
      </c>
      <c r="AH36" s="238" t="str">
        <f>IF(ISBLANK('Measured Data'!AH27),"",'Measured Data'!AH27)</f>
        <v/>
      </c>
      <c r="AI36" s="238" t="str">
        <f>IF(ISBLANK('Measured Data'!AI27),"",'Measured Data'!AI27)</f>
        <v/>
      </c>
      <c r="AJ36" s="238" t="str">
        <f>IF(ISBLANK('Measured Data'!AJ27),"",'Measured Data'!AJ27)</f>
        <v/>
      </c>
      <c r="AK36" s="238" t="str">
        <f>IF(ISBLANK('Measured Data'!AK27),"",'Measured Data'!AK27)</f>
        <v/>
      </c>
      <c r="AL36" s="238" t="str">
        <f>IF(ISBLANK('Measured Data'!AL27),"",'Measured Data'!AL27)</f>
        <v/>
      </c>
      <c r="AM36" s="238" t="str">
        <f>IF(ISBLANK('Measured Data'!AM27),"",'Measured Data'!AM27)</f>
        <v/>
      </c>
      <c r="AN36" s="238" t="str">
        <f>IF(ISBLANK('Measured Data'!AN27),"",'Measured Data'!AN27)</f>
        <v/>
      </c>
      <c r="AO36" s="238" t="str">
        <f>IF(ISBLANK('Measured Data'!AO27),"",'Measured Data'!AO27)</f>
        <v/>
      </c>
      <c r="AP36" s="238" t="str">
        <f>IF(ISBLANK('Measured Data'!AP27),"",'Measured Data'!AP27)</f>
        <v/>
      </c>
      <c r="AQ36" s="238" t="e">
        <f>IF(ISBLANK('Measured Data'!#REF!),"",'Measured Data'!#REF!)</f>
        <v>#REF!</v>
      </c>
      <c r="AR36" s="238" t="e">
        <f>IF(ISBLANK('Measured Data'!#REF!),"",'Measured Data'!#REF!)</f>
        <v>#REF!</v>
      </c>
      <c r="AS36" s="238" t="e">
        <f>IF(ISBLANK('Measured Data'!#REF!),"",'Measured Data'!#REF!)</f>
        <v>#REF!</v>
      </c>
      <c r="AT36" s="238" t="e">
        <f>IF(ISBLANK('Measured Data'!#REF!),"",'Measured Data'!#REF!)</f>
        <v>#REF!</v>
      </c>
      <c r="AU36" s="238" t="e">
        <f>IF(ISBLANK('Measured Data'!#REF!),"",'Measured Data'!#REF!)</f>
        <v>#REF!</v>
      </c>
      <c r="AV36" s="238" t="e">
        <f>IF(ISBLANK('Measured Data'!#REF!),"",'Measured Data'!#REF!)</f>
        <v>#REF!</v>
      </c>
      <c r="AW36" s="238" t="e">
        <f>IF(ISBLANK('Measured Data'!#REF!),"",'Measured Data'!#REF!)</f>
        <v>#REF!</v>
      </c>
      <c r="AX36" s="238" t="e">
        <f>IF(ISBLANK('Measured Data'!#REF!),"",'Measured Data'!#REF!)</f>
        <v>#REF!</v>
      </c>
      <c r="AY36" s="238" t="e">
        <f>IF(ISBLANK('Measured Data'!#REF!),"",'Measured Data'!#REF!)</f>
        <v>#REF!</v>
      </c>
      <c r="AZ36" s="238" t="e">
        <f>IF(ISBLANK('Measured Data'!#REF!),"",'Measured Data'!#REF!)</f>
        <v>#REF!</v>
      </c>
      <c r="BA36" s="238" t="e">
        <f>IF(ISBLANK('Measured Data'!#REF!),"",'Measured Data'!#REF!)</f>
        <v>#REF!</v>
      </c>
      <c r="BB36" s="238" t="e">
        <f>IF(ISBLANK('Measured Data'!#REF!),"",'Measured Data'!#REF!)</f>
        <v>#REF!</v>
      </c>
      <c r="BC36" s="238" t="e">
        <f>IF(ISBLANK('Measured Data'!#REF!),"",'Measured Data'!#REF!)</f>
        <v>#REF!</v>
      </c>
      <c r="BD36" s="238" t="e">
        <f>IF(ISBLANK('Measured Data'!#REF!),"",'Measured Data'!#REF!)</f>
        <v>#REF!</v>
      </c>
      <c r="BE36" s="238" t="e">
        <f>IF(ISBLANK('Measured Data'!#REF!),"",'Measured Data'!#REF!)</f>
        <v>#REF!</v>
      </c>
      <c r="BF36" s="238" t="e">
        <f>IF(ISBLANK('Measured Data'!#REF!),"",'Measured Data'!#REF!)</f>
        <v>#REF!</v>
      </c>
      <c r="BG36" s="238" t="e">
        <f>IF(ISBLANK('Measured Data'!#REF!),"",'Measured Data'!#REF!)</f>
        <v>#REF!</v>
      </c>
      <c r="BH36" s="238" t="e">
        <f>IF(ISBLANK('Measured Data'!#REF!),"",'Measured Data'!#REF!)</f>
        <v>#REF!</v>
      </c>
      <c r="BI36" s="238" t="e">
        <f>IF(ISBLANK('Measured Data'!#REF!),"",'Measured Data'!#REF!)</f>
        <v>#REF!</v>
      </c>
      <c r="BJ36" s="238" t="e">
        <f>IF(ISBLANK('Measured Data'!#REF!),"",'Measured Data'!#REF!)</f>
        <v>#REF!</v>
      </c>
      <c r="BK36" s="238" t="e">
        <f>IF(ISBLANK('Measured Data'!#REF!),"",'Measured Data'!#REF!)</f>
        <v>#REF!</v>
      </c>
      <c r="BL36" s="238" t="e">
        <f>IF(ISBLANK('Measured Data'!#REF!),"",'Measured Data'!#REF!)</f>
        <v>#REF!</v>
      </c>
      <c r="BM36" s="238" t="e">
        <f>IF(ISBLANK('Measured Data'!#REF!),"",'Measured Data'!#REF!)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IF('Measured Data'!B28&lt;&gt;0,'Measured Data'!$B$1,"")</f>
        <v/>
      </c>
      <c r="B37" s="238" t="str">
        <f>IF(ISBLANK('Measured Data'!A28),"",'Measured Data'!A28)</f>
        <v/>
      </c>
      <c r="C37" s="245" t="str">
        <f>IF(ISBLANK('Measured Data'!B28),"",'Measured Data'!B28)</f>
        <v/>
      </c>
      <c r="D37" s="246" t="str">
        <f>IF(ISBLANK('Measured Data'!C28),"",'Measured Data'!C28)</f>
        <v/>
      </c>
      <c r="E37" s="238" t="str">
        <f>IF(ISBLANK('Measured Data'!D28),"",'Measured Data'!D28)</f>
        <v/>
      </c>
      <c r="F37" s="238" t="str">
        <f>IF(ISBLANK('Measured Data'!E28),"",'Measured Data'!E28)</f>
        <v/>
      </c>
      <c r="G37" s="238" t="str">
        <f>IF(ISBLANK('Measured Data'!G28),"",'Measured Data'!G28)</f>
        <v/>
      </c>
      <c r="H37" s="238" t="str">
        <f>IF(ISBLANK('Measured Data'!H28),"",'Measured Data'!H28)</f>
        <v/>
      </c>
      <c r="I37" s="238" t="str">
        <f>IF(ISBLANK('Measured Data'!I28),"",'Measured Data'!I28)</f>
        <v/>
      </c>
      <c r="J37" s="238" t="str">
        <f>IF(ISBLANK('Measured Data'!J28),"",'Measured Data'!J28)</f>
        <v/>
      </c>
      <c r="K37" s="238" t="str">
        <f>IF(ISBLANK('Measured Data'!K28),"",'Measured Data'!K28)</f>
        <v/>
      </c>
      <c r="L37" s="238" t="str">
        <f>IF(ISBLANK('Measured Data'!L28),"",'Measured Data'!L28)</f>
        <v/>
      </c>
      <c r="M37" s="238" t="str">
        <f>IF(ISBLANK('Measured Data'!M28),"",'Measured Data'!M28)</f>
        <v/>
      </c>
      <c r="N37" s="238" t="str">
        <f>IF(ISBLANK('Measured Data'!N28),"",'Measured Data'!N28)</f>
        <v/>
      </c>
      <c r="O37" s="238" t="str">
        <f>IF(ISBLANK('Measured Data'!O28),"",'Measured Data'!O28)</f>
        <v/>
      </c>
      <c r="P37" s="238" t="str">
        <f>IF(ISBLANK('Measured Data'!P28),"",'Measured Data'!P28)</f>
        <v/>
      </c>
      <c r="Q37" s="238" t="str">
        <f>IF(ISBLANK('Measured Data'!Q28),"",'Measured Data'!Q28)</f>
        <v/>
      </c>
      <c r="R37" s="238" t="str">
        <f>IF(ISBLANK('Measured Data'!R28),"",'Measured Data'!R28)</f>
        <v/>
      </c>
      <c r="S37" s="238" t="str">
        <f>IF(ISBLANK('Measured Data'!S28),"",'Measured Data'!S28)</f>
        <v/>
      </c>
      <c r="T37" s="238" t="str">
        <f>IF(ISBLANK('Measured Data'!T28),"",'Measured Data'!T28)</f>
        <v/>
      </c>
      <c r="U37" s="238" t="str">
        <f>IF(ISBLANK('Measured Data'!U28),"",'Measured Data'!U28)</f>
        <v/>
      </c>
      <c r="V37" s="238" t="str">
        <f>IF(ISBLANK('Measured Data'!V28),"",'Measured Data'!V28)</f>
        <v/>
      </c>
      <c r="W37" s="238" t="str">
        <f>IF(ISBLANK('Measured Data'!W28),"",'Measured Data'!W28)</f>
        <v/>
      </c>
      <c r="X37" s="238" t="str">
        <f>IF(ISBLANK('Measured Data'!X28),"",'Measured Data'!X28)</f>
        <v/>
      </c>
      <c r="Y37" s="238" t="str">
        <f>IF(ISBLANK('Measured Data'!Y28),"",'Measured Data'!Y28)</f>
        <v/>
      </c>
      <c r="Z37" s="238" t="str">
        <f>IF(ISBLANK('Measured Data'!Z28),"",'Measured Data'!Z28)</f>
        <v/>
      </c>
      <c r="AA37" s="238" t="str">
        <f>IF(ISBLANK('Measured Data'!AA28),"",'Measured Data'!AA28)</f>
        <v/>
      </c>
      <c r="AB37" s="238" t="str">
        <f>IF(ISBLANK('Measured Data'!AB28),"",'Measured Data'!AB28)</f>
        <v/>
      </c>
      <c r="AC37" s="238" t="str">
        <f>IF(ISBLANK('Measured Data'!AC28),"",'Measured Data'!AC28)</f>
        <v/>
      </c>
      <c r="AD37" s="238" t="str">
        <f>IF(ISBLANK('Measured Data'!AD28),"",'Measured Data'!AD28)</f>
        <v/>
      </c>
      <c r="AE37" s="238" t="str">
        <f>IF(ISBLANK('Measured Data'!AE28),"",'Measured Data'!AE28)</f>
        <v/>
      </c>
      <c r="AF37" s="238" t="str">
        <f>IF(ISBLANK('Measured Data'!AF28),"",'Measured Data'!AF28)</f>
        <v/>
      </c>
      <c r="AG37" s="238" t="str">
        <f>IF(ISBLANK('Measured Data'!AG28),"",'Measured Data'!AG28)</f>
        <v/>
      </c>
      <c r="AH37" s="238" t="str">
        <f>IF(ISBLANK('Measured Data'!AH28),"",'Measured Data'!AH28)</f>
        <v/>
      </c>
      <c r="AI37" s="238" t="str">
        <f>IF(ISBLANK('Measured Data'!AI28),"",'Measured Data'!AI28)</f>
        <v/>
      </c>
      <c r="AJ37" s="238" t="str">
        <f>IF(ISBLANK('Measured Data'!AJ28),"",'Measured Data'!AJ28)</f>
        <v/>
      </c>
      <c r="AK37" s="238" t="str">
        <f>IF(ISBLANK('Measured Data'!AK28),"",'Measured Data'!AK28)</f>
        <v/>
      </c>
      <c r="AL37" s="238" t="str">
        <f>IF(ISBLANK('Measured Data'!AL28),"",'Measured Data'!AL28)</f>
        <v/>
      </c>
      <c r="AM37" s="238" t="str">
        <f>IF(ISBLANK('Measured Data'!AM28),"",'Measured Data'!AM28)</f>
        <v/>
      </c>
      <c r="AN37" s="238" t="str">
        <f>IF(ISBLANK('Measured Data'!AN28),"",'Measured Data'!AN28)</f>
        <v/>
      </c>
      <c r="AO37" s="238" t="str">
        <f>IF(ISBLANK('Measured Data'!AO28),"",'Measured Data'!AO28)</f>
        <v/>
      </c>
      <c r="AP37" s="238" t="str">
        <f>IF(ISBLANK('Measured Data'!AP28),"",'Measured Data'!AP28)</f>
        <v/>
      </c>
      <c r="AQ37" s="238" t="e">
        <f>IF(ISBLANK('Measured Data'!#REF!),"",'Measured Data'!#REF!)</f>
        <v>#REF!</v>
      </c>
      <c r="AR37" s="238" t="e">
        <f>IF(ISBLANK('Measured Data'!#REF!),"",'Measured Data'!#REF!)</f>
        <v>#REF!</v>
      </c>
      <c r="AS37" s="238" t="e">
        <f>IF(ISBLANK('Measured Data'!#REF!),"",'Measured Data'!#REF!)</f>
        <v>#REF!</v>
      </c>
      <c r="AT37" s="238" t="e">
        <f>IF(ISBLANK('Measured Data'!#REF!),"",'Measured Data'!#REF!)</f>
        <v>#REF!</v>
      </c>
      <c r="AU37" s="238" t="e">
        <f>IF(ISBLANK('Measured Data'!#REF!),"",'Measured Data'!#REF!)</f>
        <v>#REF!</v>
      </c>
      <c r="AV37" s="238" t="e">
        <f>IF(ISBLANK('Measured Data'!#REF!),"",'Measured Data'!#REF!)</f>
        <v>#REF!</v>
      </c>
      <c r="AW37" s="238" t="e">
        <f>IF(ISBLANK('Measured Data'!#REF!),"",'Measured Data'!#REF!)</f>
        <v>#REF!</v>
      </c>
      <c r="AX37" s="238" t="e">
        <f>IF(ISBLANK('Measured Data'!#REF!),"",'Measured Data'!#REF!)</f>
        <v>#REF!</v>
      </c>
      <c r="AY37" s="238" t="e">
        <f>IF(ISBLANK('Measured Data'!#REF!),"",'Measured Data'!#REF!)</f>
        <v>#REF!</v>
      </c>
      <c r="AZ37" s="238" t="e">
        <f>IF(ISBLANK('Measured Data'!#REF!),"",'Measured Data'!#REF!)</f>
        <v>#REF!</v>
      </c>
      <c r="BA37" s="238" t="e">
        <f>IF(ISBLANK('Measured Data'!#REF!),"",'Measured Data'!#REF!)</f>
        <v>#REF!</v>
      </c>
      <c r="BB37" s="238" t="e">
        <f>IF(ISBLANK('Measured Data'!#REF!),"",'Measured Data'!#REF!)</f>
        <v>#REF!</v>
      </c>
      <c r="BC37" s="238" t="e">
        <f>IF(ISBLANK('Measured Data'!#REF!),"",'Measured Data'!#REF!)</f>
        <v>#REF!</v>
      </c>
      <c r="BD37" s="238" t="e">
        <f>IF(ISBLANK('Measured Data'!#REF!),"",'Measured Data'!#REF!)</f>
        <v>#REF!</v>
      </c>
      <c r="BE37" s="238" t="e">
        <f>IF(ISBLANK('Measured Data'!#REF!),"",'Measured Data'!#REF!)</f>
        <v>#REF!</v>
      </c>
      <c r="BF37" s="238" t="e">
        <f>IF(ISBLANK('Measured Data'!#REF!),"",'Measured Data'!#REF!)</f>
        <v>#REF!</v>
      </c>
      <c r="BG37" s="238" t="e">
        <f>IF(ISBLANK('Measured Data'!#REF!),"",'Measured Data'!#REF!)</f>
        <v>#REF!</v>
      </c>
      <c r="BH37" s="238" t="e">
        <f>IF(ISBLANK('Measured Data'!#REF!),"",'Measured Data'!#REF!)</f>
        <v>#REF!</v>
      </c>
      <c r="BI37" s="238" t="e">
        <f>IF(ISBLANK('Measured Data'!#REF!),"",'Measured Data'!#REF!)</f>
        <v>#REF!</v>
      </c>
      <c r="BJ37" s="238" t="e">
        <f>IF(ISBLANK('Measured Data'!#REF!),"",'Measured Data'!#REF!)</f>
        <v>#REF!</v>
      </c>
      <c r="BK37" s="238" t="e">
        <f>IF(ISBLANK('Measured Data'!#REF!),"",'Measured Data'!#REF!)</f>
        <v>#REF!</v>
      </c>
      <c r="BL37" s="238" t="e">
        <f>IF(ISBLANK('Measured Data'!#REF!),"",'Measured Data'!#REF!)</f>
        <v>#REF!</v>
      </c>
      <c r="BM37" s="238" t="e">
        <f>IF(ISBLANK('Measured Data'!#REF!),"",'Measured Data'!#REF!)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IF('Measured Data'!B29&lt;&gt;0,'Measured Data'!$B$1,"")</f>
        <v/>
      </c>
      <c r="B38" s="238" t="str">
        <f>IF(ISBLANK('Measured Data'!A29),"",'Measured Data'!A29)</f>
        <v/>
      </c>
      <c r="C38" s="245" t="str">
        <f>IF(ISBLANK('Measured Data'!B29),"",'Measured Data'!B29)</f>
        <v/>
      </c>
      <c r="D38" s="246" t="str">
        <f>IF(ISBLANK('Measured Data'!C29),"",'Measured Data'!C29)</f>
        <v/>
      </c>
      <c r="E38" s="238" t="str">
        <f>IF(ISBLANK('Measured Data'!D29),"",'Measured Data'!D29)</f>
        <v/>
      </c>
      <c r="F38" s="238" t="str">
        <f>IF(ISBLANK('Measured Data'!E29),"",'Measured Data'!E29)</f>
        <v/>
      </c>
      <c r="G38" s="238" t="str">
        <f>IF(ISBLANK('Measured Data'!G29),"",'Measured Data'!G29)</f>
        <v/>
      </c>
      <c r="H38" s="238" t="str">
        <f>IF(ISBLANK('Measured Data'!H29),"",'Measured Data'!H29)</f>
        <v/>
      </c>
      <c r="I38" s="238" t="str">
        <f>IF(ISBLANK('Measured Data'!I29),"",'Measured Data'!I29)</f>
        <v/>
      </c>
      <c r="J38" s="238" t="str">
        <f>IF(ISBLANK('Measured Data'!J29),"",'Measured Data'!J29)</f>
        <v/>
      </c>
      <c r="K38" s="238" t="str">
        <f>IF(ISBLANK('Measured Data'!K29),"",'Measured Data'!K29)</f>
        <v/>
      </c>
      <c r="L38" s="238" t="str">
        <f>IF(ISBLANK('Measured Data'!L29),"",'Measured Data'!L29)</f>
        <v/>
      </c>
      <c r="M38" s="238" t="str">
        <f>IF(ISBLANK('Measured Data'!M29),"",'Measured Data'!M29)</f>
        <v/>
      </c>
      <c r="N38" s="238" t="str">
        <f>IF(ISBLANK('Measured Data'!N29),"",'Measured Data'!N29)</f>
        <v/>
      </c>
      <c r="O38" s="238" t="str">
        <f>IF(ISBLANK('Measured Data'!O29),"",'Measured Data'!O29)</f>
        <v/>
      </c>
      <c r="P38" s="238" t="str">
        <f>IF(ISBLANK('Measured Data'!P29),"",'Measured Data'!P29)</f>
        <v/>
      </c>
      <c r="Q38" s="238" t="str">
        <f>IF(ISBLANK('Measured Data'!Q29),"",'Measured Data'!Q29)</f>
        <v/>
      </c>
      <c r="R38" s="238" t="str">
        <f>IF(ISBLANK('Measured Data'!R29),"",'Measured Data'!R29)</f>
        <v/>
      </c>
      <c r="S38" s="238" t="str">
        <f>IF(ISBLANK('Measured Data'!S29),"",'Measured Data'!S29)</f>
        <v/>
      </c>
      <c r="T38" s="238" t="str">
        <f>IF(ISBLANK('Measured Data'!T29),"",'Measured Data'!T29)</f>
        <v/>
      </c>
      <c r="U38" s="238" t="str">
        <f>IF(ISBLANK('Measured Data'!U29),"",'Measured Data'!U29)</f>
        <v/>
      </c>
      <c r="V38" s="238" t="str">
        <f>IF(ISBLANK('Measured Data'!V29),"",'Measured Data'!V29)</f>
        <v/>
      </c>
      <c r="W38" s="238" t="str">
        <f>IF(ISBLANK('Measured Data'!W29),"",'Measured Data'!W29)</f>
        <v/>
      </c>
      <c r="X38" s="238" t="str">
        <f>IF(ISBLANK('Measured Data'!X29),"",'Measured Data'!X29)</f>
        <v/>
      </c>
      <c r="Y38" s="238" t="str">
        <f>IF(ISBLANK('Measured Data'!Y29),"",'Measured Data'!Y29)</f>
        <v/>
      </c>
      <c r="Z38" s="238" t="str">
        <f>IF(ISBLANK('Measured Data'!Z29),"",'Measured Data'!Z29)</f>
        <v/>
      </c>
      <c r="AA38" s="238" t="str">
        <f>IF(ISBLANK('Measured Data'!AA29),"",'Measured Data'!AA29)</f>
        <v/>
      </c>
      <c r="AB38" s="238" t="str">
        <f>IF(ISBLANK('Measured Data'!AB29),"",'Measured Data'!AB29)</f>
        <v/>
      </c>
      <c r="AC38" s="238" t="str">
        <f>IF(ISBLANK('Measured Data'!AC29),"",'Measured Data'!AC29)</f>
        <v/>
      </c>
      <c r="AD38" s="238" t="str">
        <f>IF(ISBLANK('Measured Data'!AD29),"",'Measured Data'!AD29)</f>
        <v/>
      </c>
      <c r="AE38" s="238" t="str">
        <f>IF(ISBLANK('Measured Data'!AE29),"",'Measured Data'!AE29)</f>
        <v/>
      </c>
      <c r="AF38" s="238" t="str">
        <f>IF(ISBLANK('Measured Data'!AF29),"",'Measured Data'!AF29)</f>
        <v/>
      </c>
      <c r="AG38" s="238" t="str">
        <f>IF(ISBLANK('Measured Data'!AG29),"",'Measured Data'!AG29)</f>
        <v/>
      </c>
      <c r="AH38" s="238" t="str">
        <f>IF(ISBLANK('Measured Data'!AH29),"",'Measured Data'!AH29)</f>
        <v/>
      </c>
      <c r="AI38" s="238" t="str">
        <f>IF(ISBLANK('Measured Data'!AI29),"",'Measured Data'!AI29)</f>
        <v/>
      </c>
      <c r="AJ38" s="238" t="str">
        <f>IF(ISBLANK('Measured Data'!AJ29),"",'Measured Data'!AJ29)</f>
        <v/>
      </c>
      <c r="AK38" s="238" t="str">
        <f>IF(ISBLANK('Measured Data'!AK29),"",'Measured Data'!AK29)</f>
        <v/>
      </c>
      <c r="AL38" s="238" t="str">
        <f>IF(ISBLANK('Measured Data'!AL29),"",'Measured Data'!AL29)</f>
        <v/>
      </c>
      <c r="AM38" s="238" t="str">
        <f>IF(ISBLANK('Measured Data'!AM29),"",'Measured Data'!AM29)</f>
        <v/>
      </c>
      <c r="AN38" s="238" t="str">
        <f>IF(ISBLANK('Measured Data'!AN29),"",'Measured Data'!AN29)</f>
        <v/>
      </c>
      <c r="AO38" s="238" t="str">
        <f>IF(ISBLANK('Measured Data'!AO29),"",'Measured Data'!AO29)</f>
        <v/>
      </c>
      <c r="AP38" s="238" t="str">
        <f>IF(ISBLANK('Measured Data'!AP29),"",'Measured Data'!AP29)</f>
        <v/>
      </c>
      <c r="AQ38" s="238" t="e">
        <f>IF(ISBLANK('Measured Data'!#REF!),"",'Measured Data'!#REF!)</f>
        <v>#REF!</v>
      </c>
      <c r="AR38" s="238" t="e">
        <f>IF(ISBLANK('Measured Data'!#REF!),"",'Measured Data'!#REF!)</f>
        <v>#REF!</v>
      </c>
      <c r="AS38" s="238" t="e">
        <f>IF(ISBLANK('Measured Data'!#REF!),"",'Measured Data'!#REF!)</f>
        <v>#REF!</v>
      </c>
      <c r="AT38" s="238" t="e">
        <f>IF(ISBLANK('Measured Data'!#REF!),"",'Measured Data'!#REF!)</f>
        <v>#REF!</v>
      </c>
      <c r="AU38" s="238" t="e">
        <f>IF(ISBLANK('Measured Data'!#REF!),"",'Measured Data'!#REF!)</f>
        <v>#REF!</v>
      </c>
      <c r="AV38" s="238" t="e">
        <f>IF(ISBLANK('Measured Data'!#REF!),"",'Measured Data'!#REF!)</f>
        <v>#REF!</v>
      </c>
      <c r="AW38" s="238" t="e">
        <f>IF(ISBLANK('Measured Data'!#REF!),"",'Measured Data'!#REF!)</f>
        <v>#REF!</v>
      </c>
      <c r="AX38" s="238" t="e">
        <f>IF(ISBLANK('Measured Data'!#REF!),"",'Measured Data'!#REF!)</f>
        <v>#REF!</v>
      </c>
      <c r="AY38" s="238" t="e">
        <f>IF(ISBLANK('Measured Data'!#REF!),"",'Measured Data'!#REF!)</f>
        <v>#REF!</v>
      </c>
      <c r="AZ38" s="238" t="e">
        <f>IF(ISBLANK('Measured Data'!#REF!),"",'Measured Data'!#REF!)</f>
        <v>#REF!</v>
      </c>
      <c r="BA38" s="238" t="e">
        <f>IF(ISBLANK('Measured Data'!#REF!),"",'Measured Data'!#REF!)</f>
        <v>#REF!</v>
      </c>
      <c r="BB38" s="238" t="e">
        <f>IF(ISBLANK('Measured Data'!#REF!),"",'Measured Data'!#REF!)</f>
        <v>#REF!</v>
      </c>
      <c r="BC38" s="238" t="e">
        <f>IF(ISBLANK('Measured Data'!#REF!),"",'Measured Data'!#REF!)</f>
        <v>#REF!</v>
      </c>
      <c r="BD38" s="238" t="e">
        <f>IF(ISBLANK('Measured Data'!#REF!),"",'Measured Data'!#REF!)</f>
        <v>#REF!</v>
      </c>
      <c r="BE38" s="238" t="e">
        <f>IF(ISBLANK('Measured Data'!#REF!),"",'Measured Data'!#REF!)</f>
        <v>#REF!</v>
      </c>
      <c r="BF38" s="238" t="e">
        <f>IF(ISBLANK('Measured Data'!#REF!),"",'Measured Data'!#REF!)</f>
        <v>#REF!</v>
      </c>
      <c r="BG38" s="238" t="e">
        <f>IF(ISBLANK('Measured Data'!#REF!),"",'Measured Data'!#REF!)</f>
        <v>#REF!</v>
      </c>
      <c r="BH38" s="238" t="e">
        <f>IF(ISBLANK('Measured Data'!#REF!),"",'Measured Data'!#REF!)</f>
        <v>#REF!</v>
      </c>
      <c r="BI38" s="238" t="e">
        <f>IF(ISBLANK('Measured Data'!#REF!),"",'Measured Data'!#REF!)</f>
        <v>#REF!</v>
      </c>
      <c r="BJ38" s="238" t="e">
        <f>IF(ISBLANK('Measured Data'!#REF!),"",'Measured Data'!#REF!)</f>
        <v>#REF!</v>
      </c>
      <c r="BK38" s="238" t="e">
        <f>IF(ISBLANK('Measured Data'!#REF!),"",'Measured Data'!#REF!)</f>
        <v>#REF!</v>
      </c>
      <c r="BL38" s="238" t="e">
        <f>IF(ISBLANK('Measured Data'!#REF!),"",'Measured Data'!#REF!)</f>
        <v>#REF!</v>
      </c>
      <c r="BM38" s="238" t="e">
        <f>IF(ISBLANK('Measured Data'!#REF!),"",'Measured Data'!#REF!)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IF('Measured Data'!B30&lt;&gt;0,'Measured Data'!$B$1,"")</f>
        <v/>
      </c>
      <c r="B39" s="238" t="str">
        <f>IF(ISBLANK('Measured Data'!A30),"",'Measured Data'!A30)</f>
        <v/>
      </c>
      <c r="C39" s="245" t="str">
        <f>IF(ISBLANK('Measured Data'!B30),"",'Measured Data'!B30)</f>
        <v/>
      </c>
      <c r="D39" s="246" t="str">
        <f>IF(ISBLANK('Measured Data'!C30),"",'Measured Data'!C30)</f>
        <v/>
      </c>
      <c r="E39" s="238" t="str">
        <f>IF(ISBLANK('Measured Data'!D30),"",'Measured Data'!D30)</f>
        <v/>
      </c>
      <c r="F39" s="238" t="str">
        <f>IF(ISBLANK('Measured Data'!E30),"",'Measured Data'!E30)</f>
        <v/>
      </c>
      <c r="G39" s="238" t="str">
        <f>IF(ISBLANK('Measured Data'!G30),"",'Measured Data'!G30)</f>
        <v/>
      </c>
      <c r="H39" s="238" t="str">
        <f>IF(ISBLANK('Measured Data'!H30),"",'Measured Data'!H30)</f>
        <v/>
      </c>
      <c r="I39" s="238" t="str">
        <f>IF(ISBLANK('Measured Data'!I30),"",'Measured Data'!I30)</f>
        <v/>
      </c>
      <c r="J39" s="238" t="str">
        <f>IF(ISBLANK('Measured Data'!J30),"",'Measured Data'!J30)</f>
        <v/>
      </c>
      <c r="K39" s="238" t="str">
        <f>IF(ISBLANK('Measured Data'!K30),"",'Measured Data'!K30)</f>
        <v/>
      </c>
      <c r="L39" s="238" t="str">
        <f>IF(ISBLANK('Measured Data'!L30),"",'Measured Data'!L30)</f>
        <v/>
      </c>
      <c r="M39" s="238" t="str">
        <f>IF(ISBLANK('Measured Data'!M30),"",'Measured Data'!M30)</f>
        <v/>
      </c>
      <c r="N39" s="238" t="str">
        <f>IF(ISBLANK('Measured Data'!N30),"",'Measured Data'!N30)</f>
        <v/>
      </c>
      <c r="O39" s="238" t="str">
        <f>IF(ISBLANK('Measured Data'!O30),"",'Measured Data'!O30)</f>
        <v/>
      </c>
      <c r="P39" s="238" t="str">
        <f>IF(ISBLANK('Measured Data'!P30),"",'Measured Data'!P30)</f>
        <v/>
      </c>
      <c r="Q39" s="238" t="str">
        <f>IF(ISBLANK('Measured Data'!Q30),"",'Measured Data'!Q30)</f>
        <v/>
      </c>
      <c r="R39" s="238" t="str">
        <f>IF(ISBLANK('Measured Data'!R30),"",'Measured Data'!R30)</f>
        <v/>
      </c>
      <c r="S39" s="238" t="str">
        <f>IF(ISBLANK('Measured Data'!S30),"",'Measured Data'!S30)</f>
        <v/>
      </c>
      <c r="T39" s="238" t="str">
        <f>IF(ISBLANK('Measured Data'!T30),"",'Measured Data'!T30)</f>
        <v/>
      </c>
      <c r="U39" s="238" t="str">
        <f>IF(ISBLANK('Measured Data'!U30),"",'Measured Data'!U30)</f>
        <v/>
      </c>
      <c r="V39" s="238" t="str">
        <f>IF(ISBLANK('Measured Data'!V30),"",'Measured Data'!V30)</f>
        <v/>
      </c>
      <c r="W39" s="238" t="str">
        <f>IF(ISBLANK('Measured Data'!W30),"",'Measured Data'!W30)</f>
        <v/>
      </c>
      <c r="X39" s="238" t="str">
        <f>IF(ISBLANK('Measured Data'!X30),"",'Measured Data'!X30)</f>
        <v/>
      </c>
      <c r="Y39" s="238" t="str">
        <f>IF(ISBLANK('Measured Data'!Y30),"",'Measured Data'!Y30)</f>
        <v/>
      </c>
      <c r="Z39" s="238" t="str">
        <f>IF(ISBLANK('Measured Data'!Z30),"",'Measured Data'!Z30)</f>
        <v/>
      </c>
      <c r="AA39" s="238" t="str">
        <f>IF(ISBLANK('Measured Data'!AA30),"",'Measured Data'!AA30)</f>
        <v/>
      </c>
      <c r="AB39" s="238" t="str">
        <f>IF(ISBLANK('Measured Data'!AB30),"",'Measured Data'!AB30)</f>
        <v/>
      </c>
      <c r="AC39" s="238" t="str">
        <f>IF(ISBLANK('Measured Data'!AC30),"",'Measured Data'!AC30)</f>
        <v/>
      </c>
      <c r="AD39" s="238" t="str">
        <f>IF(ISBLANK('Measured Data'!AD30),"",'Measured Data'!AD30)</f>
        <v/>
      </c>
      <c r="AE39" s="238" t="str">
        <f>IF(ISBLANK('Measured Data'!AE30),"",'Measured Data'!AE30)</f>
        <v/>
      </c>
      <c r="AF39" s="238" t="str">
        <f>IF(ISBLANK('Measured Data'!AF30),"",'Measured Data'!AF30)</f>
        <v/>
      </c>
      <c r="AG39" s="238" t="str">
        <f>IF(ISBLANK('Measured Data'!AG30),"",'Measured Data'!AG30)</f>
        <v/>
      </c>
      <c r="AH39" s="238" t="str">
        <f>IF(ISBLANK('Measured Data'!AH30),"",'Measured Data'!AH30)</f>
        <v/>
      </c>
      <c r="AI39" s="238" t="str">
        <f>IF(ISBLANK('Measured Data'!AI30),"",'Measured Data'!AI30)</f>
        <v/>
      </c>
      <c r="AJ39" s="238" t="str">
        <f>IF(ISBLANK('Measured Data'!AJ30),"",'Measured Data'!AJ30)</f>
        <v/>
      </c>
      <c r="AK39" s="238" t="str">
        <f>IF(ISBLANK('Measured Data'!AK30),"",'Measured Data'!AK30)</f>
        <v/>
      </c>
      <c r="AL39" s="238" t="str">
        <f>IF(ISBLANK('Measured Data'!AL30),"",'Measured Data'!AL30)</f>
        <v/>
      </c>
      <c r="AM39" s="238" t="str">
        <f>IF(ISBLANK('Measured Data'!AM30),"",'Measured Data'!AM30)</f>
        <v/>
      </c>
      <c r="AN39" s="238" t="str">
        <f>IF(ISBLANK('Measured Data'!AN30),"",'Measured Data'!AN30)</f>
        <v/>
      </c>
      <c r="AO39" s="238" t="str">
        <f>IF(ISBLANK('Measured Data'!AO30),"",'Measured Data'!AO30)</f>
        <v/>
      </c>
      <c r="AP39" s="238" t="str">
        <f>IF(ISBLANK('Measured Data'!AP30),"",'Measured Data'!AP30)</f>
        <v/>
      </c>
      <c r="AQ39" s="238" t="e">
        <f>IF(ISBLANK('Measured Data'!#REF!),"",'Measured Data'!#REF!)</f>
        <v>#REF!</v>
      </c>
      <c r="AR39" s="238" t="e">
        <f>IF(ISBLANK('Measured Data'!#REF!),"",'Measured Data'!#REF!)</f>
        <v>#REF!</v>
      </c>
      <c r="AS39" s="238" t="e">
        <f>IF(ISBLANK('Measured Data'!#REF!),"",'Measured Data'!#REF!)</f>
        <v>#REF!</v>
      </c>
      <c r="AT39" s="238" t="e">
        <f>IF(ISBLANK('Measured Data'!#REF!),"",'Measured Data'!#REF!)</f>
        <v>#REF!</v>
      </c>
      <c r="AU39" s="238" t="e">
        <f>IF(ISBLANK('Measured Data'!#REF!),"",'Measured Data'!#REF!)</f>
        <v>#REF!</v>
      </c>
      <c r="AV39" s="238" t="e">
        <f>IF(ISBLANK('Measured Data'!#REF!),"",'Measured Data'!#REF!)</f>
        <v>#REF!</v>
      </c>
      <c r="AW39" s="238" t="e">
        <f>IF(ISBLANK('Measured Data'!#REF!),"",'Measured Data'!#REF!)</f>
        <v>#REF!</v>
      </c>
      <c r="AX39" s="238" t="e">
        <f>IF(ISBLANK('Measured Data'!#REF!),"",'Measured Data'!#REF!)</f>
        <v>#REF!</v>
      </c>
      <c r="AY39" s="238" t="e">
        <f>IF(ISBLANK('Measured Data'!#REF!),"",'Measured Data'!#REF!)</f>
        <v>#REF!</v>
      </c>
      <c r="AZ39" s="238" t="e">
        <f>IF(ISBLANK('Measured Data'!#REF!),"",'Measured Data'!#REF!)</f>
        <v>#REF!</v>
      </c>
      <c r="BA39" s="238" t="e">
        <f>IF(ISBLANK('Measured Data'!#REF!),"",'Measured Data'!#REF!)</f>
        <v>#REF!</v>
      </c>
      <c r="BB39" s="238" t="e">
        <f>IF(ISBLANK('Measured Data'!#REF!),"",'Measured Data'!#REF!)</f>
        <v>#REF!</v>
      </c>
      <c r="BC39" s="238" t="e">
        <f>IF(ISBLANK('Measured Data'!#REF!),"",'Measured Data'!#REF!)</f>
        <v>#REF!</v>
      </c>
      <c r="BD39" s="238" t="e">
        <f>IF(ISBLANK('Measured Data'!#REF!),"",'Measured Data'!#REF!)</f>
        <v>#REF!</v>
      </c>
      <c r="BE39" s="238" t="e">
        <f>IF(ISBLANK('Measured Data'!#REF!),"",'Measured Data'!#REF!)</f>
        <v>#REF!</v>
      </c>
      <c r="BF39" s="238" t="e">
        <f>IF(ISBLANK('Measured Data'!#REF!),"",'Measured Data'!#REF!)</f>
        <v>#REF!</v>
      </c>
      <c r="BG39" s="238" t="e">
        <f>IF(ISBLANK('Measured Data'!#REF!),"",'Measured Data'!#REF!)</f>
        <v>#REF!</v>
      </c>
      <c r="BH39" s="238" t="e">
        <f>IF(ISBLANK('Measured Data'!#REF!),"",'Measured Data'!#REF!)</f>
        <v>#REF!</v>
      </c>
      <c r="BI39" s="238" t="e">
        <f>IF(ISBLANK('Measured Data'!#REF!),"",'Measured Data'!#REF!)</f>
        <v>#REF!</v>
      </c>
      <c r="BJ39" s="238" t="e">
        <f>IF(ISBLANK('Measured Data'!#REF!),"",'Measured Data'!#REF!)</f>
        <v>#REF!</v>
      </c>
      <c r="BK39" s="238" t="e">
        <f>IF(ISBLANK('Measured Data'!#REF!),"",'Measured Data'!#REF!)</f>
        <v>#REF!</v>
      </c>
      <c r="BL39" s="238" t="e">
        <f>IF(ISBLANK('Measured Data'!#REF!),"",'Measured Data'!#REF!)</f>
        <v>#REF!</v>
      </c>
      <c r="BM39" s="238" t="e">
        <f>IF(ISBLANK('Measured Data'!#REF!),"",'Measured Data'!#REF!)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IF('Measured Data'!B31&lt;&gt;0,'Measured Data'!$B$1,"")</f>
        <v/>
      </c>
      <c r="B40" s="238" t="str">
        <f>IF(ISBLANK('Measured Data'!A31),"",'Measured Data'!A31)</f>
        <v/>
      </c>
      <c r="C40" s="245" t="str">
        <f>IF(ISBLANK('Measured Data'!B31),"",'Measured Data'!B31)</f>
        <v/>
      </c>
      <c r="D40" s="246" t="str">
        <f>IF(ISBLANK('Measured Data'!C31),"",'Measured Data'!C31)</f>
        <v/>
      </c>
      <c r="E40" s="238" t="str">
        <f>IF(ISBLANK('Measured Data'!D31),"",'Measured Data'!D31)</f>
        <v/>
      </c>
      <c r="F40" s="238" t="str">
        <f>IF(ISBLANK('Measured Data'!E31),"",'Measured Data'!E31)</f>
        <v/>
      </c>
      <c r="G40" s="238" t="str">
        <f>IF(ISBLANK('Measured Data'!G31),"",'Measured Data'!G31)</f>
        <v/>
      </c>
      <c r="H40" s="238" t="str">
        <f>IF(ISBLANK('Measured Data'!H31),"",'Measured Data'!H31)</f>
        <v/>
      </c>
      <c r="I40" s="238" t="str">
        <f>IF(ISBLANK('Measured Data'!I31),"",'Measured Data'!I31)</f>
        <v/>
      </c>
      <c r="J40" s="238" t="str">
        <f>IF(ISBLANK('Measured Data'!J31),"",'Measured Data'!J31)</f>
        <v/>
      </c>
      <c r="K40" s="238" t="str">
        <f>IF(ISBLANK('Measured Data'!K31),"",'Measured Data'!K31)</f>
        <v/>
      </c>
      <c r="L40" s="238" t="str">
        <f>IF(ISBLANK('Measured Data'!L31),"",'Measured Data'!L31)</f>
        <v/>
      </c>
      <c r="M40" s="238" t="str">
        <f>IF(ISBLANK('Measured Data'!M31),"",'Measured Data'!M31)</f>
        <v/>
      </c>
      <c r="N40" s="238" t="str">
        <f>IF(ISBLANK('Measured Data'!N31),"",'Measured Data'!N31)</f>
        <v/>
      </c>
      <c r="O40" s="238" t="str">
        <f>IF(ISBLANK('Measured Data'!O31),"",'Measured Data'!O31)</f>
        <v/>
      </c>
      <c r="P40" s="238" t="str">
        <f>IF(ISBLANK('Measured Data'!P31),"",'Measured Data'!P31)</f>
        <v/>
      </c>
      <c r="Q40" s="238" t="str">
        <f>IF(ISBLANK('Measured Data'!Q31),"",'Measured Data'!Q31)</f>
        <v/>
      </c>
      <c r="R40" s="238" t="str">
        <f>IF(ISBLANK('Measured Data'!R31),"",'Measured Data'!R31)</f>
        <v/>
      </c>
      <c r="S40" s="238" t="str">
        <f>IF(ISBLANK('Measured Data'!S31),"",'Measured Data'!S31)</f>
        <v/>
      </c>
      <c r="T40" s="238" t="str">
        <f>IF(ISBLANK('Measured Data'!T31),"",'Measured Data'!T31)</f>
        <v/>
      </c>
      <c r="U40" s="238" t="str">
        <f>IF(ISBLANK('Measured Data'!U31),"",'Measured Data'!U31)</f>
        <v/>
      </c>
      <c r="V40" s="238" t="str">
        <f>IF(ISBLANK('Measured Data'!V31),"",'Measured Data'!V31)</f>
        <v/>
      </c>
      <c r="W40" s="238" t="str">
        <f>IF(ISBLANK('Measured Data'!W31),"",'Measured Data'!W31)</f>
        <v/>
      </c>
      <c r="X40" s="238" t="str">
        <f>IF(ISBLANK('Measured Data'!X31),"",'Measured Data'!X31)</f>
        <v/>
      </c>
      <c r="Y40" s="238" t="str">
        <f>IF(ISBLANK('Measured Data'!Y31),"",'Measured Data'!Y31)</f>
        <v/>
      </c>
      <c r="Z40" s="238" t="str">
        <f>IF(ISBLANK('Measured Data'!Z31),"",'Measured Data'!Z31)</f>
        <v/>
      </c>
      <c r="AA40" s="238" t="str">
        <f>IF(ISBLANK('Measured Data'!AA31),"",'Measured Data'!AA31)</f>
        <v/>
      </c>
      <c r="AB40" s="238" t="str">
        <f>IF(ISBLANK('Measured Data'!AB31),"",'Measured Data'!AB31)</f>
        <v/>
      </c>
      <c r="AC40" s="238" t="str">
        <f>IF(ISBLANK('Measured Data'!AC31),"",'Measured Data'!AC31)</f>
        <v/>
      </c>
      <c r="AD40" s="238" t="str">
        <f>IF(ISBLANK('Measured Data'!AD31),"",'Measured Data'!AD31)</f>
        <v/>
      </c>
      <c r="AE40" s="238" t="str">
        <f>IF(ISBLANK('Measured Data'!AE31),"",'Measured Data'!AE31)</f>
        <v/>
      </c>
      <c r="AF40" s="238" t="str">
        <f>IF(ISBLANK('Measured Data'!AF31),"",'Measured Data'!AF31)</f>
        <v/>
      </c>
      <c r="AG40" s="238" t="str">
        <f>IF(ISBLANK('Measured Data'!AG31),"",'Measured Data'!AG31)</f>
        <v/>
      </c>
      <c r="AH40" s="238" t="str">
        <f>IF(ISBLANK('Measured Data'!AH31),"",'Measured Data'!AH31)</f>
        <v/>
      </c>
      <c r="AI40" s="238" t="str">
        <f>IF(ISBLANK('Measured Data'!AI31),"",'Measured Data'!AI31)</f>
        <v/>
      </c>
      <c r="AJ40" s="238" t="str">
        <f>IF(ISBLANK('Measured Data'!AJ31),"",'Measured Data'!AJ31)</f>
        <v/>
      </c>
      <c r="AK40" s="238" t="str">
        <f>IF(ISBLANK('Measured Data'!AK31),"",'Measured Data'!AK31)</f>
        <v/>
      </c>
      <c r="AL40" s="238" t="str">
        <f>IF(ISBLANK('Measured Data'!AL31),"",'Measured Data'!AL31)</f>
        <v/>
      </c>
      <c r="AM40" s="238" t="str">
        <f>IF(ISBLANK('Measured Data'!AM31),"",'Measured Data'!AM31)</f>
        <v/>
      </c>
      <c r="AN40" s="238" t="str">
        <f>IF(ISBLANK('Measured Data'!AN31),"",'Measured Data'!AN31)</f>
        <v/>
      </c>
      <c r="AO40" s="238" t="str">
        <f>IF(ISBLANK('Measured Data'!AO31),"",'Measured Data'!AO31)</f>
        <v/>
      </c>
      <c r="AP40" s="238" t="str">
        <f>IF(ISBLANK('Measured Data'!AP31),"",'Measured Data'!AP31)</f>
        <v/>
      </c>
      <c r="AQ40" s="238" t="e">
        <f>IF(ISBLANK('Measured Data'!#REF!),"",'Measured Data'!#REF!)</f>
        <v>#REF!</v>
      </c>
      <c r="AR40" s="238" t="e">
        <f>IF(ISBLANK('Measured Data'!#REF!),"",'Measured Data'!#REF!)</f>
        <v>#REF!</v>
      </c>
      <c r="AS40" s="238" t="e">
        <f>IF(ISBLANK('Measured Data'!#REF!),"",'Measured Data'!#REF!)</f>
        <v>#REF!</v>
      </c>
      <c r="AT40" s="238" t="e">
        <f>IF(ISBLANK('Measured Data'!#REF!),"",'Measured Data'!#REF!)</f>
        <v>#REF!</v>
      </c>
      <c r="AU40" s="238" t="e">
        <f>IF(ISBLANK('Measured Data'!#REF!),"",'Measured Data'!#REF!)</f>
        <v>#REF!</v>
      </c>
      <c r="AV40" s="238" t="e">
        <f>IF(ISBLANK('Measured Data'!#REF!),"",'Measured Data'!#REF!)</f>
        <v>#REF!</v>
      </c>
      <c r="AW40" s="238" t="e">
        <f>IF(ISBLANK('Measured Data'!#REF!),"",'Measured Data'!#REF!)</f>
        <v>#REF!</v>
      </c>
      <c r="AX40" s="238" t="e">
        <f>IF(ISBLANK('Measured Data'!#REF!),"",'Measured Data'!#REF!)</f>
        <v>#REF!</v>
      </c>
      <c r="AY40" s="238" t="e">
        <f>IF(ISBLANK('Measured Data'!#REF!),"",'Measured Data'!#REF!)</f>
        <v>#REF!</v>
      </c>
      <c r="AZ40" s="238" t="e">
        <f>IF(ISBLANK('Measured Data'!#REF!),"",'Measured Data'!#REF!)</f>
        <v>#REF!</v>
      </c>
      <c r="BA40" s="238" t="e">
        <f>IF(ISBLANK('Measured Data'!#REF!),"",'Measured Data'!#REF!)</f>
        <v>#REF!</v>
      </c>
      <c r="BB40" s="238" t="e">
        <f>IF(ISBLANK('Measured Data'!#REF!),"",'Measured Data'!#REF!)</f>
        <v>#REF!</v>
      </c>
      <c r="BC40" s="238" t="e">
        <f>IF(ISBLANK('Measured Data'!#REF!),"",'Measured Data'!#REF!)</f>
        <v>#REF!</v>
      </c>
      <c r="BD40" s="238" t="e">
        <f>IF(ISBLANK('Measured Data'!#REF!),"",'Measured Data'!#REF!)</f>
        <v>#REF!</v>
      </c>
      <c r="BE40" s="238" t="e">
        <f>IF(ISBLANK('Measured Data'!#REF!),"",'Measured Data'!#REF!)</f>
        <v>#REF!</v>
      </c>
      <c r="BF40" s="238" t="e">
        <f>IF(ISBLANK('Measured Data'!#REF!),"",'Measured Data'!#REF!)</f>
        <v>#REF!</v>
      </c>
      <c r="BG40" s="238" t="e">
        <f>IF(ISBLANK('Measured Data'!#REF!),"",'Measured Data'!#REF!)</f>
        <v>#REF!</v>
      </c>
      <c r="BH40" s="238" t="e">
        <f>IF(ISBLANK('Measured Data'!#REF!),"",'Measured Data'!#REF!)</f>
        <v>#REF!</v>
      </c>
      <c r="BI40" s="238" t="e">
        <f>IF(ISBLANK('Measured Data'!#REF!),"",'Measured Data'!#REF!)</f>
        <v>#REF!</v>
      </c>
      <c r="BJ40" s="238" t="e">
        <f>IF(ISBLANK('Measured Data'!#REF!),"",'Measured Data'!#REF!)</f>
        <v>#REF!</v>
      </c>
      <c r="BK40" s="238" t="e">
        <f>IF(ISBLANK('Measured Data'!#REF!),"",'Measured Data'!#REF!)</f>
        <v>#REF!</v>
      </c>
      <c r="BL40" s="238" t="e">
        <f>IF(ISBLANK('Measured Data'!#REF!),"",'Measured Data'!#REF!)</f>
        <v>#REF!</v>
      </c>
      <c r="BM40" s="238" t="e">
        <f>IF(ISBLANK('Measured Data'!#REF!),"",'Measured Data'!#REF!)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IF('Measured Data'!B32&lt;&gt;0,'Measured Data'!$B$1,"")</f>
        <v/>
      </c>
      <c r="B41" s="238" t="str">
        <f>IF(ISBLANK('Measured Data'!A32),"",'Measured Data'!A32)</f>
        <v/>
      </c>
      <c r="C41" s="245" t="str">
        <f>IF(ISBLANK('Measured Data'!B32),"",'Measured Data'!B32)</f>
        <v/>
      </c>
      <c r="D41" s="246" t="str">
        <f>IF(ISBLANK('Measured Data'!C32),"",'Measured Data'!C32)</f>
        <v/>
      </c>
      <c r="E41" s="238" t="str">
        <f>IF(ISBLANK('Measured Data'!D32),"",'Measured Data'!D32)</f>
        <v/>
      </c>
      <c r="F41" s="238" t="str">
        <f>IF(ISBLANK('Measured Data'!E32),"",'Measured Data'!E32)</f>
        <v/>
      </c>
      <c r="G41" s="238" t="str">
        <f>IF(ISBLANK('Measured Data'!G32),"",'Measured Data'!G32)</f>
        <v/>
      </c>
      <c r="H41" s="238" t="str">
        <f>IF(ISBLANK('Measured Data'!H32),"",'Measured Data'!H32)</f>
        <v/>
      </c>
      <c r="I41" s="238" t="str">
        <f>IF(ISBLANK('Measured Data'!I32),"",'Measured Data'!I32)</f>
        <v/>
      </c>
      <c r="J41" s="238" t="str">
        <f>IF(ISBLANK('Measured Data'!J32),"",'Measured Data'!J32)</f>
        <v/>
      </c>
      <c r="K41" s="238" t="str">
        <f>IF(ISBLANK('Measured Data'!K32),"",'Measured Data'!K32)</f>
        <v/>
      </c>
      <c r="L41" s="238" t="str">
        <f>IF(ISBLANK('Measured Data'!L32),"",'Measured Data'!L32)</f>
        <v/>
      </c>
      <c r="M41" s="238" t="str">
        <f>IF(ISBLANK('Measured Data'!M32),"",'Measured Data'!M32)</f>
        <v/>
      </c>
      <c r="N41" s="238" t="str">
        <f>IF(ISBLANK('Measured Data'!N32),"",'Measured Data'!N32)</f>
        <v/>
      </c>
      <c r="O41" s="238" t="str">
        <f>IF(ISBLANK('Measured Data'!O32),"",'Measured Data'!O32)</f>
        <v/>
      </c>
      <c r="P41" s="238" t="str">
        <f>IF(ISBLANK('Measured Data'!P32),"",'Measured Data'!P32)</f>
        <v/>
      </c>
      <c r="Q41" s="238" t="str">
        <f>IF(ISBLANK('Measured Data'!Q32),"",'Measured Data'!Q32)</f>
        <v/>
      </c>
      <c r="R41" s="238" t="str">
        <f>IF(ISBLANK('Measured Data'!R32),"",'Measured Data'!R32)</f>
        <v/>
      </c>
      <c r="S41" s="238" t="str">
        <f>IF(ISBLANK('Measured Data'!S32),"",'Measured Data'!S32)</f>
        <v/>
      </c>
      <c r="T41" s="238" t="str">
        <f>IF(ISBLANK('Measured Data'!T32),"",'Measured Data'!T32)</f>
        <v/>
      </c>
      <c r="U41" s="238" t="str">
        <f>IF(ISBLANK('Measured Data'!U32),"",'Measured Data'!U32)</f>
        <v/>
      </c>
      <c r="V41" s="238" t="str">
        <f>IF(ISBLANK('Measured Data'!V32),"",'Measured Data'!V32)</f>
        <v/>
      </c>
      <c r="W41" s="238" t="str">
        <f>IF(ISBLANK('Measured Data'!W32),"",'Measured Data'!W32)</f>
        <v/>
      </c>
      <c r="X41" s="238" t="str">
        <f>IF(ISBLANK('Measured Data'!X32),"",'Measured Data'!X32)</f>
        <v/>
      </c>
      <c r="Y41" s="238" t="str">
        <f>IF(ISBLANK('Measured Data'!Y32),"",'Measured Data'!Y32)</f>
        <v/>
      </c>
      <c r="Z41" s="238" t="str">
        <f>IF(ISBLANK('Measured Data'!Z32),"",'Measured Data'!Z32)</f>
        <v/>
      </c>
      <c r="AA41" s="238" t="str">
        <f>IF(ISBLANK('Measured Data'!AA32),"",'Measured Data'!AA32)</f>
        <v/>
      </c>
      <c r="AB41" s="238" t="str">
        <f>IF(ISBLANK('Measured Data'!AB32),"",'Measured Data'!AB32)</f>
        <v/>
      </c>
      <c r="AC41" s="238" t="str">
        <f>IF(ISBLANK('Measured Data'!AC32),"",'Measured Data'!AC32)</f>
        <v/>
      </c>
      <c r="AD41" s="238" t="str">
        <f>IF(ISBLANK('Measured Data'!AD32),"",'Measured Data'!AD32)</f>
        <v/>
      </c>
      <c r="AE41" s="238" t="str">
        <f>IF(ISBLANK('Measured Data'!AE32),"",'Measured Data'!AE32)</f>
        <v/>
      </c>
      <c r="AF41" s="238" t="str">
        <f>IF(ISBLANK('Measured Data'!AF32),"",'Measured Data'!AF32)</f>
        <v/>
      </c>
      <c r="AG41" s="238" t="str">
        <f>IF(ISBLANK('Measured Data'!AG32),"",'Measured Data'!AG32)</f>
        <v/>
      </c>
      <c r="AH41" s="238" t="str">
        <f>IF(ISBLANK('Measured Data'!AH32),"",'Measured Data'!AH32)</f>
        <v/>
      </c>
      <c r="AI41" s="238" t="str">
        <f>IF(ISBLANK('Measured Data'!AI32),"",'Measured Data'!AI32)</f>
        <v/>
      </c>
      <c r="AJ41" s="238" t="str">
        <f>IF(ISBLANK('Measured Data'!AJ32),"",'Measured Data'!AJ32)</f>
        <v/>
      </c>
      <c r="AK41" s="238" t="str">
        <f>IF(ISBLANK('Measured Data'!AK32),"",'Measured Data'!AK32)</f>
        <v/>
      </c>
      <c r="AL41" s="238" t="str">
        <f>IF(ISBLANK('Measured Data'!AL32),"",'Measured Data'!AL32)</f>
        <v/>
      </c>
      <c r="AM41" s="238" t="str">
        <f>IF(ISBLANK('Measured Data'!AM32),"",'Measured Data'!AM32)</f>
        <v/>
      </c>
      <c r="AN41" s="238" t="str">
        <f>IF(ISBLANK('Measured Data'!AN32),"",'Measured Data'!AN32)</f>
        <v/>
      </c>
      <c r="AO41" s="238" t="str">
        <f>IF(ISBLANK('Measured Data'!AO32),"",'Measured Data'!AO32)</f>
        <v/>
      </c>
      <c r="AP41" s="238" t="str">
        <f>IF(ISBLANK('Measured Data'!AP32),"",'Measured Data'!AP32)</f>
        <v/>
      </c>
      <c r="AQ41" s="238" t="e">
        <f>IF(ISBLANK('Measured Data'!#REF!),"",'Measured Data'!#REF!)</f>
        <v>#REF!</v>
      </c>
      <c r="AR41" s="238" t="e">
        <f>IF(ISBLANK('Measured Data'!#REF!),"",'Measured Data'!#REF!)</f>
        <v>#REF!</v>
      </c>
      <c r="AS41" s="238" t="e">
        <f>IF(ISBLANK('Measured Data'!#REF!),"",'Measured Data'!#REF!)</f>
        <v>#REF!</v>
      </c>
      <c r="AT41" s="238" t="e">
        <f>IF(ISBLANK('Measured Data'!#REF!),"",'Measured Data'!#REF!)</f>
        <v>#REF!</v>
      </c>
      <c r="AU41" s="238" t="e">
        <f>IF(ISBLANK('Measured Data'!#REF!),"",'Measured Data'!#REF!)</f>
        <v>#REF!</v>
      </c>
      <c r="AV41" s="238" t="e">
        <f>IF(ISBLANK('Measured Data'!#REF!),"",'Measured Data'!#REF!)</f>
        <v>#REF!</v>
      </c>
      <c r="AW41" s="238" t="e">
        <f>IF(ISBLANK('Measured Data'!#REF!),"",'Measured Data'!#REF!)</f>
        <v>#REF!</v>
      </c>
      <c r="AX41" s="238" t="e">
        <f>IF(ISBLANK('Measured Data'!#REF!),"",'Measured Data'!#REF!)</f>
        <v>#REF!</v>
      </c>
      <c r="AY41" s="238" t="e">
        <f>IF(ISBLANK('Measured Data'!#REF!),"",'Measured Data'!#REF!)</f>
        <v>#REF!</v>
      </c>
      <c r="AZ41" s="238" t="e">
        <f>IF(ISBLANK('Measured Data'!#REF!),"",'Measured Data'!#REF!)</f>
        <v>#REF!</v>
      </c>
      <c r="BA41" s="238" t="e">
        <f>IF(ISBLANK('Measured Data'!#REF!),"",'Measured Data'!#REF!)</f>
        <v>#REF!</v>
      </c>
      <c r="BB41" s="238" t="e">
        <f>IF(ISBLANK('Measured Data'!#REF!),"",'Measured Data'!#REF!)</f>
        <v>#REF!</v>
      </c>
      <c r="BC41" s="238" t="e">
        <f>IF(ISBLANK('Measured Data'!#REF!),"",'Measured Data'!#REF!)</f>
        <v>#REF!</v>
      </c>
      <c r="BD41" s="238" t="e">
        <f>IF(ISBLANK('Measured Data'!#REF!),"",'Measured Data'!#REF!)</f>
        <v>#REF!</v>
      </c>
      <c r="BE41" s="238" t="e">
        <f>IF(ISBLANK('Measured Data'!#REF!),"",'Measured Data'!#REF!)</f>
        <v>#REF!</v>
      </c>
      <c r="BF41" s="238" t="e">
        <f>IF(ISBLANK('Measured Data'!#REF!),"",'Measured Data'!#REF!)</f>
        <v>#REF!</v>
      </c>
      <c r="BG41" s="238" t="e">
        <f>IF(ISBLANK('Measured Data'!#REF!),"",'Measured Data'!#REF!)</f>
        <v>#REF!</v>
      </c>
      <c r="BH41" s="238" t="e">
        <f>IF(ISBLANK('Measured Data'!#REF!),"",'Measured Data'!#REF!)</f>
        <v>#REF!</v>
      </c>
      <c r="BI41" s="238" t="e">
        <f>IF(ISBLANK('Measured Data'!#REF!),"",'Measured Data'!#REF!)</f>
        <v>#REF!</v>
      </c>
      <c r="BJ41" s="238" t="e">
        <f>IF(ISBLANK('Measured Data'!#REF!),"",'Measured Data'!#REF!)</f>
        <v>#REF!</v>
      </c>
      <c r="BK41" s="238" t="e">
        <f>IF(ISBLANK('Measured Data'!#REF!),"",'Measured Data'!#REF!)</f>
        <v>#REF!</v>
      </c>
      <c r="BL41" s="238" t="e">
        <f>IF(ISBLANK('Measured Data'!#REF!),"",'Measured Data'!#REF!)</f>
        <v>#REF!</v>
      </c>
      <c r="BM41" s="238" t="e">
        <f>IF(ISBLANK('Measured Data'!#REF!),"",'Measured Data'!#REF!)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IF('Measured Data'!B33&lt;&gt;0,'Measured Data'!$B$1,"")</f>
        <v/>
      </c>
      <c r="B42" s="238" t="str">
        <f>IF(ISBLANK('Measured Data'!A33),"",'Measured Data'!A33)</f>
        <v/>
      </c>
      <c r="C42" s="245" t="str">
        <f>IF(ISBLANK('Measured Data'!B33),"",'Measured Data'!B33)</f>
        <v/>
      </c>
      <c r="D42" s="246" t="str">
        <f>IF(ISBLANK('Measured Data'!C33),"",'Measured Data'!C33)</f>
        <v/>
      </c>
      <c r="E42" s="238" t="str">
        <f>IF(ISBLANK('Measured Data'!D33),"",'Measured Data'!D33)</f>
        <v/>
      </c>
      <c r="F42" s="238" t="str">
        <f>IF(ISBLANK('Measured Data'!E33),"",'Measured Data'!E33)</f>
        <v/>
      </c>
      <c r="G42" s="238" t="str">
        <f>IF(ISBLANK('Measured Data'!G33),"",'Measured Data'!G33)</f>
        <v/>
      </c>
      <c r="H42" s="238" t="str">
        <f>IF(ISBLANK('Measured Data'!H33),"",'Measured Data'!H33)</f>
        <v/>
      </c>
      <c r="I42" s="238" t="str">
        <f>IF(ISBLANK('Measured Data'!I33),"",'Measured Data'!I33)</f>
        <v/>
      </c>
      <c r="J42" s="238" t="str">
        <f>IF(ISBLANK('Measured Data'!J33),"",'Measured Data'!J33)</f>
        <v/>
      </c>
      <c r="K42" s="238" t="str">
        <f>IF(ISBLANK('Measured Data'!K33),"",'Measured Data'!K33)</f>
        <v/>
      </c>
      <c r="L42" s="238" t="str">
        <f>IF(ISBLANK('Measured Data'!L33),"",'Measured Data'!L33)</f>
        <v/>
      </c>
      <c r="M42" s="238" t="str">
        <f>IF(ISBLANK('Measured Data'!M33),"",'Measured Data'!M33)</f>
        <v/>
      </c>
      <c r="N42" s="238" t="str">
        <f>IF(ISBLANK('Measured Data'!N33),"",'Measured Data'!N33)</f>
        <v/>
      </c>
      <c r="O42" s="238" t="str">
        <f>IF(ISBLANK('Measured Data'!O33),"",'Measured Data'!O33)</f>
        <v/>
      </c>
      <c r="P42" s="238" t="str">
        <f>IF(ISBLANK('Measured Data'!P33),"",'Measured Data'!P33)</f>
        <v/>
      </c>
      <c r="Q42" s="238" t="str">
        <f>IF(ISBLANK('Measured Data'!Q33),"",'Measured Data'!Q33)</f>
        <v/>
      </c>
      <c r="R42" s="238" t="str">
        <f>IF(ISBLANK('Measured Data'!R33),"",'Measured Data'!R33)</f>
        <v/>
      </c>
      <c r="S42" s="238" t="str">
        <f>IF(ISBLANK('Measured Data'!S33),"",'Measured Data'!S33)</f>
        <v/>
      </c>
      <c r="T42" s="238" t="str">
        <f>IF(ISBLANK('Measured Data'!T33),"",'Measured Data'!T33)</f>
        <v/>
      </c>
      <c r="U42" s="238" t="str">
        <f>IF(ISBLANK('Measured Data'!U33),"",'Measured Data'!U33)</f>
        <v/>
      </c>
      <c r="V42" s="238" t="str">
        <f>IF(ISBLANK('Measured Data'!V33),"",'Measured Data'!V33)</f>
        <v/>
      </c>
      <c r="W42" s="238" t="str">
        <f>IF(ISBLANK('Measured Data'!W33),"",'Measured Data'!W33)</f>
        <v/>
      </c>
      <c r="X42" s="238" t="str">
        <f>IF(ISBLANK('Measured Data'!X33),"",'Measured Data'!X33)</f>
        <v/>
      </c>
      <c r="Y42" s="238" t="str">
        <f>IF(ISBLANK('Measured Data'!Y33),"",'Measured Data'!Y33)</f>
        <v/>
      </c>
      <c r="Z42" s="238" t="str">
        <f>IF(ISBLANK('Measured Data'!Z33),"",'Measured Data'!Z33)</f>
        <v/>
      </c>
      <c r="AA42" s="238" t="str">
        <f>IF(ISBLANK('Measured Data'!AA33),"",'Measured Data'!AA33)</f>
        <v/>
      </c>
      <c r="AB42" s="238" t="str">
        <f>IF(ISBLANK('Measured Data'!AB33),"",'Measured Data'!AB33)</f>
        <v/>
      </c>
      <c r="AC42" s="238" t="str">
        <f>IF(ISBLANK('Measured Data'!AC33),"",'Measured Data'!AC33)</f>
        <v/>
      </c>
      <c r="AD42" s="238" t="str">
        <f>IF(ISBLANK('Measured Data'!AD33),"",'Measured Data'!AD33)</f>
        <v/>
      </c>
      <c r="AE42" s="238" t="str">
        <f>IF(ISBLANK('Measured Data'!AE33),"",'Measured Data'!AE33)</f>
        <v/>
      </c>
      <c r="AF42" s="238" t="str">
        <f>IF(ISBLANK('Measured Data'!AF33),"",'Measured Data'!AF33)</f>
        <v/>
      </c>
      <c r="AG42" s="238" t="str">
        <f>IF(ISBLANK('Measured Data'!AG33),"",'Measured Data'!AG33)</f>
        <v/>
      </c>
      <c r="AH42" s="238" t="str">
        <f>IF(ISBLANK('Measured Data'!AH33),"",'Measured Data'!AH33)</f>
        <v/>
      </c>
      <c r="AI42" s="238" t="str">
        <f>IF(ISBLANK('Measured Data'!AI33),"",'Measured Data'!AI33)</f>
        <v/>
      </c>
      <c r="AJ42" s="238" t="str">
        <f>IF(ISBLANK('Measured Data'!AJ33),"",'Measured Data'!AJ33)</f>
        <v/>
      </c>
      <c r="AK42" s="238" t="str">
        <f>IF(ISBLANK('Measured Data'!AK33),"",'Measured Data'!AK33)</f>
        <v/>
      </c>
      <c r="AL42" s="238" t="str">
        <f>IF(ISBLANK('Measured Data'!AL33),"",'Measured Data'!AL33)</f>
        <v/>
      </c>
      <c r="AM42" s="238" t="str">
        <f>IF(ISBLANK('Measured Data'!AM33),"",'Measured Data'!AM33)</f>
        <v/>
      </c>
      <c r="AN42" s="238" t="str">
        <f>IF(ISBLANK('Measured Data'!AN33),"",'Measured Data'!AN33)</f>
        <v/>
      </c>
      <c r="AO42" s="238" t="str">
        <f>IF(ISBLANK('Measured Data'!AO33),"",'Measured Data'!AO33)</f>
        <v/>
      </c>
      <c r="AP42" s="238" t="str">
        <f>IF(ISBLANK('Measured Data'!AP33),"",'Measured Data'!AP33)</f>
        <v/>
      </c>
      <c r="AQ42" s="238" t="e">
        <f>IF(ISBLANK('Measured Data'!#REF!),"",'Measured Data'!#REF!)</f>
        <v>#REF!</v>
      </c>
      <c r="AR42" s="238" t="e">
        <f>IF(ISBLANK('Measured Data'!#REF!),"",'Measured Data'!#REF!)</f>
        <v>#REF!</v>
      </c>
      <c r="AS42" s="238" t="e">
        <f>IF(ISBLANK('Measured Data'!#REF!),"",'Measured Data'!#REF!)</f>
        <v>#REF!</v>
      </c>
      <c r="AT42" s="238" t="e">
        <f>IF(ISBLANK('Measured Data'!#REF!),"",'Measured Data'!#REF!)</f>
        <v>#REF!</v>
      </c>
      <c r="AU42" s="238" t="e">
        <f>IF(ISBLANK('Measured Data'!#REF!),"",'Measured Data'!#REF!)</f>
        <v>#REF!</v>
      </c>
      <c r="AV42" s="238" t="e">
        <f>IF(ISBLANK('Measured Data'!#REF!),"",'Measured Data'!#REF!)</f>
        <v>#REF!</v>
      </c>
      <c r="AW42" s="238" t="e">
        <f>IF(ISBLANK('Measured Data'!#REF!),"",'Measured Data'!#REF!)</f>
        <v>#REF!</v>
      </c>
      <c r="AX42" s="238" t="e">
        <f>IF(ISBLANK('Measured Data'!#REF!),"",'Measured Data'!#REF!)</f>
        <v>#REF!</v>
      </c>
      <c r="AY42" s="238" t="e">
        <f>IF(ISBLANK('Measured Data'!#REF!),"",'Measured Data'!#REF!)</f>
        <v>#REF!</v>
      </c>
      <c r="AZ42" s="238" t="e">
        <f>IF(ISBLANK('Measured Data'!#REF!),"",'Measured Data'!#REF!)</f>
        <v>#REF!</v>
      </c>
      <c r="BA42" s="238" t="e">
        <f>IF(ISBLANK('Measured Data'!#REF!),"",'Measured Data'!#REF!)</f>
        <v>#REF!</v>
      </c>
      <c r="BB42" s="238" t="e">
        <f>IF(ISBLANK('Measured Data'!#REF!),"",'Measured Data'!#REF!)</f>
        <v>#REF!</v>
      </c>
      <c r="BC42" s="238" t="e">
        <f>IF(ISBLANK('Measured Data'!#REF!),"",'Measured Data'!#REF!)</f>
        <v>#REF!</v>
      </c>
      <c r="BD42" s="238" t="e">
        <f>IF(ISBLANK('Measured Data'!#REF!),"",'Measured Data'!#REF!)</f>
        <v>#REF!</v>
      </c>
      <c r="BE42" s="238" t="e">
        <f>IF(ISBLANK('Measured Data'!#REF!),"",'Measured Data'!#REF!)</f>
        <v>#REF!</v>
      </c>
      <c r="BF42" s="238" t="e">
        <f>IF(ISBLANK('Measured Data'!#REF!),"",'Measured Data'!#REF!)</f>
        <v>#REF!</v>
      </c>
      <c r="BG42" s="238" t="e">
        <f>IF(ISBLANK('Measured Data'!#REF!),"",'Measured Data'!#REF!)</f>
        <v>#REF!</v>
      </c>
      <c r="BH42" s="238" t="e">
        <f>IF(ISBLANK('Measured Data'!#REF!),"",'Measured Data'!#REF!)</f>
        <v>#REF!</v>
      </c>
      <c r="BI42" s="238" t="e">
        <f>IF(ISBLANK('Measured Data'!#REF!),"",'Measured Data'!#REF!)</f>
        <v>#REF!</v>
      </c>
      <c r="BJ42" s="238" t="e">
        <f>IF(ISBLANK('Measured Data'!#REF!),"",'Measured Data'!#REF!)</f>
        <v>#REF!</v>
      </c>
      <c r="BK42" s="238" t="e">
        <f>IF(ISBLANK('Measured Data'!#REF!),"",'Measured Data'!#REF!)</f>
        <v>#REF!</v>
      </c>
      <c r="BL42" s="238" t="e">
        <f>IF(ISBLANK('Measured Data'!#REF!),"",'Measured Data'!#REF!)</f>
        <v>#REF!</v>
      </c>
      <c r="BM42" s="238" t="e">
        <f>IF(ISBLANK('Measured Data'!#REF!),"",'Measured Data'!#REF!)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IF('Measured Data'!B34&lt;&gt;0,'Measured Data'!$B$1,"")</f>
        <v/>
      </c>
      <c r="B43" s="238" t="str">
        <f>IF(ISBLANK('Measured Data'!A34),"",'Measured Data'!A34)</f>
        <v/>
      </c>
      <c r="C43" s="245" t="str">
        <f>IF(ISBLANK('Measured Data'!B34),"",'Measured Data'!B34)</f>
        <v/>
      </c>
      <c r="D43" s="246" t="str">
        <f>IF(ISBLANK('Measured Data'!C34),"",'Measured Data'!C34)</f>
        <v/>
      </c>
      <c r="E43" s="238" t="str">
        <f>IF(ISBLANK('Measured Data'!D34),"",'Measured Data'!D34)</f>
        <v/>
      </c>
      <c r="F43" s="238" t="str">
        <f>IF(ISBLANK('Measured Data'!E34),"",'Measured Data'!E34)</f>
        <v/>
      </c>
      <c r="G43" s="238" t="str">
        <f>IF(ISBLANK('Measured Data'!G34),"",'Measured Data'!G34)</f>
        <v/>
      </c>
      <c r="H43" s="238" t="str">
        <f>IF(ISBLANK('Measured Data'!H34),"",'Measured Data'!H34)</f>
        <v/>
      </c>
      <c r="I43" s="238" t="str">
        <f>IF(ISBLANK('Measured Data'!I34),"",'Measured Data'!I34)</f>
        <v/>
      </c>
      <c r="J43" s="238" t="str">
        <f>IF(ISBLANK('Measured Data'!J34),"",'Measured Data'!J34)</f>
        <v/>
      </c>
      <c r="K43" s="238" t="str">
        <f>IF(ISBLANK('Measured Data'!K34),"",'Measured Data'!K34)</f>
        <v/>
      </c>
      <c r="L43" s="238" t="str">
        <f>IF(ISBLANK('Measured Data'!L34),"",'Measured Data'!L34)</f>
        <v/>
      </c>
      <c r="M43" s="238" t="str">
        <f>IF(ISBLANK('Measured Data'!M34),"",'Measured Data'!M34)</f>
        <v/>
      </c>
      <c r="N43" s="238" t="str">
        <f>IF(ISBLANK('Measured Data'!N34),"",'Measured Data'!N34)</f>
        <v/>
      </c>
      <c r="O43" s="238" t="str">
        <f>IF(ISBLANK('Measured Data'!O34),"",'Measured Data'!O34)</f>
        <v/>
      </c>
      <c r="P43" s="238" t="str">
        <f>IF(ISBLANK('Measured Data'!P34),"",'Measured Data'!P34)</f>
        <v/>
      </c>
      <c r="Q43" s="238" t="str">
        <f>IF(ISBLANK('Measured Data'!Q34),"",'Measured Data'!Q34)</f>
        <v/>
      </c>
      <c r="R43" s="238" t="str">
        <f>IF(ISBLANK('Measured Data'!R34),"",'Measured Data'!R34)</f>
        <v/>
      </c>
      <c r="S43" s="238" t="str">
        <f>IF(ISBLANK('Measured Data'!S34),"",'Measured Data'!S34)</f>
        <v/>
      </c>
      <c r="T43" s="238" t="str">
        <f>IF(ISBLANK('Measured Data'!T34),"",'Measured Data'!T34)</f>
        <v/>
      </c>
      <c r="U43" s="238" t="str">
        <f>IF(ISBLANK('Measured Data'!U34),"",'Measured Data'!U34)</f>
        <v/>
      </c>
      <c r="V43" s="238" t="str">
        <f>IF(ISBLANK('Measured Data'!V34),"",'Measured Data'!V34)</f>
        <v/>
      </c>
      <c r="W43" s="238" t="str">
        <f>IF(ISBLANK('Measured Data'!W34),"",'Measured Data'!W34)</f>
        <v/>
      </c>
      <c r="X43" s="238" t="str">
        <f>IF(ISBLANK('Measured Data'!X34),"",'Measured Data'!X34)</f>
        <v/>
      </c>
      <c r="Y43" s="238" t="str">
        <f>IF(ISBLANK('Measured Data'!Y34),"",'Measured Data'!Y34)</f>
        <v/>
      </c>
      <c r="Z43" s="238" t="str">
        <f>IF(ISBLANK('Measured Data'!Z34),"",'Measured Data'!Z34)</f>
        <v/>
      </c>
      <c r="AA43" s="238" t="str">
        <f>IF(ISBLANK('Measured Data'!AA34),"",'Measured Data'!AA34)</f>
        <v/>
      </c>
      <c r="AB43" s="238" t="str">
        <f>IF(ISBLANK('Measured Data'!AB34),"",'Measured Data'!AB34)</f>
        <v/>
      </c>
      <c r="AC43" s="238" t="str">
        <f>IF(ISBLANK('Measured Data'!AC34),"",'Measured Data'!AC34)</f>
        <v/>
      </c>
      <c r="AD43" s="238" t="str">
        <f>IF(ISBLANK('Measured Data'!AD34),"",'Measured Data'!AD34)</f>
        <v/>
      </c>
      <c r="AE43" s="238" t="str">
        <f>IF(ISBLANK('Measured Data'!AE34),"",'Measured Data'!AE34)</f>
        <v/>
      </c>
      <c r="AF43" s="238" t="str">
        <f>IF(ISBLANK('Measured Data'!AF34),"",'Measured Data'!AF34)</f>
        <v/>
      </c>
      <c r="AG43" s="238" t="str">
        <f>IF(ISBLANK('Measured Data'!AG34),"",'Measured Data'!AG34)</f>
        <v/>
      </c>
      <c r="AH43" s="238" t="str">
        <f>IF(ISBLANK('Measured Data'!AH34),"",'Measured Data'!AH34)</f>
        <v/>
      </c>
      <c r="AI43" s="238" t="str">
        <f>IF(ISBLANK('Measured Data'!AI34),"",'Measured Data'!AI34)</f>
        <v/>
      </c>
      <c r="AJ43" s="238" t="str">
        <f>IF(ISBLANK('Measured Data'!AJ34),"",'Measured Data'!AJ34)</f>
        <v/>
      </c>
      <c r="AK43" s="238" t="str">
        <f>IF(ISBLANK('Measured Data'!AK34),"",'Measured Data'!AK34)</f>
        <v/>
      </c>
      <c r="AL43" s="238" t="str">
        <f>IF(ISBLANK('Measured Data'!AL34),"",'Measured Data'!AL34)</f>
        <v/>
      </c>
      <c r="AM43" s="238" t="str">
        <f>IF(ISBLANK('Measured Data'!AM34),"",'Measured Data'!AM34)</f>
        <v/>
      </c>
      <c r="AN43" s="238" t="str">
        <f>IF(ISBLANK('Measured Data'!AN34),"",'Measured Data'!AN34)</f>
        <v/>
      </c>
      <c r="AO43" s="238" t="str">
        <f>IF(ISBLANK('Measured Data'!AO34),"",'Measured Data'!AO34)</f>
        <v/>
      </c>
      <c r="AP43" s="238" t="str">
        <f>IF(ISBLANK('Measured Data'!AP34),"",'Measured Data'!AP34)</f>
        <v/>
      </c>
      <c r="AQ43" s="238" t="e">
        <f>IF(ISBLANK('Measured Data'!#REF!),"",'Measured Data'!#REF!)</f>
        <v>#REF!</v>
      </c>
      <c r="AR43" s="238" t="e">
        <f>IF(ISBLANK('Measured Data'!#REF!),"",'Measured Data'!#REF!)</f>
        <v>#REF!</v>
      </c>
      <c r="AS43" s="238" t="e">
        <f>IF(ISBLANK('Measured Data'!#REF!),"",'Measured Data'!#REF!)</f>
        <v>#REF!</v>
      </c>
      <c r="AT43" s="238" t="e">
        <f>IF(ISBLANK('Measured Data'!#REF!),"",'Measured Data'!#REF!)</f>
        <v>#REF!</v>
      </c>
      <c r="AU43" s="238" t="e">
        <f>IF(ISBLANK('Measured Data'!#REF!),"",'Measured Data'!#REF!)</f>
        <v>#REF!</v>
      </c>
      <c r="AV43" s="238" t="e">
        <f>IF(ISBLANK('Measured Data'!#REF!),"",'Measured Data'!#REF!)</f>
        <v>#REF!</v>
      </c>
      <c r="AW43" s="238" t="e">
        <f>IF(ISBLANK('Measured Data'!#REF!),"",'Measured Data'!#REF!)</f>
        <v>#REF!</v>
      </c>
      <c r="AX43" s="238" t="e">
        <f>IF(ISBLANK('Measured Data'!#REF!),"",'Measured Data'!#REF!)</f>
        <v>#REF!</v>
      </c>
      <c r="AY43" s="238" t="e">
        <f>IF(ISBLANK('Measured Data'!#REF!),"",'Measured Data'!#REF!)</f>
        <v>#REF!</v>
      </c>
      <c r="AZ43" s="238" t="e">
        <f>IF(ISBLANK('Measured Data'!#REF!),"",'Measured Data'!#REF!)</f>
        <v>#REF!</v>
      </c>
      <c r="BA43" s="238" t="e">
        <f>IF(ISBLANK('Measured Data'!#REF!),"",'Measured Data'!#REF!)</f>
        <v>#REF!</v>
      </c>
      <c r="BB43" s="238" t="e">
        <f>IF(ISBLANK('Measured Data'!#REF!),"",'Measured Data'!#REF!)</f>
        <v>#REF!</v>
      </c>
      <c r="BC43" s="238" t="e">
        <f>IF(ISBLANK('Measured Data'!#REF!),"",'Measured Data'!#REF!)</f>
        <v>#REF!</v>
      </c>
      <c r="BD43" s="238" t="e">
        <f>IF(ISBLANK('Measured Data'!#REF!),"",'Measured Data'!#REF!)</f>
        <v>#REF!</v>
      </c>
      <c r="BE43" s="238" t="e">
        <f>IF(ISBLANK('Measured Data'!#REF!),"",'Measured Data'!#REF!)</f>
        <v>#REF!</v>
      </c>
      <c r="BF43" s="238" t="e">
        <f>IF(ISBLANK('Measured Data'!#REF!),"",'Measured Data'!#REF!)</f>
        <v>#REF!</v>
      </c>
      <c r="BG43" s="238" t="e">
        <f>IF(ISBLANK('Measured Data'!#REF!),"",'Measured Data'!#REF!)</f>
        <v>#REF!</v>
      </c>
      <c r="BH43" s="238" t="e">
        <f>IF(ISBLANK('Measured Data'!#REF!),"",'Measured Data'!#REF!)</f>
        <v>#REF!</v>
      </c>
      <c r="BI43" s="238" t="e">
        <f>IF(ISBLANK('Measured Data'!#REF!),"",'Measured Data'!#REF!)</f>
        <v>#REF!</v>
      </c>
      <c r="BJ43" s="238" t="e">
        <f>IF(ISBLANK('Measured Data'!#REF!),"",'Measured Data'!#REF!)</f>
        <v>#REF!</v>
      </c>
      <c r="BK43" s="238" t="e">
        <f>IF(ISBLANK('Measured Data'!#REF!),"",'Measured Data'!#REF!)</f>
        <v>#REF!</v>
      </c>
      <c r="BL43" s="238" t="e">
        <f>IF(ISBLANK('Measured Data'!#REF!),"",'Measured Data'!#REF!)</f>
        <v>#REF!</v>
      </c>
      <c r="BM43" s="238" t="e">
        <f>IF(ISBLANK('Measured Data'!#REF!),"",'Measured Data'!#REF!)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IF('Measured Data'!B35&lt;&gt;0,'Measured Data'!$B$1,"")</f>
        <v/>
      </c>
      <c r="B44" s="238" t="str">
        <f>IF(ISBLANK('Measured Data'!A35),"",'Measured Data'!A35)</f>
        <v/>
      </c>
      <c r="C44" s="245" t="str">
        <f>IF(ISBLANK('Measured Data'!B35),"",'Measured Data'!B35)</f>
        <v/>
      </c>
      <c r="D44" s="246" t="str">
        <f>IF(ISBLANK('Measured Data'!C35),"",'Measured Data'!C35)</f>
        <v/>
      </c>
      <c r="E44" s="238" t="str">
        <f>IF(ISBLANK('Measured Data'!D35),"",'Measured Data'!D35)</f>
        <v/>
      </c>
      <c r="F44" s="238" t="str">
        <f>IF(ISBLANK('Measured Data'!E35),"",'Measured Data'!E35)</f>
        <v/>
      </c>
      <c r="G44" s="238" t="str">
        <f>IF(ISBLANK('Measured Data'!G35),"",'Measured Data'!G35)</f>
        <v/>
      </c>
      <c r="H44" s="238" t="str">
        <f>IF(ISBLANK('Measured Data'!H35),"",'Measured Data'!H35)</f>
        <v/>
      </c>
      <c r="I44" s="238" t="str">
        <f>IF(ISBLANK('Measured Data'!I35),"",'Measured Data'!I35)</f>
        <v/>
      </c>
      <c r="J44" s="238" t="str">
        <f>IF(ISBLANK('Measured Data'!J35),"",'Measured Data'!J35)</f>
        <v/>
      </c>
      <c r="K44" s="238" t="str">
        <f>IF(ISBLANK('Measured Data'!K35),"",'Measured Data'!K35)</f>
        <v/>
      </c>
      <c r="L44" s="238" t="str">
        <f>IF(ISBLANK('Measured Data'!L35),"",'Measured Data'!L35)</f>
        <v/>
      </c>
      <c r="M44" s="238" t="str">
        <f>IF(ISBLANK('Measured Data'!M35),"",'Measured Data'!M35)</f>
        <v/>
      </c>
      <c r="N44" s="238" t="str">
        <f>IF(ISBLANK('Measured Data'!N35),"",'Measured Data'!N35)</f>
        <v/>
      </c>
      <c r="O44" s="238" t="str">
        <f>IF(ISBLANK('Measured Data'!O35),"",'Measured Data'!O35)</f>
        <v/>
      </c>
      <c r="P44" s="238" t="str">
        <f>IF(ISBLANK('Measured Data'!P35),"",'Measured Data'!P35)</f>
        <v/>
      </c>
      <c r="Q44" s="238" t="str">
        <f>IF(ISBLANK('Measured Data'!Q35),"",'Measured Data'!Q35)</f>
        <v/>
      </c>
      <c r="R44" s="238" t="str">
        <f>IF(ISBLANK('Measured Data'!R35),"",'Measured Data'!R35)</f>
        <v/>
      </c>
      <c r="S44" s="238" t="str">
        <f>IF(ISBLANK('Measured Data'!S35),"",'Measured Data'!S35)</f>
        <v/>
      </c>
      <c r="T44" s="238" t="str">
        <f>IF(ISBLANK('Measured Data'!T35),"",'Measured Data'!T35)</f>
        <v/>
      </c>
      <c r="U44" s="238" t="str">
        <f>IF(ISBLANK('Measured Data'!U35),"",'Measured Data'!U35)</f>
        <v/>
      </c>
      <c r="V44" s="238" t="str">
        <f>IF(ISBLANK('Measured Data'!V35),"",'Measured Data'!V35)</f>
        <v/>
      </c>
      <c r="W44" s="238" t="str">
        <f>IF(ISBLANK('Measured Data'!W35),"",'Measured Data'!W35)</f>
        <v/>
      </c>
      <c r="X44" s="238" t="str">
        <f>IF(ISBLANK('Measured Data'!X35),"",'Measured Data'!X35)</f>
        <v/>
      </c>
      <c r="Y44" s="238" t="str">
        <f>IF(ISBLANK('Measured Data'!Y35),"",'Measured Data'!Y35)</f>
        <v/>
      </c>
      <c r="Z44" s="238" t="str">
        <f>IF(ISBLANK('Measured Data'!Z35),"",'Measured Data'!Z35)</f>
        <v/>
      </c>
      <c r="AA44" s="238" t="str">
        <f>IF(ISBLANK('Measured Data'!AA35),"",'Measured Data'!AA35)</f>
        <v/>
      </c>
      <c r="AB44" s="238" t="str">
        <f>IF(ISBLANK('Measured Data'!AB35),"",'Measured Data'!AB35)</f>
        <v/>
      </c>
      <c r="AC44" s="238" t="str">
        <f>IF(ISBLANK('Measured Data'!AC35),"",'Measured Data'!AC35)</f>
        <v/>
      </c>
      <c r="AD44" s="238" t="str">
        <f>IF(ISBLANK('Measured Data'!AD35),"",'Measured Data'!AD35)</f>
        <v/>
      </c>
      <c r="AE44" s="238" t="str">
        <f>IF(ISBLANK('Measured Data'!AE35),"",'Measured Data'!AE35)</f>
        <v/>
      </c>
      <c r="AF44" s="238" t="str">
        <f>IF(ISBLANK('Measured Data'!AF35),"",'Measured Data'!AF35)</f>
        <v/>
      </c>
      <c r="AG44" s="238" t="str">
        <f>IF(ISBLANK('Measured Data'!AG35),"",'Measured Data'!AG35)</f>
        <v/>
      </c>
      <c r="AH44" s="238" t="str">
        <f>IF(ISBLANK('Measured Data'!AH35),"",'Measured Data'!AH35)</f>
        <v/>
      </c>
      <c r="AI44" s="238" t="str">
        <f>IF(ISBLANK('Measured Data'!AI35),"",'Measured Data'!AI35)</f>
        <v/>
      </c>
      <c r="AJ44" s="238" t="str">
        <f>IF(ISBLANK('Measured Data'!AJ35),"",'Measured Data'!AJ35)</f>
        <v/>
      </c>
      <c r="AK44" s="238" t="str">
        <f>IF(ISBLANK('Measured Data'!AK35),"",'Measured Data'!AK35)</f>
        <v/>
      </c>
      <c r="AL44" s="238" t="str">
        <f>IF(ISBLANK('Measured Data'!AL35),"",'Measured Data'!AL35)</f>
        <v/>
      </c>
      <c r="AM44" s="238" t="str">
        <f>IF(ISBLANK('Measured Data'!AM35),"",'Measured Data'!AM35)</f>
        <v/>
      </c>
      <c r="AN44" s="238" t="str">
        <f>IF(ISBLANK('Measured Data'!AN35),"",'Measured Data'!AN35)</f>
        <v/>
      </c>
      <c r="AO44" s="238" t="str">
        <f>IF(ISBLANK('Measured Data'!AO35),"",'Measured Data'!AO35)</f>
        <v/>
      </c>
      <c r="AP44" s="238" t="str">
        <f>IF(ISBLANK('Measured Data'!AP35),"",'Measured Data'!AP35)</f>
        <v/>
      </c>
      <c r="AQ44" s="238" t="e">
        <f>IF(ISBLANK('Measured Data'!#REF!),"",'Measured Data'!#REF!)</f>
        <v>#REF!</v>
      </c>
      <c r="AR44" s="238" t="e">
        <f>IF(ISBLANK('Measured Data'!#REF!),"",'Measured Data'!#REF!)</f>
        <v>#REF!</v>
      </c>
      <c r="AS44" s="238" t="e">
        <f>IF(ISBLANK('Measured Data'!#REF!),"",'Measured Data'!#REF!)</f>
        <v>#REF!</v>
      </c>
      <c r="AT44" s="238" t="e">
        <f>IF(ISBLANK('Measured Data'!#REF!),"",'Measured Data'!#REF!)</f>
        <v>#REF!</v>
      </c>
      <c r="AU44" s="238" t="e">
        <f>IF(ISBLANK('Measured Data'!#REF!),"",'Measured Data'!#REF!)</f>
        <v>#REF!</v>
      </c>
      <c r="AV44" s="238" t="e">
        <f>IF(ISBLANK('Measured Data'!#REF!),"",'Measured Data'!#REF!)</f>
        <v>#REF!</v>
      </c>
      <c r="AW44" s="238" t="e">
        <f>IF(ISBLANK('Measured Data'!#REF!),"",'Measured Data'!#REF!)</f>
        <v>#REF!</v>
      </c>
      <c r="AX44" s="238" t="e">
        <f>IF(ISBLANK('Measured Data'!#REF!),"",'Measured Data'!#REF!)</f>
        <v>#REF!</v>
      </c>
      <c r="AY44" s="238" t="e">
        <f>IF(ISBLANK('Measured Data'!#REF!),"",'Measured Data'!#REF!)</f>
        <v>#REF!</v>
      </c>
      <c r="AZ44" s="238" t="e">
        <f>IF(ISBLANK('Measured Data'!#REF!),"",'Measured Data'!#REF!)</f>
        <v>#REF!</v>
      </c>
      <c r="BA44" s="238" t="e">
        <f>IF(ISBLANK('Measured Data'!#REF!),"",'Measured Data'!#REF!)</f>
        <v>#REF!</v>
      </c>
      <c r="BB44" s="238" t="e">
        <f>IF(ISBLANK('Measured Data'!#REF!),"",'Measured Data'!#REF!)</f>
        <v>#REF!</v>
      </c>
      <c r="BC44" s="238" t="e">
        <f>IF(ISBLANK('Measured Data'!#REF!),"",'Measured Data'!#REF!)</f>
        <v>#REF!</v>
      </c>
      <c r="BD44" s="238" t="e">
        <f>IF(ISBLANK('Measured Data'!#REF!),"",'Measured Data'!#REF!)</f>
        <v>#REF!</v>
      </c>
      <c r="BE44" s="238" t="e">
        <f>IF(ISBLANK('Measured Data'!#REF!),"",'Measured Data'!#REF!)</f>
        <v>#REF!</v>
      </c>
      <c r="BF44" s="238" t="e">
        <f>IF(ISBLANK('Measured Data'!#REF!),"",'Measured Data'!#REF!)</f>
        <v>#REF!</v>
      </c>
      <c r="BG44" s="238" t="e">
        <f>IF(ISBLANK('Measured Data'!#REF!),"",'Measured Data'!#REF!)</f>
        <v>#REF!</v>
      </c>
      <c r="BH44" s="238" t="e">
        <f>IF(ISBLANK('Measured Data'!#REF!),"",'Measured Data'!#REF!)</f>
        <v>#REF!</v>
      </c>
      <c r="BI44" s="238" t="e">
        <f>IF(ISBLANK('Measured Data'!#REF!),"",'Measured Data'!#REF!)</f>
        <v>#REF!</v>
      </c>
      <c r="BJ44" s="238" t="e">
        <f>IF(ISBLANK('Measured Data'!#REF!),"",'Measured Data'!#REF!)</f>
        <v>#REF!</v>
      </c>
      <c r="BK44" s="238" t="e">
        <f>IF(ISBLANK('Measured Data'!#REF!),"",'Measured Data'!#REF!)</f>
        <v>#REF!</v>
      </c>
      <c r="BL44" s="238" t="e">
        <f>IF(ISBLANK('Measured Data'!#REF!),"",'Measured Data'!#REF!)</f>
        <v>#REF!</v>
      </c>
      <c r="BM44" s="238" t="e">
        <f>IF(ISBLANK('Measured Data'!#REF!),"",'Measured Data'!#REF!)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IF('Measured Data'!B36&lt;&gt;0,'Measured Data'!$B$1,"")</f>
        <v/>
      </c>
      <c r="B45" s="238" t="str">
        <f>IF(ISBLANK('Measured Data'!A36),"",'Measured Data'!A36)</f>
        <v/>
      </c>
      <c r="C45" s="245" t="str">
        <f>IF(ISBLANK('Measured Data'!B36),"",'Measured Data'!B36)</f>
        <v/>
      </c>
      <c r="D45" s="246" t="str">
        <f>IF(ISBLANK('Measured Data'!C36),"",'Measured Data'!C36)</f>
        <v/>
      </c>
      <c r="E45" s="238" t="str">
        <f>IF(ISBLANK('Measured Data'!D36),"",'Measured Data'!D36)</f>
        <v/>
      </c>
      <c r="F45" s="238" t="str">
        <f>IF(ISBLANK('Measured Data'!E36),"",'Measured Data'!E36)</f>
        <v/>
      </c>
      <c r="G45" s="238" t="str">
        <f>IF(ISBLANK('Measured Data'!G36),"",'Measured Data'!G36)</f>
        <v/>
      </c>
      <c r="H45" s="238" t="str">
        <f>IF(ISBLANK('Measured Data'!H36),"",'Measured Data'!H36)</f>
        <v/>
      </c>
      <c r="I45" s="238" t="str">
        <f>IF(ISBLANK('Measured Data'!I36),"",'Measured Data'!I36)</f>
        <v/>
      </c>
      <c r="J45" s="238" t="str">
        <f>IF(ISBLANK('Measured Data'!J36),"",'Measured Data'!J36)</f>
        <v/>
      </c>
      <c r="K45" s="238" t="str">
        <f>IF(ISBLANK('Measured Data'!K36),"",'Measured Data'!K36)</f>
        <v/>
      </c>
      <c r="L45" s="238" t="str">
        <f>IF(ISBLANK('Measured Data'!L36),"",'Measured Data'!L36)</f>
        <v/>
      </c>
      <c r="M45" s="238" t="str">
        <f>IF(ISBLANK('Measured Data'!M36),"",'Measured Data'!M36)</f>
        <v/>
      </c>
      <c r="N45" s="238" t="str">
        <f>IF(ISBLANK('Measured Data'!N36),"",'Measured Data'!N36)</f>
        <v/>
      </c>
      <c r="O45" s="238" t="str">
        <f>IF(ISBLANK('Measured Data'!O36),"",'Measured Data'!O36)</f>
        <v/>
      </c>
      <c r="P45" s="238" t="str">
        <f>IF(ISBLANK('Measured Data'!P36),"",'Measured Data'!P36)</f>
        <v/>
      </c>
      <c r="Q45" s="238" t="str">
        <f>IF(ISBLANK('Measured Data'!Q36),"",'Measured Data'!Q36)</f>
        <v/>
      </c>
      <c r="R45" s="238" t="str">
        <f>IF(ISBLANK('Measured Data'!R36),"",'Measured Data'!R36)</f>
        <v/>
      </c>
      <c r="S45" s="238" t="str">
        <f>IF(ISBLANK('Measured Data'!S36),"",'Measured Data'!S36)</f>
        <v/>
      </c>
      <c r="T45" s="238" t="str">
        <f>IF(ISBLANK('Measured Data'!T36),"",'Measured Data'!T36)</f>
        <v/>
      </c>
      <c r="U45" s="238" t="str">
        <f>IF(ISBLANK('Measured Data'!U36),"",'Measured Data'!U36)</f>
        <v/>
      </c>
      <c r="V45" s="238" t="str">
        <f>IF(ISBLANK('Measured Data'!V36),"",'Measured Data'!V36)</f>
        <v/>
      </c>
      <c r="W45" s="238" t="str">
        <f>IF(ISBLANK('Measured Data'!W36),"",'Measured Data'!W36)</f>
        <v/>
      </c>
      <c r="X45" s="238" t="str">
        <f>IF(ISBLANK('Measured Data'!X36),"",'Measured Data'!X36)</f>
        <v/>
      </c>
      <c r="Y45" s="238" t="str">
        <f>IF(ISBLANK('Measured Data'!Y36),"",'Measured Data'!Y36)</f>
        <v/>
      </c>
      <c r="Z45" s="238" t="str">
        <f>IF(ISBLANK('Measured Data'!Z36),"",'Measured Data'!Z36)</f>
        <v/>
      </c>
      <c r="AA45" s="238" t="str">
        <f>IF(ISBLANK('Measured Data'!AA36),"",'Measured Data'!AA36)</f>
        <v/>
      </c>
      <c r="AB45" s="238" t="str">
        <f>IF(ISBLANK('Measured Data'!AB36),"",'Measured Data'!AB36)</f>
        <v/>
      </c>
      <c r="AC45" s="238" t="str">
        <f>IF(ISBLANK('Measured Data'!AC36),"",'Measured Data'!AC36)</f>
        <v/>
      </c>
      <c r="AD45" s="238" t="str">
        <f>IF(ISBLANK('Measured Data'!AD36),"",'Measured Data'!AD36)</f>
        <v/>
      </c>
      <c r="AE45" s="238" t="str">
        <f>IF(ISBLANK('Measured Data'!AE36),"",'Measured Data'!AE36)</f>
        <v/>
      </c>
      <c r="AF45" s="238" t="str">
        <f>IF(ISBLANK('Measured Data'!AF36),"",'Measured Data'!AF36)</f>
        <v/>
      </c>
      <c r="AG45" s="238" t="str">
        <f>IF(ISBLANK('Measured Data'!AG36),"",'Measured Data'!AG36)</f>
        <v/>
      </c>
      <c r="AH45" s="238" t="str">
        <f>IF(ISBLANK('Measured Data'!AH36),"",'Measured Data'!AH36)</f>
        <v/>
      </c>
      <c r="AI45" s="238" t="str">
        <f>IF(ISBLANK('Measured Data'!AI36),"",'Measured Data'!AI36)</f>
        <v/>
      </c>
      <c r="AJ45" s="238" t="str">
        <f>IF(ISBLANK('Measured Data'!AJ36),"",'Measured Data'!AJ36)</f>
        <v/>
      </c>
      <c r="AK45" s="238" t="str">
        <f>IF(ISBLANK('Measured Data'!AK36),"",'Measured Data'!AK36)</f>
        <v/>
      </c>
      <c r="AL45" s="238" t="str">
        <f>IF(ISBLANK('Measured Data'!AL36),"",'Measured Data'!AL36)</f>
        <v/>
      </c>
      <c r="AM45" s="238" t="str">
        <f>IF(ISBLANK('Measured Data'!AM36),"",'Measured Data'!AM36)</f>
        <v/>
      </c>
      <c r="AN45" s="238" t="str">
        <f>IF(ISBLANK('Measured Data'!AN36),"",'Measured Data'!AN36)</f>
        <v/>
      </c>
      <c r="AO45" s="238" t="str">
        <f>IF(ISBLANK('Measured Data'!AO36),"",'Measured Data'!AO36)</f>
        <v/>
      </c>
      <c r="AP45" s="238" t="str">
        <f>IF(ISBLANK('Measured Data'!AP36),"",'Measured Data'!AP36)</f>
        <v/>
      </c>
      <c r="AQ45" s="238" t="e">
        <f>IF(ISBLANK('Measured Data'!#REF!),"",'Measured Data'!#REF!)</f>
        <v>#REF!</v>
      </c>
      <c r="AR45" s="238" t="e">
        <f>IF(ISBLANK('Measured Data'!#REF!),"",'Measured Data'!#REF!)</f>
        <v>#REF!</v>
      </c>
      <c r="AS45" s="238" t="e">
        <f>IF(ISBLANK('Measured Data'!#REF!),"",'Measured Data'!#REF!)</f>
        <v>#REF!</v>
      </c>
      <c r="AT45" s="238" t="e">
        <f>IF(ISBLANK('Measured Data'!#REF!),"",'Measured Data'!#REF!)</f>
        <v>#REF!</v>
      </c>
      <c r="AU45" s="238" t="e">
        <f>IF(ISBLANK('Measured Data'!#REF!),"",'Measured Data'!#REF!)</f>
        <v>#REF!</v>
      </c>
      <c r="AV45" s="238" t="e">
        <f>IF(ISBLANK('Measured Data'!#REF!),"",'Measured Data'!#REF!)</f>
        <v>#REF!</v>
      </c>
      <c r="AW45" s="238" t="e">
        <f>IF(ISBLANK('Measured Data'!#REF!),"",'Measured Data'!#REF!)</f>
        <v>#REF!</v>
      </c>
      <c r="AX45" s="238" t="e">
        <f>IF(ISBLANK('Measured Data'!#REF!),"",'Measured Data'!#REF!)</f>
        <v>#REF!</v>
      </c>
      <c r="AY45" s="238" t="e">
        <f>IF(ISBLANK('Measured Data'!#REF!),"",'Measured Data'!#REF!)</f>
        <v>#REF!</v>
      </c>
      <c r="AZ45" s="238" t="e">
        <f>IF(ISBLANK('Measured Data'!#REF!),"",'Measured Data'!#REF!)</f>
        <v>#REF!</v>
      </c>
      <c r="BA45" s="238" t="e">
        <f>IF(ISBLANK('Measured Data'!#REF!),"",'Measured Data'!#REF!)</f>
        <v>#REF!</v>
      </c>
      <c r="BB45" s="238" t="e">
        <f>IF(ISBLANK('Measured Data'!#REF!),"",'Measured Data'!#REF!)</f>
        <v>#REF!</v>
      </c>
      <c r="BC45" s="238" t="e">
        <f>IF(ISBLANK('Measured Data'!#REF!),"",'Measured Data'!#REF!)</f>
        <v>#REF!</v>
      </c>
      <c r="BD45" s="238" t="e">
        <f>IF(ISBLANK('Measured Data'!#REF!),"",'Measured Data'!#REF!)</f>
        <v>#REF!</v>
      </c>
      <c r="BE45" s="238" t="e">
        <f>IF(ISBLANK('Measured Data'!#REF!),"",'Measured Data'!#REF!)</f>
        <v>#REF!</v>
      </c>
      <c r="BF45" s="238" t="e">
        <f>IF(ISBLANK('Measured Data'!#REF!),"",'Measured Data'!#REF!)</f>
        <v>#REF!</v>
      </c>
      <c r="BG45" s="238" t="e">
        <f>IF(ISBLANK('Measured Data'!#REF!),"",'Measured Data'!#REF!)</f>
        <v>#REF!</v>
      </c>
      <c r="BH45" s="238" t="e">
        <f>IF(ISBLANK('Measured Data'!#REF!),"",'Measured Data'!#REF!)</f>
        <v>#REF!</v>
      </c>
      <c r="BI45" s="238" t="e">
        <f>IF(ISBLANK('Measured Data'!#REF!),"",'Measured Data'!#REF!)</f>
        <v>#REF!</v>
      </c>
      <c r="BJ45" s="238" t="e">
        <f>IF(ISBLANK('Measured Data'!#REF!),"",'Measured Data'!#REF!)</f>
        <v>#REF!</v>
      </c>
      <c r="BK45" s="238" t="e">
        <f>IF(ISBLANK('Measured Data'!#REF!),"",'Measured Data'!#REF!)</f>
        <v>#REF!</v>
      </c>
      <c r="BL45" s="238" t="e">
        <f>IF(ISBLANK('Measured Data'!#REF!),"",'Measured Data'!#REF!)</f>
        <v>#REF!</v>
      </c>
      <c r="BM45" s="238" t="e">
        <f>IF(ISBLANK('Measured Data'!#REF!),"",'Measured Data'!#REF!)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IF('Measured Data'!B37&lt;&gt;0,'Measured Data'!$B$1,"")</f>
        <v/>
      </c>
      <c r="B46" s="238" t="str">
        <f>IF(ISBLANK('Measured Data'!A37),"",'Measured Data'!A37)</f>
        <v/>
      </c>
      <c r="C46" s="245" t="str">
        <f>IF(ISBLANK('Measured Data'!B37),"",'Measured Data'!B37)</f>
        <v/>
      </c>
      <c r="D46" s="246" t="str">
        <f>IF(ISBLANK('Measured Data'!C37),"",'Measured Data'!C37)</f>
        <v/>
      </c>
      <c r="E46" s="238" t="str">
        <f>IF(ISBLANK('Measured Data'!D37),"",'Measured Data'!D37)</f>
        <v/>
      </c>
      <c r="F46" s="238" t="str">
        <f>IF(ISBLANK('Measured Data'!E37),"",'Measured Data'!E37)</f>
        <v/>
      </c>
      <c r="G46" s="238" t="str">
        <f>IF(ISBLANK('Measured Data'!G37),"",'Measured Data'!G37)</f>
        <v/>
      </c>
      <c r="H46" s="238" t="str">
        <f>IF(ISBLANK('Measured Data'!H37),"",'Measured Data'!H37)</f>
        <v/>
      </c>
      <c r="I46" s="238" t="str">
        <f>IF(ISBLANK('Measured Data'!I37),"",'Measured Data'!I37)</f>
        <v/>
      </c>
      <c r="J46" s="238" t="str">
        <f>IF(ISBLANK('Measured Data'!J37),"",'Measured Data'!J37)</f>
        <v/>
      </c>
      <c r="K46" s="238" t="str">
        <f>IF(ISBLANK('Measured Data'!K37),"",'Measured Data'!K37)</f>
        <v/>
      </c>
      <c r="L46" s="238" t="str">
        <f>IF(ISBLANK('Measured Data'!L37),"",'Measured Data'!L37)</f>
        <v/>
      </c>
      <c r="M46" s="238" t="str">
        <f>IF(ISBLANK('Measured Data'!M37),"",'Measured Data'!M37)</f>
        <v/>
      </c>
      <c r="N46" s="238" t="str">
        <f>IF(ISBLANK('Measured Data'!N37),"",'Measured Data'!N37)</f>
        <v/>
      </c>
      <c r="O46" s="238" t="str">
        <f>IF(ISBLANK('Measured Data'!O37),"",'Measured Data'!O37)</f>
        <v/>
      </c>
      <c r="P46" s="238" t="str">
        <f>IF(ISBLANK('Measured Data'!P37),"",'Measured Data'!P37)</f>
        <v/>
      </c>
      <c r="Q46" s="238" t="str">
        <f>IF(ISBLANK('Measured Data'!Q37),"",'Measured Data'!Q37)</f>
        <v/>
      </c>
      <c r="R46" s="238" t="str">
        <f>IF(ISBLANK('Measured Data'!R37),"",'Measured Data'!R37)</f>
        <v/>
      </c>
      <c r="S46" s="238" t="str">
        <f>IF(ISBLANK('Measured Data'!S37),"",'Measured Data'!S37)</f>
        <v/>
      </c>
      <c r="T46" s="238" t="str">
        <f>IF(ISBLANK('Measured Data'!T37),"",'Measured Data'!T37)</f>
        <v/>
      </c>
      <c r="U46" s="238" t="str">
        <f>IF(ISBLANK('Measured Data'!U37),"",'Measured Data'!U37)</f>
        <v/>
      </c>
      <c r="V46" s="238" t="str">
        <f>IF(ISBLANK('Measured Data'!V37),"",'Measured Data'!V37)</f>
        <v/>
      </c>
      <c r="W46" s="238" t="str">
        <f>IF(ISBLANK('Measured Data'!W37),"",'Measured Data'!W37)</f>
        <v/>
      </c>
      <c r="X46" s="238" t="str">
        <f>IF(ISBLANK('Measured Data'!X37),"",'Measured Data'!X37)</f>
        <v/>
      </c>
      <c r="Y46" s="238" t="str">
        <f>IF(ISBLANK('Measured Data'!Y37),"",'Measured Data'!Y37)</f>
        <v/>
      </c>
      <c r="Z46" s="238" t="str">
        <f>IF(ISBLANK('Measured Data'!Z37),"",'Measured Data'!Z37)</f>
        <v/>
      </c>
      <c r="AA46" s="238" t="str">
        <f>IF(ISBLANK('Measured Data'!AA37),"",'Measured Data'!AA37)</f>
        <v/>
      </c>
      <c r="AB46" s="238" t="str">
        <f>IF(ISBLANK('Measured Data'!AB37),"",'Measured Data'!AB37)</f>
        <v/>
      </c>
      <c r="AC46" s="238" t="str">
        <f>IF(ISBLANK('Measured Data'!AC37),"",'Measured Data'!AC37)</f>
        <v/>
      </c>
      <c r="AD46" s="238" t="str">
        <f>IF(ISBLANK('Measured Data'!AD37),"",'Measured Data'!AD37)</f>
        <v/>
      </c>
      <c r="AE46" s="238" t="str">
        <f>IF(ISBLANK('Measured Data'!AE37),"",'Measured Data'!AE37)</f>
        <v/>
      </c>
      <c r="AF46" s="238" t="str">
        <f>IF(ISBLANK('Measured Data'!AF37),"",'Measured Data'!AF37)</f>
        <v/>
      </c>
      <c r="AG46" s="238" t="str">
        <f>IF(ISBLANK('Measured Data'!AG37),"",'Measured Data'!AG37)</f>
        <v/>
      </c>
      <c r="AH46" s="238" t="str">
        <f>IF(ISBLANK('Measured Data'!AH37),"",'Measured Data'!AH37)</f>
        <v/>
      </c>
      <c r="AI46" s="238" t="str">
        <f>IF(ISBLANK('Measured Data'!AI37),"",'Measured Data'!AI37)</f>
        <v/>
      </c>
      <c r="AJ46" s="238" t="str">
        <f>IF(ISBLANK('Measured Data'!AJ37),"",'Measured Data'!AJ37)</f>
        <v/>
      </c>
      <c r="AK46" s="238" t="str">
        <f>IF(ISBLANK('Measured Data'!AK37),"",'Measured Data'!AK37)</f>
        <v/>
      </c>
      <c r="AL46" s="238" t="str">
        <f>IF(ISBLANK('Measured Data'!AL37),"",'Measured Data'!AL37)</f>
        <v/>
      </c>
      <c r="AM46" s="238" t="str">
        <f>IF(ISBLANK('Measured Data'!AM37),"",'Measured Data'!AM37)</f>
        <v/>
      </c>
      <c r="AN46" s="238" t="str">
        <f>IF(ISBLANK('Measured Data'!AN37),"",'Measured Data'!AN37)</f>
        <v/>
      </c>
      <c r="AO46" s="238" t="str">
        <f>IF(ISBLANK('Measured Data'!AO37),"",'Measured Data'!AO37)</f>
        <v/>
      </c>
      <c r="AP46" s="238" t="str">
        <f>IF(ISBLANK('Measured Data'!AP37),"",'Measured Data'!AP37)</f>
        <v/>
      </c>
      <c r="AQ46" s="238" t="e">
        <f>IF(ISBLANK('Measured Data'!#REF!),"",'Measured Data'!#REF!)</f>
        <v>#REF!</v>
      </c>
      <c r="AR46" s="238" t="e">
        <f>IF(ISBLANK('Measured Data'!#REF!),"",'Measured Data'!#REF!)</f>
        <v>#REF!</v>
      </c>
      <c r="AS46" s="238" t="e">
        <f>IF(ISBLANK('Measured Data'!#REF!),"",'Measured Data'!#REF!)</f>
        <v>#REF!</v>
      </c>
      <c r="AT46" s="238" t="e">
        <f>IF(ISBLANK('Measured Data'!#REF!),"",'Measured Data'!#REF!)</f>
        <v>#REF!</v>
      </c>
      <c r="AU46" s="238" t="e">
        <f>IF(ISBLANK('Measured Data'!#REF!),"",'Measured Data'!#REF!)</f>
        <v>#REF!</v>
      </c>
      <c r="AV46" s="238" t="e">
        <f>IF(ISBLANK('Measured Data'!#REF!),"",'Measured Data'!#REF!)</f>
        <v>#REF!</v>
      </c>
      <c r="AW46" s="238" t="e">
        <f>IF(ISBLANK('Measured Data'!#REF!),"",'Measured Data'!#REF!)</f>
        <v>#REF!</v>
      </c>
      <c r="AX46" s="238" t="e">
        <f>IF(ISBLANK('Measured Data'!#REF!),"",'Measured Data'!#REF!)</f>
        <v>#REF!</v>
      </c>
      <c r="AY46" s="238" t="e">
        <f>IF(ISBLANK('Measured Data'!#REF!),"",'Measured Data'!#REF!)</f>
        <v>#REF!</v>
      </c>
      <c r="AZ46" s="238" t="e">
        <f>IF(ISBLANK('Measured Data'!#REF!),"",'Measured Data'!#REF!)</f>
        <v>#REF!</v>
      </c>
      <c r="BA46" s="238" t="e">
        <f>IF(ISBLANK('Measured Data'!#REF!),"",'Measured Data'!#REF!)</f>
        <v>#REF!</v>
      </c>
      <c r="BB46" s="238" t="e">
        <f>IF(ISBLANK('Measured Data'!#REF!),"",'Measured Data'!#REF!)</f>
        <v>#REF!</v>
      </c>
      <c r="BC46" s="238" t="e">
        <f>IF(ISBLANK('Measured Data'!#REF!),"",'Measured Data'!#REF!)</f>
        <v>#REF!</v>
      </c>
      <c r="BD46" s="238" t="e">
        <f>IF(ISBLANK('Measured Data'!#REF!),"",'Measured Data'!#REF!)</f>
        <v>#REF!</v>
      </c>
      <c r="BE46" s="238" t="e">
        <f>IF(ISBLANK('Measured Data'!#REF!),"",'Measured Data'!#REF!)</f>
        <v>#REF!</v>
      </c>
      <c r="BF46" s="238" t="e">
        <f>IF(ISBLANK('Measured Data'!#REF!),"",'Measured Data'!#REF!)</f>
        <v>#REF!</v>
      </c>
      <c r="BG46" s="238" t="e">
        <f>IF(ISBLANK('Measured Data'!#REF!),"",'Measured Data'!#REF!)</f>
        <v>#REF!</v>
      </c>
      <c r="BH46" s="238" t="e">
        <f>IF(ISBLANK('Measured Data'!#REF!),"",'Measured Data'!#REF!)</f>
        <v>#REF!</v>
      </c>
      <c r="BI46" s="238" t="e">
        <f>IF(ISBLANK('Measured Data'!#REF!),"",'Measured Data'!#REF!)</f>
        <v>#REF!</v>
      </c>
      <c r="BJ46" s="238" t="e">
        <f>IF(ISBLANK('Measured Data'!#REF!),"",'Measured Data'!#REF!)</f>
        <v>#REF!</v>
      </c>
      <c r="BK46" s="238" t="e">
        <f>IF(ISBLANK('Measured Data'!#REF!),"",'Measured Data'!#REF!)</f>
        <v>#REF!</v>
      </c>
      <c r="BL46" s="238" t="e">
        <f>IF(ISBLANK('Measured Data'!#REF!),"",'Measured Data'!#REF!)</f>
        <v>#REF!</v>
      </c>
      <c r="BM46" s="238" t="e">
        <f>IF(ISBLANK('Measured Data'!#REF!),"",'Measured Data'!#REF!)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IF('Measured Data'!B38&lt;&gt;0,'Measured Data'!$B$1,"")</f>
        <v/>
      </c>
      <c r="B47" s="238" t="str">
        <f>IF(ISBLANK('Measured Data'!A38),"",'Measured Data'!A38)</f>
        <v/>
      </c>
      <c r="C47" s="245" t="str">
        <f>IF(ISBLANK('Measured Data'!B38),"",'Measured Data'!B38)</f>
        <v/>
      </c>
      <c r="D47" s="246" t="str">
        <f>IF(ISBLANK('Measured Data'!C38),"",'Measured Data'!C38)</f>
        <v/>
      </c>
      <c r="E47" s="238" t="str">
        <f>IF(ISBLANK('Measured Data'!D38),"",'Measured Data'!D38)</f>
        <v/>
      </c>
      <c r="F47" s="238" t="str">
        <f>IF(ISBLANK('Measured Data'!E38),"",'Measured Data'!E38)</f>
        <v/>
      </c>
      <c r="G47" s="238" t="str">
        <f>IF(ISBLANK('Measured Data'!G38),"",'Measured Data'!G38)</f>
        <v/>
      </c>
      <c r="H47" s="238" t="str">
        <f>IF(ISBLANK('Measured Data'!H38),"",'Measured Data'!H38)</f>
        <v/>
      </c>
      <c r="I47" s="238" t="str">
        <f>IF(ISBLANK('Measured Data'!I38),"",'Measured Data'!I38)</f>
        <v/>
      </c>
      <c r="J47" s="238" t="str">
        <f>IF(ISBLANK('Measured Data'!J38),"",'Measured Data'!J38)</f>
        <v/>
      </c>
      <c r="K47" s="238" t="str">
        <f>IF(ISBLANK('Measured Data'!K38),"",'Measured Data'!K38)</f>
        <v/>
      </c>
      <c r="L47" s="238" t="str">
        <f>IF(ISBLANK('Measured Data'!L38),"",'Measured Data'!L38)</f>
        <v/>
      </c>
      <c r="M47" s="238" t="str">
        <f>IF(ISBLANK('Measured Data'!M38),"",'Measured Data'!M38)</f>
        <v/>
      </c>
      <c r="N47" s="238" t="str">
        <f>IF(ISBLANK('Measured Data'!N38),"",'Measured Data'!N38)</f>
        <v/>
      </c>
      <c r="O47" s="238" t="str">
        <f>IF(ISBLANK('Measured Data'!O38),"",'Measured Data'!O38)</f>
        <v/>
      </c>
      <c r="P47" s="238" t="str">
        <f>IF(ISBLANK('Measured Data'!P38),"",'Measured Data'!P38)</f>
        <v/>
      </c>
      <c r="Q47" s="238" t="str">
        <f>IF(ISBLANK('Measured Data'!Q38),"",'Measured Data'!Q38)</f>
        <v/>
      </c>
      <c r="R47" s="238" t="str">
        <f>IF(ISBLANK('Measured Data'!R38),"",'Measured Data'!R38)</f>
        <v/>
      </c>
      <c r="S47" s="238" t="str">
        <f>IF(ISBLANK('Measured Data'!S38),"",'Measured Data'!S38)</f>
        <v/>
      </c>
      <c r="T47" s="238" t="str">
        <f>IF(ISBLANK('Measured Data'!T38),"",'Measured Data'!T38)</f>
        <v/>
      </c>
      <c r="U47" s="238" t="str">
        <f>IF(ISBLANK('Measured Data'!U38),"",'Measured Data'!U38)</f>
        <v/>
      </c>
      <c r="V47" s="238" t="str">
        <f>IF(ISBLANK('Measured Data'!V38),"",'Measured Data'!V38)</f>
        <v/>
      </c>
      <c r="W47" s="238" t="str">
        <f>IF(ISBLANK('Measured Data'!W38),"",'Measured Data'!W38)</f>
        <v/>
      </c>
      <c r="X47" s="238" t="str">
        <f>IF(ISBLANK('Measured Data'!X38),"",'Measured Data'!X38)</f>
        <v/>
      </c>
      <c r="Y47" s="238" t="str">
        <f>IF(ISBLANK('Measured Data'!Y38),"",'Measured Data'!Y38)</f>
        <v/>
      </c>
      <c r="Z47" s="238" t="str">
        <f>IF(ISBLANK('Measured Data'!Z38),"",'Measured Data'!Z38)</f>
        <v/>
      </c>
      <c r="AA47" s="238" t="str">
        <f>IF(ISBLANK('Measured Data'!AA38),"",'Measured Data'!AA38)</f>
        <v/>
      </c>
      <c r="AB47" s="238" t="str">
        <f>IF(ISBLANK('Measured Data'!AB38),"",'Measured Data'!AB38)</f>
        <v/>
      </c>
      <c r="AC47" s="238" t="str">
        <f>IF(ISBLANK('Measured Data'!AC38),"",'Measured Data'!AC38)</f>
        <v/>
      </c>
      <c r="AD47" s="238" t="str">
        <f>IF(ISBLANK('Measured Data'!AD38),"",'Measured Data'!AD38)</f>
        <v/>
      </c>
      <c r="AE47" s="238" t="str">
        <f>IF(ISBLANK('Measured Data'!AE38),"",'Measured Data'!AE38)</f>
        <v/>
      </c>
      <c r="AF47" s="238" t="str">
        <f>IF(ISBLANK('Measured Data'!AF38),"",'Measured Data'!AF38)</f>
        <v/>
      </c>
      <c r="AG47" s="238" t="str">
        <f>IF(ISBLANK('Measured Data'!AG38),"",'Measured Data'!AG38)</f>
        <v/>
      </c>
      <c r="AH47" s="238" t="str">
        <f>IF(ISBLANK('Measured Data'!AH38),"",'Measured Data'!AH38)</f>
        <v/>
      </c>
      <c r="AI47" s="238" t="str">
        <f>IF(ISBLANK('Measured Data'!AI38),"",'Measured Data'!AI38)</f>
        <v/>
      </c>
      <c r="AJ47" s="238" t="str">
        <f>IF(ISBLANK('Measured Data'!AJ38),"",'Measured Data'!AJ38)</f>
        <v/>
      </c>
      <c r="AK47" s="238" t="str">
        <f>IF(ISBLANK('Measured Data'!AK38),"",'Measured Data'!AK38)</f>
        <v/>
      </c>
      <c r="AL47" s="238" t="str">
        <f>IF(ISBLANK('Measured Data'!AL38),"",'Measured Data'!AL38)</f>
        <v/>
      </c>
      <c r="AM47" s="238" t="str">
        <f>IF(ISBLANK('Measured Data'!AM38),"",'Measured Data'!AM38)</f>
        <v/>
      </c>
      <c r="AN47" s="238" t="str">
        <f>IF(ISBLANK('Measured Data'!AN38),"",'Measured Data'!AN38)</f>
        <v/>
      </c>
      <c r="AO47" s="238" t="str">
        <f>IF(ISBLANK('Measured Data'!AO38),"",'Measured Data'!AO38)</f>
        <v/>
      </c>
      <c r="AP47" s="238" t="str">
        <f>IF(ISBLANK('Measured Data'!AP38),"",'Measured Data'!AP38)</f>
        <v/>
      </c>
      <c r="AQ47" s="238" t="e">
        <f>IF(ISBLANK('Measured Data'!#REF!),"",'Measured Data'!#REF!)</f>
        <v>#REF!</v>
      </c>
      <c r="AR47" s="238" t="e">
        <f>IF(ISBLANK('Measured Data'!#REF!),"",'Measured Data'!#REF!)</f>
        <v>#REF!</v>
      </c>
      <c r="AS47" s="238" t="e">
        <f>IF(ISBLANK('Measured Data'!#REF!),"",'Measured Data'!#REF!)</f>
        <v>#REF!</v>
      </c>
      <c r="AT47" s="238" t="e">
        <f>IF(ISBLANK('Measured Data'!#REF!),"",'Measured Data'!#REF!)</f>
        <v>#REF!</v>
      </c>
      <c r="AU47" s="238" t="e">
        <f>IF(ISBLANK('Measured Data'!#REF!),"",'Measured Data'!#REF!)</f>
        <v>#REF!</v>
      </c>
      <c r="AV47" s="238" t="e">
        <f>IF(ISBLANK('Measured Data'!#REF!),"",'Measured Data'!#REF!)</f>
        <v>#REF!</v>
      </c>
      <c r="AW47" s="238" t="e">
        <f>IF(ISBLANK('Measured Data'!#REF!),"",'Measured Data'!#REF!)</f>
        <v>#REF!</v>
      </c>
      <c r="AX47" s="238" t="e">
        <f>IF(ISBLANK('Measured Data'!#REF!),"",'Measured Data'!#REF!)</f>
        <v>#REF!</v>
      </c>
      <c r="AY47" s="238" t="e">
        <f>IF(ISBLANK('Measured Data'!#REF!),"",'Measured Data'!#REF!)</f>
        <v>#REF!</v>
      </c>
      <c r="AZ47" s="238" t="e">
        <f>IF(ISBLANK('Measured Data'!#REF!),"",'Measured Data'!#REF!)</f>
        <v>#REF!</v>
      </c>
      <c r="BA47" s="238" t="e">
        <f>IF(ISBLANK('Measured Data'!#REF!),"",'Measured Data'!#REF!)</f>
        <v>#REF!</v>
      </c>
      <c r="BB47" s="238" t="e">
        <f>IF(ISBLANK('Measured Data'!#REF!),"",'Measured Data'!#REF!)</f>
        <v>#REF!</v>
      </c>
      <c r="BC47" s="238" t="e">
        <f>IF(ISBLANK('Measured Data'!#REF!),"",'Measured Data'!#REF!)</f>
        <v>#REF!</v>
      </c>
      <c r="BD47" s="238" t="e">
        <f>IF(ISBLANK('Measured Data'!#REF!),"",'Measured Data'!#REF!)</f>
        <v>#REF!</v>
      </c>
      <c r="BE47" s="238" t="e">
        <f>IF(ISBLANK('Measured Data'!#REF!),"",'Measured Data'!#REF!)</f>
        <v>#REF!</v>
      </c>
      <c r="BF47" s="238" t="e">
        <f>IF(ISBLANK('Measured Data'!#REF!),"",'Measured Data'!#REF!)</f>
        <v>#REF!</v>
      </c>
      <c r="BG47" s="238" t="e">
        <f>IF(ISBLANK('Measured Data'!#REF!),"",'Measured Data'!#REF!)</f>
        <v>#REF!</v>
      </c>
      <c r="BH47" s="238" t="e">
        <f>IF(ISBLANK('Measured Data'!#REF!),"",'Measured Data'!#REF!)</f>
        <v>#REF!</v>
      </c>
      <c r="BI47" s="238" t="e">
        <f>IF(ISBLANK('Measured Data'!#REF!),"",'Measured Data'!#REF!)</f>
        <v>#REF!</v>
      </c>
      <c r="BJ47" s="238" t="e">
        <f>IF(ISBLANK('Measured Data'!#REF!),"",'Measured Data'!#REF!)</f>
        <v>#REF!</v>
      </c>
      <c r="BK47" s="238" t="e">
        <f>IF(ISBLANK('Measured Data'!#REF!),"",'Measured Data'!#REF!)</f>
        <v>#REF!</v>
      </c>
      <c r="BL47" s="238" t="e">
        <f>IF(ISBLANK('Measured Data'!#REF!),"",'Measured Data'!#REF!)</f>
        <v>#REF!</v>
      </c>
      <c r="BM47" s="238" t="e">
        <f>IF(ISBLANK('Measured Data'!#REF!),"",'Measured Data'!#REF!)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IF('Measured Data'!B39&lt;&gt;0,'Measured Data'!$B$1,"")</f>
        <v/>
      </c>
      <c r="B48" s="238" t="str">
        <f>IF(ISBLANK('Measured Data'!A39),"",'Measured Data'!A39)</f>
        <v/>
      </c>
      <c r="C48" s="245" t="str">
        <f>IF(ISBLANK('Measured Data'!B39),"",'Measured Data'!B39)</f>
        <v/>
      </c>
      <c r="D48" s="246" t="str">
        <f>IF(ISBLANK('Measured Data'!C39),"",'Measured Data'!C39)</f>
        <v/>
      </c>
      <c r="E48" s="238" t="str">
        <f>IF(ISBLANK('Measured Data'!D39),"",'Measured Data'!D39)</f>
        <v/>
      </c>
      <c r="F48" s="238" t="str">
        <f>IF(ISBLANK('Measured Data'!E39),"",'Measured Data'!E39)</f>
        <v/>
      </c>
      <c r="G48" s="238" t="str">
        <f>IF(ISBLANK('Measured Data'!G39),"",'Measured Data'!G39)</f>
        <v/>
      </c>
      <c r="H48" s="238" t="str">
        <f>IF(ISBLANK('Measured Data'!H39),"",'Measured Data'!H39)</f>
        <v/>
      </c>
      <c r="I48" s="238" t="str">
        <f>IF(ISBLANK('Measured Data'!I39),"",'Measured Data'!I39)</f>
        <v/>
      </c>
      <c r="J48" s="238" t="str">
        <f>IF(ISBLANK('Measured Data'!J39),"",'Measured Data'!J39)</f>
        <v/>
      </c>
      <c r="K48" s="238" t="str">
        <f>IF(ISBLANK('Measured Data'!K39),"",'Measured Data'!K39)</f>
        <v/>
      </c>
      <c r="L48" s="238" t="str">
        <f>IF(ISBLANK('Measured Data'!L39),"",'Measured Data'!L39)</f>
        <v/>
      </c>
      <c r="M48" s="238" t="str">
        <f>IF(ISBLANK('Measured Data'!M39),"",'Measured Data'!M39)</f>
        <v/>
      </c>
      <c r="N48" s="238" t="str">
        <f>IF(ISBLANK('Measured Data'!N39),"",'Measured Data'!N39)</f>
        <v/>
      </c>
      <c r="O48" s="238" t="str">
        <f>IF(ISBLANK('Measured Data'!O39),"",'Measured Data'!O39)</f>
        <v/>
      </c>
      <c r="P48" s="238" t="str">
        <f>IF(ISBLANK('Measured Data'!P39),"",'Measured Data'!P39)</f>
        <v/>
      </c>
      <c r="Q48" s="238" t="str">
        <f>IF(ISBLANK('Measured Data'!Q39),"",'Measured Data'!Q39)</f>
        <v/>
      </c>
      <c r="R48" s="238" t="str">
        <f>IF(ISBLANK('Measured Data'!R39),"",'Measured Data'!R39)</f>
        <v/>
      </c>
      <c r="S48" s="238" t="str">
        <f>IF(ISBLANK('Measured Data'!S39),"",'Measured Data'!S39)</f>
        <v/>
      </c>
      <c r="T48" s="238" t="str">
        <f>IF(ISBLANK('Measured Data'!T39),"",'Measured Data'!T39)</f>
        <v/>
      </c>
      <c r="U48" s="238" t="str">
        <f>IF(ISBLANK('Measured Data'!U39),"",'Measured Data'!U39)</f>
        <v/>
      </c>
      <c r="V48" s="238" t="str">
        <f>IF(ISBLANK('Measured Data'!V39),"",'Measured Data'!V39)</f>
        <v/>
      </c>
      <c r="W48" s="238" t="str">
        <f>IF(ISBLANK('Measured Data'!W39),"",'Measured Data'!W39)</f>
        <v/>
      </c>
      <c r="X48" s="238" t="str">
        <f>IF(ISBLANK('Measured Data'!X39),"",'Measured Data'!X39)</f>
        <v/>
      </c>
      <c r="Y48" s="238" t="str">
        <f>IF(ISBLANK('Measured Data'!Y39),"",'Measured Data'!Y39)</f>
        <v/>
      </c>
      <c r="Z48" s="238" t="str">
        <f>IF(ISBLANK('Measured Data'!Z39),"",'Measured Data'!Z39)</f>
        <v/>
      </c>
      <c r="AA48" s="238" t="str">
        <f>IF(ISBLANK('Measured Data'!AA39),"",'Measured Data'!AA39)</f>
        <v/>
      </c>
      <c r="AB48" s="238" t="str">
        <f>IF(ISBLANK('Measured Data'!AB39),"",'Measured Data'!AB39)</f>
        <v/>
      </c>
      <c r="AC48" s="238" t="str">
        <f>IF(ISBLANK('Measured Data'!AC39),"",'Measured Data'!AC39)</f>
        <v/>
      </c>
      <c r="AD48" s="238" t="str">
        <f>IF(ISBLANK('Measured Data'!AD39),"",'Measured Data'!AD39)</f>
        <v/>
      </c>
      <c r="AE48" s="238" t="str">
        <f>IF(ISBLANK('Measured Data'!AE39),"",'Measured Data'!AE39)</f>
        <v/>
      </c>
      <c r="AF48" s="238" t="str">
        <f>IF(ISBLANK('Measured Data'!AF39),"",'Measured Data'!AF39)</f>
        <v/>
      </c>
      <c r="AG48" s="238" t="str">
        <f>IF(ISBLANK('Measured Data'!AG39),"",'Measured Data'!AG39)</f>
        <v/>
      </c>
      <c r="AH48" s="238" t="str">
        <f>IF(ISBLANK('Measured Data'!AH39),"",'Measured Data'!AH39)</f>
        <v/>
      </c>
      <c r="AI48" s="238" t="str">
        <f>IF(ISBLANK('Measured Data'!AI39),"",'Measured Data'!AI39)</f>
        <v/>
      </c>
      <c r="AJ48" s="238" t="str">
        <f>IF(ISBLANK('Measured Data'!AJ39),"",'Measured Data'!AJ39)</f>
        <v/>
      </c>
      <c r="AK48" s="238" t="str">
        <f>IF(ISBLANK('Measured Data'!AK39),"",'Measured Data'!AK39)</f>
        <v/>
      </c>
      <c r="AL48" s="238" t="str">
        <f>IF(ISBLANK('Measured Data'!AL39),"",'Measured Data'!AL39)</f>
        <v/>
      </c>
      <c r="AM48" s="238" t="str">
        <f>IF(ISBLANK('Measured Data'!AM39),"",'Measured Data'!AM39)</f>
        <v/>
      </c>
      <c r="AN48" s="238" t="str">
        <f>IF(ISBLANK('Measured Data'!AN39),"",'Measured Data'!AN39)</f>
        <v/>
      </c>
      <c r="AO48" s="238" t="str">
        <f>IF(ISBLANK('Measured Data'!AO39),"",'Measured Data'!AO39)</f>
        <v/>
      </c>
      <c r="AP48" s="238" t="str">
        <f>IF(ISBLANK('Measured Data'!AP39),"",'Measured Data'!AP39)</f>
        <v/>
      </c>
      <c r="AQ48" s="238" t="e">
        <f>IF(ISBLANK('Measured Data'!#REF!),"",'Measured Data'!#REF!)</f>
        <v>#REF!</v>
      </c>
      <c r="AR48" s="238" t="e">
        <f>IF(ISBLANK('Measured Data'!#REF!),"",'Measured Data'!#REF!)</f>
        <v>#REF!</v>
      </c>
      <c r="AS48" s="238" t="e">
        <f>IF(ISBLANK('Measured Data'!#REF!),"",'Measured Data'!#REF!)</f>
        <v>#REF!</v>
      </c>
      <c r="AT48" s="238" t="e">
        <f>IF(ISBLANK('Measured Data'!#REF!),"",'Measured Data'!#REF!)</f>
        <v>#REF!</v>
      </c>
      <c r="AU48" s="238" t="e">
        <f>IF(ISBLANK('Measured Data'!#REF!),"",'Measured Data'!#REF!)</f>
        <v>#REF!</v>
      </c>
      <c r="AV48" s="238" t="e">
        <f>IF(ISBLANK('Measured Data'!#REF!),"",'Measured Data'!#REF!)</f>
        <v>#REF!</v>
      </c>
      <c r="AW48" s="238" t="e">
        <f>IF(ISBLANK('Measured Data'!#REF!),"",'Measured Data'!#REF!)</f>
        <v>#REF!</v>
      </c>
      <c r="AX48" s="238" t="e">
        <f>IF(ISBLANK('Measured Data'!#REF!),"",'Measured Data'!#REF!)</f>
        <v>#REF!</v>
      </c>
      <c r="AY48" s="238" t="e">
        <f>IF(ISBLANK('Measured Data'!#REF!),"",'Measured Data'!#REF!)</f>
        <v>#REF!</v>
      </c>
      <c r="AZ48" s="238" t="e">
        <f>IF(ISBLANK('Measured Data'!#REF!),"",'Measured Data'!#REF!)</f>
        <v>#REF!</v>
      </c>
      <c r="BA48" s="238" t="e">
        <f>IF(ISBLANK('Measured Data'!#REF!),"",'Measured Data'!#REF!)</f>
        <v>#REF!</v>
      </c>
      <c r="BB48" s="238" t="e">
        <f>IF(ISBLANK('Measured Data'!#REF!),"",'Measured Data'!#REF!)</f>
        <v>#REF!</v>
      </c>
      <c r="BC48" s="238" t="e">
        <f>IF(ISBLANK('Measured Data'!#REF!),"",'Measured Data'!#REF!)</f>
        <v>#REF!</v>
      </c>
      <c r="BD48" s="238" t="e">
        <f>IF(ISBLANK('Measured Data'!#REF!),"",'Measured Data'!#REF!)</f>
        <v>#REF!</v>
      </c>
      <c r="BE48" s="238" t="e">
        <f>IF(ISBLANK('Measured Data'!#REF!),"",'Measured Data'!#REF!)</f>
        <v>#REF!</v>
      </c>
      <c r="BF48" s="238" t="e">
        <f>IF(ISBLANK('Measured Data'!#REF!),"",'Measured Data'!#REF!)</f>
        <v>#REF!</v>
      </c>
      <c r="BG48" s="238" t="e">
        <f>IF(ISBLANK('Measured Data'!#REF!),"",'Measured Data'!#REF!)</f>
        <v>#REF!</v>
      </c>
      <c r="BH48" s="238" t="e">
        <f>IF(ISBLANK('Measured Data'!#REF!),"",'Measured Data'!#REF!)</f>
        <v>#REF!</v>
      </c>
      <c r="BI48" s="238" t="e">
        <f>IF(ISBLANK('Measured Data'!#REF!),"",'Measured Data'!#REF!)</f>
        <v>#REF!</v>
      </c>
      <c r="BJ48" s="238" t="e">
        <f>IF(ISBLANK('Measured Data'!#REF!),"",'Measured Data'!#REF!)</f>
        <v>#REF!</v>
      </c>
      <c r="BK48" s="238" t="e">
        <f>IF(ISBLANK('Measured Data'!#REF!),"",'Measured Data'!#REF!)</f>
        <v>#REF!</v>
      </c>
      <c r="BL48" s="238" t="e">
        <f>IF(ISBLANK('Measured Data'!#REF!),"",'Measured Data'!#REF!)</f>
        <v>#REF!</v>
      </c>
      <c r="BM48" s="238" t="e">
        <f>IF(ISBLANK('Measured Data'!#REF!),"",'Measured Data'!#REF!)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IF('Measured Data'!B40&lt;&gt;0,'Measured Data'!$B$1,"")</f>
        <v/>
      </c>
      <c r="B49" s="238" t="str">
        <f>IF(ISBLANK('Measured Data'!A40),"",'Measured Data'!A40)</f>
        <v/>
      </c>
      <c r="C49" s="245" t="str">
        <f>IF(ISBLANK('Measured Data'!B40),"",'Measured Data'!B40)</f>
        <v/>
      </c>
      <c r="D49" s="246" t="str">
        <f>IF(ISBLANK('Measured Data'!C40),"",'Measured Data'!C40)</f>
        <v/>
      </c>
      <c r="E49" s="238" t="str">
        <f>IF(ISBLANK('Measured Data'!D40),"",'Measured Data'!D40)</f>
        <v/>
      </c>
      <c r="F49" s="238" t="str">
        <f>IF(ISBLANK('Measured Data'!E40),"",'Measured Data'!E40)</f>
        <v/>
      </c>
      <c r="G49" s="238" t="str">
        <f>IF(ISBLANK('Measured Data'!G40),"",'Measured Data'!G40)</f>
        <v/>
      </c>
      <c r="H49" s="238" t="str">
        <f>IF(ISBLANK('Measured Data'!H40),"",'Measured Data'!H40)</f>
        <v/>
      </c>
      <c r="I49" s="238" t="str">
        <f>IF(ISBLANK('Measured Data'!I40),"",'Measured Data'!I40)</f>
        <v/>
      </c>
      <c r="J49" s="238" t="str">
        <f>IF(ISBLANK('Measured Data'!J40),"",'Measured Data'!J40)</f>
        <v/>
      </c>
      <c r="K49" s="238" t="str">
        <f>IF(ISBLANK('Measured Data'!K40),"",'Measured Data'!K40)</f>
        <v/>
      </c>
      <c r="L49" s="238" t="str">
        <f>IF(ISBLANK('Measured Data'!L40),"",'Measured Data'!L40)</f>
        <v/>
      </c>
      <c r="M49" s="238" t="str">
        <f>IF(ISBLANK('Measured Data'!M40),"",'Measured Data'!M40)</f>
        <v/>
      </c>
      <c r="N49" s="238" t="str">
        <f>IF(ISBLANK('Measured Data'!N40),"",'Measured Data'!N40)</f>
        <v/>
      </c>
      <c r="O49" s="238" t="str">
        <f>IF(ISBLANK('Measured Data'!O40),"",'Measured Data'!O40)</f>
        <v/>
      </c>
      <c r="P49" s="238" t="str">
        <f>IF(ISBLANK('Measured Data'!P40),"",'Measured Data'!P40)</f>
        <v/>
      </c>
      <c r="Q49" s="238" t="str">
        <f>IF(ISBLANK('Measured Data'!Q40),"",'Measured Data'!Q40)</f>
        <v/>
      </c>
      <c r="R49" s="238" t="str">
        <f>IF(ISBLANK('Measured Data'!R40),"",'Measured Data'!R40)</f>
        <v/>
      </c>
      <c r="S49" s="238" t="str">
        <f>IF(ISBLANK('Measured Data'!S40),"",'Measured Data'!S40)</f>
        <v/>
      </c>
      <c r="T49" s="238" t="str">
        <f>IF(ISBLANK('Measured Data'!T40),"",'Measured Data'!T40)</f>
        <v/>
      </c>
      <c r="U49" s="238" t="str">
        <f>IF(ISBLANK('Measured Data'!U40),"",'Measured Data'!U40)</f>
        <v/>
      </c>
      <c r="V49" s="238" t="str">
        <f>IF(ISBLANK('Measured Data'!V40),"",'Measured Data'!V40)</f>
        <v/>
      </c>
      <c r="W49" s="238" t="str">
        <f>IF(ISBLANK('Measured Data'!W40),"",'Measured Data'!W40)</f>
        <v/>
      </c>
      <c r="X49" s="238" t="str">
        <f>IF(ISBLANK('Measured Data'!X40),"",'Measured Data'!X40)</f>
        <v/>
      </c>
      <c r="Y49" s="238" t="str">
        <f>IF(ISBLANK('Measured Data'!Y40),"",'Measured Data'!Y40)</f>
        <v/>
      </c>
      <c r="Z49" s="238" t="str">
        <f>IF(ISBLANK('Measured Data'!Z40),"",'Measured Data'!Z40)</f>
        <v/>
      </c>
      <c r="AA49" s="238" t="str">
        <f>IF(ISBLANK('Measured Data'!AA40),"",'Measured Data'!AA40)</f>
        <v/>
      </c>
      <c r="AB49" s="238" t="str">
        <f>IF(ISBLANK('Measured Data'!AB40),"",'Measured Data'!AB40)</f>
        <v/>
      </c>
      <c r="AC49" s="238" t="str">
        <f>IF(ISBLANK('Measured Data'!AC40),"",'Measured Data'!AC40)</f>
        <v/>
      </c>
      <c r="AD49" s="238" t="str">
        <f>IF(ISBLANK('Measured Data'!AD40),"",'Measured Data'!AD40)</f>
        <v/>
      </c>
      <c r="AE49" s="238" t="str">
        <f>IF(ISBLANK('Measured Data'!AE40),"",'Measured Data'!AE40)</f>
        <v/>
      </c>
      <c r="AF49" s="238" t="str">
        <f>IF(ISBLANK('Measured Data'!AF40),"",'Measured Data'!AF40)</f>
        <v/>
      </c>
      <c r="AG49" s="238" t="str">
        <f>IF(ISBLANK('Measured Data'!AG40),"",'Measured Data'!AG40)</f>
        <v/>
      </c>
      <c r="AH49" s="238" t="str">
        <f>IF(ISBLANK('Measured Data'!AH40),"",'Measured Data'!AH40)</f>
        <v/>
      </c>
      <c r="AI49" s="238" t="str">
        <f>IF(ISBLANK('Measured Data'!AI40),"",'Measured Data'!AI40)</f>
        <v/>
      </c>
      <c r="AJ49" s="238" t="str">
        <f>IF(ISBLANK('Measured Data'!AJ40),"",'Measured Data'!AJ40)</f>
        <v/>
      </c>
      <c r="AK49" s="238" t="str">
        <f>IF(ISBLANK('Measured Data'!AK40),"",'Measured Data'!AK40)</f>
        <v/>
      </c>
      <c r="AL49" s="238" t="str">
        <f>IF(ISBLANK('Measured Data'!AL40),"",'Measured Data'!AL40)</f>
        <v/>
      </c>
      <c r="AM49" s="238" t="str">
        <f>IF(ISBLANK('Measured Data'!AM40),"",'Measured Data'!AM40)</f>
        <v/>
      </c>
      <c r="AN49" s="238" t="str">
        <f>IF(ISBLANK('Measured Data'!AN40),"",'Measured Data'!AN40)</f>
        <v/>
      </c>
      <c r="AO49" s="238" t="str">
        <f>IF(ISBLANK('Measured Data'!AO40),"",'Measured Data'!AO40)</f>
        <v/>
      </c>
      <c r="AP49" s="238" t="str">
        <f>IF(ISBLANK('Measured Data'!AP40),"",'Measured Data'!AP40)</f>
        <v/>
      </c>
      <c r="AQ49" s="238" t="e">
        <f>IF(ISBLANK('Measured Data'!#REF!),"",'Measured Data'!#REF!)</f>
        <v>#REF!</v>
      </c>
      <c r="AR49" s="238" t="e">
        <f>IF(ISBLANK('Measured Data'!#REF!),"",'Measured Data'!#REF!)</f>
        <v>#REF!</v>
      </c>
      <c r="AS49" s="238" t="e">
        <f>IF(ISBLANK('Measured Data'!#REF!),"",'Measured Data'!#REF!)</f>
        <v>#REF!</v>
      </c>
      <c r="AT49" s="238" t="e">
        <f>IF(ISBLANK('Measured Data'!#REF!),"",'Measured Data'!#REF!)</f>
        <v>#REF!</v>
      </c>
      <c r="AU49" s="238" t="e">
        <f>IF(ISBLANK('Measured Data'!#REF!),"",'Measured Data'!#REF!)</f>
        <v>#REF!</v>
      </c>
      <c r="AV49" s="238" t="e">
        <f>IF(ISBLANK('Measured Data'!#REF!),"",'Measured Data'!#REF!)</f>
        <v>#REF!</v>
      </c>
      <c r="AW49" s="238" t="e">
        <f>IF(ISBLANK('Measured Data'!#REF!),"",'Measured Data'!#REF!)</f>
        <v>#REF!</v>
      </c>
      <c r="AX49" s="238" t="e">
        <f>IF(ISBLANK('Measured Data'!#REF!),"",'Measured Data'!#REF!)</f>
        <v>#REF!</v>
      </c>
      <c r="AY49" s="238" t="e">
        <f>IF(ISBLANK('Measured Data'!#REF!),"",'Measured Data'!#REF!)</f>
        <v>#REF!</v>
      </c>
      <c r="AZ49" s="238" t="e">
        <f>IF(ISBLANK('Measured Data'!#REF!),"",'Measured Data'!#REF!)</f>
        <v>#REF!</v>
      </c>
      <c r="BA49" s="238" t="e">
        <f>IF(ISBLANK('Measured Data'!#REF!),"",'Measured Data'!#REF!)</f>
        <v>#REF!</v>
      </c>
      <c r="BB49" s="238" t="e">
        <f>IF(ISBLANK('Measured Data'!#REF!),"",'Measured Data'!#REF!)</f>
        <v>#REF!</v>
      </c>
      <c r="BC49" s="238" t="e">
        <f>IF(ISBLANK('Measured Data'!#REF!),"",'Measured Data'!#REF!)</f>
        <v>#REF!</v>
      </c>
      <c r="BD49" s="238" t="e">
        <f>IF(ISBLANK('Measured Data'!#REF!),"",'Measured Data'!#REF!)</f>
        <v>#REF!</v>
      </c>
      <c r="BE49" s="238" t="e">
        <f>IF(ISBLANK('Measured Data'!#REF!),"",'Measured Data'!#REF!)</f>
        <v>#REF!</v>
      </c>
      <c r="BF49" s="238" t="e">
        <f>IF(ISBLANK('Measured Data'!#REF!),"",'Measured Data'!#REF!)</f>
        <v>#REF!</v>
      </c>
      <c r="BG49" s="238" t="e">
        <f>IF(ISBLANK('Measured Data'!#REF!),"",'Measured Data'!#REF!)</f>
        <v>#REF!</v>
      </c>
      <c r="BH49" s="238" t="e">
        <f>IF(ISBLANK('Measured Data'!#REF!),"",'Measured Data'!#REF!)</f>
        <v>#REF!</v>
      </c>
      <c r="BI49" s="238" t="e">
        <f>IF(ISBLANK('Measured Data'!#REF!),"",'Measured Data'!#REF!)</f>
        <v>#REF!</v>
      </c>
      <c r="BJ49" s="238" t="e">
        <f>IF(ISBLANK('Measured Data'!#REF!),"",'Measured Data'!#REF!)</f>
        <v>#REF!</v>
      </c>
      <c r="BK49" s="238" t="e">
        <f>IF(ISBLANK('Measured Data'!#REF!),"",'Measured Data'!#REF!)</f>
        <v>#REF!</v>
      </c>
      <c r="BL49" s="238" t="e">
        <f>IF(ISBLANK('Measured Data'!#REF!),"",'Measured Data'!#REF!)</f>
        <v>#REF!</v>
      </c>
      <c r="BM49" s="238" t="e">
        <f>IF(ISBLANK('Measured Data'!#REF!),"",'Measured Data'!#REF!)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IF('Measured Data'!B41&lt;&gt;0,'Measured Data'!$B$1,"")</f>
        <v/>
      </c>
      <c r="B50" s="238" t="str">
        <f>IF(ISBLANK('Measured Data'!A41),"",'Measured Data'!A41)</f>
        <v/>
      </c>
      <c r="C50" s="245" t="str">
        <f>IF(ISBLANK('Measured Data'!B41),"",'Measured Data'!B41)</f>
        <v/>
      </c>
      <c r="D50" s="246" t="str">
        <f>IF(ISBLANK('Measured Data'!C41),"",'Measured Data'!C41)</f>
        <v/>
      </c>
      <c r="E50" s="238" t="str">
        <f>IF(ISBLANK('Measured Data'!D41),"",'Measured Data'!D41)</f>
        <v/>
      </c>
      <c r="F50" s="238" t="str">
        <f>IF(ISBLANK('Measured Data'!E41),"",'Measured Data'!E41)</f>
        <v/>
      </c>
      <c r="G50" s="238" t="str">
        <f>IF(ISBLANK('Measured Data'!G41),"",'Measured Data'!G41)</f>
        <v/>
      </c>
      <c r="H50" s="238" t="str">
        <f>IF(ISBLANK('Measured Data'!H41),"",'Measured Data'!H41)</f>
        <v/>
      </c>
      <c r="I50" s="238" t="str">
        <f>IF(ISBLANK('Measured Data'!I41),"",'Measured Data'!I41)</f>
        <v/>
      </c>
      <c r="J50" s="238" t="str">
        <f>IF(ISBLANK('Measured Data'!J41),"",'Measured Data'!J41)</f>
        <v/>
      </c>
      <c r="K50" s="238" t="str">
        <f>IF(ISBLANK('Measured Data'!K41),"",'Measured Data'!K41)</f>
        <v/>
      </c>
      <c r="L50" s="238" t="str">
        <f>IF(ISBLANK('Measured Data'!L41),"",'Measured Data'!L41)</f>
        <v/>
      </c>
      <c r="M50" s="238" t="str">
        <f>IF(ISBLANK('Measured Data'!M41),"",'Measured Data'!M41)</f>
        <v/>
      </c>
      <c r="N50" s="238" t="str">
        <f>IF(ISBLANK('Measured Data'!N41),"",'Measured Data'!N41)</f>
        <v/>
      </c>
      <c r="O50" s="238" t="str">
        <f>IF(ISBLANK('Measured Data'!O41),"",'Measured Data'!O41)</f>
        <v/>
      </c>
      <c r="P50" s="238" t="str">
        <f>IF(ISBLANK('Measured Data'!P41),"",'Measured Data'!P41)</f>
        <v/>
      </c>
      <c r="Q50" s="238" t="str">
        <f>IF(ISBLANK('Measured Data'!Q41),"",'Measured Data'!Q41)</f>
        <v/>
      </c>
      <c r="R50" s="238" t="str">
        <f>IF(ISBLANK('Measured Data'!R41),"",'Measured Data'!R41)</f>
        <v/>
      </c>
      <c r="S50" s="238" t="str">
        <f>IF(ISBLANK('Measured Data'!S41),"",'Measured Data'!S41)</f>
        <v/>
      </c>
      <c r="T50" s="238" t="str">
        <f>IF(ISBLANK('Measured Data'!T41),"",'Measured Data'!T41)</f>
        <v/>
      </c>
      <c r="U50" s="238" t="str">
        <f>IF(ISBLANK('Measured Data'!U41),"",'Measured Data'!U41)</f>
        <v/>
      </c>
      <c r="V50" s="238" t="str">
        <f>IF(ISBLANK('Measured Data'!V41),"",'Measured Data'!V41)</f>
        <v/>
      </c>
      <c r="W50" s="238" t="str">
        <f>IF(ISBLANK('Measured Data'!W41),"",'Measured Data'!W41)</f>
        <v/>
      </c>
      <c r="X50" s="238" t="str">
        <f>IF(ISBLANK('Measured Data'!X41),"",'Measured Data'!X41)</f>
        <v/>
      </c>
      <c r="Y50" s="238" t="str">
        <f>IF(ISBLANK('Measured Data'!Y41),"",'Measured Data'!Y41)</f>
        <v/>
      </c>
      <c r="Z50" s="238" t="str">
        <f>IF(ISBLANK('Measured Data'!Z41),"",'Measured Data'!Z41)</f>
        <v/>
      </c>
      <c r="AA50" s="238" t="str">
        <f>IF(ISBLANK('Measured Data'!AA41),"",'Measured Data'!AA41)</f>
        <v/>
      </c>
      <c r="AB50" s="238" t="str">
        <f>IF(ISBLANK('Measured Data'!AB41),"",'Measured Data'!AB41)</f>
        <v/>
      </c>
      <c r="AC50" s="238" t="str">
        <f>IF(ISBLANK('Measured Data'!AC41),"",'Measured Data'!AC41)</f>
        <v/>
      </c>
      <c r="AD50" s="238" t="str">
        <f>IF(ISBLANK('Measured Data'!AD41),"",'Measured Data'!AD41)</f>
        <v/>
      </c>
      <c r="AE50" s="238" t="str">
        <f>IF(ISBLANK('Measured Data'!AE41),"",'Measured Data'!AE41)</f>
        <v/>
      </c>
      <c r="AF50" s="238" t="str">
        <f>IF(ISBLANK('Measured Data'!AF41),"",'Measured Data'!AF41)</f>
        <v/>
      </c>
      <c r="AG50" s="238" t="str">
        <f>IF(ISBLANK('Measured Data'!AG41),"",'Measured Data'!AG41)</f>
        <v/>
      </c>
      <c r="AH50" s="238" t="str">
        <f>IF(ISBLANK('Measured Data'!AH41),"",'Measured Data'!AH41)</f>
        <v/>
      </c>
      <c r="AI50" s="238" t="str">
        <f>IF(ISBLANK('Measured Data'!AI41),"",'Measured Data'!AI41)</f>
        <v/>
      </c>
      <c r="AJ50" s="238" t="str">
        <f>IF(ISBLANK('Measured Data'!AJ41),"",'Measured Data'!AJ41)</f>
        <v/>
      </c>
      <c r="AK50" s="238" t="str">
        <f>IF(ISBLANK('Measured Data'!AK41),"",'Measured Data'!AK41)</f>
        <v/>
      </c>
      <c r="AL50" s="238" t="str">
        <f>IF(ISBLANK('Measured Data'!AL41),"",'Measured Data'!AL41)</f>
        <v/>
      </c>
      <c r="AM50" s="238" t="str">
        <f>IF(ISBLANK('Measured Data'!AM41),"",'Measured Data'!AM41)</f>
        <v/>
      </c>
      <c r="AN50" s="238" t="str">
        <f>IF(ISBLANK('Measured Data'!AN41),"",'Measured Data'!AN41)</f>
        <v/>
      </c>
      <c r="AO50" s="238" t="str">
        <f>IF(ISBLANK('Measured Data'!AO41),"",'Measured Data'!AO41)</f>
        <v/>
      </c>
      <c r="AP50" s="238" t="str">
        <f>IF(ISBLANK('Measured Data'!AP41),"",'Measured Data'!AP41)</f>
        <v/>
      </c>
      <c r="AQ50" s="238" t="e">
        <f>IF(ISBLANK('Measured Data'!#REF!),"",'Measured Data'!#REF!)</f>
        <v>#REF!</v>
      </c>
      <c r="AR50" s="238" t="e">
        <f>IF(ISBLANK('Measured Data'!#REF!),"",'Measured Data'!#REF!)</f>
        <v>#REF!</v>
      </c>
      <c r="AS50" s="238" t="e">
        <f>IF(ISBLANK('Measured Data'!#REF!),"",'Measured Data'!#REF!)</f>
        <v>#REF!</v>
      </c>
      <c r="AT50" s="238" t="e">
        <f>IF(ISBLANK('Measured Data'!#REF!),"",'Measured Data'!#REF!)</f>
        <v>#REF!</v>
      </c>
      <c r="AU50" s="238" t="e">
        <f>IF(ISBLANK('Measured Data'!#REF!),"",'Measured Data'!#REF!)</f>
        <v>#REF!</v>
      </c>
      <c r="AV50" s="238" t="e">
        <f>IF(ISBLANK('Measured Data'!#REF!),"",'Measured Data'!#REF!)</f>
        <v>#REF!</v>
      </c>
      <c r="AW50" s="238" t="e">
        <f>IF(ISBLANK('Measured Data'!#REF!),"",'Measured Data'!#REF!)</f>
        <v>#REF!</v>
      </c>
      <c r="AX50" s="238" t="e">
        <f>IF(ISBLANK('Measured Data'!#REF!),"",'Measured Data'!#REF!)</f>
        <v>#REF!</v>
      </c>
      <c r="AY50" s="238" t="e">
        <f>IF(ISBLANK('Measured Data'!#REF!),"",'Measured Data'!#REF!)</f>
        <v>#REF!</v>
      </c>
      <c r="AZ50" s="238" t="e">
        <f>IF(ISBLANK('Measured Data'!#REF!),"",'Measured Data'!#REF!)</f>
        <v>#REF!</v>
      </c>
      <c r="BA50" s="238" t="e">
        <f>IF(ISBLANK('Measured Data'!#REF!),"",'Measured Data'!#REF!)</f>
        <v>#REF!</v>
      </c>
      <c r="BB50" s="238" t="e">
        <f>IF(ISBLANK('Measured Data'!#REF!),"",'Measured Data'!#REF!)</f>
        <v>#REF!</v>
      </c>
      <c r="BC50" s="238" t="e">
        <f>IF(ISBLANK('Measured Data'!#REF!),"",'Measured Data'!#REF!)</f>
        <v>#REF!</v>
      </c>
      <c r="BD50" s="238" t="e">
        <f>IF(ISBLANK('Measured Data'!#REF!),"",'Measured Data'!#REF!)</f>
        <v>#REF!</v>
      </c>
      <c r="BE50" s="238" t="e">
        <f>IF(ISBLANK('Measured Data'!#REF!),"",'Measured Data'!#REF!)</f>
        <v>#REF!</v>
      </c>
      <c r="BF50" s="238" t="e">
        <f>IF(ISBLANK('Measured Data'!#REF!),"",'Measured Data'!#REF!)</f>
        <v>#REF!</v>
      </c>
      <c r="BG50" s="238" t="e">
        <f>IF(ISBLANK('Measured Data'!#REF!),"",'Measured Data'!#REF!)</f>
        <v>#REF!</v>
      </c>
      <c r="BH50" s="238" t="e">
        <f>IF(ISBLANK('Measured Data'!#REF!),"",'Measured Data'!#REF!)</f>
        <v>#REF!</v>
      </c>
      <c r="BI50" s="238" t="e">
        <f>IF(ISBLANK('Measured Data'!#REF!),"",'Measured Data'!#REF!)</f>
        <v>#REF!</v>
      </c>
      <c r="BJ50" s="238" t="e">
        <f>IF(ISBLANK('Measured Data'!#REF!),"",'Measured Data'!#REF!)</f>
        <v>#REF!</v>
      </c>
      <c r="BK50" s="238" t="e">
        <f>IF(ISBLANK('Measured Data'!#REF!),"",'Measured Data'!#REF!)</f>
        <v>#REF!</v>
      </c>
      <c r="BL50" s="238" t="e">
        <f>IF(ISBLANK('Measured Data'!#REF!),"",'Measured Data'!#REF!)</f>
        <v>#REF!</v>
      </c>
      <c r="BM50" s="238" t="e">
        <f>IF(ISBLANK('Measured Data'!#REF!),"",'Measured Data'!#REF!)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IF('Measured Data'!B42&lt;&gt;0,'Measured Data'!$B$1,"")</f>
        <v/>
      </c>
      <c r="B51" s="238" t="str">
        <f>IF(ISBLANK('Measured Data'!A42),"",'Measured Data'!A42)</f>
        <v/>
      </c>
      <c r="C51" s="245" t="str">
        <f>IF(ISBLANK('Measured Data'!B42),"",'Measured Data'!B42)</f>
        <v/>
      </c>
      <c r="D51" s="246" t="str">
        <f>IF(ISBLANK('Measured Data'!C42),"",'Measured Data'!C42)</f>
        <v/>
      </c>
      <c r="E51" s="238" t="str">
        <f>IF(ISBLANK('Measured Data'!D42),"",'Measured Data'!D42)</f>
        <v/>
      </c>
      <c r="F51" s="238" t="str">
        <f>IF(ISBLANK('Measured Data'!E42),"",'Measured Data'!E42)</f>
        <v/>
      </c>
      <c r="G51" s="238" t="str">
        <f>IF(ISBLANK('Measured Data'!G42),"",'Measured Data'!G42)</f>
        <v/>
      </c>
      <c r="H51" s="238" t="str">
        <f>IF(ISBLANK('Measured Data'!H42),"",'Measured Data'!H42)</f>
        <v/>
      </c>
      <c r="I51" s="238" t="str">
        <f>IF(ISBLANK('Measured Data'!I42),"",'Measured Data'!I42)</f>
        <v/>
      </c>
      <c r="J51" s="238" t="str">
        <f>IF(ISBLANK('Measured Data'!J42),"",'Measured Data'!J42)</f>
        <v/>
      </c>
      <c r="K51" s="238" t="str">
        <f>IF(ISBLANK('Measured Data'!K42),"",'Measured Data'!K42)</f>
        <v/>
      </c>
      <c r="L51" s="238" t="str">
        <f>IF(ISBLANK('Measured Data'!L42),"",'Measured Data'!L42)</f>
        <v/>
      </c>
      <c r="M51" s="238" t="str">
        <f>IF(ISBLANK('Measured Data'!M42),"",'Measured Data'!M42)</f>
        <v/>
      </c>
      <c r="N51" s="238" t="str">
        <f>IF(ISBLANK('Measured Data'!N42),"",'Measured Data'!N42)</f>
        <v/>
      </c>
      <c r="O51" s="238" t="str">
        <f>IF(ISBLANK('Measured Data'!O42),"",'Measured Data'!O42)</f>
        <v/>
      </c>
      <c r="P51" s="238" t="str">
        <f>IF(ISBLANK('Measured Data'!P42),"",'Measured Data'!P42)</f>
        <v/>
      </c>
      <c r="Q51" s="238" t="str">
        <f>IF(ISBLANK('Measured Data'!Q42),"",'Measured Data'!Q42)</f>
        <v/>
      </c>
      <c r="R51" s="238" t="str">
        <f>IF(ISBLANK('Measured Data'!R42),"",'Measured Data'!R42)</f>
        <v/>
      </c>
      <c r="S51" s="238" t="str">
        <f>IF(ISBLANK('Measured Data'!S42),"",'Measured Data'!S42)</f>
        <v/>
      </c>
      <c r="T51" s="238" t="str">
        <f>IF(ISBLANK('Measured Data'!T42),"",'Measured Data'!T42)</f>
        <v/>
      </c>
      <c r="U51" s="238" t="str">
        <f>IF(ISBLANK('Measured Data'!U42),"",'Measured Data'!U42)</f>
        <v/>
      </c>
      <c r="V51" s="238" t="str">
        <f>IF(ISBLANK('Measured Data'!V42),"",'Measured Data'!V42)</f>
        <v/>
      </c>
      <c r="W51" s="238" t="str">
        <f>IF(ISBLANK('Measured Data'!W42),"",'Measured Data'!W42)</f>
        <v/>
      </c>
      <c r="X51" s="238" t="str">
        <f>IF(ISBLANK('Measured Data'!X42),"",'Measured Data'!X42)</f>
        <v/>
      </c>
      <c r="Y51" s="238" t="str">
        <f>IF(ISBLANK('Measured Data'!Y42),"",'Measured Data'!Y42)</f>
        <v/>
      </c>
      <c r="Z51" s="238" t="str">
        <f>IF(ISBLANK('Measured Data'!Z42),"",'Measured Data'!Z42)</f>
        <v/>
      </c>
      <c r="AA51" s="238" t="str">
        <f>IF(ISBLANK('Measured Data'!AA42),"",'Measured Data'!AA42)</f>
        <v/>
      </c>
      <c r="AB51" s="238" t="str">
        <f>IF(ISBLANK('Measured Data'!AB42),"",'Measured Data'!AB42)</f>
        <v/>
      </c>
      <c r="AC51" s="238" t="str">
        <f>IF(ISBLANK('Measured Data'!AC42),"",'Measured Data'!AC42)</f>
        <v/>
      </c>
      <c r="AD51" s="238" t="str">
        <f>IF(ISBLANK('Measured Data'!AD42),"",'Measured Data'!AD42)</f>
        <v/>
      </c>
      <c r="AE51" s="238" t="str">
        <f>IF(ISBLANK('Measured Data'!AE42),"",'Measured Data'!AE42)</f>
        <v/>
      </c>
      <c r="AF51" s="238" t="str">
        <f>IF(ISBLANK('Measured Data'!AF42),"",'Measured Data'!AF42)</f>
        <v/>
      </c>
      <c r="AG51" s="238" t="str">
        <f>IF(ISBLANK('Measured Data'!AG42),"",'Measured Data'!AG42)</f>
        <v/>
      </c>
      <c r="AH51" s="238" t="str">
        <f>IF(ISBLANK('Measured Data'!AH42),"",'Measured Data'!AH42)</f>
        <v/>
      </c>
      <c r="AI51" s="238" t="str">
        <f>IF(ISBLANK('Measured Data'!AI42),"",'Measured Data'!AI42)</f>
        <v/>
      </c>
      <c r="AJ51" s="238" t="str">
        <f>IF(ISBLANK('Measured Data'!AJ42),"",'Measured Data'!AJ42)</f>
        <v/>
      </c>
      <c r="AK51" s="238" t="str">
        <f>IF(ISBLANK('Measured Data'!AK42),"",'Measured Data'!AK42)</f>
        <v/>
      </c>
      <c r="AL51" s="238" t="str">
        <f>IF(ISBLANK('Measured Data'!AL42),"",'Measured Data'!AL42)</f>
        <v/>
      </c>
      <c r="AM51" s="238" t="str">
        <f>IF(ISBLANK('Measured Data'!AM42),"",'Measured Data'!AM42)</f>
        <v/>
      </c>
      <c r="AN51" s="238" t="str">
        <f>IF(ISBLANK('Measured Data'!AN42),"",'Measured Data'!AN42)</f>
        <v/>
      </c>
      <c r="AO51" s="238" t="str">
        <f>IF(ISBLANK('Measured Data'!AO42),"",'Measured Data'!AO42)</f>
        <v/>
      </c>
      <c r="AP51" s="238" t="str">
        <f>IF(ISBLANK('Measured Data'!AP42),"",'Measured Data'!AP42)</f>
        <v/>
      </c>
      <c r="AQ51" s="238" t="e">
        <f>IF(ISBLANK('Measured Data'!#REF!),"",'Measured Data'!#REF!)</f>
        <v>#REF!</v>
      </c>
      <c r="AR51" s="238" t="e">
        <f>IF(ISBLANK('Measured Data'!#REF!),"",'Measured Data'!#REF!)</f>
        <v>#REF!</v>
      </c>
      <c r="AS51" s="238" t="e">
        <f>IF(ISBLANK('Measured Data'!#REF!),"",'Measured Data'!#REF!)</f>
        <v>#REF!</v>
      </c>
      <c r="AT51" s="238" t="e">
        <f>IF(ISBLANK('Measured Data'!#REF!),"",'Measured Data'!#REF!)</f>
        <v>#REF!</v>
      </c>
      <c r="AU51" s="238" t="e">
        <f>IF(ISBLANK('Measured Data'!#REF!),"",'Measured Data'!#REF!)</f>
        <v>#REF!</v>
      </c>
      <c r="AV51" s="238" t="e">
        <f>IF(ISBLANK('Measured Data'!#REF!),"",'Measured Data'!#REF!)</f>
        <v>#REF!</v>
      </c>
      <c r="AW51" s="238" t="e">
        <f>IF(ISBLANK('Measured Data'!#REF!),"",'Measured Data'!#REF!)</f>
        <v>#REF!</v>
      </c>
      <c r="AX51" s="238" t="e">
        <f>IF(ISBLANK('Measured Data'!#REF!),"",'Measured Data'!#REF!)</f>
        <v>#REF!</v>
      </c>
      <c r="AY51" s="238" t="e">
        <f>IF(ISBLANK('Measured Data'!#REF!),"",'Measured Data'!#REF!)</f>
        <v>#REF!</v>
      </c>
      <c r="AZ51" s="238" t="e">
        <f>IF(ISBLANK('Measured Data'!#REF!),"",'Measured Data'!#REF!)</f>
        <v>#REF!</v>
      </c>
      <c r="BA51" s="238" t="e">
        <f>IF(ISBLANK('Measured Data'!#REF!),"",'Measured Data'!#REF!)</f>
        <v>#REF!</v>
      </c>
      <c r="BB51" s="238" t="e">
        <f>IF(ISBLANK('Measured Data'!#REF!),"",'Measured Data'!#REF!)</f>
        <v>#REF!</v>
      </c>
      <c r="BC51" s="238" t="e">
        <f>IF(ISBLANK('Measured Data'!#REF!),"",'Measured Data'!#REF!)</f>
        <v>#REF!</v>
      </c>
      <c r="BD51" s="238" t="e">
        <f>IF(ISBLANK('Measured Data'!#REF!),"",'Measured Data'!#REF!)</f>
        <v>#REF!</v>
      </c>
      <c r="BE51" s="238" t="e">
        <f>IF(ISBLANK('Measured Data'!#REF!),"",'Measured Data'!#REF!)</f>
        <v>#REF!</v>
      </c>
      <c r="BF51" s="238" t="e">
        <f>IF(ISBLANK('Measured Data'!#REF!),"",'Measured Data'!#REF!)</f>
        <v>#REF!</v>
      </c>
      <c r="BG51" s="238" t="e">
        <f>IF(ISBLANK('Measured Data'!#REF!),"",'Measured Data'!#REF!)</f>
        <v>#REF!</v>
      </c>
      <c r="BH51" s="238" t="e">
        <f>IF(ISBLANK('Measured Data'!#REF!),"",'Measured Data'!#REF!)</f>
        <v>#REF!</v>
      </c>
      <c r="BI51" s="238" t="e">
        <f>IF(ISBLANK('Measured Data'!#REF!),"",'Measured Data'!#REF!)</f>
        <v>#REF!</v>
      </c>
      <c r="BJ51" s="238" t="e">
        <f>IF(ISBLANK('Measured Data'!#REF!),"",'Measured Data'!#REF!)</f>
        <v>#REF!</v>
      </c>
      <c r="BK51" s="238" t="e">
        <f>IF(ISBLANK('Measured Data'!#REF!),"",'Measured Data'!#REF!)</f>
        <v>#REF!</v>
      </c>
      <c r="BL51" s="238" t="e">
        <f>IF(ISBLANK('Measured Data'!#REF!),"",'Measured Data'!#REF!)</f>
        <v>#REF!</v>
      </c>
      <c r="BM51" s="238" t="e">
        <f>IF(ISBLANK('Measured Data'!#REF!),"",'Measured Data'!#REF!)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IF('Measured Data'!B43&lt;&gt;0,'Measured Data'!$B$1,"")</f>
        <v/>
      </c>
      <c r="B52" s="238" t="str">
        <f>IF(ISBLANK('Measured Data'!A43),"",'Measured Data'!A43)</f>
        <v/>
      </c>
      <c r="C52" s="245" t="str">
        <f>IF(ISBLANK('Measured Data'!B43),"",'Measured Data'!B43)</f>
        <v/>
      </c>
      <c r="D52" s="246" t="str">
        <f>IF(ISBLANK('Measured Data'!C43),"",'Measured Data'!C43)</f>
        <v/>
      </c>
      <c r="E52" s="238" t="str">
        <f>IF(ISBLANK('Measured Data'!D43),"",'Measured Data'!D43)</f>
        <v/>
      </c>
      <c r="F52" s="238" t="str">
        <f>IF(ISBLANK('Measured Data'!E43),"",'Measured Data'!E43)</f>
        <v/>
      </c>
      <c r="G52" s="238" t="str">
        <f>IF(ISBLANK('Measured Data'!G43),"",'Measured Data'!G43)</f>
        <v/>
      </c>
      <c r="H52" s="238" t="str">
        <f>IF(ISBLANK('Measured Data'!H43),"",'Measured Data'!H43)</f>
        <v/>
      </c>
      <c r="I52" s="238" t="str">
        <f>IF(ISBLANK('Measured Data'!I43),"",'Measured Data'!I43)</f>
        <v/>
      </c>
      <c r="J52" s="238" t="str">
        <f>IF(ISBLANK('Measured Data'!J43),"",'Measured Data'!J43)</f>
        <v/>
      </c>
      <c r="K52" s="238" t="str">
        <f>IF(ISBLANK('Measured Data'!K43),"",'Measured Data'!K43)</f>
        <v/>
      </c>
      <c r="L52" s="238" t="str">
        <f>IF(ISBLANK('Measured Data'!L43),"",'Measured Data'!L43)</f>
        <v/>
      </c>
      <c r="M52" s="238" t="str">
        <f>IF(ISBLANK('Measured Data'!M43),"",'Measured Data'!M43)</f>
        <v/>
      </c>
      <c r="N52" s="238" t="str">
        <f>IF(ISBLANK('Measured Data'!N43),"",'Measured Data'!N43)</f>
        <v/>
      </c>
      <c r="O52" s="238" t="str">
        <f>IF(ISBLANK('Measured Data'!O43),"",'Measured Data'!O43)</f>
        <v/>
      </c>
      <c r="P52" s="238" t="str">
        <f>IF(ISBLANK('Measured Data'!P43),"",'Measured Data'!P43)</f>
        <v/>
      </c>
      <c r="Q52" s="238" t="str">
        <f>IF(ISBLANK('Measured Data'!Q43),"",'Measured Data'!Q43)</f>
        <v/>
      </c>
      <c r="R52" s="238" t="str">
        <f>IF(ISBLANK('Measured Data'!R43),"",'Measured Data'!R43)</f>
        <v/>
      </c>
      <c r="S52" s="238" t="str">
        <f>IF(ISBLANK('Measured Data'!S43),"",'Measured Data'!S43)</f>
        <v/>
      </c>
      <c r="T52" s="238" t="str">
        <f>IF(ISBLANK('Measured Data'!T43),"",'Measured Data'!T43)</f>
        <v/>
      </c>
      <c r="U52" s="238" t="str">
        <f>IF(ISBLANK('Measured Data'!U43),"",'Measured Data'!U43)</f>
        <v/>
      </c>
      <c r="V52" s="238" t="str">
        <f>IF(ISBLANK('Measured Data'!V43),"",'Measured Data'!V43)</f>
        <v/>
      </c>
      <c r="W52" s="238" t="str">
        <f>IF(ISBLANK('Measured Data'!W43),"",'Measured Data'!W43)</f>
        <v/>
      </c>
      <c r="X52" s="238" t="str">
        <f>IF(ISBLANK('Measured Data'!X43),"",'Measured Data'!X43)</f>
        <v/>
      </c>
      <c r="Y52" s="238" t="str">
        <f>IF(ISBLANK('Measured Data'!Y43),"",'Measured Data'!Y43)</f>
        <v/>
      </c>
      <c r="Z52" s="238" t="str">
        <f>IF(ISBLANK('Measured Data'!Z43),"",'Measured Data'!Z43)</f>
        <v/>
      </c>
      <c r="AA52" s="238" t="str">
        <f>IF(ISBLANK('Measured Data'!AA43),"",'Measured Data'!AA43)</f>
        <v/>
      </c>
      <c r="AB52" s="238" t="str">
        <f>IF(ISBLANK('Measured Data'!AB43),"",'Measured Data'!AB43)</f>
        <v/>
      </c>
      <c r="AC52" s="238" t="str">
        <f>IF(ISBLANK('Measured Data'!AC43),"",'Measured Data'!AC43)</f>
        <v/>
      </c>
      <c r="AD52" s="238" t="str">
        <f>IF(ISBLANK('Measured Data'!AD43),"",'Measured Data'!AD43)</f>
        <v/>
      </c>
      <c r="AE52" s="238" t="str">
        <f>IF(ISBLANK('Measured Data'!AE43),"",'Measured Data'!AE43)</f>
        <v/>
      </c>
      <c r="AF52" s="238" t="str">
        <f>IF(ISBLANK('Measured Data'!AF43),"",'Measured Data'!AF43)</f>
        <v/>
      </c>
      <c r="AG52" s="238" t="str">
        <f>IF(ISBLANK('Measured Data'!AG43),"",'Measured Data'!AG43)</f>
        <v/>
      </c>
      <c r="AH52" s="238" t="str">
        <f>IF(ISBLANK('Measured Data'!AH43),"",'Measured Data'!AH43)</f>
        <v/>
      </c>
      <c r="AI52" s="238" t="str">
        <f>IF(ISBLANK('Measured Data'!AI43),"",'Measured Data'!AI43)</f>
        <v/>
      </c>
      <c r="AJ52" s="238" t="str">
        <f>IF(ISBLANK('Measured Data'!AJ43),"",'Measured Data'!AJ43)</f>
        <v/>
      </c>
      <c r="AK52" s="238" t="str">
        <f>IF(ISBLANK('Measured Data'!AK43),"",'Measured Data'!AK43)</f>
        <v/>
      </c>
      <c r="AL52" s="238" t="str">
        <f>IF(ISBLANK('Measured Data'!AL43),"",'Measured Data'!AL43)</f>
        <v/>
      </c>
      <c r="AM52" s="238" t="str">
        <f>IF(ISBLANK('Measured Data'!AM43),"",'Measured Data'!AM43)</f>
        <v/>
      </c>
      <c r="AN52" s="238" t="str">
        <f>IF(ISBLANK('Measured Data'!AN43),"",'Measured Data'!AN43)</f>
        <v/>
      </c>
      <c r="AO52" s="238" t="str">
        <f>IF(ISBLANK('Measured Data'!AO43),"",'Measured Data'!AO43)</f>
        <v/>
      </c>
      <c r="AP52" s="238" t="str">
        <f>IF(ISBLANK('Measured Data'!AP43),"",'Measured Data'!AP43)</f>
        <v/>
      </c>
      <c r="AQ52" s="238" t="e">
        <f>IF(ISBLANK('Measured Data'!#REF!),"",'Measured Data'!#REF!)</f>
        <v>#REF!</v>
      </c>
      <c r="AR52" s="238" t="e">
        <f>IF(ISBLANK('Measured Data'!#REF!),"",'Measured Data'!#REF!)</f>
        <v>#REF!</v>
      </c>
      <c r="AS52" s="238" t="e">
        <f>IF(ISBLANK('Measured Data'!#REF!),"",'Measured Data'!#REF!)</f>
        <v>#REF!</v>
      </c>
      <c r="AT52" s="238" t="e">
        <f>IF(ISBLANK('Measured Data'!#REF!),"",'Measured Data'!#REF!)</f>
        <v>#REF!</v>
      </c>
      <c r="AU52" s="238" t="e">
        <f>IF(ISBLANK('Measured Data'!#REF!),"",'Measured Data'!#REF!)</f>
        <v>#REF!</v>
      </c>
      <c r="AV52" s="238" t="e">
        <f>IF(ISBLANK('Measured Data'!#REF!),"",'Measured Data'!#REF!)</f>
        <v>#REF!</v>
      </c>
      <c r="AW52" s="238" t="e">
        <f>IF(ISBLANK('Measured Data'!#REF!),"",'Measured Data'!#REF!)</f>
        <v>#REF!</v>
      </c>
      <c r="AX52" s="238" t="e">
        <f>IF(ISBLANK('Measured Data'!#REF!),"",'Measured Data'!#REF!)</f>
        <v>#REF!</v>
      </c>
      <c r="AY52" s="238" t="e">
        <f>IF(ISBLANK('Measured Data'!#REF!),"",'Measured Data'!#REF!)</f>
        <v>#REF!</v>
      </c>
      <c r="AZ52" s="238" t="e">
        <f>IF(ISBLANK('Measured Data'!#REF!),"",'Measured Data'!#REF!)</f>
        <v>#REF!</v>
      </c>
      <c r="BA52" s="238" t="e">
        <f>IF(ISBLANK('Measured Data'!#REF!),"",'Measured Data'!#REF!)</f>
        <v>#REF!</v>
      </c>
      <c r="BB52" s="238" t="e">
        <f>IF(ISBLANK('Measured Data'!#REF!),"",'Measured Data'!#REF!)</f>
        <v>#REF!</v>
      </c>
      <c r="BC52" s="238" t="e">
        <f>IF(ISBLANK('Measured Data'!#REF!),"",'Measured Data'!#REF!)</f>
        <v>#REF!</v>
      </c>
      <c r="BD52" s="238" t="e">
        <f>IF(ISBLANK('Measured Data'!#REF!),"",'Measured Data'!#REF!)</f>
        <v>#REF!</v>
      </c>
      <c r="BE52" s="238" t="e">
        <f>IF(ISBLANK('Measured Data'!#REF!),"",'Measured Data'!#REF!)</f>
        <v>#REF!</v>
      </c>
      <c r="BF52" s="238" t="e">
        <f>IF(ISBLANK('Measured Data'!#REF!),"",'Measured Data'!#REF!)</f>
        <v>#REF!</v>
      </c>
      <c r="BG52" s="238" t="e">
        <f>IF(ISBLANK('Measured Data'!#REF!),"",'Measured Data'!#REF!)</f>
        <v>#REF!</v>
      </c>
      <c r="BH52" s="238" t="e">
        <f>IF(ISBLANK('Measured Data'!#REF!),"",'Measured Data'!#REF!)</f>
        <v>#REF!</v>
      </c>
      <c r="BI52" s="238" t="e">
        <f>IF(ISBLANK('Measured Data'!#REF!),"",'Measured Data'!#REF!)</f>
        <v>#REF!</v>
      </c>
      <c r="BJ52" s="238" t="e">
        <f>IF(ISBLANK('Measured Data'!#REF!),"",'Measured Data'!#REF!)</f>
        <v>#REF!</v>
      </c>
      <c r="BK52" s="238" t="e">
        <f>IF(ISBLANK('Measured Data'!#REF!),"",'Measured Data'!#REF!)</f>
        <v>#REF!</v>
      </c>
      <c r="BL52" s="238" t="e">
        <f>IF(ISBLANK('Measured Data'!#REF!),"",'Measured Data'!#REF!)</f>
        <v>#REF!</v>
      </c>
      <c r="BM52" s="238" t="e">
        <f>IF(ISBLANK('Measured Data'!#REF!),"",'Measured Data'!#REF!)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IF('Measured Data'!B44&lt;&gt;0,'Measured Data'!$B$1,"")</f>
        <v/>
      </c>
      <c r="B53" s="238" t="str">
        <f>IF(ISBLANK('Measured Data'!A44),"",'Measured Data'!A44)</f>
        <v/>
      </c>
      <c r="C53" s="245" t="str">
        <f>IF(ISBLANK('Measured Data'!B44),"",'Measured Data'!B44)</f>
        <v/>
      </c>
      <c r="D53" s="246" t="str">
        <f>IF(ISBLANK('Measured Data'!C44),"",'Measured Data'!C44)</f>
        <v/>
      </c>
      <c r="E53" s="238" t="str">
        <f>IF(ISBLANK('Measured Data'!D44),"",'Measured Data'!D44)</f>
        <v/>
      </c>
      <c r="F53" s="238" t="str">
        <f>IF(ISBLANK('Measured Data'!E44),"",'Measured Data'!E44)</f>
        <v/>
      </c>
      <c r="G53" s="238" t="str">
        <f>IF(ISBLANK('Measured Data'!G44),"",'Measured Data'!G44)</f>
        <v/>
      </c>
      <c r="H53" s="238" t="str">
        <f>IF(ISBLANK('Measured Data'!H44),"",'Measured Data'!H44)</f>
        <v/>
      </c>
      <c r="I53" s="238" t="str">
        <f>IF(ISBLANK('Measured Data'!I44),"",'Measured Data'!I44)</f>
        <v/>
      </c>
      <c r="J53" s="238" t="str">
        <f>IF(ISBLANK('Measured Data'!J44),"",'Measured Data'!J44)</f>
        <v/>
      </c>
      <c r="K53" s="238" t="str">
        <f>IF(ISBLANK('Measured Data'!K44),"",'Measured Data'!K44)</f>
        <v/>
      </c>
      <c r="L53" s="238" t="str">
        <f>IF(ISBLANK('Measured Data'!L44),"",'Measured Data'!L44)</f>
        <v/>
      </c>
      <c r="M53" s="238" t="str">
        <f>IF(ISBLANK('Measured Data'!M44),"",'Measured Data'!M44)</f>
        <v/>
      </c>
      <c r="N53" s="238" t="str">
        <f>IF(ISBLANK('Measured Data'!N44),"",'Measured Data'!N44)</f>
        <v/>
      </c>
      <c r="O53" s="238" t="str">
        <f>IF(ISBLANK('Measured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Data'!S44),"",'Measured Data'!S44)</f>
        <v/>
      </c>
      <c r="T53" s="238" t="str">
        <f>IF(ISBLANK('Measured Data'!T44),"",'Measured Data'!T44)</f>
        <v/>
      </c>
      <c r="U53" s="238" t="str">
        <f>IF(ISBLANK('Measured Data'!U44),"",'Measured Data'!U44)</f>
        <v/>
      </c>
      <c r="V53" s="238" t="str">
        <f>IF(ISBLANK('Measured Data'!V44),"",'Measured Data'!V44)</f>
        <v/>
      </c>
      <c r="W53" s="238" t="str">
        <f>IF(ISBLANK('Measured Data'!W44),"",'Measured Data'!W44)</f>
        <v/>
      </c>
      <c r="X53" s="238" t="str">
        <f>IF(ISBLANK('Measured Data'!X44),"",'Measured Data'!X44)</f>
        <v/>
      </c>
      <c r="Y53" s="238" t="str">
        <f>IF(ISBLANK('Measured Data'!Y44),"",'Measured Data'!Y44)</f>
        <v/>
      </c>
      <c r="Z53" s="238" t="str">
        <f>IF(ISBLANK('Measured Data'!Z44),"",'Measured Data'!Z44)</f>
        <v/>
      </c>
      <c r="AA53" s="238" t="str">
        <f>IF(ISBLANK('Measured Data'!AA44),"",'Measured Data'!AA44)</f>
        <v/>
      </c>
      <c r="AB53" s="238" t="str">
        <f>IF(ISBLANK('Measured Data'!AB44),"",'Measured Data'!AB44)</f>
        <v/>
      </c>
      <c r="AC53" s="238" t="str">
        <f>IF(ISBLANK('Measured Data'!AC44),"",'Measured Data'!AC44)</f>
        <v/>
      </c>
      <c r="AD53" s="238" t="str">
        <f>IF(ISBLANK('Measured Data'!AD44),"",'Measured Data'!AD44)</f>
        <v/>
      </c>
      <c r="AE53" s="238" t="str">
        <f>IF(ISBLANK('Measured Data'!AE44),"",'Measured Data'!AE44)</f>
        <v/>
      </c>
      <c r="AF53" s="238" t="str">
        <f>IF(ISBLANK('Measured Data'!AF44),"",'Measured Data'!AF44)</f>
        <v/>
      </c>
      <c r="AG53" s="238" t="str">
        <f>IF(ISBLANK('Measured Data'!AG44),"",'Measured Data'!AG44)</f>
        <v/>
      </c>
      <c r="AH53" s="238" t="str">
        <f>IF(ISBLANK('Measured Data'!AH44),"",'Measured Data'!AH44)</f>
        <v/>
      </c>
      <c r="AI53" s="238" t="str">
        <f>IF(ISBLANK('Measured Data'!AI44),"",'Measured Data'!AI44)</f>
        <v/>
      </c>
      <c r="AJ53" s="238" t="str">
        <f>IF(ISBLANK('Measured Data'!AJ44),"",'Measured Data'!AJ44)</f>
        <v/>
      </c>
      <c r="AK53" s="238" t="str">
        <f>IF(ISBLANK('Measured Data'!AK44),"",'Measured Data'!AK44)</f>
        <v/>
      </c>
      <c r="AL53" s="238" t="str">
        <f>IF(ISBLANK('Measured Data'!AL44),"",'Measured Data'!AL44)</f>
        <v/>
      </c>
      <c r="AM53" s="238" t="str">
        <f>IF(ISBLANK('Measured Data'!AM44),"",'Measured Data'!AM44)</f>
        <v/>
      </c>
      <c r="AN53" s="238" t="str">
        <f>IF(ISBLANK('Measured Data'!AN44),"",'Measured Data'!AN44)</f>
        <v/>
      </c>
      <c r="AO53" s="238" t="str">
        <f>IF(ISBLANK('Measured Data'!AO44),"",'Measured Data'!AO44)</f>
        <v/>
      </c>
      <c r="AP53" s="238" t="str">
        <f>IF(ISBLANK('Measured Data'!AP44),"",'Measured Data'!AP44)</f>
        <v/>
      </c>
      <c r="AQ53" s="238" t="e">
        <f>IF(ISBLANK('Measured Data'!#REF!),"",'Measured Data'!#REF!)</f>
        <v>#REF!</v>
      </c>
      <c r="AR53" s="238" t="e">
        <f>IF(ISBLANK('Measured Data'!#REF!),"",'Measured Data'!#REF!)</f>
        <v>#REF!</v>
      </c>
      <c r="AS53" s="238" t="e">
        <f>IF(ISBLANK('Measured Data'!#REF!),"",'Measured Data'!#REF!)</f>
        <v>#REF!</v>
      </c>
      <c r="AT53" s="238" t="e">
        <f>IF(ISBLANK('Measured Data'!#REF!),"",'Measured Data'!#REF!)</f>
        <v>#REF!</v>
      </c>
      <c r="AU53" s="238" t="e">
        <f>IF(ISBLANK('Measured Data'!#REF!),"",'Measured Data'!#REF!)</f>
        <v>#REF!</v>
      </c>
      <c r="AV53" s="238" t="e">
        <f>IF(ISBLANK('Measured Data'!#REF!),"",'Measured Data'!#REF!)</f>
        <v>#REF!</v>
      </c>
      <c r="AW53" s="238" t="e">
        <f>IF(ISBLANK('Measured Data'!#REF!),"",'Measured Data'!#REF!)</f>
        <v>#REF!</v>
      </c>
      <c r="AX53" s="238" t="e">
        <f>IF(ISBLANK('Measured Data'!#REF!),"",'Measured Data'!#REF!)</f>
        <v>#REF!</v>
      </c>
      <c r="AY53" s="238" t="e">
        <f>IF(ISBLANK('Measured Data'!#REF!),"",'Measured Data'!#REF!)</f>
        <v>#REF!</v>
      </c>
      <c r="AZ53" s="238" t="e">
        <f>IF(ISBLANK('Measured Data'!#REF!),"",'Measured Data'!#REF!)</f>
        <v>#REF!</v>
      </c>
      <c r="BA53" s="238" t="e">
        <f>IF(ISBLANK('Measured Data'!#REF!),"",'Measured Data'!#REF!)</f>
        <v>#REF!</v>
      </c>
      <c r="BB53" s="238" t="e">
        <f>IF(ISBLANK('Measured Data'!#REF!),"",'Measured Data'!#REF!)</f>
        <v>#REF!</v>
      </c>
      <c r="BC53" s="238" t="e">
        <f>IF(ISBLANK('Measured Data'!#REF!),"",'Measured Data'!#REF!)</f>
        <v>#REF!</v>
      </c>
      <c r="BD53" s="238" t="e">
        <f>IF(ISBLANK('Measured Data'!#REF!),"",'Measured Data'!#REF!)</f>
        <v>#REF!</v>
      </c>
      <c r="BE53" s="238" t="e">
        <f>IF(ISBLANK('Measured Data'!#REF!),"",'Measured Data'!#REF!)</f>
        <v>#REF!</v>
      </c>
      <c r="BF53" s="238" t="e">
        <f>IF(ISBLANK('Measured Data'!#REF!),"",'Measured Data'!#REF!)</f>
        <v>#REF!</v>
      </c>
      <c r="BG53" s="238" t="e">
        <f>IF(ISBLANK('Measured Data'!#REF!),"",'Measured Data'!#REF!)</f>
        <v>#REF!</v>
      </c>
      <c r="BH53" s="238" t="e">
        <f>IF(ISBLANK('Measured Data'!#REF!),"",'Measured Data'!#REF!)</f>
        <v>#REF!</v>
      </c>
      <c r="BI53" s="238" t="e">
        <f>IF(ISBLANK('Measured Data'!#REF!),"",'Measured Data'!#REF!)</f>
        <v>#REF!</v>
      </c>
      <c r="BJ53" s="238" t="e">
        <f>IF(ISBLANK('Measured Data'!#REF!),"",'Measured Data'!#REF!)</f>
        <v>#REF!</v>
      </c>
      <c r="BK53" s="238" t="e">
        <f>IF(ISBLANK('Measured Data'!#REF!),"",'Measured Data'!#REF!)</f>
        <v>#REF!</v>
      </c>
      <c r="BL53" s="238" t="e">
        <f>IF(ISBLANK('Measured Data'!#REF!),"",'Measured Data'!#REF!)</f>
        <v>#REF!</v>
      </c>
      <c r="BM53" s="238" t="e">
        <f>IF(ISBLANK('Measured Data'!#REF!),"",'Measured Data'!#REF!)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IF('Measured Data'!B45&lt;&gt;0,'Measured Data'!$B$1,"")</f>
        <v/>
      </c>
      <c r="B54" s="238" t="str">
        <f>IF(ISBLANK('Measured Data'!A45),"",'Measured Data'!A45)</f>
        <v/>
      </c>
      <c r="C54" s="245" t="str">
        <f>IF(ISBLANK('Measured Data'!B45),"",'Measured Data'!B45)</f>
        <v/>
      </c>
      <c r="D54" s="246" t="str">
        <f>IF(ISBLANK('Measured Data'!C45),"",'Measured Data'!C45)</f>
        <v/>
      </c>
      <c r="E54" s="238" t="str">
        <f>IF(ISBLANK('Measured Data'!D45),"",'Measured Data'!D45)</f>
        <v/>
      </c>
      <c r="F54" s="238" t="str">
        <f>IF(ISBLANK('Measured Data'!E45),"",'Measured Data'!E45)</f>
        <v/>
      </c>
      <c r="G54" s="238" t="str">
        <f>IF(ISBLANK('Measured Data'!G45),"",'Measured Data'!G45)</f>
        <v/>
      </c>
      <c r="H54" s="238" t="str">
        <f>IF(ISBLANK('Measured Data'!H45),"",'Measured Data'!H45)</f>
        <v/>
      </c>
      <c r="I54" s="238" t="str">
        <f>IF(ISBLANK('Measured Data'!I45),"",'Measured Data'!I45)</f>
        <v/>
      </c>
      <c r="J54" s="238" t="str">
        <f>IF(ISBLANK('Measured Data'!J45),"",'Measured Data'!J45)</f>
        <v/>
      </c>
      <c r="K54" s="238" t="str">
        <f>IF(ISBLANK('Measured Data'!K45),"",'Measured Data'!K45)</f>
        <v/>
      </c>
      <c r="L54" s="238" t="str">
        <f>IF(ISBLANK('Measured Data'!L45),"",'Measured Data'!L45)</f>
        <v/>
      </c>
      <c r="M54" s="238" t="str">
        <f>IF(ISBLANK('Measured Data'!M45),"",'Measured Data'!M45)</f>
        <v/>
      </c>
      <c r="N54" s="238" t="str">
        <f>IF(ISBLANK('Measured Data'!N45),"",'Measured Data'!N45)</f>
        <v/>
      </c>
      <c r="O54" s="238" t="str">
        <f>IF(ISBLANK('Measured Data'!O45),"",'Measured Data'!O45)</f>
        <v/>
      </c>
      <c r="P54" s="238" t="str">
        <f>IF(ISBLANK('Measured Data'!P45),"",'Measured Data'!P45)</f>
        <v/>
      </c>
      <c r="Q54" s="238" t="str">
        <f>IF(ISBLANK('Measured Data'!Q45),"",'Measured Data'!Q45)</f>
        <v/>
      </c>
      <c r="R54" s="238" t="str">
        <f>IF(ISBLANK('Measured Data'!R45),"",'Measured Data'!R45)</f>
        <v/>
      </c>
      <c r="S54" s="238" t="str">
        <f>IF(ISBLANK('Measured Data'!S45),"",'Measured Data'!S45)</f>
        <v/>
      </c>
      <c r="T54" s="238" t="str">
        <f>IF(ISBLANK('Measured Data'!T45),"",'Measured Data'!T45)</f>
        <v/>
      </c>
      <c r="U54" s="238" t="str">
        <f>IF(ISBLANK('Measured Data'!U45),"",'Measured Data'!U45)</f>
        <v/>
      </c>
      <c r="V54" s="238" t="str">
        <f>IF(ISBLANK('Measured Data'!V45),"",'Measured Data'!V45)</f>
        <v/>
      </c>
      <c r="W54" s="238" t="str">
        <f>IF(ISBLANK('Measured Data'!W45),"",'Measured Data'!W45)</f>
        <v/>
      </c>
      <c r="X54" s="238" t="str">
        <f>IF(ISBLANK('Measured Data'!X45),"",'Measured Data'!X45)</f>
        <v/>
      </c>
      <c r="Y54" s="238" t="str">
        <f>IF(ISBLANK('Measured Data'!Y45),"",'Measured Data'!Y45)</f>
        <v/>
      </c>
      <c r="Z54" s="238" t="str">
        <f>IF(ISBLANK('Measured Data'!Z45),"",'Measured Data'!Z45)</f>
        <v/>
      </c>
      <c r="AA54" s="238" t="str">
        <f>IF(ISBLANK('Measured Data'!AA45),"",'Measured Data'!AA45)</f>
        <v/>
      </c>
      <c r="AB54" s="238" t="str">
        <f>IF(ISBLANK('Measured Data'!AB45),"",'Measured Data'!AB45)</f>
        <v/>
      </c>
      <c r="AC54" s="238" t="str">
        <f>IF(ISBLANK('Measured Data'!AC45),"",'Measured Data'!AC45)</f>
        <v/>
      </c>
      <c r="AD54" s="238" t="str">
        <f>IF(ISBLANK('Measured Data'!AD45),"",'Measured Data'!AD45)</f>
        <v/>
      </c>
      <c r="AE54" s="238" t="str">
        <f>IF(ISBLANK('Measured Data'!AE45),"",'Measured Data'!AE45)</f>
        <v/>
      </c>
      <c r="AF54" s="238" t="str">
        <f>IF(ISBLANK('Measured Data'!AF45),"",'Measured Data'!AF45)</f>
        <v/>
      </c>
      <c r="AG54" s="238" t="str">
        <f>IF(ISBLANK('Measured Data'!AG45),"",'Measured Data'!AG45)</f>
        <v/>
      </c>
      <c r="AH54" s="238" t="str">
        <f>IF(ISBLANK('Measured Data'!AH45),"",'Measured Data'!AH45)</f>
        <v/>
      </c>
      <c r="AI54" s="238" t="str">
        <f>IF(ISBLANK('Measured Data'!AI45),"",'Measured Data'!AI45)</f>
        <v/>
      </c>
      <c r="AJ54" s="238" t="str">
        <f>IF(ISBLANK('Measured Data'!AJ45),"",'Measured Data'!AJ45)</f>
        <v/>
      </c>
      <c r="AK54" s="238" t="str">
        <f>IF(ISBLANK('Measured Data'!AK45),"",'Measured Data'!AK45)</f>
        <v/>
      </c>
      <c r="AL54" s="238" t="str">
        <f>IF(ISBLANK('Measured Data'!AL45),"",'Measured Data'!AL45)</f>
        <v/>
      </c>
      <c r="AM54" s="238" t="str">
        <f>IF(ISBLANK('Measured Data'!AM45),"",'Measured Data'!AM45)</f>
        <v/>
      </c>
      <c r="AN54" s="238" t="str">
        <f>IF(ISBLANK('Measured Data'!AN45),"",'Measured Data'!AN45)</f>
        <v/>
      </c>
      <c r="AO54" s="238" t="str">
        <f>IF(ISBLANK('Measured Data'!AO45),"",'Measured Data'!AO45)</f>
        <v/>
      </c>
      <c r="AP54" s="238" t="str">
        <f>IF(ISBLANK('Measured Data'!AP45),"",'Measured Data'!AP45)</f>
        <v/>
      </c>
      <c r="AQ54" s="238" t="e">
        <f>IF(ISBLANK('Measured Data'!#REF!),"",'Measured Data'!#REF!)</f>
        <v>#REF!</v>
      </c>
      <c r="AR54" s="238" t="e">
        <f>IF(ISBLANK('Measured Data'!#REF!),"",'Measured Data'!#REF!)</f>
        <v>#REF!</v>
      </c>
      <c r="AS54" s="238" t="e">
        <f>IF(ISBLANK('Measured Data'!#REF!),"",'Measured Data'!#REF!)</f>
        <v>#REF!</v>
      </c>
      <c r="AT54" s="238" t="e">
        <f>IF(ISBLANK('Measured Data'!#REF!),"",'Measured Data'!#REF!)</f>
        <v>#REF!</v>
      </c>
      <c r="AU54" s="238" t="e">
        <f>IF(ISBLANK('Measured Data'!#REF!),"",'Measured Data'!#REF!)</f>
        <v>#REF!</v>
      </c>
      <c r="AV54" s="238" t="e">
        <f>IF(ISBLANK('Measured Data'!#REF!),"",'Measured Data'!#REF!)</f>
        <v>#REF!</v>
      </c>
      <c r="AW54" s="238" t="e">
        <f>IF(ISBLANK('Measured Data'!#REF!),"",'Measured Data'!#REF!)</f>
        <v>#REF!</v>
      </c>
      <c r="AX54" s="238" t="e">
        <f>IF(ISBLANK('Measured Data'!#REF!),"",'Measured Data'!#REF!)</f>
        <v>#REF!</v>
      </c>
      <c r="AY54" s="238" t="e">
        <f>IF(ISBLANK('Measured Data'!#REF!),"",'Measured Data'!#REF!)</f>
        <v>#REF!</v>
      </c>
      <c r="AZ54" s="238" t="e">
        <f>IF(ISBLANK('Measured Data'!#REF!),"",'Measured Data'!#REF!)</f>
        <v>#REF!</v>
      </c>
      <c r="BA54" s="238" t="e">
        <f>IF(ISBLANK('Measured Data'!#REF!),"",'Measured Data'!#REF!)</f>
        <v>#REF!</v>
      </c>
      <c r="BB54" s="238" t="e">
        <f>IF(ISBLANK('Measured Data'!#REF!),"",'Measured Data'!#REF!)</f>
        <v>#REF!</v>
      </c>
      <c r="BC54" s="238" t="e">
        <f>IF(ISBLANK('Measured Data'!#REF!),"",'Measured Data'!#REF!)</f>
        <v>#REF!</v>
      </c>
      <c r="BD54" s="238" t="e">
        <f>IF(ISBLANK('Measured Data'!#REF!),"",'Measured Data'!#REF!)</f>
        <v>#REF!</v>
      </c>
      <c r="BE54" s="238" t="e">
        <f>IF(ISBLANK('Measured Data'!#REF!),"",'Measured Data'!#REF!)</f>
        <v>#REF!</v>
      </c>
      <c r="BF54" s="238" t="e">
        <f>IF(ISBLANK('Measured Data'!#REF!),"",'Measured Data'!#REF!)</f>
        <v>#REF!</v>
      </c>
      <c r="BG54" s="238" t="e">
        <f>IF(ISBLANK('Measured Data'!#REF!),"",'Measured Data'!#REF!)</f>
        <v>#REF!</v>
      </c>
      <c r="BH54" s="238" t="e">
        <f>IF(ISBLANK('Measured Data'!#REF!),"",'Measured Data'!#REF!)</f>
        <v>#REF!</v>
      </c>
      <c r="BI54" s="238" t="e">
        <f>IF(ISBLANK('Measured Data'!#REF!),"",'Measured Data'!#REF!)</f>
        <v>#REF!</v>
      </c>
      <c r="BJ54" s="238" t="e">
        <f>IF(ISBLANK('Measured Data'!#REF!),"",'Measured Data'!#REF!)</f>
        <v>#REF!</v>
      </c>
      <c r="BK54" s="238" t="e">
        <f>IF(ISBLANK('Measured Data'!#REF!),"",'Measured Data'!#REF!)</f>
        <v>#REF!</v>
      </c>
      <c r="BL54" s="238" t="e">
        <f>IF(ISBLANK('Measured Data'!#REF!),"",'Measured Data'!#REF!)</f>
        <v>#REF!</v>
      </c>
      <c r="BM54" s="238" t="e">
        <f>IF(ISBLANK('Measured Data'!#REF!),"",'Measured Data'!#REF!)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IF('Measured Data'!B46&lt;&gt;0,'Measured Data'!$B$1,"")</f>
        <v/>
      </c>
      <c r="B55" s="238" t="str">
        <f>IF(ISBLANK('Measured Data'!A46),"",'Measured Data'!A46)</f>
        <v/>
      </c>
      <c r="C55" s="245" t="str">
        <f>IF(ISBLANK('Measured Data'!B46),"",'Measured Data'!B46)</f>
        <v/>
      </c>
      <c r="D55" s="246" t="str">
        <f>IF(ISBLANK('Measured Data'!C46),"",'Measured Data'!C46)</f>
        <v/>
      </c>
      <c r="E55" s="238" t="str">
        <f>IF(ISBLANK('Measured Data'!D46),"",'Measured Data'!D46)</f>
        <v/>
      </c>
      <c r="F55" s="238" t="str">
        <f>IF(ISBLANK('Measured Data'!E46),"",'Measured Data'!E46)</f>
        <v/>
      </c>
      <c r="G55" s="238" t="str">
        <f>IF(ISBLANK('Measured Data'!G46),"",'Measured Data'!G46)</f>
        <v/>
      </c>
      <c r="H55" s="238" t="str">
        <f>IF(ISBLANK('Measured Data'!H46),"",'Measured Data'!H46)</f>
        <v/>
      </c>
      <c r="I55" s="238" t="str">
        <f>IF(ISBLANK('Measured Data'!I46),"",'Measured Data'!I46)</f>
        <v/>
      </c>
      <c r="J55" s="238" t="str">
        <f>IF(ISBLANK('Measured Data'!J46),"",'Measured Data'!J46)</f>
        <v/>
      </c>
      <c r="K55" s="238" t="str">
        <f>IF(ISBLANK('Measured Data'!K46),"",'Measured Data'!K46)</f>
        <v/>
      </c>
      <c r="L55" s="238" t="str">
        <f>IF(ISBLANK('Measured Data'!L46),"",'Measured Data'!L46)</f>
        <v/>
      </c>
      <c r="M55" s="238" t="str">
        <f>IF(ISBLANK('Measured Data'!M46),"",'Measured Data'!M46)</f>
        <v/>
      </c>
      <c r="N55" s="238" t="str">
        <f>IF(ISBLANK('Measured Data'!N46),"",'Measured Data'!N46)</f>
        <v/>
      </c>
      <c r="O55" s="238" t="str">
        <f>IF(ISBLANK('Measured Data'!O46),"",'Measured Data'!O46)</f>
        <v/>
      </c>
      <c r="P55" s="238" t="str">
        <f>IF(ISBLANK('Measured Data'!P46),"",'Measured Data'!P46)</f>
        <v/>
      </c>
      <c r="Q55" s="238" t="str">
        <f>IF(ISBLANK('Measured Data'!Q46),"",'Measured Data'!Q46)</f>
        <v/>
      </c>
      <c r="R55" s="238" t="str">
        <f>IF(ISBLANK('Measured Data'!R46),"",'Measured Data'!R46)</f>
        <v/>
      </c>
      <c r="S55" s="238" t="str">
        <f>IF(ISBLANK('Measured Data'!S46),"",'Measured Data'!S46)</f>
        <v/>
      </c>
      <c r="T55" s="238" t="str">
        <f>IF(ISBLANK('Measured Data'!T46),"",'Measured Data'!T46)</f>
        <v/>
      </c>
      <c r="U55" s="238" t="str">
        <f>IF(ISBLANK('Measured Data'!U46),"",'Measured Data'!U46)</f>
        <v/>
      </c>
      <c r="V55" s="238" t="str">
        <f>IF(ISBLANK('Measured Data'!V46),"",'Measured Data'!V46)</f>
        <v/>
      </c>
      <c r="W55" s="238" t="str">
        <f>IF(ISBLANK('Measured Data'!W46),"",'Measured Data'!W46)</f>
        <v/>
      </c>
      <c r="X55" s="238" t="str">
        <f>IF(ISBLANK('Measured Data'!X46),"",'Measured Data'!X46)</f>
        <v/>
      </c>
      <c r="Y55" s="238" t="str">
        <f>IF(ISBLANK('Measured Data'!Y46),"",'Measured Data'!Y46)</f>
        <v/>
      </c>
      <c r="Z55" s="238" t="str">
        <f>IF(ISBLANK('Measured Data'!Z46),"",'Measured Data'!Z46)</f>
        <v/>
      </c>
      <c r="AA55" s="238" t="str">
        <f>IF(ISBLANK('Measured Data'!AA46),"",'Measured Data'!AA46)</f>
        <v/>
      </c>
      <c r="AB55" s="238" t="str">
        <f>IF(ISBLANK('Measured Data'!AB46),"",'Measured Data'!AB46)</f>
        <v/>
      </c>
      <c r="AC55" s="238" t="str">
        <f>IF(ISBLANK('Measured Data'!AC46),"",'Measured Data'!AC46)</f>
        <v/>
      </c>
      <c r="AD55" s="238" t="str">
        <f>IF(ISBLANK('Measured Data'!AD46),"",'Measured Data'!AD46)</f>
        <v/>
      </c>
      <c r="AE55" s="238" t="str">
        <f>IF(ISBLANK('Measured Data'!AE46),"",'Measured Data'!AE46)</f>
        <v/>
      </c>
      <c r="AF55" s="238" t="str">
        <f>IF(ISBLANK('Measured Data'!AF46),"",'Measured Data'!AF46)</f>
        <v/>
      </c>
      <c r="AG55" s="238" t="str">
        <f>IF(ISBLANK('Measured Data'!AG46),"",'Measured Data'!AG46)</f>
        <v/>
      </c>
      <c r="AH55" s="238" t="str">
        <f>IF(ISBLANK('Measured Data'!AH46),"",'Measured Data'!AH46)</f>
        <v/>
      </c>
      <c r="AI55" s="238" t="str">
        <f>IF(ISBLANK('Measured Data'!AI46),"",'Measured Data'!AI46)</f>
        <v/>
      </c>
      <c r="AJ55" s="238" t="str">
        <f>IF(ISBLANK('Measured Data'!AJ46),"",'Measured Data'!AJ46)</f>
        <v/>
      </c>
      <c r="AK55" s="238" t="str">
        <f>IF(ISBLANK('Measured Data'!AK46),"",'Measured Data'!AK46)</f>
        <v/>
      </c>
      <c r="AL55" s="238" t="str">
        <f>IF(ISBLANK('Measured Data'!AL46),"",'Measured Data'!AL46)</f>
        <v/>
      </c>
      <c r="AM55" s="238" t="str">
        <f>IF(ISBLANK('Measured Data'!AM46),"",'Measured Data'!AM46)</f>
        <v/>
      </c>
      <c r="AN55" s="238" t="str">
        <f>IF(ISBLANK('Measured Data'!AN46),"",'Measured Data'!AN46)</f>
        <v/>
      </c>
      <c r="AO55" s="238" t="str">
        <f>IF(ISBLANK('Measured Data'!AO46),"",'Measured Data'!AO46)</f>
        <v/>
      </c>
      <c r="AP55" s="238" t="str">
        <f>IF(ISBLANK('Measured Data'!AP46),"",'Measured Data'!AP46)</f>
        <v/>
      </c>
      <c r="AQ55" s="238" t="e">
        <f>IF(ISBLANK('Measured Data'!#REF!),"",'Measured Data'!#REF!)</f>
        <v>#REF!</v>
      </c>
      <c r="AR55" s="238" t="e">
        <f>IF(ISBLANK('Measured Data'!#REF!),"",'Measured Data'!#REF!)</f>
        <v>#REF!</v>
      </c>
      <c r="AS55" s="238" t="e">
        <f>IF(ISBLANK('Measured Data'!#REF!),"",'Measured Data'!#REF!)</f>
        <v>#REF!</v>
      </c>
      <c r="AT55" s="238" t="e">
        <f>IF(ISBLANK('Measured Data'!#REF!),"",'Measured Data'!#REF!)</f>
        <v>#REF!</v>
      </c>
      <c r="AU55" s="238" t="e">
        <f>IF(ISBLANK('Measured Data'!#REF!),"",'Measured Data'!#REF!)</f>
        <v>#REF!</v>
      </c>
      <c r="AV55" s="238" t="e">
        <f>IF(ISBLANK('Measured Data'!#REF!),"",'Measured Data'!#REF!)</f>
        <v>#REF!</v>
      </c>
      <c r="AW55" s="238" t="e">
        <f>IF(ISBLANK('Measured Data'!#REF!),"",'Measured Data'!#REF!)</f>
        <v>#REF!</v>
      </c>
      <c r="AX55" s="238" t="e">
        <f>IF(ISBLANK('Measured Data'!#REF!),"",'Measured Data'!#REF!)</f>
        <v>#REF!</v>
      </c>
      <c r="AY55" s="238" t="e">
        <f>IF(ISBLANK('Measured Data'!#REF!),"",'Measured Data'!#REF!)</f>
        <v>#REF!</v>
      </c>
      <c r="AZ55" s="238" t="e">
        <f>IF(ISBLANK('Measured Data'!#REF!),"",'Measured Data'!#REF!)</f>
        <v>#REF!</v>
      </c>
      <c r="BA55" s="238" t="e">
        <f>IF(ISBLANK('Measured Data'!#REF!),"",'Measured Data'!#REF!)</f>
        <v>#REF!</v>
      </c>
      <c r="BB55" s="238" t="e">
        <f>IF(ISBLANK('Measured Data'!#REF!),"",'Measured Data'!#REF!)</f>
        <v>#REF!</v>
      </c>
      <c r="BC55" s="238" t="e">
        <f>IF(ISBLANK('Measured Data'!#REF!),"",'Measured Data'!#REF!)</f>
        <v>#REF!</v>
      </c>
      <c r="BD55" s="238" t="e">
        <f>IF(ISBLANK('Measured Data'!#REF!),"",'Measured Data'!#REF!)</f>
        <v>#REF!</v>
      </c>
      <c r="BE55" s="238" t="e">
        <f>IF(ISBLANK('Measured Data'!#REF!),"",'Measured Data'!#REF!)</f>
        <v>#REF!</v>
      </c>
      <c r="BF55" s="238" t="e">
        <f>IF(ISBLANK('Measured Data'!#REF!),"",'Measured Data'!#REF!)</f>
        <v>#REF!</v>
      </c>
      <c r="BG55" s="238" t="e">
        <f>IF(ISBLANK('Measured Data'!#REF!),"",'Measured Data'!#REF!)</f>
        <v>#REF!</v>
      </c>
      <c r="BH55" s="238" t="e">
        <f>IF(ISBLANK('Measured Data'!#REF!),"",'Measured Data'!#REF!)</f>
        <v>#REF!</v>
      </c>
      <c r="BI55" s="238" t="e">
        <f>IF(ISBLANK('Measured Data'!#REF!),"",'Measured Data'!#REF!)</f>
        <v>#REF!</v>
      </c>
      <c r="BJ55" s="238" t="e">
        <f>IF(ISBLANK('Measured Data'!#REF!),"",'Measured Data'!#REF!)</f>
        <v>#REF!</v>
      </c>
      <c r="BK55" s="238" t="e">
        <f>IF(ISBLANK('Measured Data'!#REF!),"",'Measured Data'!#REF!)</f>
        <v>#REF!</v>
      </c>
      <c r="BL55" s="238" t="e">
        <f>IF(ISBLANK('Measured Data'!#REF!),"",'Measured Data'!#REF!)</f>
        <v>#REF!</v>
      </c>
      <c r="BM55" s="238" t="e">
        <f>IF(ISBLANK('Measured Data'!#REF!),"",'Measured Data'!#REF!)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IF('Measured Data'!B47&lt;&gt;0,'Measured Data'!$B$1,"")</f>
        <v/>
      </c>
      <c r="B56" s="238" t="str">
        <f>IF(ISBLANK('Measured Data'!A47),"",'Measured Data'!A47)</f>
        <v/>
      </c>
      <c r="C56" s="245" t="str">
        <f>IF(ISBLANK('Measured Data'!B47),"",'Measured Data'!B47)</f>
        <v/>
      </c>
      <c r="D56" s="246" t="str">
        <f>IF(ISBLANK('Measured Data'!C47),"",'Measured Data'!C47)</f>
        <v/>
      </c>
      <c r="E56" s="238" t="str">
        <f>IF(ISBLANK('Measured Data'!D47),"",'Measured Data'!D47)</f>
        <v/>
      </c>
      <c r="F56" s="238" t="str">
        <f>IF(ISBLANK('Measured Data'!E47),"",'Measured Data'!E47)</f>
        <v/>
      </c>
      <c r="G56" s="238" t="str">
        <f>IF(ISBLANK('Measured Data'!G47),"",'Measured Data'!G47)</f>
        <v/>
      </c>
      <c r="H56" s="238" t="str">
        <f>IF(ISBLANK('Measured Data'!H47),"",'Measured Data'!H47)</f>
        <v/>
      </c>
      <c r="I56" s="238" t="str">
        <f>IF(ISBLANK('Measured Data'!I47),"",'Measured Data'!I47)</f>
        <v/>
      </c>
      <c r="J56" s="238" t="str">
        <f>IF(ISBLANK('Measured Data'!J47),"",'Measured Data'!J47)</f>
        <v/>
      </c>
      <c r="K56" s="238" t="str">
        <f>IF(ISBLANK('Measured Data'!K47),"",'Measured Data'!K47)</f>
        <v/>
      </c>
      <c r="L56" s="238" t="str">
        <f>IF(ISBLANK('Measured Data'!L47),"",'Measured Data'!L47)</f>
        <v/>
      </c>
      <c r="M56" s="238" t="str">
        <f>IF(ISBLANK('Measured Data'!M47),"",'Measured Data'!M47)</f>
        <v/>
      </c>
      <c r="N56" s="238" t="str">
        <f>IF(ISBLANK('Measured Data'!N47),"",'Measured Data'!N47)</f>
        <v/>
      </c>
      <c r="O56" s="238" t="str">
        <f>IF(ISBLANK('Measured Data'!O47),"",'Measured Data'!O47)</f>
        <v/>
      </c>
      <c r="P56" s="238" t="str">
        <f>IF(ISBLANK('Measured Data'!P47),"",'Measured Data'!P47)</f>
        <v/>
      </c>
      <c r="Q56" s="238" t="str">
        <f>IF(ISBLANK('Measured Data'!Q47),"",'Measured Data'!Q47)</f>
        <v/>
      </c>
      <c r="R56" s="238" t="str">
        <f>IF(ISBLANK('Measured Data'!R47),"",'Measured Data'!R47)</f>
        <v/>
      </c>
      <c r="S56" s="238" t="str">
        <f>IF(ISBLANK('Measured Data'!S47),"",'Measured Data'!S47)</f>
        <v/>
      </c>
      <c r="T56" s="238" t="str">
        <f>IF(ISBLANK('Measured Data'!T47),"",'Measured Data'!T47)</f>
        <v/>
      </c>
      <c r="U56" s="238" t="str">
        <f>IF(ISBLANK('Measured Data'!U47),"",'Measured Data'!U47)</f>
        <v/>
      </c>
      <c r="V56" s="238" t="str">
        <f>IF(ISBLANK('Measured Data'!V47),"",'Measured Data'!V47)</f>
        <v/>
      </c>
      <c r="W56" s="238" t="str">
        <f>IF(ISBLANK('Measured Data'!W47),"",'Measured Data'!W47)</f>
        <v/>
      </c>
      <c r="X56" s="238" t="str">
        <f>IF(ISBLANK('Measured Data'!X47),"",'Measured Data'!X47)</f>
        <v/>
      </c>
      <c r="Y56" s="238" t="str">
        <f>IF(ISBLANK('Measured Data'!Y47),"",'Measured Data'!Y47)</f>
        <v/>
      </c>
      <c r="Z56" s="238" t="str">
        <f>IF(ISBLANK('Measured Data'!Z47),"",'Measured Data'!Z47)</f>
        <v/>
      </c>
      <c r="AA56" s="238" t="str">
        <f>IF(ISBLANK('Measured Data'!AA47),"",'Measured Data'!AA47)</f>
        <v/>
      </c>
      <c r="AB56" s="238" t="str">
        <f>IF(ISBLANK('Measured Data'!AB47),"",'Measured Data'!AB47)</f>
        <v/>
      </c>
      <c r="AC56" s="238" t="str">
        <f>IF(ISBLANK('Measured Data'!AC47),"",'Measured Data'!AC47)</f>
        <v/>
      </c>
      <c r="AD56" s="238" t="str">
        <f>IF(ISBLANK('Measured Data'!AD47),"",'Measured Data'!AD47)</f>
        <v/>
      </c>
      <c r="AE56" s="238" t="str">
        <f>IF(ISBLANK('Measured Data'!AE47),"",'Measured Data'!AE47)</f>
        <v/>
      </c>
      <c r="AF56" s="238" t="str">
        <f>IF(ISBLANK('Measured Data'!AF47),"",'Measured Data'!AF47)</f>
        <v/>
      </c>
      <c r="AG56" s="238" t="str">
        <f>IF(ISBLANK('Measured Data'!AG47),"",'Measured Data'!AG47)</f>
        <v/>
      </c>
      <c r="AH56" s="238" t="str">
        <f>IF(ISBLANK('Measured Data'!AH47),"",'Measured Data'!AH47)</f>
        <v/>
      </c>
      <c r="AI56" s="238" t="str">
        <f>IF(ISBLANK('Measured Data'!AI47),"",'Measured Data'!AI47)</f>
        <v/>
      </c>
      <c r="AJ56" s="238" t="str">
        <f>IF(ISBLANK('Measured Data'!AJ47),"",'Measured Data'!AJ47)</f>
        <v/>
      </c>
      <c r="AK56" s="238" t="str">
        <f>IF(ISBLANK('Measured Data'!AK47),"",'Measured Data'!AK47)</f>
        <v/>
      </c>
      <c r="AL56" s="238" t="str">
        <f>IF(ISBLANK('Measured Data'!AL47),"",'Measured Data'!AL47)</f>
        <v/>
      </c>
      <c r="AM56" s="238" t="str">
        <f>IF(ISBLANK('Measured Data'!AM47),"",'Measured Data'!AM47)</f>
        <v/>
      </c>
      <c r="AN56" s="238" t="str">
        <f>IF(ISBLANK('Measured Data'!AN47),"",'Measured Data'!AN47)</f>
        <v/>
      </c>
      <c r="AO56" s="238" t="str">
        <f>IF(ISBLANK('Measured Data'!AO47),"",'Measured Data'!AO47)</f>
        <v/>
      </c>
      <c r="AP56" s="238" t="str">
        <f>IF(ISBLANK('Measured Data'!AP47),"",'Measured Data'!AP47)</f>
        <v/>
      </c>
      <c r="AQ56" s="238" t="e">
        <f>IF(ISBLANK('Measured Data'!#REF!),"",'Measured Data'!#REF!)</f>
        <v>#REF!</v>
      </c>
      <c r="AR56" s="238" t="e">
        <f>IF(ISBLANK('Measured Data'!#REF!),"",'Measured Data'!#REF!)</f>
        <v>#REF!</v>
      </c>
      <c r="AS56" s="238" t="e">
        <f>IF(ISBLANK('Measured Data'!#REF!),"",'Measured Data'!#REF!)</f>
        <v>#REF!</v>
      </c>
      <c r="AT56" s="238" t="e">
        <f>IF(ISBLANK('Measured Data'!#REF!),"",'Measured Data'!#REF!)</f>
        <v>#REF!</v>
      </c>
      <c r="AU56" s="238" t="e">
        <f>IF(ISBLANK('Measured Data'!#REF!),"",'Measured Data'!#REF!)</f>
        <v>#REF!</v>
      </c>
      <c r="AV56" s="238" t="e">
        <f>IF(ISBLANK('Measured Data'!#REF!),"",'Measured Data'!#REF!)</f>
        <v>#REF!</v>
      </c>
      <c r="AW56" s="238" t="e">
        <f>IF(ISBLANK('Measured Data'!#REF!),"",'Measured Data'!#REF!)</f>
        <v>#REF!</v>
      </c>
      <c r="AX56" s="238" t="e">
        <f>IF(ISBLANK('Measured Data'!#REF!),"",'Measured Data'!#REF!)</f>
        <v>#REF!</v>
      </c>
      <c r="AY56" s="238" t="e">
        <f>IF(ISBLANK('Measured Data'!#REF!),"",'Measured Data'!#REF!)</f>
        <v>#REF!</v>
      </c>
      <c r="AZ56" s="238" t="e">
        <f>IF(ISBLANK('Measured Data'!#REF!),"",'Measured Data'!#REF!)</f>
        <v>#REF!</v>
      </c>
      <c r="BA56" s="238" t="e">
        <f>IF(ISBLANK('Measured Data'!#REF!),"",'Measured Data'!#REF!)</f>
        <v>#REF!</v>
      </c>
      <c r="BB56" s="238" t="e">
        <f>IF(ISBLANK('Measured Data'!#REF!),"",'Measured Data'!#REF!)</f>
        <v>#REF!</v>
      </c>
      <c r="BC56" s="238" t="e">
        <f>IF(ISBLANK('Measured Data'!#REF!),"",'Measured Data'!#REF!)</f>
        <v>#REF!</v>
      </c>
      <c r="BD56" s="238" t="e">
        <f>IF(ISBLANK('Measured Data'!#REF!),"",'Measured Data'!#REF!)</f>
        <v>#REF!</v>
      </c>
      <c r="BE56" s="238" t="e">
        <f>IF(ISBLANK('Measured Data'!#REF!),"",'Measured Data'!#REF!)</f>
        <v>#REF!</v>
      </c>
      <c r="BF56" s="238" t="e">
        <f>IF(ISBLANK('Measured Data'!#REF!),"",'Measured Data'!#REF!)</f>
        <v>#REF!</v>
      </c>
      <c r="BG56" s="238" t="e">
        <f>IF(ISBLANK('Measured Data'!#REF!),"",'Measured Data'!#REF!)</f>
        <v>#REF!</v>
      </c>
      <c r="BH56" s="238" t="e">
        <f>IF(ISBLANK('Measured Data'!#REF!),"",'Measured Data'!#REF!)</f>
        <v>#REF!</v>
      </c>
      <c r="BI56" s="238" t="e">
        <f>IF(ISBLANK('Measured Data'!#REF!),"",'Measured Data'!#REF!)</f>
        <v>#REF!</v>
      </c>
      <c r="BJ56" s="238" t="e">
        <f>IF(ISBLANK('Measured Data'!#REF!),"",'Measured Data'!#REF!)</f>
        <v>#REF!</v>
      </c>
      <c r="BK56" s="238" t="e">
        <f>IF(ISBLANK('Measured Data'!#REF!),"",'Measured Data'!#REF!)</f>
        <v>#REF!</v>
      </c>
      <c r="BL56" s="238" t="e">
        <f>IF(ISBLANK('Measured Data'!#REF!),"",'Measured Data'!#REF!)</f>
        <v>#REF!</v>
      </c>
      <c r="BM56" s="238" t="e">
        <f>IF(ISBLANK('Measured Data'!#REF!),"",'Measured Data'!#REF!)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IF('Measured Data'!B48&lt;&gt;0,'Measured Data'!$B$1,"")</f>
        <v/>
      </c>
      <c r="B57" s="238" t="str">
        <f>IF(ISBLANK('Measured Data'!A48),"",'Measured Data'!A48)</f>
        <v/>
      </c>
      <c r="C57" s="245" t="str">
        <f>IF(ISBLANK('Measured Data'!B48),"",'Measured Data'!B48)</f>
        <v/>
      </c>
      <c r="D57" s="246" t="str">
        <f>IF(ISBLANK('Measured Data'!C48),"",'Measured Data'!C48)</f>
        <v/>
      </c>
      <c r="E57" s="238" t="str">
        <f>IF(ISBLANK('Measured Data'!D48),"",'Measured Data'!D48)</f>
        <v/>
      </c>
      <c r="F57" s="238" t="str">
        <f>IF(ISBLANK('Measured Data'!E48),"",'Measured Data'!E48)</f>
        <v/>
      </c>
      <c r="G57" s="238" t="str">
        <f>IF(ISBLANK('Measured Data'!G48),"",'Measured Data'!G48)</f>
        <v/>
      </c>
      <c r="H57" s="238" t="str">
        <f>IF(ISBLANK('Measured Data'!H48),"",'Measured Data'!H48)</f>
        <v/>
      </c>
      <c r="I57" s="238" t="str">
        <f>IF(ISBLANK('Measured Data'!I48),"",'Measured Data'!I48)</f>
        <v/>
      </c>
      <c r="J57" s="238" t="str">
        <f>IF(ISBLANK('Measured Data'!J48),"",'Measured Data'!J48)</f>
        <v/>
      </c>
      <c r="K57" s="238" t="str">
        <f>IF(ISBLANK('Measured Data'!K48),"",'Measured Data'!K48)</f>
        <v/>
      </c>
      <c r="L57" s="238" t="str">
        <f>IF(ISBLANK('Measured Data'!L48),"",'Measured Data'!L48)</f>
        <v/>
      </c>
      <c r="M57" s="238" t="str">
        <f>IF(ISBLANK('Measured Data'!M48),"",'Measured Data'!M48)</f>
        <v/>
      </c>
      <c r="N57" s="238" t="str">
        <f>IF(ISBLANK('Measured Data'!N48),"",'Measured Data'!N48)</f>
        <v/>
      </c>
      <c r="O57" s="238" t="str">
        <f>IF(ISBLANK('Measured Data'!O48),"",'Measured Data'!O48)</f>
        <v/>
      </c>
      <c r="P57" s="238" t="str">
        <f>IF(ISBLANK('Measured Data'!P48),"",'Measured Data'!P48)</f>
        <v/>
      </c>
      <c r="Q57" s="238" t="str">
        <f>IF(ISBLANK('Measured Data'!Q48),"",'Measured Data'!Q48)</f>
        <v/>
      </c>
      <c r="R57" s="238" t="str">
        <f>IF(ISBLANK('Measured Data'!R48),"",'Measured Data'!R48)</f>
        <v/>
      </c>
      <c r="S57" s="238" t="str">
        <f>IF(ISBLANK('Measured Data'!S48),"",'Measured Data'!S48)</f>
        <v/>
      </c>
      <c r="T57" s="238" t="str">
        <f>IF(ISBLANK('Measured Data'!T48),"",'Measured Data'!T48)</f>
        <v/>
      </c>
      <c r="U57" s="238" t="str">
        <f>IF(ISBLANK('Measured Data'!U48),"",'Measured Data'!U48)</f>
        <v/>
      </c>
      <c r="V57" s="238" t="str">
        <f>IF(ISBLANK('Measured Data'!V48),"",'Measured Data'!V48)</f>
        <v/>
      </c>
      <c r="W57" s="238" t="str">
        <f>IF(ISBLANK('Measured Data'!W48),"",'Measured Data'!W48)</f>
        <v/>
      </c>
      <c r="X57" s="238" t="str">
        <f>IF(ISBLANK('Measured Data'!X48),"",'Measured Data'!X48)</f>
        <v/>
      </c>
      <c r="Y57" s="238" t="str">
        <f>IF(ISBLANK('Measured Data'!Y48),"",'Measured Data'!Y48)</f>
        <v/>
      </c>
      <c r="Z57" s="238" t="str">
        <f>IF(ISBLANK('Measured Data'!Z48),"",'Measured Data'!Z48)</f>
        <v/>
      </c>
      <c r="AA57" s="238" t="str">
        <f>IF(ISBLANK('Measured Data'!AA48),"",'Measured Data'!AA48)</f>
        <v/>
      </c>
      <c r="AB57" s="238" t="str">
        <f>IF(ISBLANK('Measured Data'!AB48),"",'Measured Data'!AB48)</f>
        <v/>
      </c>
      <c r="AC57" s="238" t="str">
        <f>IF(ISBLANK('Measured Data'!AC48),"",'Measured Data'!AC48)</f>
        <v/>
      </c>
      <c r="AD57" s="238" t="str">
        <f>IF(ISBLANK('Measured Data'!AD48),"",'Measured Data'!AD48)</f>
        <v/>
      </c>
      <c r="AE57" s="238" t="str">
        <f>IF(ISBLANK('Measured Data'!AE48),"",'Measured Data'!AE48)</f>
        <v/>
      </c>
      <c r="AF57" s="238" t="str">
        <f>IF(ISBLANK('Measured Data'!AF48),"",'Measured Data'!AF48)</f>
        <v/>
      </c>
      <c r="AG57" s="238" t="str">
        <f>IF(ISBLANK('Measured Data'!AG48),"",'Measured Data'!AG48)</f>
        <v/>
      </c>
      <c r="AH57" s="238" t="str">
        <f>IF(ISBLANK('Measured Data'!AH48),"",'Measured Data'!AH48)</f>
        <v/>
      </c>
      <c r="AI57" s="238" t="str">
        <f>IF(ISBLANK('Measured Data'!AI48),"",'Measured Data'!AI48)</f>
        <v/>
      </c>
      <c r="AJ57" s="238" t="str">
        <f>IF(ISBLANK('Measured Data'!AJ48),"",'Measured Data'!AJ48)</f>
        <v/>
      </c>
      <c r="AK57" s="238" t="str">
        <f>IF(ISBLANK('Measured Data'!AK48),"",'Measured Data'!AK48)</f>
        <v/>
      </c>
      <c r="AL57" s="238" t="str">
        <f>IF(ISBLANK('Measured Data'!AL48),"",'Measured Data'!AL48)</f>
        <v/>
      </c>
      <c r="AM57" s="238" t="str">
        <f>IF(ISBLANK('Measured Data'!AM48),"",'Measured Data'!AM48)</f>
        <v/>
      </c>
      <c r="AN57" s="238" t="str">
        <f>IF(ISBLANK('Measured Data'!AN48),"",'Measured Data'!AN48)</f>
        <v/>
      </c>
      <c r="AO57" s="238" t="str">
        <f>IF(ISBLANK('Measured Data'!AO48),"",'Measured Data'!AO48)</f>
        <v/>
      </c>
      <c r="AP57" s="238" t="str">
        <f>IF(ISBLANK('Measured Data'!AP48),"",'Measured Data'!AP48)</f>
        <v/>
      </c>
      <c r="AQ57" s="238" t="e">
        <f>IF(ISBLANK('Measured Data'!#REF!),"",'Measured Data'!#REF!)</f>
        <v>#REF!</v>
      </c>
      <c r="AR57" s="238" t="e">
        <f>IF(ISBLANK('Measured Data'!#REF!),"",'Measured Data'!#REF!)</f>
        <v>#REF!</v>
      </c>
      <c r="AS57" s="238" t="e">
        <f>IF(ISBLANK('Measured Data'!#REF!),"",'Measured Data'!#REF!)</f>
        <v>#REF!</v>
      </c>
      <c r="AT57" s="238" t="e">
        <f>IF(ISBLANK('Measured Data'!#REF!),"",'Measured Data'!#REF!)</f>
        <v>#REF!</v>
      </c>
      <c r="AU57" s="238" t="e">
        <f>IF(ISBLANK('Measured Data'!#REF!),"",'Measured Data'!#REF!)</f>
        <v>#REF!</v>
      </c>
      <c r="AV57" s="238" t="e">
        <f>IF(ISBLANK('Measured Data'!#REF!),"",'Measured Data'!#REF!)</f>
        <v>#REF!</v>
      </c>
      <c r="AW57" s="238" t="e">
        <f>IF(ISBLANK('Measured Data'!#REF!),"",'Measured Data'!#REF!)</f>
        <v>#REF!</v>
      </c>
      <c r="AX57" s="238" t="e">
        <f>IF(ISBLANK('Measured Data'!#REF!),"",'Measured Data'!#REF!)</f>
        <v>#REF!</v>
      </c>
      <c r="AY57" s="238" t="e">
        <f>IF(ISBLANK('Measured Data'!#REF!),"",'Measured Data'!#REF!)</f>
        <v>#REF!</v>
      </c>
      <c r="AZ57" s="238" t="e">
        <f>IF(ISBLANK('Measured Data'!#REF!),"",'Measured Data'!#REF!)</f>
        <v>#REF!</v>
      </c>
      <c r="BA57" s="238" t="e">
        <f>IF(ISBLANK('Measured Data'!#REF!),"",'Measured Data'!#REF!)</f>
        <v>#REF!</v>
      </c>
      <c r="BB57" s="238" t="e">
        <f>IF(ISBLANK('Measured Data'!#REF!),"",'Measured Data'!#REF!)</f>
        <v>#REF!</v>
      </c>
      <c r="BC57" s="238" t="e">
        <f>IF(ISBLANK('Measured Data'!#REF!),"",'Measured Data'!#REF!)</f>
        <v>#REF!</v>
      </c>
      <c r="BD57" s="238" t="e">
        <f>IF(ISBLANK('Measured Data'!#REF!),"",'Measured Data'!#REF!)</f>
        <v>#REF!</v>
      </c>
      <c r="BE57" s="238" t="e">
        <f>IF(ISBLANK('Measured Data'!#REF!),"",'Measured Data'!#REF!)</f>
        <v>#REF!</v>
      </c>
      <c r="BF57" s="238" t="e">
        <f>IF(ISBLANK('Measured Data'!#REF!),"",'Measured Data'!#REF!)</f>
        <v>#REF!</v>
      </c>
      <c r="BG57" s="238" t="e">
        <f>IF(ISBLANK('Measured Data'!#REF!),"",'Measured Data'!#REF!)</f>
        <v>#REF!</v>
      </c>
      <c r="BH57" s="238" t="e">
        <f>IF(ISBLANK('Measured Data'!#REF!),"",'Measured Data'!#REF!)</f>
        <v>#REF!</v>
      </c>
      <c r="BI57" s="238" t="e">
        <f>IF(ISBLANK('Measured Data'!#REF!),"",'Measured Data'!#REF!)</f>
        <v>#REF!</v>
      </c>
      <c r="BJ57" s="238" t="e">
        <f>IF(ISBLANK('Measured Data'!#REF!),"",'Measured Data'!#REF!)</f>
        <v>#REF!</v>
      </c>
      <c r="BK57" s="238" t="e">
        <f>IF(ISBLANK('Measured Data'!#REF!),"",'Measured Data'!#REF!)</f>
        <v>#REF!</v>
      </c>
      <c r="BL57" s="238" t="e">
        <f>IF(ISBLANK('Measured Data'!#REF!),"",'Measured Data'!#REF!)</f>
        <v>#REF!</v>
      </c>
      <c r="BM57" s="238" t="e">
        <f>IF(ISBLANK('Measured Data'!#REF!),"",'Measured Data'!#REF!)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IF('Measured Data'!B49&lt;&gt;0,'Measured Data'!$B$1,"")</f>
        <v/>
      </c>
      <c r="B58" s="238" t="str">
        <f>IF(ISBLANK('Measured Data'!A49),"",'Measured Data'!A49)</f>
        <v/>
      </c>
      <c r="C58" s="245" t="str">
        <f>IF(ISBLANK('Measured Data'!B49),"",'Measured Data'!B49)</f>
        <v/>
      </c>
      <c r="D58" s="246" t="str">
        <f>IF(ISBLANK('Measured Data'!C49),"",'Measured Data'!C49)</f>
        <v/>
      </c>
      <c r="E58" s="238" t="str">
        <f>IF(ISBLANK('Measured Data'!D49),"",'Measured Data'!D49)</f>
        <v/>
      </c>
      <c r="F58" s="238" t="str">
        <f>IF(ISBLANK('Measured Data'!E49),"",'Measured Data'!E49)</f>
        <v/>
      </c>
      <c r="G58" s="238" t="str">
        <f>IF(ISBLANK('Measured Data'!G49),"",'Measured Data'!G49)</f>
        <v/>
      </c>
      <c r="H58" s="238" t="str">
        <f>IF(ISBLANK('Measured Data'!H49),"",'Measured Data'!H49)</f>
        <v/>
      </c>
      <c r="I58" s="238" t="str">
        <f>IF(ISBLANK('Measured Data'!I49),"",'Measured Data'!I49)</f>
        <v/>
      </c>
      <c r="J58" s="238" t="str">
        <f>IF(ISBLANK('Measured Data'!J49),"",'Measured Data'!J49)</f>
        <v/>
      </c>
      <c r="K58" s="238" t="str">
        <f>IF(ISBLANK('Measured Data'!K49),"",'Measured Data'!K49)</f>
        <v/>
      </c>
      <c r="L58" s="238" t="str">
        <f>IF(ISBLANK('Measured Data'!L49),"",'Measured Data'!L49)</f>
        <v/>
      </c>
      <c r="M58" s="238" t="str">
        <f>IF(ISBLANK('Measured Data'!M49),"",'Measured Data'!M49)</f>
        <v/>
      </c>
      <c r="N58" s="238" t="str">
        <f>IF(ISBLANK('Measured Data'!N49),"",'Measured Data'!N49)</f>
        <v/>
      </c>
      <c r="O58" s="238" t="str">
        <f>IF(ISBLANK('Measured Data'!O49),"",'Measured Data'!O49)</f>
        <v/>
      </c>
      <c r="P58" s="238" t="str">
        <f>IF(ISBLANK('Measured Data'!P49),"",'Measured Data'!P49)</f>
        <v/>
      </c>
      <c r="Q58" s="238" t="str">
        <f>IF(ISBLANK('Measured Data'!Q49),"",'Measured Data'!Q49)</f>
        <v/>
      </c>
      <c r="R58" s="238" t="str">
        <f>IF(ISBLANK('Measured Data'!R49),"",'Measured Data'!R49)</f>
        <v/>
      </c>
      <c r="S58" s="238" t="str">
        <f>IF(ISBLANK('Measured Data'!S49),"",'Measured Data'!S49)</f>
        <v/>
      </c>
      <c r="T58" s="238" t="str">
        <f>IF(ISBLANK('Measured Data'!T49),"",'Measured Data'!T49)</f>
        <v/>
      </c>
      <c r="U58" s="238" t="str">
        <f>IF(ISBLANK('Measured Data'!U49),"",'Measured Data'!U49)</f>
        <v/>
      </c>
      <c r="V58" s="238" t="str">
        <f>IF(ISBLANK('Measured Data'!V49),"",'Measured Data'!V49)</f>
        <v/>
      </c>
      <c r="W58" s="238" t="str">
        <f>IF(ISBLANK('Measured Data'!W49),"",'Measured Data'!W49)</f>
        <v/>
      </c>
      <c r="X58" s="238" t="str">
        <f>IF(ISBLANK('Measured Data'!X49),"",'Measured Data'!X49)</f>
        <v/>
      </c>
      <c r="Y58" s="238" t="str">
        <f>IF(ISBLANK('Measured Data'!Y49),"",'Measured Data'!Y49)</f>
        <v/>
      </c>
      <c r="Z58" s="238" t="str">
        <f>IF(ISBLANK('Measured Data'!Z49),"",'Measured Data'!Z49)</f>
        <v/>
      </c>
      <c r="AA58" s="238" t="str">
        <f>IF(ISBLANK('Measured Data'!AA49),"",'Measured Data'!AA49)</f>
        <v/>
      </c>
      <c r="AB58" s="238" t="str">
        <f>IF(ISBLANK('Measured Data'!AB49),"",'Measured Data'!AB49)</f>
        <v/>
      </c>
      <c r="AC58" s="238" t="str">
        <f>IF(ISBLANK('Measured Data'!AC49),"",'Measured Data'!AC49)</f>
        <v/>
      </c>
      <c r="AD58" s="238" t="str">
        <f>IF(ISBLANK('Measured Data'!AD49),"",'Measured Data'!AD49)</f>
        <v/>
      </c>
      <c r="AE58" s="238" t="str">
        <f>IF(ISBLANK('Measured Data'!AE49),"",'Measured Data'!AE49)</f>
        <v/>
      </c>
      <c r="AF58" s="238" t="str">
        <f>IF(ISBLANK('Measured Data'!AF49),"",'Measured Data'!AF49)</f>
        <v/>
      </c>
      <c r="AG58" s="238" t="str">
        <f>IF(ISBLANK('Measured Data'!AG49),"",'Measured Data'!AG49)</f>
        <v/>
      </c>
      <c r="AH58" s="238" t="str">
        <f>IF(ISBLANK('Measured Data'!AH49),"",'Measured Data'!AH49)</f>
        <v/>
      </c>
      <c r="AI58" s="238" t="str">
        <f>IF(ISBLANK('Measured Data'!AI49),"",'Measured Data'!AI49)</f>
        <v/>
      </c>
      <c r="AJ58" s="238" t="str">
        <f>IF(ISBLANK('Measured Data'!AJ49),"",'Measured Data'!AJ49)</f>
        <v/>
      </c>
      <c r="AK58" s="238" t="str">
        <f>IF(ISBLANK('Measured Data'!AK49),"",'Measured Data'!AK49)</f>
        <v/>
      </c>
      <c r="AL58" s="238" t="str">
        <f>IF(ISBLANK('Measured Data'!AL49),"",'Measured Data'!AL49)</f>
        <v/>
      </c>
      <c r="AM58" s="238" t="str">
        <f>IF(ISBLANK('Measured Data'!AM49),"",'Measured Data'!AM49)</f>
        <v/>
      </c>
      <c r="AN58" s="238" t="str">
        <f>IF(ISBLANK('Measured Data'!AN49),"",'Measured Data'!AN49)</f>
        <v/>
      </c>
      <c r="AO58" s="238" t="str">
        <f>IF(ISBLANK('Measured Data'!AO49),"",'Measured Data'!AO49)</f>
        <v/>
      </c>
      <c r="AP58" s="238" t="str">
        <f>IF(ISBLANK('Measured Data'!AP49),"",'Measured Data'!AP49)</f>
        <v/>
      </c>
      <c r="AQ58" s="238" t="e">
        <f>IF(ISBLANK('Measured Data'!#REF!),"",'Measured Data'!#REF!)</f>
        <v>#REF!</v>
      </c>
      <c r="AR58" s="238" t="e">
        <f>IF(ISBLANK('Measured Data'!#REF!),"",'Measured Data'!#REF!)</f>
        <v>#REF!</v>
      </c>
      <c r="AS58" s="238" t="e">
        <f>IF(ISBLANK('Measured Data'!#REF!),"",'Measured Data'!#REF!)</f>
        <v>#REF!</v>
      </c>
      <c r="AT58" s="238" t="e">
        <f>IF(ISBLANK('Measured Data'!#REF!),"",'Measured Data'!#REF!)</f>
        <v>#REF!</v>
      </c>
      <c r="AU58" s="238" t="e">
        <f>IF(ISBLANK('Measured Data'!#REF!),"",'Measured Data'!#REF!)</f>
        <v>#REF!</v>
      </c>
      <c r="AV58" s="238" t="e">
        <f>IF(ISBLANK('Measured Data'!#REF!),"",'Measured Data'!#REF!)</f>
        <v>#REF!</v>
      </c>
      <c r="AW58" s="238" t="e">
        <f>IF(ISBLANK('Measured Data'!#REF!),"",'Measured Data'!#REF!)</f>
        <v>#REF!</v>
      </c>
      <c r="AX58" s="238" t="e">
        <f>IF(ISBLANK('Measured Data'!#REF!),"",'Measured Data'!#REF!)</f>
        <v>#REF!</v>
      </c>
      <c r="AY58" s="238" t="e">
        <f>IF(ISBLANK('Measured Data'!#REF!),"",'Measured Data'!#REF!)</f>
        <v>#REF!</v>
      </c>
      <c r="AZ58" s="238" t="e">
        <f>IF(ISBLANK('Measured Data'!#REF!),"",'Measured Data'!#REF!)</f>
        <v>#REF!</v>
      </c>
      <c r="BA58" s="238" t="e">
        <f>IF(ISBLANK('Measured Data'!#REF!),"",'Measured Data'!#REF!)</f>
        <v>#REF!</v>
      </c>
      <c r="BB58" s="238" t="e">
        <f>IF(ISBLANK('Measured Data'!#REF!),"",'Measured Data'!#REF!)</f>
        <v>#REF!</v>
      </c>
      <c r="BC58" s="238" t="e">
        <f>IF(ISBLANK('Measured Data'!#REF!),"",'Measured Data'!#REF!)</f>
        <v>#REF!</v>
      </c>
      <c r="BD58" s="238" t="e">
        <f>IF(ISBLANK('Measured Data'!#REF!),"",'Measured Data'!#REF!)</f>
        <v>#REF!</v>
      </c>
      <c r="BE58" s="238" t="e">
        <f>IF(ISBLANK('Measured Data'!#REF!),"",'Measured Data'!#REF!)</f>
        <v>#REF!</v>
      </c>
      <c r="BF58" s="238" t="e">
        <f>IF(ISBLANK('Measured Data'!#REF!),"",'Measured Data'!#REF!)</f>
        <v>#REF!</v>
      </c>
      <c r="BG58" s="238" t="e">
        <f>IF(ISBLANK('Measured Data'!#REF!),"",'Measured Data'!#REF!)</f>
        <v>#REF!</v>
      </c>
      <c r="BH58" s="238" t="e">
        <f>IF(ISBLANK('Measured Data'!#REF!),"",'Measured Data'!#REF!)</f>
        <v>#REF!</v>
      </c>
      <c r="BI58" s="238" t="e">
        <f>IF(ISBLANK('Measured Data'!#REF!),"",'Measured Data'!#REF!)</f>
        <v>#REF!</v>
      </c>
      <c r="BJ58" s="238" t="e">
        <f>IF(ISBLANK('Measured Data'!#REF!),"",'Measured Data'!#REF!)</f>
        <v>#REF!</v>
      </c>
      <c r="BK58" s="238" t="e">
        <f>IF(ISBLANK('Measured Data'!#REF!),"",'Measured Data'!#REF!)</f>
        <v>#REF!</v>
      </c>
      <c r="BL58" s="238" t="e">
        <f>IF(ISBLANK('Measured Data'!#REF!),"",'Measured Data'!#REF!)</f>
        <v>#REF!</v>
      </c>
      <c r="BM58" s="238" t="e">
        <f>IF(ISBLANK('Measured Data'!#REF!),"",'Measured Data'!#REF!)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IF('Measured Data'!B50&lt;&gt;0,'Measured Data'!$B$1,"")</f>
        <v/>
      </c>
      <c r="B59" s="238" t="str">
        <f>IF(ISBLANK('Measured Data'!A50),"",'Measured Data'!A50)</f>
        <v/>
      </c>
      <c r="C59" s="245" t="str">
        <f>IF(ISBLANK('Measured Data'!B50),"",'Measured Data'!B50)</f>
        <v/>
      </c>
      <c r="D59" s="246" t="str">
        <f>IF(ISBLANK('Measured Data'!C50),"",'Measured Data'!C50)</f>
        <v/>
      </c>
      <c r="E59" s="238" t="str">
        <f>IF(ISBLANK('Measured Data'!D50),"",'Measured Data'!D50)</f>
        <v/>
      </c>
      <c r="F59" s="238" t="str">
        <f>IF(ISBLANK('Measured Data'!E50),"",'Measured Data'!E50)</f>
        <v/>
      </c>
      <c r="G59" s="238" t="str">
        <f>IF(ISBLANK('Measured Data'!G50),"",'Measured Data'!G50)</f>
        <v/>
      </c>
      <c r="H59" s="238" t="str">
        <f>IF(ISBLANK('Measured Data'!H50),"",'Measured Data'!H50)</f>
        <v/>
      </c>
      <c r="I59" s="238" t="str">
        <f>IF(ISBLANK('Measured Data'!I50),"",'Measured Data'!I50)</f>
        <v/>
      </c>
      <c r="J59" s="238" t="str">
        <f>IF(ISBLANK('Measured Data'!J50),"",'Measured Data'!J50)</f>
        <v/>
      </c>
      <c r="K59" s="238" t="str">
        <f>IF(ISBLANK('Measured Data'!K50),"",'Measured Data'!K50)</f>
        <v/>
      </c>
      <c r="L59" s="238" t="str">
        <f>IF(ISBLANK('Measured Data'!L50),"",'Measured Data'!L50)</f>
        <v/>
      </c>
      <c r="M59" s="238" t="str">
        <f>IF(ISBLANK('Measured Data'!M50),"",'Measured Data'!M50)</f>
        <v/>
      </c>
      <c r="N59" s="238" t="str">
        <f>IF(ISBLANK('Measured Data'!N50),"",'Measured Data'!N50)</f>
        <v/>
      </c>
      <c r="O59" s="238" t="str">
        <f>IF(ISBLANK('Measured Data'!O50),"",'Measured Data'!O50)</f>
        <v/>
      </c>
      <c r="P59" s="238" t="str">
        <f>IF(ISBLANK('Measured Data'!P50),"",'Measured Data'!P50)</f>
        <v/>
      </c>
      <c r="Q59" s="238" t="str">
        <f>IF(ISBLANK('Measured Data'!Q50),"",'Measured Data'!Q50)</f>
        <v/>
      </c>
      <c r="R59" s="238" t="str">
        <f>IF(ISBLANK('Measured Data'!R50),"",'Measured Data'!R50)</f>
        <v/>
      </c>
      <c r="S59" s="238" t="str">
        <f>IF(ISBLANK('Measured Data'!S50),"",'Measured Data'!S50)</f>
        <v/>
      </c>
      <c r="T59" s="238" t="str">
        <f>IF(ISBLANK('Measured Data'!T50),"",'Measured Data'!T50)</f>
        <v/>
      </c>
      <c r="U59" s="238" t="str">
        <f>IF(ISBLANK('Measured Data'!U50),"",'Measured Data'!U50)</f>
        <v/>
      </c>
      <c r="V59" s="238" t="str">
        <f>IF(ISBLANK('Measured Data'!V50),"",'Measured Data'!V50)</f>
        <v/>
      </c>
      <c r="W59" s="238" t="str">
        <f>IF(ISBLANK('Measured Data'!W50),"",'Measured Data'!W50)</f>
        <v/>
      </c>
      <c r="X59" s="238" t="str">
        <f>IF(ISBLANK('Measured Data'!X50),"",'Measured Data'!X50)</f>
        <v/>
      </c>
      <c r="Y59" s="238" t="str">
        <f>IF(ISBLANK('Measured Data'!Y50),"",'Measured Data'!Y50)</f>
        <v/>
      </c>
      <c r="Z59" s="238" t="str">
        <f>IF(ISBLANK('Measured Data'!Z50),"",'Measured Data'!Z50)</f>
        <v/>
      </c>
      <c r="AA59" s="238" t="str">
        <f>IF(ISBLANK('Measured Data'!AA50),"",'Measured Data'!AA50)</f>
        <v/>
      </c>
      <c r="AB59" s="238" t="str">
        <f>IF(ISBLANK('Measured Data'!AB50),"",'Measured Data'!AB50)</f>
        <v/>
      </c>
      <c r="AC59" s="238" t="str">
        <f>IF(ISBLANK('Measured Data'!AC50),"",'Measured Data'!AC50)</f>
        <v/>
      </c>
      <c r="AD59" s="238" t="str">
        <f>IF(ISBLANK('Measured Data'!AD50),"",'Measured Data'!AD50)</f>
        <v/>
      </c>
      <c r="AE59" s="238" t="str">
        <f>IF(ISBLANK('Measured Data'!AE50),"",'Measured Data'!AE50)</f>
        <v/>
      </c>
      <c r="AF59" s="238" t="str">
        <f>IF(ISBLANK('Measured Data'!AF50),"",'Measured Data'!AF50)</f>
        <v/>
      </c>
      <c r="AG59" s="238" t="str">
        <f>IF(ISBLANK('Measured Data'!AG50),"",'Measured Data'!AG50)</f>
        <v/>
      </c>
      <c r="AH59" s="238" t="str">
        <f>IF(ISBLANK('Measured Data'!AH50),"",'Measured Data'!AH50)</f>
        <v/>
      </c>
      <c r="AI59" s="238" t="str">
        <f>IF(ISBLANK('Measured Data'!AI50),"",'Measured Data'!AI50)</f>
        <v/>
      </c>
      <c r="AJ59" s="238" t="str">
        <f>IF(ISBLANK('Measured Data'!AJ50),"",'Measured Data'!AJ50)</f>
        <v/>
      </c>
      <c r="AK59" s="238" t="str">
        <f>IF(ISBLANK('Measured Data'!AK50),"",'Measured Data'!AK50)</f>
        <v/>
      </c>
      <c r="AL59" s="238" t="str">
        <f>IF(ISBLANK('Measured Data'!AL50),"",'Measured Data'!AL50)</f>
        <v/>
      </c>
      <c r="AM59" s="238" t="str">
        <f>IF(ISBLANK('Measured Data'!AM50),"",'Measured Data'!AM50)</f>
        <v/>
      </c>
      <c r="AN59" s="238" t="str">
        <f>IF(ISBLANK('Measured Data'!AN50),"",'Measured Data'!AN50)</f>
        <v/>
      </c>
      <c r="AO59" s="238" t="str">
        <f>IF(ISBLANK('Measured Data'!AO50),"",'Measured Data'!AO50)</f>
        <v/>
      </c>
      <c r="AP59" s="238" t="str">
        <f>IF(ISBLANK('Measured Data'!AP50),"",'Measured Data'!AP50)</f>
        <v/>
      </c>
      <c r="AQ59" s="238" t="e">
        <f>IF(ISBLANK('Measured Data'!#REF!),"",'Measured Data'!#REF!)</f>
        <v>#REF!</v>
      </c>
      <c r="AR59" s="238" t="e">
        <f>IF(ISBLANK('Measured Data'!#REF!),"",'Measured Data'!#REF!)</f>
        <v>#REF!</v>
      </c>
      <c r="AS59" s="238" t="e">
        <f>IF(ISBLANK('Measured Data'!#REF!),"",'Measured Data'!#REF!)</f>
        <v>#REF!</v>
      </c>
      <c r="AT59" s="238" t="e">
        <f>IF(ISBLANK('Measured Data'!#REF!),"",'Measured Data'!#REF!)</f>
        <v>#REF!</v>
      </c>
      <c r="AU59" s="238" t="e">
        <f>IF(ISBLANK('Measured Data'!#REF!),"",'Measured Data'!#REF!)</f>
        <v>#REF!</v>
      </c>
      <c r="AV59" s="238" t="e">
        <f>IF(ISBLANK('Measured Data'!#REF!),"",'Measured Data'!#REF!)</f>
        <v>#REF!</v>
      </c>
      <c r="AW59" s="238" t="e">
        <f>IF(ISBLANK('Measured Data'!#REF!),"",'Measured Data'!#REF!)</f>
        <v>#REF!</v>
      </c>
      <c r="AX59" s="238" t="e">
        <f>IF(ISBLANK('Measured Data'!#REF!),"",'Measured Data'!#REF!)</f>
        <v>#REF!</v>
      </c>
      <c r="AY59" s="238" t="e">
        <f>IF(ISBLANK('Measured Data'!#REF!),"",'Measured Data'!#REF!)</f>
        <v>#REF!</v>
      </c>
      <c r="AZ59" s="238" t="e">
        <f>IF(ISBLANK('Measured Data'!#REF!),"",'Measured Data'!#REF!)</f>
        <v>#REF!</v>
      </c>
      <c r="BA59" s="238" t="e">
        <f>IF(ISBLANK('Measured Data'!#REF!),"",'Measured Data'!#REF!)</f>
        <v>#REF!</v>
      </c>
      <c r="BB59" s="238" t="e">
        <f>IF(ISBLANK('Measured Data'!#REF!),"",'Measured Data'!#REF!)</f>
        <v>#REF!</v>
      </c>
      <c r="BC59" s="238" t="e">
        <f>IF(ISBLANK('Measured Data'!#REF!),"",'Measured Data'!#REF!)</f>
        <v>#REF!</v>
      </c>
      <c r="BD59" s="238" t="e">
        <f>IF(ISBLANK('Measured Data'!#REF!),"",'Measured Data'!#REF!)</f>
        <v>#REF!</v>
      </c>
      <c r="BE59" s="238" t="e">
        <f>IF(ISBLANK('Measured Data'!#REF!),"",'Measured Data'!#REF!)</f>
        <v>#REF!</v>
      </c>
      <c r="BF59" s="238" t="e">
        <f>IF(ISBLANK('Measured Data'!#REF!),"",'Measured Data'!#REF!)</f>
        <v>#REF!</v>
      </c>
      <c r="BG59" s="238" t="e">
        <f>IF(ISBLANK('Measured Data'!#REF!),"",'Measured Data'!#REF!)</f>
        <v>#REF!</v>
      </c>
      <c r="BH59" s="238" t="e">
        <f>IF(ISBLANK('Measured Data'!#REF!),"",'Measured Data'!#REF!)</f>
        <v>#REF!</v>
      </c>
      <c r="BI59" s="238" t="e">
        <f>IF(ISBLANK('Measured Data'!#REF!),"",'Measured Data'!#REF!)</f>
        <v>#REF!</v>
      </c>
      <c r="BJ59" s="238" t="e">
        <f>IF(ISBLANK('Measured Data'!#REF!),"",'Measured Data'!#REF!)</f>
        <v>#REF!</v>
      </c>
      <c r="BK59" s="238" t="e">
        <f>IF(ISBLANK('Measured Data'!#REF!),"",'Measured Data'!#REF!)</f>
        <v>#REF!</v>
      </c>
      <c r="BL59" s="238" t="e">
        <f>IF(ISBLANK('Measured Data'!#REF!),"",'Measured Data'!#REF!)</f>
        <v>#REF!</v>
      </c>
      <c r="BM59" s="238" t="e">
        <f>IF(ISBLANK('Measured Data'!#REF!),"",'Measured Data'!#REF!)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IF('Measured Data'!B51&lt;&gt;0,'Measured Data'!$B$1,"")</f>
        <v/>
      </c>
      <c r="B60" s="238" t="str">
        <f>IF(ISBLANK('Measured Data'!A51),"",'Measured Data'!A51)</f>
        <v/>
      </c>
      <c r="C60" s="245" t="str">
        <f>IF(ISBLANK('Measured Data'!B51),"",'Measured Data'!B51)</f>
        <v/>
      </c>
      <c r="D60" s="246" t="str">
        <f>IF(ISBLANK('Measured Data'!C51),"",'Measured Data'!C51)</f>
        <v/>
      </c>
      <c r="E60" s="238" t="str">
        <f>IF(ISBLANK('Measured Data'!D51),"",'Measured Data'!D51)</f>
        <v/>
      </c>
      <c r="F60" s="238" t="str">
        <f>IF(ISBLANK('Measured Data'!E51),"",'Measured Data'!E51)</f>
        <v/>
      </c>
      <c r="G60" s="238" t="str">
        <f>IF(ISBLANK('Measured Data'!G51),"",'Measured Data'!G51)</f>
        <v/>
      </c>
      <c r="H60" s="238" t="str">
        <f>IF(ISBLANK('Measured Data'!H51),"",'Measured Data'!H51)</f>
        <v/>
      </c>
      <c r="I60" s="238" t="str">
        <f>IF(ISBLANK('Measured Data'!I51),"",'Measured Data'!I51)</f>
        <v/>
      </c>
      <c r="J60" s="238" t="str">
        <f>IF(ISBLANK('Measured Data'!J51),"",'Measured Data'!J51)</f>
        <v/>
      </c>
      <c r="K60" s="238" t="str">
        <f>IF(ISBLANK('Measured Data'!K51),"",'Measured Data'!K51)</f>
        <v/>
      </c>
      <c r="L60" s="238" t="str">
        <f>IF(ISBLANK('Measured Data'!L51),"",'Measured Data'!L51)</f>
        <v/>
      </c>
      <c r="M60" s="238" t="str">
        <f>IF(ISBLANK('Measured Data'!M51),"",'Measured Data'!M51)</f>
        <v/>
      </c>
      <c r="N60" s="238" t="str">
        <f>IF(ISBLANK('Measured Data'!N51),"",'Measured Data'!N51)</f>
        <v/>
      </c>
      <c r="O60" s="238" t="str">
        <f>IF(ISBLANK('Measured Data'!O51),"",'Measured Data'!O51)</f>
        <v/>
      </c>
      <c r="P60" s="238" t="str">
        <f>IF(ISBLANK('Measured Data'!P51),"",'Measured Data'!P51)</f>
        <v/>
      </c>
      <c r="Q60" s="238" t="str">
        <f>IF(ISBLANK('Measured Data'!Q51),"",'Measured Data'!Q51)</f>
        <v/>
      </c>
      <c r="R60" s="238" t="str">
        <f>IF(ISBLANK('Measured Data'!R51),"",'Measured Data'!R51)</f>
        <v/>
      </c>
      <c r="S60" s="238" t="str">
        <f>IF(ISBLANK('Measured Data'!S51),"",'Measured Data'!S51)</f>
        <v/>
      </c>
      <c r="T60" s="238" t="str">
        <f>IF(ISBLANK('Measured Data'!T51),"",'Measured Data'!T51)</f>
        <v/>
      </c>
      <c r="U60" s="238" t="str">
        <f>IF(ISBLANK('Measured Data'!U51),"",'Measured Data'!U51)</f>
        <v/>
      </c>
      <c r="V60" s="238" t="str">
        <f>IF(ISBLANK('Measured Data'!V51),"",'Measured Data'!V51)</f>
        <v/>
      </c>
      <c r="W60" s="238" t="str">
        <f>IF(ISBLANK('Measured Data'!W51),"",'Measured Data'!W51)</f>
        <v/>
      </c>
      <c r="X60" s="238" t="str">
        <f>IF(ISBLANK('Measured Data'!X51),"",'Measured Data'!X51)</f>
        <v/>
      </c>
      <c r="Y60" s="238" t="str">
        <f>IF(ISBLANK('Measured Data'!Y51),"",'Measured Data'!Y51)</f>
        <v/>
      </c>
      <c r="Z60" s="238" t="str">
        <f>IF(ISBLANK('Measured Data'!Z51),"",'Measured Data'!Z51)</f>
        <v/>
      </c>
      <c r="AA60" s="238" t="str">
        <f>IF(ISBLANK('Measured Data'!AA51),"",'Measured Data'!AA51)</f>
        <v/>
      </c>
      <c r="AB60" s="238" t="str">
        <f>IF(ISBLANK('Measured Data'!AB51),"",'Measured Data'!AB51)</f>
        <v/>
      </c>
      <c r="AC60" s="238" t="str">
        <f>IF(ISBLANK('Measured Data'!AC51),"",'Measured Data'!AC51)</f>
        <v/>
      </c>
      <c r="AD60" s="238" t="str">
        <f>IF(ISBLANK('Measured Data'!AD51),"",'Measured Data'!AD51)</f>
        <v/>
      </c>
      <c r="AE60" s="238" t="str">
        <f>IF(ISBLANK('Measured Data'!AE51),"",'Measured Data'!AE51)</f>
        <v/>
      </c>
      <c r="AF60" s="238" t="str">
        <f>IF(ISBLANK('Measured Data'!AF51),"",'Measured Data'!AF51)</f>
        <v/>
      </c>
      <c r="AG60" s="238" t="str">
        <f>IF(ISBLANK('Measured Data'!AG51),"",'Measured Data'!AG51)</f>
        <v/>
      </c>
      <c r="AH60" s="238" t="str">
        <f>IF(ISBLANK('Measured Data'!AH51),"",'Measured Data'!AH51)</f>
        <v/>
      </c>
      <c r="AI60" s="238" t="str">
        <f>IF(ISBLANK('Measured Data'!AI51),"",'Measured Data'!AI51)</f>
        <v/>
      </c>
      <c r="AJ60" s="238" t="str">
        <f>IF(ISBLANK('Measured Data'!AJ51),"",'Measured Data'!AJ51)</f>
        <v/>
      </c>
      <c r="AK60" s="238" t="str">
        <f>IF(ISBLANK('Measured Data'!AK51),"",'Measured Data'!AK51)</f>
        <v/>
      </c>
      <c r="AL60" s="238" t="str">
        <f>IF(ISBLANK('Measured Data'!AL51),"",'Measured Data'!AL51)</f>
        <v/>
      </c>
      <c r="AM60" s="238" t="str">
        <f>IF(ISBLANK('Measured Data'!AM51),"",'Measured Data'!AM51)</f>
        <v/>
      </c>
      <c r="AN60" s="238" t="str">
        <f>IF(ISBLANK('Measured Data'!AN51),"",'Measured Data'!AN51)</f>
        <v/>
      </c>
      <c r="AO60" s="238" t="str">
        <f>IF(ISBLANK('Measured Data'!AO51),"",'Measured Data'!AO51)</f>
        <v/>
      </c>
      <c r="AP60" s="238" t="str">
        <f>IF(ISBLANK('Measured Data'!AP51),"",'Measured Data'!AP51)</f>
        <v/>
      </c>
      <c r="AQ60" s="238" t="e">
        <f>IF(ISBLANK('Measured Data'!#REF!),"",'Measured Data'!#REF!)</f>
        <v>#REF!</v>
      </c>
      <c r="AR60" s="238" t="e">
        <f>IF(ISBLANK('Measured Data'!#REF!),"",'Measured Data'!#REF!)</f>
        <v>#REF!</v>
      </c>
      <c r="AS60" s="238" t="e">
        <f>IF(ISBLANK('Measured Data'!#REF!),"",'Measured Data'!#REF!)</f>
        <v>#REF!</v>
      </c>
      <c r="AT60" s="238" t="e">
        <f>IF(ISBLANK('Measured Data'!#REF!),"",'Measured Data'!#REF!)</f>
        <v>#REF!</v>
      </c>
      <c r="AU60" s="238" t="e">
        <f>IF(ISBLANK('Measured Data'!#REF!),"",'Measured Data'!#REF!)</f>
        <v>#REF!</v>
      </c>
      <c r="AV60" s="238" t="e">
        <f>IF(ISBLANK('Measured Data'!#REF!),"",'Measured Data'!#REF!)</f>
        <v>#REF!</v>
      </c>
      <c r="AW60" s="238" t="e">
        <f>IF(ISBLANK('Measured Data'!#REF!),"",'Measured Data'!#REF!)</f>
        <v>#REF!</v>
      </c>
      <c r="AX60" s="238" t="e">
        <f>IF(ISBLANK('Measured Data'!#REF!),"",'Measured Data'!#REF!)</f>
        <v>#REF!</v>
      </c>
      <c r="AY60" s="238" t="e">
        <f>IF(ISBLANK('Measured Data'!#REF!),"",'Measured Data'!#REF!)</f>
        <v>#REF!</v>
      </c>
      <c r="AZ60" s="238" t="e">
        <f>IF(ISBLANK('Measured Data'!#REF!),"",'Measured Data'!#REF!)</f>
        <v>#REF!</v>
      </c>
      <c r="BA60" s="238" t="e">
        <f>IF(ISBLANK('Measured Data'!#REF!),"",'Measured Data'!#REF!)</f>
        <v>#REF!</v>
      </c>
      <c r="BB60" s="238" t="e">
        <f>IF(ISBLANK('Measured Data'!#REF!),"",'Measured Data'!#REF!)</f>
        <v>#REF!</v>
      </c>
      <c r="BC60" s="238" t="e">
        <f>IF(ISBLANK('Measured Data'!#REF!),"",'Measured Data'!#REF!)</f>
        <v>#REF!</v>
      </c>
      <c r="BD60" s="238" t="e">
        <f>IF(ISBLANK('Measured Data'!#REF!),"",'Measured Data'!#REF!)</f>
        <v>#REF!</v>
      </c>
      <c r="BE60" s="238" t="e">
        <f>IF(ISBLANK('Measured Data'!#REF!),"",'Measured Data'!#REF!)</f>
        <v>#REF!</v>
      </c>
      <c r="BF60" s="238" t="e">
        <f>IF(ISBLANK('Measured Data'!#REF!),"",'Measured Data'!#REF!)</f>
        <v>#REF!</v>
      </c>
      <c r="BG60" s="238" t="e">
        <f>IF(ISBLANK('Measured Data'!#REF!),"",'Measured Data'!#REF!)</f>
        <v>#REF!</v>
      </c>
      <c r="BH60" s="238" t="e">
        <f>IF(ISBLANK('Measured Data'!#REF!),"",'Measured Data'!#REF!)</f>
        <v>#REF!</v>
      </c>
      <c r="BI60" s="238" t="e">
        <f>IF(ISBLANK('Measured Data'!#REF!),"",'Measured Data'!#REF!)</f>
        <v>#REF!</v>
      </c>
      <c r="BJ60" s="238" t="e">
        <f>IF(ISBLANK('Measured Data'!#REF!),"",'Measured Data'!#REF!)</f>
        <v>#REF!</v>
      </c>
      <c r="BK60" s="238" t="e">
        <f>IF(ISBLANK('Measured Data'!#REF!),"",'Measured Data'!#REF!)</f>
        <v>#REF!</v>
      </c>
      <c r="BL60" s="238" t="e">
        <f>IF(ISBLANK('Measured Data'!#REF!),"",'Measured Data'!#REF!)</f>
        <v>#REF!</v>
      </c>
      <c r="BM60" s="238" t="e">
        <f>IF(ISBLANK('Measured Data'!#REF!),"",'Measured Data'!#REF!)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IF('Measured Data'!B52&lt;&gt;0,'Measured Data'!$B$1,"")</f>
        <v/>
      </c>
      <c r="B61" s="238" t="str">
        <f>IF(ISBLANK('Measured Data'!A52),"",'Measured Data'!A52)</f>
        <v/>
      </c>
      <c r="C61" s="245" t="str">
        <f>IF(ISBLANK('Measured Data'!B52),"",'Measured Data'!B52)</f>
        <v/>
      </c>
      <c r="D61" s="246" t="str">
        <f>IF(ISBLANK('Measured Data'!C52),"",'Measured Data'!C52)</f>
        <v/>
      </c>
      <c r="E61" s="238" t="str">
        <f>IF(ISBLANK('Measured Data'!D52),"",'Measured Data'!D52)</f>
        <v/>
      </c>
      <c r="F61" s="238" t="str">
        <f>IF(ISBLANK('Measured Data'!E52),"",'Measured Data'!E52)</f>
        <v/>
      </c>
      <c r="G61" s="238" t="str">
        <f>IF(ISBLANK('Measured Data'!G52),"",'Measured Data'!G52)</f>
        <v/>
      </c>
      <c r="H61" s="238" t="str">
        <f>IF(ISBLANK('Measured Data'!H52),"",'Measured Data'!H52)</f>
        <v/>
      </c>
      <c r="I61" s="238" t="str">
        <f>IF(ISBLANK('Measured Data'!I52),"",'Measured Data'!I52)</f>
        <v/>
      </c>
      <c r="J61" s="238" t="str">
        <f>IF(ISBLANK('Measured Data'!J52),"",'Measured Data'!J52)</f>
        <v/>
      </c>
      <c r="K61" s="238" t="str">
        <f>IF(ISBLANK('Measured Data'!K52),"",'Measured Data'!K52)</f>
        <v/>
      </c>
      <c r="L61" s="238" t="str">
        <f>IF(ISBLANK('Measured Data'!L52),"",'Measured Data'!L52)</f>
        <v/>
      </c>
      <c r="M61" s="238" t="str">
        <f>IF(ISBLANK('Measured Data'!M52),"",'Measured Data'!M52)</f>
        <v/>
      </c>
      <c r="N61" s="238" t="str">
        <f>IF(ISBLANK('Measured Data'!N52),"",'Measured Data'!N52)</f>
        <v/>
      </c>
      <c r="O61" s="238" t="str">
        <f>IF(ISBLANK('Measured Data'!O52),"",'Measured Data'!O52)</f>
        <v/>
      </c>
      <c r="P61" s="238" t="str">
        <f>IF(ISBLANK('Measured Data'!P52),"",'Measured Data'!P52)</f>
        <v/>
      </c>
      <c r="Q61" s="238" t="str">
        <f>IF(ISBLANK('Measured Data'!Q52),"",'Measured Data'!Q52)</f>
        <v/>
      </c>
      <c r="R61" s="238" t="str">
        <f>IF(ISBLANK('Measured Data'!R52),"",'Measured Data'!R52)</f>
        <v/>
      </c>
      <c r="S61" s="238" t="str">
        <f>IF(ISBLANK('Measured Data'!S52),"",'Measured Data'!S52)</f>
        <v/>
      </c>
      <c r="T61" s="238" t="str">
        <f>IF(ISBLANK('Measured Data'!T52),"",'Measured Data'!T52)</f>
        <v/>
      </c>
      <c r="U61" s="238" t="str">
        <f>IF(ISBLANK('Measured Data'!U52),"",'Measured Data'!U52)</f>
        <v/>
      </c>
      <c r="V61" s="238" t="str">
        <f>IF(ISBLANK('Measured Data'!V52),"",'Measured Data'!V52)</f>
        <v/>
      </c>
      <c r="W61" s="238" t="str">
        <f>IF(ISBLANK('Measured Data'!W52),"",'Measured Data'!W52)</f>
        <v/>
      </c>
      <c r="X61" s="238" t="str">
        <f>IF(ISBLANK('Measured Data'!X52),"",'Measured Data'!X52)</f>
        <v/>
      </c>
      <c r="Y61" s="238" t="str">
        <f>IF(ISBLANK('Measured Data'!Y52),"",'Measured Data'!Y52)</f>
        <v/>
      </c>
      <c r="Z61" s="238" t="str">
        <f>IF(ISBLANK('Measured Data'!Z52),"",'Measured Data'!Z52)</f>
        <v/>
      </c>
      <c r="AA61" s="238" t="str">
        <f>IF(ISBLANK('Measured Data'!AA52),"",'Measured Data'!AA52)</f>
        <v/>
      </c>
      <c r="AB61" s="238" t="str">
        <f>IF(ISBLANK('Measured Data'!AB52),"",'Measured Data'!AB52)</f>
        <v/>
      </c>
      <c r="AC61" s="238" t="str">
        <f>IF(ISBLANK('Measured Data'!AC52),"",'Measured Data'!AC52)</f>
        <v/>
      </c>
      <c r="AD61" s="238" t="str">
        <f>IF(ISBLANK('Measured Data'!AD52),"",'Measured Data'!AD52)</f>
        <v/>
      </c>
      <c r="AE61" s="238" t="str">
        <f>IF(ISBLANK('Measured Data'!AE52),"",'Measured Data'!AE52)</f>
        <v/>
      </c>
      <c r="AF61" s="238" t="str">
        <f>IF(ISBLANK('Measured Data'!AF52),"",'Measured Data'!AF52)</f>
        <v/>
      </c>
      <c r="AG61" s="238" t="str">
        <f>IF(ISBLANK('Measured Data'!AG52),"",'Measured Data'!AG52)</f>
        <v/>
      </c>
      <c r="AH61" s="238" t="str">
        <f>IF(ISBLANK('Measured Data'!AH52),"",'Measured Data'!AH52)</f>
        <v/>
      </c>
      <c r="AI61" s="238" t="str">
        <f>IF(ISBLANK('Measured Data'!AI52),"",'Measured Data'!AI52)</f>
        <v/>
      </c>
      <c r="AJ61" s="238" t="str">
        <f>IF(ISBLANK('Measured Data'!AJ52),"",'Measured Data'!AJ52)</f>
        <v/>
      </c>
      <c r="AK61" s="238" t="str">
        <f>IF(ISBLANK('Measured Data'!AK52),"",'Measured Data'!AK52)</f>
        <v/>
      </c>
      <c r="AL61" s="238" t="str">
        <f>IF(ISBLANK('Measured Data'!AL52),"",'Measured Data'!AL52)</f>
        <v/>
      </c>
      <c r="AM61" s="238" t="str">
        <f>IF(ISBLANK('Measured Data'!AM52),"",'Measured Data'!AM52)</f>
        <v/>
      </c>
      <c r="AN61" s="238" t="str">
        <f>IF(ISBLANK('Measured Data'!AN52),"",'Measured Data'!AN52)</f>
        <v/>
      </c>
      <c r="AO61" s="238" t="str">
        <f>IF(ISBLANK('Measured Data'!AO52),"",'Measured Data'!AO52)</f>
        <v/>
      </c>
      <c r="AP61" s="238" t="str">
        <f>IF(ISBLANK('Measured Data'!AP52),"",'Measured Data'!AP52)</f>
        <v/>
      </c>
      <c r="AQ61" s="238" t="e">
        <f>IF(ISBLANK('Measured Data'!#REF!),"",'Measured Data'!#REF!)</f>
        <v>#REF!</v>
      </c>
      <c r="AR61" s="238" t="e">
        <f>IF(ISBLANK('Measured Data'!#REF!),"",'Measured Data'!#REF!)</f>
        <v>#REF!</v>
      </c>
      <c r="AS61" s="238" t="e">
        <f>IF(ISBLANK('Measured Data'!#REF!),"",'Measured Data'!#REF!)</f>
        <v>#REF!</v>
      </c>
      <c r="AT61" s="238" t="e">
        <f>IF(ISBLANK('Measured Data'!#REF!),"",'Measured Data'!#REF!)</f>
        <v>#REF!</v>
      </c>
      <c r="AU61" s="238" t="e">
        <f>IF(ISBLANK('Measured Data'!#REF!),"",'Measured Data'!#REF!)</f>
        <v>#REF!</v>
      </c>
      <c r="AV61" s="238" t="e">
        <f>IF(ISBLANK('Measured Data'!#REF!),"",'Measured Data'!#REF!)</f>
        <v>#REF!</v>
      </c>
      <c r="AW61" s="238" t="e">
        <f>IF(ISBLANK('Measured Data'!#REF!),"",'Measured Data'!#REF!)</f>
        <v>#REF!</v>
      </c>
      <c r="AX61" s="238" t="e">
        <f>IF(ISBLANK('Measured Data'!#REF!),"",'Measured Data'!#REF!)</f>
        <v>#REF!</v>
      </c>
      <c r="AY61" s="238" t="e">
        <f>IF(ISBLANK('Measured Data'!#REF!),"",'Measured Data'!#REF!)</f>
        <v>#REF!</v>
      </c>
      <c r="AZ61" s="238" t="e">
        <f>IF(ISBLANK('Measured Data'!#REF!),"",'Measured Data'!#REF!)</f>
        <v>#REF!</v>
      </c>
      <c r="BA61" s="238" t="e">
        <f>IF(ISBLANK('Measured Data'!#REF!),"",'Measured Data'!#REF!)</f>
        <v>#REF!</v>
      </c>
      <c r="BB61" s="238" t="e">
        <f>IF(ISBLANK('Measured Data'!#REF!),"",'Measured Data'!#REF!)</f>
        <v>#REF!</v>
      </c>
      <c r="BC61" s="238" t="e">
        <f>IF(ISBLANK('Measured Data'!#REF!),"",'Measured Data'!#REF!)</f>
        <v>#REF!</v>
      </c>
      <c r="BD61" s="238" t="e">
        <f>IF(ISBLANK('Measured Data'!#REF!),"",'Measured Data'!#REF!)</f>
        <v>#REF!</v>
      </c>
      <c r="BE61" s="238" t="e">
        <f>IF(ISBLANK('Measured Data'!#REF!),"",'Measured Data'!#REF!)</f>
        <v>#REF!</v>
      </c>
      <c r="BF61" s="238" t="e">
        <f>IF(ISBLANK('Measured Data'!#REF!),"",'Measured Data'!#REF!)</f>
        <v>#REF!</v>
      </c>
      <c r="BG61" s="238" t="e">
        <f>IF(ISBLANK('Measured Data'!#REF!),"",'Measured Data'!#REF!)</f>
        <v>#REF!</v>
      </c>
      <c r="BH61" s="238" t="e">
        <f>IF(ISBLANK('Measured Data'!#REF!),"",'Measured Data'!#REF!)</f>
        <v>#REF!</v>
      </c>
      <c r="BI61" s="238" t="e">
        <f>IF(ISBLANK('Measured Data'!#REF!),"",'Measured Data'!#REF!)</f>
        <v>#REF!</v>
      </c>
      <c r="BJ61" s="238" t="e">
        <f>IF(ISBLANK('Measured Data'!#REF!),"",'Measured Data'!#REF!)</f>
        <v>#REF!</v>
      </c>
      <c r="BK61" s="238" t="e">
        <f>IF(ISBLANK('Measured Data'!#REF!),"",'Measured Data'!#REF!)</f>
        <v>#REF!</v>
      </c>
      <c r="BL61" s="238" t="e">
        <f>IF(ISBLANK('Measured Data'!#REF!),"",'Measured Data'!#REF!)</f>
        <v>#REF!</v>
      </c>
      <c r="BM61" s="238" t="e">
        <f>IF(ISBLANK('Measured Data'!#REF!),"",'Measured Data'!#REF!)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IF('Measured Data'!B53&lt;&gt;0,'Measured Data'!$B$1,"")</f>
        <v/>
      </c>
      <c r="B62" s="238" t="str">
        <f>IF(ISBLANK('Measured Data'!A53),"",'Measured Data'!A53)</f>
        <v/>
      </c>
      <c r="C62" s="245" t="str">
        <f>IF(ISBLANK('Measured Data'!B53),"",'Measured Data'!B53)</f>
        <v/>
      </c>
      <c r="D62" s="246" t="str">
        <f>IF(ISBLANK('Measured Data'!C53),"",'Measured Data'!C53)</f>
        <v/>
      </c>
      <c r="E62" s="238" t="str">
        <f>IF(ISBLANK('Measured Data'!D53),"",'Measured Data'!D53)</f>
        <v/>
      </c>
      <c r="F62" s="238" t="str">
        <f>IF(ISBLANK('Measured Data'!E53),"",'Measured Data'!E53)</f>
        <v/>
      </c>
      <c r="G62" s="238" t="str">
        <f>IF(ISBLANK('Measured Data'!G53),"",'Measured Data'!G53)</f>
        <v/>
      </c>
      <c r="H62" s="238" t="str">
        <f>IF(ISBLANK('Measured Data'!H53),"",'Measured Data'!H53)</f>
        <v/>
      </c>
      <c r="I62" s="238" t="str">
        <f>IF(ISBLANK('Measured Data'!I53),"",'Measured Data'!I53)</f>
        <v/>
      </c>
      <c r="J62" s="238" t="str">
        <f>IF(ISBLANK('Measured Data'!J53),"",'Measured Data'!J53)</f>
        <v/>
      </c>
      <c r="K62" s="238" t="str">
        <f>IF(ISBLANK('Measured Data'!K53),"",'Measured Data'!K53)</f>
        <v/>
      </c>
      <c r="L62" s="238" t="str">
        <f>IF(ISBLANK('Measured Data'!L53),"",'Measured Data'!L53)</f>
        <v/>
      </c>
      <c r="M62" s="238" t="str">
        <f>IF(ISBLANK('Measured Data'!M53),"",'Measured Data'!M53)</f>
        <v/>
      </c>
      <c r="N62" s="238" t="str">
        <f>IF(ISBLANK('Measured Data'!N53),"",'Measured Data'!N53)</f>
        <v/>
      </c>
      <c r="O62" s="238" t="str">
        <f>IF(ISBLANK('Measured Data'!O53),"",'Measured Data'!O53)</f>
        <v/>
      </c>
      <c r="P62" s="238" t="str">
        <f>IF(ISBLANK('Measured Data'!P53),"",'Measured Data'!P53)</f>
        <v/>
      </c>
      <c r="Q62" s="238" t="str">
        <f>IF(ISBLANK('Measured Data'!Q53),"",'Measured Data'!Q53)</f>
        <v/>
      </c>
      <c r="R62" s="238" t="str">
        <f>IF(ISBLANK('Measured Data'!R53),"",'Measured Data'!R53)</f>
        <v/>
      </c>
      <c r="S62" s="238" t="str">
        <f>IF(ISBLANK('Measured Data'!S53),"",'Measured Data'!S53)</f>
        <v/>
      </c>
      <c r="T62" s="238" t="str">
        <f>IF(ISBLANK('Measured Data'!T53),"",'Measured Data'!T53)</f>
        <v/>
      </c>
      <c r="U62" s="238" t="str">
        <f>IF(ISBLANK('Measured Data'!U53),"",'Measured Data'!U53)</f>
        <v/>
      </c>
      <c r="V62" s="238" t="str">
        <f>IF(ISBLANK('Measured Data'!V53),"",'Measured Data'!V53)</f>
        <v/>
      </c>
      <c r="W62" s="238" t="str">
        <f>IF(ISBLANK('Measured Data'!W53),"",'Measured Data'!W53)</f>
        <v/>
      </c>
      <c r="X62" s="238" t="str">
        <f>IF(ISBLANK('Measured Data'!X53),"",'Measured Data'!X53)</f>
        <v/>
      </c>
      <c r="Y62" s="238" t="str">
        <f>IF(ISBLANK('Measured Data'!Y53),"",'Measured Data'!Y53)</f>
        <v/>
      </c>
      <c r="Z62" s="238" t="str">
        <f>IF(ISBLANK('Measured Data'!Z53),"",'Measured Data'!Z53)</f>
        <v/>
      </c>
      <c r="AA62" s="238" t="str">
        <f>IF(ISBLANK('Measured Data'!AA53),"",'Measured Data'!AA53)</f>
        <v/>
      </c>
      <c r="AB62" s="238" t="str">
        <f>IF(ISBLANK('Measured Data'!AB53),"",'Measured Data'!AB53)</f>
        <v/>
      </c>
      <c r="AC62" s="238" t="str">
        <f>IF(ISBLANK('Measured Data'!AC53),"",'Measured Data'!AC53)</f>
        <v/>
      </c>
      <c r="AD62" s="238" t="str">
        <f>IF(ISBLANK('Measured Data'!AD53),"",'Measured Data'!AD53)</f>
        <v/>
      </c>
      <c r="AE62" s="238" t="str">
        <f>IF(ISBLANK('Measured Data'!AE53),"",'Measured Data'!AE53)</f>
        <v/>
      </c>
      <c r="AF62" s="238" t="str">
        <f>IF(ISBLANK('Measured Data'!AF53),"",'Measured Data'!AF53)</f>
        <v/>
      </c>
      <c r="AG62" s="238" t="str">
        <f>IF(ISBLANK('Measured Data'!AG53),"",'Measured Data'!AG53)</f>
        <v/>
      </c>
      <c r="AH62" s="238" t="str">
        <f>IF(ISBLANK('Measured Data'!AH53),"",'Measured Data'!AH53)</f>
        <v/>
      </c>
      <c r="AI62" s="238" t="str">
        <f>IF(ISBLANK('Measured Data'!AI53),"",'Measured Data'!AI53)</f>
        <v/>
      </c>
      <c r="AJ62" s="238" t="str">
        <f>IF(ISBLANK('Measured Data'!AJ53),"",'Measured Data'!AJ53)</f>
        <v/>
      </c>
      <c r="AK62" s="238" t="str">
        <f>IF(ISBLANK('Measured Data'!AK53),"",'Measured Data'!AK53)</f>
        <v/>
      </c>
      <c r="AL62" s="238" t="str">
        <f>IF(ISBLANK('Measured Data'!AL53),"",'Measured Data'!AL53)</f>
        <v/>
      </c>
      <c r="AM62" s="238" t="str">
        <f>IF(ISBLANK('Measured Data'!AM53),"",'Measured Data'!AM53)</f>
        <v/>
      </c>
      <c r="AN62" s="238" t="str">
        <f>IF(ISBLANK('Measured Data'!AN53),"",'Measured Data'!AN53)</f>
        <v/>
      </c>
      <c r="AO62" s="238" t="str">
        <f>IF(ISBLANK('Measured Data'!AO53),"",'Measured Data'!AO53)</f>
        <v/>
      </c>
      <c r="AP62" s="238" t="str">
        <f>IF(ISBLANK('Measured Data'!AP53),"",'Measured Data'!AP53)</f>
        <v/>
      </c>
      <c r="AQ62" s="238" t="e">
        <f>IF(ISBLANK('Measured Data'!#REF!),"",'Measured Data'!#REF!)</f>
        <v>#REF!</v>
      </c>
      <c r="AR62" s="238" t="e">
        <f>IF(ISBLANK('Measured Data'!#REF!),"",'Measured Data'!#REF!)</f>
        <v>#REF!</v>
      </c>
      <c r="AS62" s="238" t="e">
        <f>IF(ISBLANK('Measured Data'!#REF!),"",'Measured Data'!#REF!)</f>
        <v>#REF!</v>
      </c>
      <c r="AT62" s="238" t="e">
        <f>IF(ISBLANK('Measured Data'!#REF!),"",'Measured Data'!#REF!)</f>
        <v>#REF!</v>
      </c>
      <c r="AU62" s="238" t="e">
        <f>IF(ISBLANK('Measured Data'!#REF!),"",'Measured Data'!#REF!)</f>
        <v>#REF!</v>
      </c>
      <c r="AV62" s="238" t="e">
        <f>IF(ISBLANK('Measured Data'!#REF!),"",'Measured Data'!#REF!)</f>
        <v>#REF!</v>
      </c>
      <c r="AW62" s="238" t="e">
        <f>IF(ISBLANK('Measured Data'!#REF!),"",'Measured Data'!#REF!)</f>
        <v>#REF!</v>
      </c>
      <c r="AX62" s="238" t="e">
        <f>IF(ISBLANK('Measured Data'!#REF!),"",'Measured Data'!#REF!)</f>
        <v>#REF!</v>
      </c>
      <c r="AY62" s="238" t="e">
        <f>IF(ISBLANK('Measured Data'!#REF!),"",'Measured Data'!#REF!)</f>
        <v>#REF!</v>
      </c>
      <c r="AZ62" s="238" t="e">
        <f>IF(ISBLANK('Measured Data'!#REF!),"",'Measured Data'!#REF!)</f>
        <v>#REF!</v>
      </c>
      <c r="BA62" s="238" t="e">
        <f>IF(ISBLANK('Measured Data'!#REF!),"",'Measured Data'!#REF!)</f>
        <v>#REF!</v>
      </c>
      <c r="BB62" s="238" t="e">
        <f>IF(ISBLANK('Measured Data'!#REF!),"",'Measured Data'!#REF!)</f>
        <v>#REF!</v>
      </c>
      <c r="BC62" s="238" t="e">
        <f>IF(ISBLANK('Measured Data'!#REF!),"",'Measured Data'!#REF!)</f>
        <v>#REF!</v>
      </c>
      <c r="BD62" s="238" t="e">
        <f>IF(ISBLANK('Measured Data'!#REF!),"",'Measured Data'!#REF!)</f>
        <v>#REF!</v>
      </c>
      <c r="BE62" s="238" t="e">
        <f>IF(ISBLANK('Measured Data'!#REF!),"",'Measured Data'!#REF!)</f>
        <v>#REF!</v>
      </c>
      <c r="BF62" s="238" t="e">
        <f>IF(ISBLANK('Measured Data'!#REF!),"",'Measured Data'!#REF!)</f>
        <v>#REF!</v>
      </c>
      <c r="BG62" s="238" t="e">
        <f>IF(ISBLANK('Measured Data'!#REF!),"",'Measured Data'!#REF!)</f>
        <v>#REF!</v>
      </c>
      <c r="BH62" s="238" t="e">
        <f>IF(ISBLANK('Measured Data'!#REF!),"",'Measured Data'!#REF!)</f>
        <v>#REF!</v>
      </c>
      <c r="BI62" s="238" t="e">
        <f>IF(ISBLANK('Measured Data'!#REF!),"",'Measured Data'!#REF!)</f>
        <v>#REF!</v>
      </c>
      <c r="BJ62" s="238" t="e">
        <f>IF(ISBLANK('Measured Data'!#REF!),"",'Measured Data'!#REF!)</f>
        <v>#REF!</v>
      </c>
      <c r="BK62" s="238" t="e">
        <f>IF(ISBLANK('Measured Data'!#REF!),"",'Measured Data'!#REF!)</f>
        <v>#REF!</v>
      </c>
      <c r="BL62" s="238" t="e">
        <f>IF(ISBLANK('Measured Data'!#REF!),"",'Measured Data'!#REF!)</f>
        <v>#REF!</v>
      </c>
      <c r="BM62" s="238" t="e">
        <f>IF(ISBLANK('Measured Data'!#REF!),"",'Measured Data'!#REF!)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IF('Measured Data'!B54&lt;&gt;0,'Measured Data'!$B$1,"")</f>
        <v/>
      </c>
      <c r="B63" s="238" t="str">
        <f>IF(ISBLANK('Measured Data'!A54),"",'Measured Data'!A54)</f>
        <v/>
      </c>
      <c r="C63" s="245" t="str">
        <f>IF(ISBLANK('Measured Data'!B54),"",'Measured Data'!B54)</f>
        <v/>
      </c>
      <c r="D63" s="246" t="str">
        <f>IF(ISBLANK('Measured Data'!C54),"",'Measured Data'!C54)</f>
        <v/>
      </c>
      <c r="E63" s="238" t="str">
        <f>IF(ISBLANK('Measured Data'!D54),"",'Measured Data'!D54)</f>
        <v/>
      </c>
      <c r="F63" s="238" t="str">
        <f>IF(ISBLANK('Measured Data'!E54),"",'Measured Data'!E54)</f>
        <v/>
      </c>
      <c r="G63" s="238" t="str">
        <f>IF(ISBLANK('Measured Data'!G54),"",'Measured Data'!G54)</f>
        <v/>
      </c>
      <c r="H63" s="238" t="str">
        <f>IF(ISBLANK('Measured Data'!H54),"",'Measured Data'!H54)</f>
        <v/>
      </c>
      <c r="I63" s="238" t="str">
        <f>IF(ISBLANK('Measured Data'!I54),"",'Measured Data'!I54)</f>
        <v/>
      </c>
      <c r="J63" s="238" t="str">
        <f>IF(ISBLANK('Measured Data'!J54),"",'Measured Data'!J54)</f>
        <v/>
      </c>
      <c r="K63" s="238" t="str">
        <f>IF(ISBLANK('Measured Data'!K54),"",'Measured Data'!K54)</f>
        <v/>
      </c>
      <c r="L63" s="238" t="str">
        <f>IF(ISBLANK('Measured Data'!L54),"",'Measured Data'!L54)</f>
        <v/>
      </c>
      <c r="M63" s="238" t="str">
        <f>IF(ISBLANK('Measured Data'!M54),"",'Measured Data'!M54)</f>
        <v/>
      </c>
      <c r="N63" s="238" t="str">
        <f>IF(ISBLANK('Measured Data'!N54),"",'Measured Data'!N54)</f>
        <v/>
      </c>
      <c r="O63" s="238" t="str">
        <f>IF(ISBLANK('Measured Data'!O54),"",'Measured Data'!O54)</f>
        <v/>
      </c>
      <c r="P63" s="238" t="str">
        <f>IF(ISBLANK('Measured Data'!P54),"",'Measured Data'!P54)</f>
        <v/>
      </c>
      <c r="Q63" s="238" t="str">
        <f>IF(ISBLANK('Measured Data'!Q54),"",'Measured Data'!Q54)</f>
        <v/>
      </c>
      <c r="R63" s="238" t="str">
        <f>IF(ISBLANK('Measured Data'!R54),"",'Measured Data'!R54)</f>
        <v/>
      </c>
      <c r="S63" s="238" t="str">
        <f>IF(ISBLANK('Measured Data'!S54),"",'Measured Data'!S54)</f>
        <v/>
      </c>
      <c r="T63" s="238" t="str">
        <f>IF(ISBLANK('Measured Data'!T54),"",'Measured Data'!T54)</f>
        <v/>
      </c>
      <c r="U63" s="238" t="str">
        <f>IF(ISBLANK('Measured Data'!U54),"",'Measured Data'!U54)</f>
        <v/>
      </c>
      <c r="V63" s="238" t="str">
        <f>IF(ISBLANK('Measured Data'!V54),"",'Measured Data'!V54)</f>
        <v/>
      </c>
      <c r="W63" s="238" t="str">
        <f>IF(ISBLANK('Measured Data'!W54),"",'Measured Data'!W54)</f>
        <v/>
      </c>
      <c r="X63" s="238" t="str">
        <f>IF(ISBLANK('Measured Data'!X54),"",'Measured Data'!X54)</f>
        <v/>
      </c>
      <c r="Y63" s="238" t="str">
        <f>IF(ISBLANK('Measured Data'!Y54),"",'Measured Data'!Y54)</f>
        <v/>
      </c>
      <c r="Z63" s="238" t="str">
        <f>IF(ISBLANK('Measured Data'!Z54),"",'Measured Data'!Z54)</f>
        <v/>
      </c>
      <c r="AA63" s="238" t="str">
        <f>IF(ISBLANK('Measured Data'!AA54),"",'Measured Data'!AA54)</f>
        <v/>
      </c>
      <c r="AB63" s="238" t="str">
        <f>IF(ISBLANK('Measured Data'!AB54),"",'Measured Data'!AB54)</f>
        <v/>
      </c>
      <c r="AC63" s="238" t="str">
        <f>IF(ISBLANK('Measured Data'!AC54),"",'Measured Data'!AC54)</f>
        <v/>
      </c>
      <c r="AD63" s="238" t="str">
        <f>IF(ISBLANK('Measured Data'!AD54),"",'Measured Data'!AD54)</f>
        <v/>
      </c>
      <c r="AE63" s="238" t="str">
        <f>IF(ISBLANK('Measured Data'!AE54),"",'Measured Data'!AE54)</f>
        <v/>
      </c>
      <c r="AF63" s="238" t="str">
        <f>IF(ISBLANK('Measured Data'!AF54),"",'Measured Data'!AF54)</f>
        <v/>
      </c>
      <c r="AG63" s="238" t="str">
        <f>IF(ISBLANK('Measured Data'!AG54),"",'Measured Data'!AG54)</f>
        <v/>
      </c>
      <c r="AH63" s="238" t="str">
        <f>IF(ISBLANK('Measured Data'!AH54),"",'Measured Data'!AH54)</f>
        <v/>
      </c>
      <c r="AI63" s="238" t="str">
        <f>IF(ISBLANK('Measured Data'!AI54),"",'Measured Data'!AI54)</f>
        <v/>
      </c>
      <c r="AJ63" s="238" t="str">
        <f>IF(ISBLANK('Measured Data'!AJ54),"",'Measured Data'!AJ54)</f>
        <v/>
      </c>
      <c r="AK63" s="238" t="str">
        <f>IF(ISBLANK('Measured Data'!AK54),"",'Measured Data'!AK54)</f>
        <v/>
      </c>
      <c r="AL63" s="238" t="str">
        <f>IF(ISBLANK('Measured Data'!AL54),"",'Measured Data'!AL54)</f>
        <v/>
      </c>
      <c r="AM63" s="238" t="str">
        <f>IF(ISBLANK('Measured Data'!AM54),"",'Measured Data'!AM54)</f>
        <v/>
      </c>
      <c r="AN63" s="238" t="str">
        <f>IF(ISBLANK('Measured Data'!AN54),"",'Measured Data'!AN54)</f>
        <v/>
      </c>
      <c r="AO63" s="238" t="str">
        <f>IF(ISBLANK('Measured Data'!AO54),"",'Measured Data'!AO54)</f>
        <v/>
      </c>
      <c r="AP63" s="238" t="str">
        <f>IF(ISBLANK('Measured Data'!AP54),"",'Measured Data'!AP54)</f>
        <v/>
      </c>
      <c r="AQ63" s="238" t="e">
        <f>IF(ISBLANK('Measured Data'!#REF!),"",'Measured Data'!#REF!)</f>
        <v>#REF!</v>
      </c>
      <c r="AR63" s="238" t="e">
        <f>IF(ISBLANK('Measured Data'!#REF!),"",'Measured Data'!#REF!)</f>
        <v>#REF!</v>
      </c>
      <c r="AS63" s="238" t="e">
        <f>IF(ISBLANK('Measured Data'!#REF!),"",'Measured Data'!#REF!)</f>
        <v>#REF!</v>
      </c>
      <c r="AT63" s="238" t="e">
        <f>IF(ISBLANK('Measured Data'!#REF!),"",'Measured Data'!#REF!)</f>
        <v>#REF!</v>
      </c>
      <c r="AU63" s="238" t="e">
        <f>IF(ISBLANK('Measured Data'!#REF!),"",'Measured Data'!#REF!)</f>
        <v>#REF!</v>
      </c>
      <c r="AV63" s="238" t="e">
        <f>IF(ISBLANK('Measured Data'!#REF!),"",'Measured Data'!#REF!)</f>
        <v>#REF!</v>
      </c>
      <c r="AW63" s="238" t="e">
        <f>IF(ISBLANK('Measured Data'!#REF!),"",'Measured Data'!#REF!)</f>
        <v>#REF!</v>
      </c>
      <c r="AX63" s="238" t="e">
        <f>IF(ISBLANK('Measured Data'!#REF!),"",'Measured Data'!#REF!)</f>
        <v>#REF!</v>
      </c>
      <c r="AY63" s="238" t="e">
        <f>IF(ISBLANK('Measured Data'!#REF!),"",'Measured Data'!#REF!)</f>
        <v>#REF!</v>
      </c>
      <c r="AZ63" s="238" t="e">
        <f>IF(ISBLANK('Measured Data'!#REF!),"",'Measured Data'!#REF!)</f>
        <v>#REF!</v>
      </c>
      <c r="BA63" s="238" t="e">
        <f>IF(ISBLANK('Measured Data'!#REF!),"",'Measured Data'!#REF!)</f>
        <v>#REF!</v>
      </c>
      <c r="BB63" s="238" t="e">
        <f>IF(ISBLANK('Measured Data'!#REF!),"",'Measured Data'!#REF!)</f>
        <v>#REF!</v>
      </c>
      <c r="BC63" s="238" t="e">
        <f>IF(ISBLANK('Measured Data'!#REF!),"",'Measured Data'!#REF!)</f>
        <v>#REF!</v>
      </c>
      <c r="BD63" s="238" t="e">
        <f>IF(ISBLANK('Measured Data'!#REF!),"",'Measured Data'!#REF!)</f>
        <v>#REF!</v>
      </c>
      <c r="BE63" s="238" t="e">
        <f>IF(ISBLANK('Measured Data'!#REF!),"",'Measured Data'!#REF!)</f>
        <v>#REF!</v>
      </c>
      <c r="BF63" s="238" t="e">
        <f>IF(ISBLANK('Measured Data'!#REF!),"",'Measured Data'!#REF!)</f>
        <v>#REF!</v>
      </c>
      <c r="BG63" s="238" t="e">
        <f>IF(ISBLANK('Measured Data'!#REF!),"",'Measured Data'!#REF!)</f>
        <v>#REF!</v>
      </c>
      <c r="BH63" s="238" t="e">
        <f>IF(ISBLANK('Measured Data'!#REF!),"",'Measured Data'!#REF!)</f>
        <v>#REF!</v>
      </c>
      <c r="BI63" s="238" t="e">
        <f>IF(ISBLANK('Measured Data'!#REF!),"",'Measured Data'!#REF!)</f>
        <v>#REF!</v>
      </c>
      <c r="BJ63" s="238" t="e">
        <f>IF(ISBLANK('Measured Data'!#REF!),"",'Measured Data'!#REF!)</f>
        <v>#REF!</v>
      </c>
      <c r="BK63" s="238" t="e">
        <f>IF(ISBLANK('Measured Data'!#REF!),"",'Measured Data'!#REF!)</f>
        <v>#REF!</v>
      </c>
      <c r="BL63" s="238" t="e">
        <f>IF(ISBLANK('Measured Data'!#REF!),"",'Measured Data'!#REF!)</f>
        <v>#REF!</v>
      </c>
      <c r="BM63" s="238" t="e">
        <f>IF(ISBLANK('Measured Data'!#REF!),"",'Measured Data'!#REF!)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IF('Measured Data'!B55&lt;&gt;0,'Measured Data'!$B$1,"")</f>
        <v/>
      </c>
      <c r="B64" s="238" t="str">
        <f>IF(ISBLANK('Measured Data'!A55),"",'Measured Data'!A55)</f>
        <v/>
      </c>
      <c r="C64" s="245" t="str">
        <f>IF(ISBLANK('Measured Data'!B55),"",'Measured Data'!B55)</f>
        <v/>
      </c>
      <c r="D64" s="246" t="str">
        <f>IF(ISBLANK('Measured Data'!C55),"",'Measured Data'!C55)</f>
        <v/>
      </c>
      <c r="E64" s="238" t="str">
        <f>IF(ISBLANK('Measured Data'!D55),"",'Measured Data'!D55)</f>
        <v/>
      </c>
      <c r="F64" s="238" t="str">
        <f>IF(ISBLANK('Measured Data'!E55),"",'Measured Data'!E55)</f>
        <v/>
      </c>
      <c r="G64" s="238" t="str">
        <f>IF(ISBLANK('Measured Data'!G55),"",'Measured Data'!G55)</f>
        <v/>
      </c>
      <c r="H64" s="238" t="str">
        <f>IF(ISBLANK('Measured Data'!H55),"",'Measured Data'!H55)</f>
        <v/>
      </c>
      <c r="I64" s="238" t="str">
        <f>IF(ISBLANK('Measured Data'!I55),"",'Measured Data'!I55)</f>
        <v/>
      </c>
      <c r="J64" s="238" t="str">
        <f>IF(ISBLANK('Measured Data'!J55),"",'Measured Data'!J55)</f>
        <v/>
      </c>
      <c r="K64" s="238" t="str">
        <f>IF(ISBLANK('Measured Data'!K55),"",'Measured Data'!K55)</f>
        <v/>
      </c>
      <c r="L64" s="238" t="str">
        <f>IF(ISBLANK('Measured Data'!L55),"",'Measured Data'!L55)</f>
        <v/>
      </c>
      <c r="M64" s="238" t="str">
        <f>IF(ISBLANK('Measured Data'!M55),"",'Measured Data'!M55)</f>
        <v/>
      </c>
      <c r="N64" s="238" t="str">
        <f>IF(ISBLANK('Measured Data'!N55),"",'Measured Data'!N55)</f>
        <v/>
      </c>
      <c r="O64" s="238" t="str">
        <f>IF(ISBLANK('Measured Data'!O55),"",'Measured Data'!O55)</f>
        <v/>
      </c>
      <c r="P64" s="238" t="str">
        <f>IF(ISBLANK('Measured Data'!P55),"",'Measured Data'!P55)</f>
        <v/>
      </c>
      <c r="Q64" s="238" t="str">
        <f>IF(ISBLANK('Measured Data'!Q55),"",'Measured Data'!Q55)</f>
        <v/>
      </c>
      <c r="R64" s="238" t="str">
        <f>IF(ISBLANK('Measured Data'!R55),"",'Measured Data'!R55)</f>
        <v/>
      </c>
      <c r="S64" s="238" t="str">
        <f>IF(ISBLANK('Measured Data'!S55),"",'Measured Data'!S55)</f>
        <v/>
      </c>
      <c r="T64" s="238" t="str">
        <f>IF(ISBLANK('Measured Data'!T55),"",'Measured Data'!T55)</f>
        <v/>
      </c>
      <c r="U64" s="238" t="str">
        <f>IF(ISBLANK('Measured Data'!U55),"",'Measured Data'!U55)</f>
        <v/>
      </c>
      <c r="V64" s="238" t="str">
        <f>IF(ISBLANK('Measured Data'!V55),"",'Measured Data'!V55)</f>
        <v/>
      </c>
      <c r="W64" s="238" t="str">
        <f>IF(ISBLANK('Measured Data'!W55),"",'Measured Data'!W55)</f>
        <v/>
      </c>
      <c r="X64" s="238" t="str">
        <f>IF(ISBLANK('Measured Data'!X55),"",'Measured Data'!X55)</f>
        <v/>
      </c>
      <c r="Y64" s="238" t="str">
        <f>IF(ISBLANK('Measured Data'!Y55),"",'Measured Data'!Y55)</f>
        <v/>
      </c>
      <c r="Z64" s="238" t="str">
        <f>IF(ISBLANK('Measured Data'!Z55),"",'Measured Data'!Z55)</f>
        <v/>
      </c>
      <c r="AA64" s="238" t="str">
        <f>IF(ISBLANK('Measured Data'!AA55),"",'Measured Data'!AA55)</f>
        <v/>
      </c>
      <c r="AB64" s="238" t="str">
        <f>IF(ISBLANK('Measured Data'!AB55),"",'Measured Data'!AB55)</f>
        <v/>
      </c>
      <c r="AC64" s="238" t="str">
        <f>IF(ISBLANK('Measured Data'!AC55),"",'Measured Data'!AC55)</f>
        <v/>
      </c>
      <c r="AD64" s="238" t="str">
        <f>IF(ISBLANK('Measured Data'!AD55),"",'Measured Data'!AD55)</f>
        <v/>
      </c>
      <c r="AE64" s="238" t="str">
        <f>IF(ISBLANK('Measured Data'!AE55),"",'Measured Data'!AE55)</f>
        <v/>
      </c>
      <c r="AF64" s="238" t="str">
        <f>IF(ISBLANK('Measured Data'!AF55),"",'Measured Data'!AF55)</f>
        <v/>
      </c>
      <c r="AG64" s="238" t="str">
        <f>IF(ISBLANK('Measured Data'!AG55),"",'Measured Data'!AG55)</f>
        <v/>
      </c>
      <c r="AH64" s="238" t="str">
        <f>IF(ISBLANK('Measured Data'!AH55),"",'Measured Data'!AH55)</f>
        <v/>
      </c>
      <c r="AI64" s="238" t="str">
        <f>IF(ISBLANK('Measured Data'!AI55),"",'Measured Data'!AI55)</f>
        <v/>
      </c>
      <c r="AJ64" s="238" t="str">
        <f>IF(ISBLANK('Measured Data'!AJ55),"",'Measured Data'!AJ55)</f>
        <v/>
      </c>
      <c r="AK64" s="238" t="str">
        <f>IF(ISBLANK('Measured Data'!AK55),"",'Measured Data'!AK55)</f>
        <v/>
      </c>
      <c r="AL64" s="238" t="str">
        <f>IF(ISBLANK('Measured Data'!AL55),"",'Measured Data'!AL55)</f>
        <v/>
      </c>
      <c r="AM64" s="238" t="str">
        <f>IF(ISBLANK('Measured Data'!AM55),"",'Measured Data'!AM55)</f>
        <v/>
      </c>
      <c r="AN64" s="238" t="str">
        <f>IF(ISBLANK('Measured Data'!AN55),"",'Measured Data'!AN55)</f>
        <v/>
      </c>
      <c r="AO64" s="238" t="str">
        <f>IF(ISBLANK('Measured Data'!AO55),"",'Measured Data'!AO55)</f>
        <v/>
      </c>
      <c r="AP64" s="238" t="str">
        <f>IF(ISBLANK('Measured Data'!AP55),"",'Measured Data'!AP55)</f>
        <v/>
      </c>
      <c r="AQ64" s="238" t="e">
        <f>IF(ISBLANK('Measured Data'!#REF!),"",'Measured Data'!#REF!)</f>
        <v>#REF!</v>
      </c>
      <c r="AR64" s="238" t="e">
        <f>IF(ISBLANK('Measured Data'!#REF!),"",'Measured Data'!#REF!)</f>
        <v>#REF!</v>
      </c>
      <c r="AS64" s="238" t="e">
        <f>IF(ISBLANK('Measured Data'!#REF!),"",'Measured Data'!#REF!)</f>
        <v>#REF!</v>
      </c>
      <c r="AT64" s="238" t="e">
        <f>IF(ISBLANK('Measured Data'!#REF!),"",'Measured Data'!#REF!)</f>
        <v>#REF!</v>
      </c>
      <c r="AU64" s="238" t="e">
        <f>IF(ISBLANK('Measured Data'!#REF!),"",'Measured Data'!#REF!)</f>
        <v>#REF!</v>
      </c>
      <c r="AV64" s="238" t="e">
        <f>IF(ISBLANK('Measured Data'!#REF!),"",'Measured Data'!#REF!)</f>
        <v>#REF!</v>
      </c>
      <c r="AW64" s="238" t="e">
        <f>IF(ISBLANK('Measured Data'!#REF!),"",'Measured Data'!#REF!)</f>
        <v>#REF!</v>
      </c>
      <c r="AX64" s="238" t="e">
        <f>IF(ISBLANK('Measured Data'!#REF!),"",'Measured Data'!#REF!)</f>
        <v>#REF!</v>
      </c>
      <c r="AY64" s="238" t="e">
        <f>IF(ISBLANK('Measured Data'!#REF!),"",'Measured Data'!#REF!)</f>
        <v>#REF!</v>
      </c>
      <c r="AZ64" s="238" t="e">
        <f>IF(ISBLANK('Measured Data'!#REF!),"",'Measured Data'!#REF!)</f>
        <v>#REF!</v>
      </c>
      <c r="BA64" s="238" t="e">
        <f>IF(ISBLANK('Measured Data'!#REF!),"",'Measured Data'!#REF!)</f>
        <v>#REF!</v>
      </c>
      <c r="BB64" s="238" t="e">
        <f>IF(ISBLANK('Measured Data'!#REF!),"",'Measured Data'!#REF!)</f>
        <v>#REF!</v>
      </c>
      <c r="BC64" s="238" t="e">
        <f>IF(ISBLANK('Measured Data'!#REF!),"",'Measured Data'!#REF!)</f>
        <v>#REF!</v>
      </c>
      <c r="BD64" s="238" t="e">
        <f>IF(ISBLANK('Measured Data'!#REF!),"",'Measured Data'!#REF!)</f>
        <v>#REF!</v>
      </c>
      <c r="BE64" s="238" t="e">
        <f>IF(ISBLANK('Measured Data'!#REF!),"",'Measured Data'!#REF!)</f>
        <v>#REF!</v>
      </c>
      <c r="BF64" s="238" t="e">
        <f>IF(ISBLANK('Measured Data'!#REF!),"",'Measured Data'!#REF!)</f>
        <v>#REF!</v>
      </c>
      <c r="BG64" s="238" t="e">
        <f>IF(ISBLANK('Measured Data'!#REF!),"",'Measured Data'!#REF!)</f>
        <v>#REF!</v>
      </c>
      <c r="BH64" s="238" t="e">
        <f>IF(ISBLANK('Measured Data'!#REF!),"",'Measured Data'!#REF!)</f>
        <v>#REF!</v>
      </c>
      <c r="BI64" s="238" t="e">
        <f>IF(ISBLANK('Measured Data'!#REF!),"",'Measured Data'!#REF!)</f>
        <v>#REF!</v>
      </c>
      <c r="BJ64" s="238" t="e">
        <f>IF(ISBLANK('Measured Data'!#REF!),"",'Measured Data'!#REF!)</f>
        <v>#REF!</v>
      </c>
      <c r="BK64" s="238" t="e">
        <f>IF(ISBLANK('Measured Data'!#REF!),"",'Measured Data'!#REF!)</f>
        <v>#REF!</v>
      </c>
      <c r="BL64" s="238" t="e">
        <f>IF(ISBLANK('Measured Data'!#REF!),"",'Measured Data'!#REF!)</f>
        <v>#REF!</v>
      </c>
      <c r="BM64" s="238" t="e">
        <f>IF(ISBLANK('Measured Data'!#REF!),"",'Measured Data'!#REF!)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IF('Measured Data'!B56&lt;&gt;0,'Measured Data'!$B$1,"")</f>
        <v/>
      </c>
      <c r="B65" s="238" t="str">
        <f>IF(ISBLANK('Measured Data'!A56),"",'Measured Data'!A56)</f>
        <v/>
      </c>
      <c r="C65" s="245" t="str">
        <f>IF(ISBLANK('Measured Data'!B56),"",'Measured Data'!B56)</f>
        <v/>
      </c>
      <c r="D65" s="246" t="str">
        <f>IF(ISBLANK('Measured Data'!C56),"",'Measured Data'!C56)</f>
        <v/>
      </c>
      <c r="E65" s="238" t="str">
        <f>IF(ISBLANK('Measured Data'!D56),"",'Measured Data'!D56)</f>
        <v/>
      </c>
      <c r="F65" s="238" t="str">
        <f>IF(ISBLANK('Measured Data'!E56),"",'Measured Data'!E56)</f>
        <v/>
      </c>
      <c r="G65" s="238" t="str">
        <f>IF(ISBLANK('Measured Data'!G56),"",'Measured Data'!G56)</f>
        <v/>
      </c>
      <c r="H65" s="238" t="str">
        <f>IF(ISBLANK('Measured Data'!H56),"",'Measured Data'!H56)</f>
        <v/>
      </c>
      <c r="I65" s="238" t="str">
        <f>IF(ISBLANK('Measured Data'!I56),"",'Measured Data'!I56)</f>
        <v/>
      </c>
      <c r="J65" s="238" t="str">
        <f>IF(ISBLANK('Measured Data'!J56),"",'Measured Data'!J56)</f>
        <v/>
      </c>
      <c r="K65" s="238" t="str">
        <f>IF(ISBLANK('Measured Data'!K56),"",'Measured Data'!K56)</f>
        <v/>
      </c>
      <c r="L65" s="238" t="str">
        <f>IF(ISBLANK('Measured Data'!L56),"",'Measured Data'!L56)</f>
        <v/>
      </c>
      <c r="M65" s="238" t="str">
        <f>IF(ISBLANK('Measured Data'!M56),"",'Measured Data'!M56)</f>
        <v/>
      </c>
      <c r="N65" s="238" t="str">
        <f>IF(ISBLANK('Measured Data'!N56),"",'Measured Data'!N56)</f>
        <v/>
      </c>
      <c r="O65" s="238" t="str">
        <f>IF(ISBLANK('Measured Data'!O56),"",'Measured Data'!O56)</f>
        <v/>
      </c>
      <c r="P65" s="238" t="str">
        <f>IF(ISBLANK('Measured Data'!P56),"",'Measured Data'!P56)</f>
        <v/>
      </c>
      <c r="Q65" s="238" t="str">
        <f>IF(ISBLANK('Measured Data'!Q56),"",'Measured Data'!Q56)</f>
        <v/>
      </c>
      <c r="R65" s="238" t="str">
        <f>IF(ISBLANK('Measured Data'!R56),"",'Measured Data'!R56)</f>
        <v/>
      </c>
      <c r="S65" s="238" t="str">
        <f>IF(ISBLANK('Measured Data'!S56),"",'Measured Data'!S56)</f>
        <v/>
      </c>
      <c r="T65" s="238" t="str">
        <f>IF(ISBLANK('Measured Data'!T56),"",'Measured Data'!T56)</f>
        <v/>
      </c>
      <c r="U65" s="238" t="str">
        <f>IF(ISBLANK('Measured Data'!U56),"",'Measured Data'!U56)</f>
        <v/>
      </c>
      <c r="V65" s="238" t="str">
        <f>IF(ISBLANK('Measured Data'!V56),"",'Measured Data'!V56)</f>
        <v/>
      </c>
      <c r="W65" s="238" t="str">
        <f>IF(ISBLANK('Measured Data'!W56),"",'Measured Data'!W56)</f>
        <v/>
      </c>
      <c r="X65" s="238" t="str">
        <f>IF(ISBLANK('Measured Data'!X56),"",'Measured Data'!X56)</f>
        <v/>
      </c>
      <c r="Y65" s="238" t="str">
        <f>IF(ISBLANK('Measured Data'!Y56),"",'Measured Data'!Y56)</f>
        <v/>
      </c>
      <c r="Z65" s="238" t="str">
        <f>IF(ISBLANK('Measured Data'!Z56),"",'Measured Data'!Z56)</f>
        <v/>
      </c>
      <c r="AA65" s="238" t="str">
        <f>IF(ISBLANK('Measured Data'!AA56),"",'Measured Data'!AA56)</f>
        <v/>
      </c>
      <c r="AB65" s="238" t="str">
        <f>IF(ISBLANK('Measured Data'!AB56),"",'Measured Data'!AB56)</f>
        <v/>
      </c>
      <c r="AC65" s="238" t="str">
        <f>IF(ISBLANK('Measured Data'!AC56),"",'Measured Data'!AC56)</f>
        <v/>
      </c>
      <c r="AD65" s="238" t="str">
        <f>IF(ISBLANK('Measured Data'!AD56),"",'Measured Data'!AD56)</f>
        <v/>
      </c>
      <c r="AE65" s="238" t="str">
        <f>IF(ISBLANK('Measured Data'!AE56),"",'Measured Data'!AE56)</f>
        <v/>
      </c>
      <c r="AF65" s="238" t="str">
        <f>IF(ISBLANK('Measured Data'!AF56),"",'Measured Data'!AF56)</f>
        <v/>
      </c>
      <c r="AG65" s="238" t="str">
        <f>IF(ISBLANK('Measured Data'!AG56),"",'Measured Data'!AG56)</f>
        <v/>
      </c>
      <c r="AH65" s="238" t="str">
        <f>IF(ISBLANK('Measured Data'!AH56),"",'Measured Data'!AH56)</f>
        <v/>
      </c>
      <c r="AI65" s="238" t="str">
        <f>IF(ISBLANK('Measured Data'!AI56),"",'Measured Data'!AI56)</f>
        <v/>
      </c>
      <c r="AJ65" s="238" t="str">
        <f>IF(ISBLANK('Measured Data'!AJ56),"",'Measured Data'!AJ56)</f>
        <v/>
      </c>
      <c r="AK65" s="238" t="str">
        <f>IF(ISBLANK('Measured Data'!AK56),"",'Measured Data'!AK56)</f>
        <v/>
      </c>
      <c r="AL65" s="238" t="str">
        <f>IF(ISBLANK('Measured Data'!AL56),"",'Measured Data'!AL56)</f>
        <v/>
      </c>
      <c r="AM65" s="238" t="str">
        <f>IF(ISBLANK('Measured Data'!AM56),"",'Measured Data'!AM56)</f>
        <v/>
      </c>
      <c r="AN65" s="238" t="str">
        <f>IF(ISBLANK('Measured Data'!AN56),"",'Measured Data'!AN56)</f>
        <v/>
      </c>
      <c r="AO65" s="238" t="str">
        <f>IF(ISBLANK('Measured Data'!AO56),"",'Measured Data'!AO56)</f>
        <v/>
      </c>
      <c r="AP65" s="238" t="str">
        <f>IF(ISBLANK('Measured Data'!AP56),"",'Measured Data'!AP56)</f>
        <v/>
      </c>
      <c r="AQ65" s="238" t="e">
        <f>IF(ISBLANK('Measured Data'!#REF!),"",'Measured Data'!#REF!)</f>
        <v>#REF!</v>
      </c>
      <c r="AR65" s="238" t="e">
        <f>IF(ISBLANK('Measured Data'!#REF!),"",'Measured Data'!#REF!)</f>
        <v>#REF!</v>
      </c>
      <c r="AS65" s="238" t="e">
        <f>IF(ISBLANK('Measured Data'!#REF!),"",'Measured Data'!#REF!)</f>
        <v>#REF!</v>
      </c>
      <c r="AT65" s="238" t="e">
        <f>IF(ISBLANK('Measured Data'!#REF!),"",'Measured Data'!#REF!)</f>
        <v>#REF!</v>
      </c>
      <c r="AU65" s="238" t="e">
        <f>IF(ISBLANK('Measured Data'!#REF!),"",'Measured Data'!#REF!)</f>
        <v>#REF!</v>
      </c>
      <c r="AV65" s="238" t="e">
        <f>IF(ISBLANK('Measured Data'!#REF!),"",'Measured Data'!#REF!)</f>
        <v>#REF!</v>
      </c>
      <c r="AW65" s="238" t="e">
        <f>IF(ISBLANK('Measured Data'!#REF!),"",'Measured Data'!#REF!)</f>
        <v>#REF!</v>
      </c>
      <c r="AX65" s="238" t="e">
        <f>IF(ISBLANK('Measured Data'!#REF!),"",'Measured Data'!#REF!)</f>
        <v>#REF!</v>
      </c>
      <c r="AY65" s="238" t="e">
        <f>IF(ISBLANK('Measured Data'!#REF!),"",'Measured Data'!#REF!)</f>
        <v>#REF!</v>
      </c>
      <c r="AZ65" s="238" t="e">
        <f>IF(ISBLANK('Measured Data'!#REF!),"",'Measured Data'!#REF!)</f>
        <v>#REF!</v>
      </c>
      <c r="BA65" s="238" t="e">
        <f>IF(ISBLANK('Measured Data'!#REF!),"",'Measured Data'!#REF!)</f>
        <v>#REF!</v>
      </c>
      <c r="BB65" s="238" t="e">
        <f>IF(ISBLANK('Measured Data'!#REF!),"",'Measured Data'!#REF!)</f>
        <v>#REF!</v>
      </c>
      <c r="BC65" s="238" t="e">
        <f>IF(ISBLANK('Measured Data'!#REF!),"",'Measured Data'!#REF!)</f>
        <v>#REF!</v>
      </c>
      <c r="BD65" s="238" t="e">
        <f>IF(ISBLANK('Measured Data'!#REF!),"",'Measured Data'!#REF!)</f>
        <v>#REF!</v>
      </c>
      <c r="BE65" s="238" t="e">
        <f>IF(ISBLANK('Measured Data'!#REF!),"",'Measured Data'!#REF!)</f>
        <v>#REF!</v>
      </c>
      <c r="BF65" s="238" t="e">
        <f>IF(ISBLANK('Measured Data'!#REF!),"",'Measured Data'!#REF!)</f>
        <v>#REF!</v>
      </c>
      <c r="BG65" s="238" t="e">
        <f>IF(ISBLANK('Measured Data'!#REF!),"",'Measured Data'!#REF!)</f>
        <v>#REF!</v>
      </c>
      <c r="BH65" s="238" t="e">
        <f>IF(ISBLANK('Measured Data'!#REF!),"",'Measured Data'!#REF!)</f>
        <v>#REF!</v>
      </c>
      <c r="BI65" s="238" t="e">
        <f>IF(ISBLANK('Measured Data'!#REF!),"",'Measured Data'!#REF!)</f>
        <v>#REF!</v>
      </c>
      <c r="BJ65" s="238" t="e">
        <f>IF(ISBLANK('Measured Data'!#REF!),"",'Measured Data'!#REF!)</f>
        <v>#REF!</v>
      </c>
      <c r="BK65" s="238" t="e">
        <f>IF(ISBLANK('Measured Data'!#REF!),"",'Measured Data'!#REF!)</f>
        <v>#REF!</v>
      </c>
      <c r="BL65" s="238" t="e">
        <f>IF(ISBLANK('Measured Data'!#REF!),"",'Measured Data'!#REF!)</f>
        <v>#REF!</v>
      </c>
      <c r="BM65" s="238" t="e">
        <f>IF(ISBLANK('Measured Data'!#REF!),"",'Measured Data'!#REF!)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IF('Measured Data'!B57&lt;&gt;0,'Measured Data'!$B$1,"")</f>
        <v/>
      </c>
      <c r="B66" s="238" t="str">
        <f>IF(ISBLANK('Measured Data'!A57),"",'Measured Data'!A57)</f>
        <v/>
      </c>
      <c r="C66" s="245" t="str">
        <f>IF(ISBLANK('Measured Data'!B57),"",'Measured Data'!B57)</f>
        <v/>
      </c>
      <c r="D66" s="246" t="str">
        <f>IF(ISBLANK('Measured Data'!C57),"",'Measured Data'!C57)</f>
        <v/>
      </c>
      <c r="E66" s="238" t="str">
        <f>IF(ISBLANK('Measured Data'!D57),"",'Measured Data'!D57)</f>
        <v/>
      </c>
      <c r="F66" s="238" t="str">
        <f>IF(ISBLANK('Measured Data'!E57),"",'Measured Data'!E57)</f>
        <v/>
      </c>
      <c r="G66" s="238" t="str">
        <f>IF(ISBLANK('Measured Data'!G57),"",'Measured Data'!G57)</f>
        <v/>
      </c>
      <c r="H66" s="238" t="str">
        <f>IF(ISBLANK('Measured Data'!H57),"",'Measured Data'!H57)</f>
        <v/>
      </c>
      <c r="I66" s="238" t="str">
        <f>IF(ISBLANK('Measured Data'!I57),"",'Measured Data'!I57)</f>
        <v/>
      </c>
      <c r="J66" s="238" t="str">
        <f>IF(ISBLANK('Measured Data'!J57),"",'Measured Data'!J57)</f>
        <v/>
      </c>
      <c r="K66" s="238" t="str">
        <f>IF(ISBLANK('Measured Data'!K57),"",'Measured Data'!K57)</f>
        <v/>
      </c>
      <c r="L66" s="238" t="str">
        <f>IF(ISBLANK('Measured Data'!L57),"",'Measured Data'!L57)</f>
        <v/>
      </c>
      <c r="M66" s="238" t="str">
        <f>IF(ISBLANK('Measured Data'!M57),"",'Measured Data'!M57)</f>
        <v/>
      </c>
      <c r="N66" s="238" t="str">
        <f>IF(ISBLANK('Measured Data'!N57),"",'Measured Data'!N57)</f>
        <v/>
      </c>
      <c r="O66" s="238" t="str">
        <f>IF(ISBLANK('Measured Data'!O57),"",'Measured Data'!O57)</f>
        <v/>
      </c>
      <c r="P66" s="238" t="str">
        <f>IF(ISBLANK('Measured Data'!P57),"",'Measured Data'!P57)</f>
        <v/>
      </c>
      <c r="Q66" s="238" t="str">
        <f>IF(ISBLANK('Measured Data'!Q57),"",'Measured Data'!Q57)</f>
        <v/>
      </c>
      <c r="R66" s="238" t="str">
        <f>IF(ISBLANK('Measured Data'!R57),"",'Measured Data'!R57)</f>
        <v/>
      </c>
      <c r="S66" s="238" t="str">
        <f>IF(ISBLANK('Measured Data'!S57),"",'Measured Data'!S57)</f>
        <v/>
      </c>
      <c r="T66" s="238" t="str">
        <f>IF(ISBLANK('Measured Data'!T57),"",'Measured Data'!T57)</f>
        <v/>
      </c>
      <c r="U66" s="238" t="str">
        <f>IF(ISBLANK('Measured Data'!U57),"",'Measured Data'!U57)</f>
        <v/>
      </c>
      <c r="V66" s="238" t="str">
        <f>IF(ISBLANK('Measured Data'!V57),"",'Measured Data'!V57)</f>
        <v/>
      </c>
      <c r="W66" s="238" t="str">
        <f>IF(ISBLANK('Measured Data'!W57),"",'Measured Data'!W57)</f>
        <v/>
      </c>
      <c r="X66" s="238" t="str">
        <f>IF(ISBLANK('Measured Data'!X57),"",'Measured Data'!X57)</f>
        <v/>
      </c>
      <c r="Y66" s="238" t="str">
        <f>IF(ISBLANK('Measured Data'!Y57),"",'Measured Data'!Y57)</f>
        <v/>
      </c>
      <c r="Z66" s="238" t="str">
        <f>IF(ISBLANK('Measured Data'!Z57),"",'Measured Data'!Z57)</f>
        <v/>
      </c>
      <c r="AA66" s="238" t="str">
        <f>IF(ISBLANK('Measured Data'!AA57),"",'Measured Data'!AA57)</f>
        <v/>
      </c>
      <c r="AB66" s="238" t="str">
        <f>IF(ISBLANK('Measured Data'!AB57),"",'Measured Data'!AB57)</f>
        <v/>
      </c>
      <c r="AC66" s="238" t="str">
        <f>IF(ISBLANK('Measured Data'!AC57),"",'Measured Data'!AC57)</f>
        <v/>
      </c>
      <c r="AD66" s="238" t="str">
        <f>IF(ISBLANK('Measured Data'!AD57),"",'Measured Data'!AD57)</f>
        <v/>
      </c>
      <c r="AE66" s="238" t="str">
        <f>IF(ISBLANK('Measured Data'!AE57),"",'Measured Data'!AE57)</f>
        <v/>
      </c>
      <c r="AF66" s="238" t="str">
        <f>IF(ISBLANK('Measured Data'!AF57),"",'Measured Data'!AF57)</f>
        <v/>
      </c>
      <c r="AG66" s="238" t="str">
        <f>IF(ISBLANK('Measured Data'!AG57),"",'Measured Data'!AG57)</f>
        <v/>
      </c>
      <c r="AH66" s="238" t="str">
        <f>IF(ISBLANK('Measured Data'!AH57),"",'Measured Data'!AH57)</f>
        <v/>
      </c>
      <c r="AI66" s="238" t="str">
        <f>IF(ISBLANK('Measured Data'!AI57),"",'Measured Data'!AI57)</f>
        <v/>
      </c>
      <c r="AJ66" s="238" t="str">
        <f>IF(ISBLANK('Measured Data'!AJ57),"",'Measured Data'!AJ57)</f>
        <v/>
      </c>
      <c r="AK66" s="238" t="str">
        <f>IF(ISBLANK('Measured Data'!AK57),"",'Measured Data'!AK57)</f>
        <v/>
      </c>
      <c r="AL66" s="238" t="str">
        <f>IF(ISBLANK('Measured Data'!AL57),"",'Measured Data'!AL57)</f>
        <v/>
      </c>
      <c r="AM66" s="238" t="str">
        <f>IF(ISBLANK('Measured Data'!AM57),"",'Measured Data'!AM57)</f>
        <v/>
      </c>
      <c r="AN66" s="238" t="str">
        <f>IF(ISBLANK('Measured Data'!AN57),"",'Measured Data'!AN57)</f>
        <v/>
      </c>
      <c r="AO66" s="238" t="str">
        <f>IF(ISBLANK('Measured Data'!AO57),"",'Measured Data'!AO57)</f>
        <v/>
      </c>
      <c r="AP66" s="238" t="str">
        <f>IF(ISBLANK('Measured Data'!AP57),"",'Measured Data'!AP57)</f>
        <v/>
      </c>
      <c r="AQ66" s="238" t="e">
        <f>IF(ISBLANK('Measured Data'!#REF!),"",'Measured Data'!#REF!)</f>
        <v>#REF!</v>
      </c>
      <c r="AR66" s="238" t="e">
        <f>IF(ISBLANK('Measured Data'!#REF!),"",'Measured Data'!#REF!)</f>
        <v>#REF!</v>
      </c>
      <c r="AS66" s="238" t="e">
        <f>IF(ISBLANK('Measured Data'!#REF!),"",'Measured Data'!#REF!)</f>
        <v>#REF!</v>
      </c>
      <c r="AT66" s="238" t="e">
        <f>IF(ISBLANK('Measured Data'!#REF!),"",'Measured Data'!#REF!)</f>
        <v>#REF!</v>
      </c>
      <c r="AU66" s="238" t="e">
        <f>IF(ISBLANK('Measured Data'!#REF!),"",'Measured Data'!#REF!)</f>
        <v>#REF!</v>
      </c>
      <c r="AV66" s="238" t="e">
        <f>IF(ISBLANK('Measured Data'!#REF!),"",'Measured Data'!#REF!)</f>
        <v>#REF!</v>
      </c>
      <c r="AW66" s="238" t="e">
        <f>IF(ISBLANK('Measured Data'!#REF!),"",'Measured Data'!#REF!)</f>
        <v>#REF!</v>
      </c>
      <c r="AX66" s="238" t="e">
        <f>IF(ISBLANK('Measured Data'!#REF!),"",'Measured Data'!#REF!)</f>
        <v>#REF!</v>
      </c>
      <c r="AY66" s="238" t="e">
        <f>IF(ISBLANK('Measured Data'!#REF!),"",'Measured Data'!#REF!)</f>
        <v>#REF!</v>
      </c>
      <c r="AZ66" s="238" t="e">
        <f>IF(ISBLANK('Measured Data'!#REF!),"",'Measured Data'!#REF!)</f>
        <v>#REF!</v>
      </c>
      <c r="BA66" s="238" t="e">
        <f>IF(ISBLANK('Measured Data'!#REF!),"",'Measured Data'!#REF!)</f>
        <v>#REF!</v>
      </c>
      <c r="BB66" s="238" t="e">
        <f>IF(ISBLANK('Measured Data'!#REF!),"",'Measured Data'!#REF!)</f>
        <v>#REF!</v>
      </c>
      <c r="BC66" s="238" t="e">
        <f>IF(ISBLANK('Measured Data'!#REF!),"",'Measured Data'!#REF!)</f>
        <v>#REF!</v>
      </c>
      <c r="BD66" s="238" t="e">
        <f>IF(ISBLANK('Measured Data'!#REF!),"",'Measured Data'!#REF!)</f>
        <v>#REF!</v>
      </c>
      <c r="BE66" s="238" t="e">
        <f>IF(ISBLANK('Measured Data'!#REF!),"",'Measured Data'!#REF!)</f>
        <v>#REF!</v>
      </c>
      <c r="BF66" s="238" t="e">
        <f>IF(ISBLANK('Measured Data'!#REF!),"",'Measured Data'!#REF!)</f>
        <v>#REF!</v>
      </c>
      <c r="BG66" s="238" t="e">
        <f>IF(ISBLANK('Measured Data'!#REF!),"",'Measured Data'!#REF!)</f>
        <v>#REF!</v>
      </c>
      <c r="BH66" s="238" t="e">
        <f>IF(ISBLANK('Measured Data'!#REF!),"",'Measured Data'!#REF!)</f>
        <v>#REF!</v>
      </c>
      <c r="BI66" s="238" t="e">
        <f>IF(ISBLANK('Measured Data'!#REF!),"",'Measured Data'!#REF!)</f>
        <v>#REF!</v>
      </c>
      <c r="BJ66" s="238" t="e">
        <f>IF(ISBLANK('Measured Data'!#REF!),"",'Measured Data'!#REF!)</f>
        <v>#REF!</v>
      </c>
      <c r="BK66" s="238" t="e">
        <f>IF(ISBLANK('Measured Data'!#REF!),"",'Measured Data'!#REF!)</f>
        <v>#REF!</v>
      </c>
      <c r="BL66" s="238" t="e">
        <f>IF(ISBLANK('Measured Data'!#REF!),"",'Measured Data'!#REF!)</f>
        <v>#REF!</v>
      </c>
      <c r="BM66" s="238" t="e">
        <f>IF(ISBLANK('Measured Data'!#REF!),"",'Measured Data'!#REF!)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IF('Measured Data'!B58&lt;&gt;0,'Measured Data'!$B$1,"")</f>
        <v/>
      </c>
      <c r="B67" s="238" t="str">
        <f>IF(ISBLANK('Measured Data'!A58),"",'Measured Data'!A58)</f>
        <v/>
      </c>
      <c r="C67" s="245" t="str">
        <f>IF(ISBLANK('Measured Data'!B58),"",'Measured Data'!B58)</f>
        <v/>
      </c>
      <c r="D67" s="246" t="str">
        <f>IF(ISBLANK('Measured Data'!C58),"",'Measured Data'!C58)</f>
        <v/>
      </c>
      <c r="E67" s="238" t="str">
        <f>IF(ISBLANK('Measured Data'!D58),"",'Measured Data'!D58)</f>
        <v/>
      </c>
      <c r="F67" s="238" t="str">
        <f>IF(ISBLANK('Measured Data'!E58),"",'Measured Data'!E58)</f>
        <v/>
      </c>
      <c r="G67" s="238" t="str">
        <f>IF(ISBLANK('Measured Data'!G58),"",'Measured Data'!G58)</f>
        <v/>
      </c>
      <c r="H67" s="238" t="str">
        <f>IF(ISBLANK('Measured Data'!H58),"",'Measured Data'!H58)</f>
        <v/>
      </c>
      <c r="I67" s="238" t="str">
        <f>IF(ISBLANK('Measured Data'!I58),"",'Measured Data'!I58)</f>
        <v/>
      </c>
      <c r="J67" s="238" t="str">
        <f>IF(ISBLANK('Measured Data'!J58),"",'Measured Data'!J58)</f>
        <v/>
      </c>
      <c r="K67" s="238" t="str">
        <f>IF(ISBLANK('Measured Data'!K58),"",'Measured Data'!K58)</f>
        <v/>
      </c>
      <c r="L67" s="238" t="str">
        <f>IF(ISBLANK('Measured Data'!L58),"",'Measured Data'!L58)</f>
        <v/>
      </c>
      <c r="M67" s="238" t="str">
        <f>IF(ISBLANK('Measured Data'!M58),"",'Measured Data'!M58)</f>
        <v/>
      </c>
      <c r="N67" s="238" t="str">
        <f>IF(ISBLANK('Measured Data'!N58),"",'Measured Data'!N58)</f>
        <v/>
      </c>
      <c r="O67" s="238" t="str">
        <f>IF(ISBLANK('Measured Data'!O58),"",'Measured Data'!O58)</f>
        <v/>
      </c>
      <c r="P67" s="238" t="str">
        <f>IF(ISBLANK('Measured Data'!P58),"",'Measured Data'!P58)</f>
        <v/>
      </c>
      <c r="Q67" s="238" t="str">
        <f>IF(ISBLANK('Measured Data'!Q58),"",'Measured Data'!Q58)</f>
        <v/>
      </c>
      <c r="R67" s="238" t="str">
        <f>IF(ISBLANK('Measured Data'!R58),"",'Measured Data'!R58)</f>
        <v/>
      </c>
      <c r="S67" s="238" t="str">
        <f>IF(ISBLANK('Measured Data'!S58),"",'Measured Data'!S58)</f>
        <v/>
      </c>
      <c r="T67" s="238" t="str">
        <f>IF(ISBLANK('Measured Data'!T58),"",'Measured Data'!T58)</f>
        <v/>
      </c>
      <c r="U67" s="238" t="str">
        <f>IF(ISBLANK('Measured Data'!U58),"",'Measured Data'!U58)</f>
        <v/>
      </c>
      <c r="V67" s="238" t="str">
        <f>IF(ISBLANK('Measured Data'!V58),"",'Measured Data'!V58)</f>
        <v/>
      </c>
      <c r="W67" s="238" t="str">
        <f>IF(ISBLANK('Measured Data'!W58),"",'Measured Data'!W58)</f>
        <v/>
      </c>
      <c r="X67" s="238" t="str">
        <f>IF(ISBLANK('Measured Data'!X58),"",'Measured Data'!X58)</f>
        <v/>
      </c>
      <c r="Y67" s="238" t="str">
        <f>IF(ISBLANK('Measured Data'!Y58),"",'Measured Data'!Y58)</f>
        <v/>
      </c>
      <c r="Z67" s="238" t="str">
        <f>IF(ISBLANK('Measured Data'!Z58),"",'Measured Data'!Z58)</f>
        <v/>
      </c>
      <c r="AA67" s="238" t="str">
        <f>IF(ISBLANK('Measured Data'!AA58),"",'Measured Data'!AA58)</f>
        <v/>
      </c>
      <c r="AB67" s="238" t="str">
        <f>IF(ISBLANK('Measured Data'!AB58),"",'Measured Data'!AB58)</f>
        <v/>
      </c>
      <c r="AC67" s="238" t="str">
        <f>IF(ISBLANK('Measured Data'!AC58),"",'Measured Data'!AC58)</f>
        <v/>
      </c>
      <c r="AD67" s="238" t="str">
        <f>IF(ISBLANK('Measured Data'!AD58),"",'Measured Data'!AD58)</f>
        <v/>
      </c>
      <c r="AE67" s="238" t="str">
        <f>IF(ISBLANK('Measured Data'!AE58),"",'Measured Data'!AE58)</f>
        <v/>
      </c>
      <c r="AF67" s="238" t="str">
        <f>IF(ISBLANK('Measured Data'!AF58),"",'Measured Data'!AF58)</f>
        <v/>
      </c>
      <c r="AG67" s="238" t="str">
        <f>IF(ISBLANK('Measured Data'!AG58),"",'Measured Data'!AG58)</f>
        <v/>
      </c>
      <c r="AH67" s="238" t="str">
        <f>IF(ISBLANK('Measured Data'!AH58),"",'Measured Data'!AH58)</f>
        <v/>
      </c>
      <c r="AI67" s="238" t="str">
        <f>IF(ISBLANK('Measured Data'!AI58),"",'Measured Data'!AI58)</f>
        <v/>
      </c>
      <c r="AJ67" s="238" t="str">
        <f>IF(ISBLANK('Measured Data'!AJ58),"",'Measured Data'!AJ58)</f>
        <v/>
      </c>
      <c r="AK67" s="238" t="str">
        <f>IF(ISBLANK('Measured Data'!AK58),"",'Measured Data'!AK58)</f>
        <v/>
      </c>
      <c r="AL67" s="238" t="str">
        <f>IF(ISBLANK('Measured Data'!AL58),"",'Measured Data'!AL58)</f>
        <v/>
      </c>
      <c r="AM67" s="238" t="str">
        <f>IF(ISBLANK('Measured Data'!AM58),"",'Measured Data'!AM58)</f>
        <v/>
      </c>
      <c r="AN67" s="238" t="str">
        <f>IF(ISBLANK('Measured Data'!AN58),"",'Measured Data'!AN58)</f>
        <v/>
      </c>
      <c r="AO67" s="238" t="str">
        <f>IF(ISBLANK('Measured Data'!AO58),"",'Measured Data'!AO58)</f>
        <v/>
      </c>
      <c r="AP67" s="238" t="str">
        <f>IF(ISBLANK('Measured Data'!AP58),"",'Measured Data'!AP58)</f>
        <v/>
      </c>
      <c r="AQ67" s="238" t="e">
        <f>IF(ISBLANK('Measured Data'!#REF!),"",'Measured Data'!#REF!)</f>
        <v>#REF!</v>
      </c>
      <c r="AR67" s="238" t="e">
        <f>IF(ISBLANK('Measured Data'!#REF!),"",'Measured Data'!#REF!)</f>
        <v>#REF!</v>
      </c>
      <c r="AS67" s="238" t="e">
        <f>IF(ISBLANK('Measured Data'!#REF!),"",'Measured Data'!#REF!)</f>
        <v>#REF!</v>
      </c>
      <c r="AT67" s="238" t="e">
        <f>IF(ISBLANK('Measured Data'!#REF!),"",'Measured Data'!#REF!)</f>
        <v>#REF!</v>
      </c>
      <c r="AU67" s="238" t="e">
        <f>IF(ISBLANK('Measured Data'!#REF!),"",'Measured Data'!#REF!)</f>
        <v>#REF!</v>
      </c>
      <c r="AV67" s="238" t="e">
        <f>IF(ISBLANK('Measured Data'!#REF!),"",'Measured Data'!#REF!)</f>
        <v>#REF!</v>
      </c>
      <c r="AW67" s="238" t="e">
        <f>IF(ISBLANK('Measured Data'!#REF!),"",'Measured Data'!#REF!)</f>
        <v>#REF!</v>
      </c>
      <c r="AX67" s="238" t="e">
        <f>IF(ISBLANK('Measured Data'!#REF!),"",'Measured Data'!#REF!)</f>
        <v>#REF!</v>
      </c>
      <c r="AY67" s="238" t="e">
        <f>IF(ISBLANK('Measured Data'!#REF!),"",'Measured Data'!#REF!)</f>
        <v>#REF!</v>
      </c>
      <c r="AZ67" s="238" t="e">
        <f>IF(ISBLANK('Measured Data'!#REF!),"",'Measured Data'!#REF!)</f>
        <v>#REF!</v>
      </c>
      <c r="BA67" s="238" t="e">
        <f>IF(ISBLANK('Measured Data'!#REF!),"",'Measured Data'!#REF!)</f>
        <v>#REF!</v>
      </c>
      <c r="BB67" s="238" t="e">
        <f>IF(ISBLANK('Measured Data'!#REF!),"",'Measured Data'!#REF!)</f>
        <v>#REF!</v>
      </c>
      <c r="BC67" s="238" t="e">
        <f>IF(ISBLANK('Measured Data'!#REF!),"",'Measured Data'!#REF!)</f>
        <v>#REF!</v>
      </c>
      <c r="BD67" s="238" t="e">
        <f>IF(ISBLANK('Measured Data'!#REF!),"",'Measured Data'!#REF!)</f>
        <v>#REF!</v>
      </c>
      <c r="BE67" s="238" t="e">
        <f>IF(ISBLANK('Measured Data'!#REF!),"",'Measured Data'!#REF!)</f>
        <v>#REF!</v>
      </c>
      <c r="BF67" s="238" t="e">
        <f>IF(ISBLANK('Measured Data'!#REF!),"",'Measured Data'!#REF!)</f>
        <v>#REF!</v>
      </c>
      <c r="BG67" s="238" t="e">
        <f>IF(ISBLANK('Measured Data'!#REF!),"",'Measured Data'!#REF!)</f>
        <v>#REF!</v>
      </c>
      <c r="BH67" s="238" t="e">
        <f>IF(ISBLANK('Measured Data'!#REF!),"",'Measured Data'!#REF!)</f>
        <v>#REF!</v>
      </c>
      <c r="BI67" s="238" t="e">
        <f>IF(ISBLANK('Measured Data'!#REF!),"",'Measured Data'!#REF!)</f>
        <v>#REF!</v>
      </c>
      <c r="BJ67" s="238" t="e">
        <f>IF(ISBLANK('Measured Data'!#REF!),"",'Measured Data'!#REF!)</f>
        <v>#REF!</v>
      </c>
      <c r="BK67" s="238" t="e">
        <f>IF(ISBLANK('Measured Data'!#REF!),"",'Measured Data'!#REF!)</f>
        <v>#REF!</v>
      </c>
      <c r="BL67" s="238" t="e">
        <f>IF(ISBLANK('Measured Data'!#REF!),"",'Measured Data'!#REF!)</f>
        <v>#REF!</v>
      </c>
      <c r="BM67" s="238" t="e">
        <f>IF(ISBLANK('Measured Data'!#REF!),"",'Measured Data'!#REF!)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IF('Measured Data'!B59&lt;&gt;0,'Measured Data'!$B$1,"")</f>
        <v/>
      </c>
      <c r="B68" s="238" t="str">
        <f>IF(ISBLANK('Measured Data'!A59),"",'Measured Data'!A59)</f>
        <v/>
      </c>
      <c r="C68" s="245" t="str">
        <f>IF(ISBLANK('Measured Data'!B59),"",'Measured Data'!B59)</f>
        <v/>
      </c>
      <c r="D68" s="246" t="str">
        <f>IF(ISBLANK('Measured Data'!C59),"",'Measured Data'!C59)</f>
        <v/>
      </c>
      <c r="E68" s="238" t="str">
        <f>IF(ISBLANK('Measured Data'!D59),"",'Measured Data'!D59)</f>
        <v/>
      </c>
      <c r="F68" s="238" t="str">
        <f>IF(ISBLANK('Measured Data'!E59),"",'Measured Data'!E59)</f>
        <v/>
      </c>
      <c r="G68" s="238" t="str">
        <f>IF(ISBLANK('Measured Data'!G59),"",'Measured Data'!G59)</f>
        <v/>
      </c>
      <c r="H68" s="238" t="str">
        <f>IF(ISBLANK('Measured Data'!H59),"",'Measured Data'!H59)</f>
        <v/>
      </c>
      <c r="I68" s="238" t="str">
        <f>IF(ISBLANK('Measured Data'!I59),"",'Measured Data'!I59)</f>
        <v/>
      </c>
      <c r="J68" s="238" t="str">
        <f>IF(ISBLANK('Measured Data'!J59),"",'Measured Data'!J59)</f>
        <v/>
      </c>
      <c r="K68" s="238" t="str">
        <f>IF(ISBLANK('Measured Data'!K59),"",'Measured Data'!K59)</f>
        <v/>
      </c>
      <c r="L68" s="238" t="str">
        <f>IF(ISBLANK('Measured Data'!L59),"",'Measured Data'!L59)</f>
        <v/>
      </c>
      <c r="M68" s="238" t="str">
        <f>IF(ISBLANK('Measured Data'!M59),"",'Measured Data'!M59)</f>
        <v/>
      </c>
      <c r="N68" s="238" t="str">
        <f>IF(ISBLANK('Measured Data'!N59),"",'Measured Data'!N59)</f>
        <v/>
      </c>
      <c r="O68" s="238" t="str">
        <f>IF(ISBLANK('Measured Data'!O59),"",'Measured Data'!O59)</f>
        <v/>
      </c>
      <c r="P68" s="238" t="str">
        <f>IF(ISBLANK('Measured Data'!P59),"",'Measured Data'!P59)</f>
        <v/>
      </c>
      <c r="Q68" s="238" t="str">
        <f>IF(ISBLANK('Measured Data'!Q59),"",'Measured Data'!Q59)</f>
        <v/>
      </c>
      <c r="R68" s="238" t="str">
        <f>IF(ISBLANK('Measured Data'!R59),"",'Measured Data'!R59)</f>
        <v/>
      </c>
      <c r="S68" s="238" t="str">
        <f>IF(ISBLANK('Measured Data'!S59),"",'Measured Data'!S59)</f>
        <v/>
      </c>
      <c r="T68" s="238" t="str">
        <f>IF(ISBLANK('Measured Data'!T59),"",'Measured Data'!T59)</f>
        <v/>
      </c>
      <c r="U68" s="238" t="str">
        <f>IF(ISBLANK('Measured Data'!U59),"",'Measured Data'!U59)</f>
        <v/>
      </c>
      <c r="V68" s="238" t="str">
        <f>IF(ISBLANK('Measured Data'!V59),"",'Measured Data'!V59)</f>
        <v/>
      </c>
      <c r="W68" s="238" t="str">
        <f>IF(ISBLANK('Measured Data'!W59),"",'Measured Data'!W59)</f>
        <v/>
      </c>
      <c r="X68" s="238" t="str">
        <f>IF(ISBLANK('Measured Data'!X59),"",'Measured Data'!X59)</f>
        <v/>
      </c>
      <c r="Y68" s="238" t="str">
        <f>IF(ISBLANK('Measured Data'!Y59),"",'Measured Data'!Y59)</f>
        <v/>
      </c>
      <c r="Z68" s="238" t="str">
        <f>IF(ISBLANK('Measured Data'!Z59),"",'Measured Data'!Z59)</f>
        <v/>
      </c>
      <c r="AA68" s="238" t="str">
        <f>IF(ISBLANK('Measured Data'!AA59),"",'Measured Data'!AA59)</f>
        <v/>
      </c>
      <c r="AB68" s="238" t="str">
        <f>IF(ISBLANK('Measured Data'!AB59),"",'Measured Data'!AB59)</f>
        <v/>
      </c>
      <c r="AC68" s="238" t="str">
        <f>IF(ISBLANK('Measured Data'!AC59),"",'Measured Data'!AC59)</f>
        <v/>
      </c>
      <c r="AD68" s="238" t="str">
        <f>IF(ISBLANK('Measured Data'!AD59),"",'Measured Data'!AD59)</f>
        <v/>
      </c>
      <c r="AE68" s="238" t="str">
        <f>IF(ISBLANK('Measured Data'!AE59),"",'Measured Data'!AE59)</f>
        <v/>
      </c>
      <c r="AF68" s="238" t="str">
        <f>IF(ISBLANK('Measured Data'!AF59),"",'Measured Data'!AF59)</f>
        <v/>
      </c>
      <c r="AG68" s="238" t="str">
        <f>IF(ISBLANK('Measured Data'!AG59),"",'Measured Data'!AG59)</f>
        <v/>
      </c>
      <c r="AH68" s="238" t="str">
        <f>IF(ISBLANK('Measured Data'!AH59),"",'Measured Data'!AH59)</f>
        <v/>
      </c>
      <c r="AI68" s="238" t="str">
        <f>IF(ISBLANK('Measured Data'!AI59),"",'Measured Data'!AI59)</f>
        <v/>
      </c>
      <c r="AJ68" s="238" t="str">
        <f>IF(ISBLANK('Measured Data'!AJ59),"",'Measured Data'!AJ59)</f>
        <v/>
      </c>
      <c r="AK68" s="238" t="str">
        <f>IF(ISBLANK('Measured Data'!AK59),"",'Measured Data'!AK59)</f>
        <v/>
      </c>
      <c r="AL68" s="238" t="str">
        <f>IF(ISBLANK('Measured Data'!AL59),"",'Measured Data'!AL59)</f>
        <v/>
      </c>
      <c r="AM68" s="238" t="str">
        <f>IF(ISBLANK('Measured Data'!AM59),"",'Measured Data'!AM59)</f>
        <v/>
      </c>
      <c r="AN68" s="238" t="str">
        <f>IF(ISBLANK('Measured Data'!AN59),"",'Measured Data'!AN59)</f>
        <v/>
      </c>
      <c r="AO68" s="238" t="str">
        <f>IF(ISBLANK('Measured Data'!AO59),"",'Measured Data'!AO59)</f>
        <v/>
      </c>
      <c r="AP68" s="238" t="str">
        <f>IF(ISBLANK('Measured Data'!AP59),"",'Measured Data'!AP59)</f>
        <v/>
      </c>
      <c r="AQ68" s="238" t="e">
        <f>IF(ISBLANK('Measured Data'!#REF!),"",'Measured Data'!#REF!)</f>
        <v>#REF!</v>
      </c>
      <c r="AR68" s="238" t="e">
        <f>IF(ISBLANK('Measured Data'!#REF!),"",'Measured Data'!#REF!)</f>
        <v>#REF!</v>
      </c>
      <c r="AS68" s="238" t="e">
        <f>IF(ISBLANK('Measured Data'!#REF!),"",'Measured Data'!#REF!)</f>
        <v>#REF!</v>
      </c>
      <c r="AT68" s="238" t="e">
        <f>IF(ISBLANK('Measured Data'!#REF!),"",'Measured Data'!#REF!)</f>
        <v>#REF!</v>
      </c>
      <c r="AU68" s="238" t="e">
        <f>IF(ISBLANK('Measured Data'!#REF!),"",'Measured Data'!#REF!)</f>
        <v>#REF!</v>
      </c>
      <c r="AV68" s="238" t="e">
        <f>IF(ISBLANK('Measured Data'!#REF!),"",'Measured Data'!#REF!)</f>
        <v>#REF!</v>
      </c>
      <c r="AW68" s="238" t="e">
        <f>IF(ISBLANK('Measured Data'!#REF!),"",'Measured Data'!#REF!)</f>
        <v>#REF!</v>
      </c>
      <c r="AX68" s="238" t="e">
        <f>IF(ISBLANK('Measured Data'!#REF!),"",'Measured Data'!#REF!)</f>
        <v>#REF!</v>
      </c>
      <c r="AY68" s="238" t="e">
        <f>IF(ISBLANK('Measured Data'!#REF!),"",'Measured Data'!#REF!)</f>
        <v>#REF!</v>
      </c>
      <c r="AZ68" s="238" t="e">
        <f>IF(ISBLANK('Measured Data'!#REF!),"",'Measured Data'!#REF!)</f>
        <v>#REF!</v>
      </c>
      <c r="BA68" s="238" t="e">
        <f>IF(ISBLANK('Measured Data'!#REF!),"",'Measured Data'!#REF!)</f>
        <v>#REF!</v>
      </c>
      <c r="BB68" s="238" t="e">
        <f>IF(ISBLANK('Measured Data'!#REF!),"",'Measured Data'!#REF!)</f>
        <v>#REF!</v>
      </c>
      <c r="BC68" s="238" t="e">
        <f>IF(ISBLANK('Measured Data'!#REF!),"",'Measured Data'!#REF!)</f>
        <v>#REF!</v>
      </c>
      <c r="BD68" s="238" t="e">
        <f>IF(ISBLANK('Measured Data'!#REF!),"",'Measured Data'!#REF!)</f>
        <v>#REF!</v>
      </c>
      <c r="BE68" s="238" t="e">
        <f>IF(ISBLANK('Measured Data'!#REF!),"",'Measured Data'!#REF!)</f>
        <v>#REF!</v>
      </c>
      <c r="BF68" s="238" t="e">
        <f>IF(ISBLANK('Measured Data'!#REF!),"",'Measured Data'!#REF!)</f>
        <v>#REF!</v>
      </c>
      <c r="BG68" s="238" t="e">
        <f>IF(ISBLANK('Measured Data'!#REF!),"",'Measured Data'!#REF!)</f>
        <v>#REF!</v>
      </c>
      <c r="BH68" s="238" t="e">
        <f>IF(ISBLANK('Measured Data'!#REF!),"",'Measured Data'!#REF!)</f>
        <v>#REF!</v>
      </c>
      <c r="BI68" s="238" t="e">
        <f>IF(ISBLANK('Measured Data'!#REF!),"",'Measured Data'!#REF!)</f>
        <v>#REF!</v>
      </c>
      <c r="BJ68" s="238" t="e">
        <f>IF(ISBLANK('Measured Data'!#REF!),"",'Measured Data'!#REF!)</f>
        <v>#REF!</v>
      </c>
      <c r="BK68" s="238" t="e">
        <f>IF(ISBLANK('Measured Data'!#REF!),"",'Measured Data'!#REF!)</f>
        <v>#REF!</v>
      </c>
      <c r="BL68" s="238" t="e">
        <f>IF(ISBLANK('Measured Data'!#REF!),"",'Measured Data'!#REF!)</f>
        <v>#REF!</v>
      </c>
      <c r="BM68" s="238" t="e">
        <f>IF(ISBLANK('Measured Data'!#REF!),"",'Measured Data'!#REF!)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IF('Measured Data'!B60&lt;&gt;0,'Measured Data'!$B$1,"")</f>
        <v/>
      </c>
      <c r="B69" s="238" t="str">
        <f>IF(ISBLANK('Measured Data'!A60),"",'Measured Data'!A60)</f>
        <v/>
      </c>
      <c r="C69" s="245" t="str">
        <f>IF(ISBLANK('Measured Data'!B60),"",'Measured Data'!B60)</f>
        <v/>
      </c>
      <c r="D69" s="246" t="str">
        <f>IF(ISBLANK('Measured Data'!C60),"",'Measured Data'!C60)</f>
        <v/>
      </c>
      <c r="E69" s="238" t="str">
        <f>IF(ISBLANK('Measured Data'!D60),"",'Measured Data'!D60)</f>
        <v/>
      </c>
      <c r="F69" s="238" t="str">
        <f>IF(ISBLANK('Measured Data'!E60),"",'Measured Data'!E60)</f>
        <v/>
      </c>
      <c r="G69" s="238" t="str">
        <f>IF(ISBLANK('Measured Data'!G60),"",'Measured Data'!G60)</f>
        <v/>
      </c>
      <c r="H69" s="238" t="str">
        <f>IF(ISBLANK('Measured Data'!H60),"",'Measured Data'!H60)</f>
        <v/>
      </c>
      <c r="I69" s="238" t="str">
        <f>IF(ISBLANK('Measured Data'!I60),"",'Measured Data'!I60)</f>
        <v/>
      </c>
      <c r="J69" s="238" t="str">
        <f>IF(ISBLANK('Measured Data'!J60),"",'Measured Data'!J60)</f>
        <v/>
      </c>
      <c r="K69" s="238" t="str">
        <f>IF(ISBLANK('Measured Data'!K60),"",'Measured Data'!K60)</f>
        <v/>
      </c>
      <c r="L69" s="238" t="str">
        <f>IF(ISBLANK('Measured Data'!L60),"",'Measured Data'!L60)</f>
        <v/>
      </c>
      <c r="M69" s="238" t="str">
        <f>IF(ISBLANK('Measured Data'!M60),"",'Measured Data'!M60)</f>
        <v/>
      </c>
      <c r="N69" s="238" t="str">
        <f>IF(ISBLANK('Measured Data'!N60),"",'Measured Data'!N60)</f>
        <v/>
      </c>
      <c r="O69" s="238" t="str">
        <f>IF(ISBLANK('Measured Data'!O60),"",'Measured Data'!O60)</f>
        <v/>
      </c>
      <c r="P69" s="238" t="str">
        <f>IF(ISBLANK('Measured Data'!P60),"",'Measured Data'!P60)</f>
        <v/>
      </c>
      <c r="Q69" s="238" t="str">
        <f>IF(ISBLANK('Measured Data'!Q60),"",'Measured Data'!Q60)</f>
        <v/>
      </c>
      <c r="R69" s="238" t="str">
        <f>IF(ISBLANK('Measured Data'!R60),"",'Measured Data'!R60)</f>
        <v/>
      </c>
      <c r="S69" s="238" t="str">
        <f>IF(ISBLANK('Measured Data'!S60),"",'Measured Data'!S60)</f>
        <v/>
      </c>
      <c r="T69" s="238" t="str">
        <f>IF(ISBLANK('Measured Data'!T60),"",'Measured Data'!T60)</f>
        <v/>
      </c>
      <c r="U69" s="238" t="str">
        <f>IF(ISBLANK('Measured Data'!U60),"",'Measured Data'!U60)</f>
        <v/>
      </c>
      <c r="V69" s="238" t="str">
        <f>IF(ISBLANK('Measured Data'!V60),"",'Measured Data'!V60)</f>
        <v/>
      </c>
      <c r="W69" s="238" t="str">
        <f>IF(ISBLANK('Measured Data'!W60),"",'Measured Data'!W60)</f>
        <v/>
      </c>
      <c r="X69" s="238" t="str">
        <f>IF(ISBLANK('Measured Data'!X60),"",'Measured Data'!X60)</f>
        <v/>
      </c>
      <c r="Y69" s="238" t="str">
        <f>IF(ISBLANK('Measured Data'!Y60),"",'Measured Data'!Y60)</f>
        <v/>
      </c>
      <c r="Z69" s="238" t="str">
        <f>IF(ISBLANK('Measured Data'!Z60),"",'Measured Data'!Z60)</f>
        <v/>
      </c>
      <c r="AA69" s="238" t="str">
        <f>IF(ISBLANK('Measured Data'!AA60),"",'Measured Data'!AA60)</f>
        <v/>
      </c>
      <c r="AB69" s="238" t="str">
        <f>IF(ISBLANK('Measured Data'!AB60),"",'Measured Data'!AB60)</f>
        <v/>
      </c>
      <c r="AC69" s="238" t="str">
        <f>IF(ISBLANK('Measured Data'!AC60),"",'Measured Data'!AC60)</f>
        <v/>
      </c>
      <c r="AD69" s="238" t="str">
        <f>IF(ISBLANK('Measured Data'!AD60),"",'Measured Data'!AD60)</f>
        <v/>
      </c>
      <c r="AE69" s="238" t="str">
        <f>IF(ISBLANK('Measured Data'!AE60),"",'Measured Data'!AE60)</f>
        <v/>
      </c>
      <c r="AF69" s="238" t="str">
        <f>IF(ISBLANK('Measured Data'!AF60),"",'Measured Data'!AF60)</f>
        <v/>
      </c>
      <c r="AG69" s="238" t="str">
        <f>IF(ISBLANK('Measured Data'!AG60),"",'Measured Data'!AG60)</f>
        <v/>
      </c>
      <c r="AH69" s="238" t="str">
        <f>IF(ISBLANK('Measured Data'!AH60),"",'Measured Data'!AH60)</f>
        <v/>
      </c>
      <c r="AI69" s="238" t="str">
        <f>IF(ISBLANK('Measured Data'!AI60),"",'Measured Data'!AI60)</f>
        <v/>
      </c>
      <c r="AJ69" s="238" t="str">
        <f>IF(ISBLANK('Measured Data'!AJ60),"",'Measured Data'!AJ60)</f>
        <v/>
      </c>
      <c r="AK69" s="238" t="str">
        <f>IF(ISBLANK('Measured Data'!AK60),"",'Measured Data'!AK60)</f>
        <v/>
      </c>
      <c r="AL69" s="238" t="str">
        <f>IF(ISBLANK('Measured Data'!AL60),"",'Measured Data'!AL60)</f>
        <v/>
      </c>
      <c r="AM69" s="238" t="str">
        <f>IF(ISBLANK('Measured Data'!AM60),"",'Measured Data'!AM60)</f>
        <v/>
      </c>
      <c r="AN69" s="238" t="str">
        <f>IF(ISBLANK('Measured Data'!AN60),"",'Measured Data'!AN60)</f>
        <v/>
      </c>
      <c r="AO69" s="238" t="str">
        <f>IF(ISBLANK('Measured Data'!AO60),"",'Measured Data'!AO60)</f>
        <v/>
      </c>
      <c r="AP69" s="238" t="str">
        <f>IF(ISBLANK('Measured Data'!AP60),"",'Measured Data'!AP60)</f>
        <v/>
      </c>
      <c r="AQ69" s="238" t="e">
        <f>IF(ISBLANK('Measured Data'!#REF!),"",'Measured Data'!#REF!)</f>
        <v>#REF!</v>
      </c>
      <c r="AR69" s="238" t="e">
        <f>IF(ISBLANK('Measured Data'!#REF!),"",'Measured Data'!#REF!)</f>
        <v>#REF!</v>
      </c>
      <c r="AS69" s="238" t="e">
        <f>IF(ISBLANK('Measured Data'!#REF!),"",'Measured Data'!#REF!)</f>
        <v>#REF!</v>
      </c>
      <c r="AT69" s="238" t="e">
        <f>IF(ISBLANK('Measured Data'!#REF!),"",'Measured Data'!#REF!)</f>
        <v>#REF!</v>
      </c>
      <c r="AU69" s="238" t="e">
        <f>IF(ISBLANK('Measured Data'!#REF!),"",'Measured Data'!#REF!)</f>
        <v>#REF!</v>
      </c>
      <c r="AV69" s="238" t="e">
        <f>IF(ISBLANK('Measured Data'!#REF!),"",'Measured Data'!#REF!)</f>
        <v>#REF!</v>
      </c>
      <c r="AW69" s="238" t="e">
        <f>IF(ISBLANK('Measured Data'!#REF!),"",'Measured Data'!#REF!)</f>
        <v>#REF!</v>
      </c>
      <c r="AX69" s="238" t="e">
        <f>IF(ISBLANK('Measured Data'!#REF!),"",'Measured Data'!#REF!)</f>
        <v>#REF!</v>
      </c>
      <c r="AY69" s="238" t="e">
        <f>IF(ISBLANK('Measured Data'!#REF!),"",'Measured Data'!#REF!)</f>
        <v>#REF!</v>
      </c>
      <c r="AZ69" s="238" t="e">
        <f>IF(ISBLANK('Measured Data'!#REF!),"",'Measured Data'!#REF!)</f>
        <v>#REF!</v>
      </c>
      <c r="BA69" s="238" t="e">
        <f>IF(ISBLANK('Measured Data'!#REF!),"",'Measured Data'!#REF!)</f>
        <v>#REF!</v>
      </c>
      <c r="BB69" s="238" t="e">
        <f>IF(ISBLANK('Measured Data'!#REF!),"",'Measured Data'!#REF!)</f>
        <v>#REF!</v>
      </c>
      <c r="BC69" s="238" t="e">
        <f>IF(ISBLANK('Measured Data'!#REF!),"",'Measured Data'!#REF!)</f>
        <v>#REF!</v>
      </c>
      <c r="BD69" s="238" t="e">
        <f>IF(ISBLANK('Measured Data'!#REF!),"",'Measured Data'!#REF!)</f>
        <v>#REF!</v>
      </c>
      <c r="BE69" s="238" t="e">
        <f>IF(ISBLANK('Measured Data'!#REF!),"",'Measured Data'!#REF!)</f>
        <v>#REF!</v>
      </c>
      <c r="BF69" s="238" t="e">
        <f>IF(ISBLANK('Measured Data'!#REF!),"",'Measured Data'!#REF!)</f>
        <v>#REF!</v>
      </c>
      <c r="BG69" s="238" t="e">
        <f>IF(ISBLANK('Measured Data'!#REF!),"",'Measured Data'!#REF!)</f>
        <v>#REF!</v>
      </c>
      <c r="BH69" s="238" t="e">
        <f>IF(ISBLANK('Measured Data'!#REF!),"",'Measured Data'!#REF!)</f>
        <v>#REF!</v>
      </c>
      <c r="BI69" s="238" t="e">
        <f>IF(ISBLANK('Measured Data'!#REF!),"",'Measured Data'!#REF!)</f>
        <v>#REF!</v>
      </c>
      <c r="BJ69" s="238" t="e">
        <f>IF(ISBLANK('Measured Data'!#REF!),"",'Measured Data'!#REF!)</f>
        <v>#REF!</v>
      </c>
      <c r="BK69" s="238" t="e">
        <f>IF(ISBLANK('Measured Data'!#REF!),"",'Measured Data'!#REF!)</f>
        <v>#REF!</v>
      </c>
      <c r="BL69" s="238" t="e">
        <f>IF(ISBLANK('Measured Data'!#REF!),"",'Measured Data'!#REF!)</f>
        <v>#REF!</v>
      </c>
      <c r="BM69" s="238" t="e">
        <f>IF(ISBLANK('Measured Data'!#REF!),"",'Measured Data'!#REF!)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IF('Measured Data'!B61&lt;&gt;0,'Measured Data'!$B$1,"")</f>
        <v/>
      </c>
      <c r="B70" s="238" t="str">
        <f>IF(ISBLANK('Measured Data'!A61),"",'Measured Data'!A61)</f>
        <v/>
      </c>
      <c r="C70" s="245" t="str">
        <f>IF(ISBLANK('Measured Data'!B61),"",'Measured Data'!B61)</f>
        <v/>
      </c>
      <c r="D70" s="246" t="str">
        <f>IF(ISBLANK('Measured Data'!C61),"",'Measured Data'!C61)</f>
        <v/>
      </c>
      <c r="E70" s="238" t="str">
        <f>IF(ISBLANK('Measured Data'!D61),"",'Measured Data'!D61)</f>
        <v/>
      </c>
      <c r="F70" s="238" t="str">
        <f>IF(ISBLANK('Measured Data'!E61),"",'Measured Data'!E61)</f>
        <v/>
      </c>
      <c r="G70" s="238" t="str">
        <f>IF(ISBLANK('Measured Data'!G61),"",'Measured Data'!G61)</f>
        <v/>
      </c>
      <c r="H70" s="238" t="str">
        <f>IF(ISBLANK('Measured Data'!H61),"",'Measured Data'!H61)</f>
        <v/>
      </c>
      <c r="I70" s="238" t="str">
        <f>IF(ISBLANK('Measured Data'!I61),"",'Measured Data'!I61)</f>
        <v/>
      </c>
      <c r="J70" s="238" t="str">
        <f>IF(ISBLANK('Measured Data'!J61),"",'Measured Data'!J61)</f>
        <v/>
      </c>
      <c r="K70" s="238" t="str">
        <f>IF(ISBLANK('Measured Data'!K61),"",'Measured Data'!K61)</f>
        <v/>
      </c>
      <c r="L70" s="238" t="str">
        <f>IF(ISBLANK('Measured Data'!L61),"",'Measured Data'!L61)</f>
        <v/>
      </c>
      <c r="M70" s="238" t="str">
        <f>IF(ISBLANK('Measured Data'!M61),"",'Measured Data'!M61)</f>
        <v/>
      </c>
      <c r="N70" s="238" t="str">
        <f>IF(ISBLANK('Measured Data'!N61),"",'Measured Data'!N61)</f>
        <v/>
      </c>
      <c r="O70" s="238" t="str">
        <f>IF(ISBLANK('Measured Data'!O61),"",'Measured Data'!O61)</f>
        <v/>
      </c>
      <c r="P70" s="238" t="str">
        <f>IF(ISBLANK('Measured Data'!P61),"",'Measured Data'!P61)</f>
        <v/>
      </c>
      <c r="Q70" s="238" t="str">
        <f>IF(ISBLANK('Measured Data'!Q61),"",'Measured Data'!Q61)</f>
        <v/>
      </c>
      <c r="R70" s="238" t="str">
        <f>IF(ISBLANK('Measured Data'!R61),"",'Measured Data'!R61)</f>
        <v/>
      </c>
      <c r="S70" s="238" t="str">
        <f>IF(ISBLANK('Measured Data'!S61),"",'Measured Data'!S61)</f>
        <v/>
      </c>
      <c r="T70" s="238" t="str">
        <f>IF(ISBLANK('Measured Data'!T61),"",'Measured Data'!T61)</f>
        <v/>
      </c>
      <c r="U70" s="238" t="str">
        <f>IF(ISBLANK('Measured Data'!U61),"",'Measured Data'!U61)</f>
        <v/>
      </c>
      <c r="V70" s="238" t="str">
        <f>IF(ISBLANK('Measured Data'!V61),"",'Measured Data'!V61)</f>
        <v/>
      </c>
      <c r="W70" s="238" t="str">
        <f>IF(ISBLANK('Measured Data'!W61),"",'Measured Data'!W61)</f>
        <v/>
      </c>
      <c r="X70" s="238" t="str">
        <f>IF(ISBLANK('Measured Data'!X61),"",'Measured Data'!X61)</f>
        <v/>
      </c>
      <c r="Y70" s="238" t="str">
        <f>IF(ISBLANK('Measured Data'!Y61),"",'Measured Data'!Y61)</f>
        <v/>
      </c>
      <c r="Z70" s="238" t="str">
        <f>IF(ISBLANK('Measured Data'!Z61),"",'Measured Data'!Z61)</f>
        <v/>
      </c>
      <c r="AA70" s="238" t="str">
        <f>IF(ISBLANK('Measured Data'!AA61),"",'Measured Data'!AA61)</f>
        <v/>
      </c>
      <c r="AB70" s="238" t="str">
        <f>IF(ISBLANK('Measured Data'!AB61),"",'Measured Data'!AB61)</f>
        <v/>
      </c>
      <c r="AC70" s="238" t="str">
        <f>IF(ISBLANK('Measured Data'!AC61),"",'Measured Data'!AC61)</f>
        <v/>
      </c>
      <c r="AD70" s="238" t="str">
        <f>IF(ISBLANK('Measured Data'!AD61),"",'Measured Data'!AD61)</f>
        <v/>
      </c>
      <c r="AE70" s="238" t="str">
        <f>IF(ISBLANK('Measured Data'!AE61),"",'Measured Data'!AE61)</f>
        <v/>
      </c>
      <c r="AF70" s="238" t="str">
        <f>IF(ISBLANK('Measured Data'!AF61),"",'Measured Data'!AF61)</f>
        <v/>
      </c>
      <c r="AG70" s="238" t="str">
        <f>IF(ISBLANK('Measured Data'!AG61),"",'Measured Data'!AG61)</f>
        <v/>
      </c>
      <c r="AH70" s="238" t="str">
        <f>IF(ISBLANK('Measured Data'!AH61),"",'Measured Data'!AH61)</f>
        <v/>
      </c>
      <c r="AI70" s="238" t="str">
        <f>IF(ISBLANK('Measured Data'!AI61),"",'Measured Data'!AI61)</f>
        <v/>
      </c>
      <c r="AJ70" s="238" t="str">
        <f>IF(ISBLANK('Measured Data'!AJ61),"",'Measured Data'!AJ61)</f>
        <v/>
      </c>
      <c r="AK70" s="238" t="str">
        <f>IF(ISBLANK('Measured Data'!AK61),"",'Measured Data'!AK61)</f>
        <v/>
      </c>
      <c r="AL70" s="238" t="str">
        <f>IF(ISBLANK('Measured Data'!AL61),"",'Measured Data'!AL61)</f>
        <v/>
      </c>
      <c r="AM70" s="238" t="str">
        <f>IF(ISBLANK('Measured Data'!AM61),"",'Measured Data'!AM61)</f>
        <v/>
      </c>
      <c r="AN70" s="238" t="str">
        <f>IF(ISBLANK('Measured Data'!AN61),"",'Measured Data'!AN61)</f>
        <v/>
      </c>
      <c r="AO70" s="238" t="str">
        <f>IF(ISBLANK('Measured Data'!AO61),"",'Measured Data'!AO61)</f>
        <v/>
      </c>
      <c r="AP70" s="238" t="str">
        <f>IF(ISBLANK('Measured Data'!AP61),"",'Measured Data'!AP61)</f>
        <v/>
      </c>
      <c r="AQ70" s="238" t="e">
        <f>IF(ISBLANK('Measured Data'!#REF!),"",'Measured Data'!#REF!)</f>
        <v>#REF!</v>
      </c>
      <c r="AR70" s="238" t="e">
        <f>IF(ISBLANK('Measured Data'!#REF!),"",'Measured Data'!#REF!)</f>
        <v>#REF!</v>
      </c>
      <c r="AS70" s="238" t="e">
        <f>IF(ISBLANK('Measured Data'!#REF!),"",'Measured Data'!#REF!)</f>
        <v>#REF!</v>
      </c>
      <c r="AT70" s="238" t="e">
        <f>IF(ISBLANK('Measured Data'!#REF!),"",'Measured Data'!#REF!)</f>
        <v>#REF!</v>
      </c>
      <c r="AU70" s="238" t="e">
        <f>IF(ISBLANK('Measured Data'!#REF!),"",'Measured Data'!#REF!)</f>
        <v>#REF!</v>
      </c>
      <c r="AV70" s="238" t="e">
        <f>IF(ISBLANK('Measured Data'!#REF!),"",'Measured Data'!#REF!)</f>
        <v>#REF!</v>
      </c>
      <c r="AW70" s="238" t="e">
        <f>IF(ISBLANK('Measured Data'!#REF!),"",'Measured Data'!#REF!)</f>
        <v>#REF!</v>
      </c>
      <c r="AX70" s="238" t="e">
        <f>IF(ISBLANK('Measured Data'!#REF!),"",'Measured Data'!#REF!)</f>
        <v>#REF!</v>
      </c>
      <c r="AY70" s="238" t="e">
        <f>IF(ISBLANK('Measured Data'!#REF!),"",'Measured Data'!#REF!)</f>
        <v>#REF!</v>
      </c>
      <c r="AZ70" s="238" t="e">
        <f>IF(ISBLANK('Measured Data'!#REF!),"",'Measured Data'!#REF!)</f>
        <v>#REF!</v>
      </c>
      <c r="BA70" s="238" t="e">
        <f>IF(ISBLANK('Measured Data'!#REF!),"",'Measured Data'!#REF!)</f>
        <v>#REF!</v>
      </c>
      <c r="BB70" s="238" t="e">
        <f>IF(ISBLANK('Measured Data'!#REF!),"",'Measured Data'!#REF!)</f>
        <v>#REF!</v>
      </c>
      <c r="BC70" s="238" t="e">
        <f>IF(ISBLANK('Measured Data'!#REF!),"",'Measured Data'!#REF!)</f>
        <v>#REF!</v>
      </c>
      <c r="BD70" s="238" t="e">
        <f>IF(ISBLANK('Measured Data'!#REF!),"",'Measured Data'!#REF!)</f>
        <v>#REF!</v>
      </c>
      <c r="BE70" s="238" t="e">
        <f>IF(ISBLANK('Measured Data'!#REF!),"",'Measured Data'!#REF!)</f>
        <v>#REF!</v>
      </c>
      <c r="BF70" s="238" t="e">
        <f>IF(ISBLANK('Measured Data'!#REF!),"",'Measured Data'!#REF!)</f>
        <v>#REF!</v>
      </c>
      <c r="BG70" s="238" t="e">
        <f>IF(ISBLANK('Measured Data'!#REF!),"",'Measured Data'!#REF!)</f>
        <v>#REF!</v>
      </c>
      <c r="BH70" s="238" t="e">
        <f>IF(ISBLANK('Measured Data'!#REF!),"",'Measured Data'!#REF!)</f>
        <v>#REF!</v>
      </c>
      <c r="BI70" s="238" t="e">
        <f>IF(ISBLANK('Measured Data'!#REF!),"",'Measured Data'!#REF!)</f>
        <v>#REF!</v>
      </c>
      <c r="BJ70" s="238" t="e">
        <f>IF(ISBLANK('Measured Data'!#REF!),"",'Measured Data'!#REF!)</f>
        <v>#REF!</v>
      </c>
      <c r="BK70" s="238" t="e">
        <f>IF(ISBLANK('Measured Data'!#REF!),"",'Measured Data'!#REF!)</f>
        <v>#REF!</v>
      </c>
      <c r="BL70" s="238" t="e">
        <f>IF(ISBLANK('Measured Data'!#REF!),"",'Measured Data'!#REF!)</f>
        <v>#REF!</v>
      </c>
      <c r="BM70" s="238" t="e">
        <f>IF(ISBLANK('Measured Data'!#REF!),"",'Measured Data'!#REF!)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IF('Measured Data'!B62&lt;&gt;0,'Measured Data'!$B$1,"")</f>
        <v/>
      </c>
      <c r="B71" s="238" t="str">
        <f>IF(ISBLANK('Measured Data'!A62),"",'Measured Data'!A62)</f>
        <v/>
      </c>
      <c r="C71" s="245" t="str">
        <f>IF(ISBLANK('Measured Data'!B62),"",'Measured Data'!B62)</f>
        <v/>
      </c>
      <c r="D71" s="246" t="str">
        <f>IF(ISBLANK('Measured Data'!C62),"",'Measured Data'!C62)</f>
        <v/>
      </c>
      <c r="E71" s="238" t="str">
        <f>IF(ISBLANK('Measured Data'!D62),"",'Measured Data'!D62)</f>
        <v/>
      </c>
      <c r="F71" s="238" t="str">
        <f>IF(ISBLANK('Measured Data'!E62),"",'Measured Data'!E62)</f>
        <v/>
      </c>
      <c r="G71" s="238" t="str">
        <f>IF(ISBLANK('Measured Data'!G62),"",'Measured Data'!G62)</f>
        <v/>
      </c>
      <c r="H71" s="238" t="str">
        <f>IF(ISBLANK('Measured Data'!H62),"",'Measured Data'!H62)</f>
        <v/>
      </c>
      <c r="I71" s="238" t="str">
        <f>IF(ISBLANK('Measured Data'!I62),"",'Measured Data'!I62)</f>
        <v/>
      </c>
      <c r="J71" s="238" t="str">
        <f>IF(ISBLANK('Measured Data'!J62),"",'Measured Data'!J62)</f>
        <v/>
      </c>
      <c r="K71" s="238" t="str">
        <f>IF(ISBLANK('Measured Data'!K62),"",'Measured Data'!K62)</f>
        <v/>
      </c>
      <c r="L71" s="238" t="str">
        <f>IF(ISBLANK('Measured Data'!L62),"",'Measured Data'!L62)</f>
        <v/>
      </c>
      <c r="M71" s="238" t="str">
        <f>IF(ISBLANK('Measured Data'!M62),"",'Measured Data'!M62)</f>
        <v/>
      </c>
      <c r="N71" s="238" t="str">
        <f>IF(ISBLANK('Measured Data'!N62),"",'Measured Data'!N62)</f>
        <v/>
      </c>
      <c r="O71" s="238" t="str">
        <f>IF(ISBLANK('Measured Data'!O62),"",'Measured Data'!O62)</f>
        <v/>
      </c>
      <c r="P71" s="238" t="str">
        <f>IF(ISBLANK('Measured Data'!P62),"",'Measured Data'!P62)</f>
        <v/>
      </c>
      <c r="Q71" s="238" t="str">
        <f>IF(ISBLANK('Measured Data'!Q62),"",'Measured Data'!Q62)</f>
        <v/>
      </c>
      <c r="R71" s="238" t="str">
        <f>IF(ISBLANK('Measured Data'!R62),"",'Measured Data'!R62)</f>
        <v/>
      </c>
      <c r="S71" s="238" t="str">
        <f>IF(ISBLANK('Measured Data'!S62),"",'Measured Data'!S62)</f>
        <v/>
      </c>
      <c r="T71" s="238" t="str">
        <f>IF(ISBLANK('Measured Data'!T62),"",'Measured Data'!T62)</f>
        <v/>
      </c>
      <c r="U71" s="238" t="str">
        <f>IF(ISBLANK('Measured Data'!U62),"",'Measured Data'!U62)</f>
        <v/>
      </c>
      <c r="V71" s="238" t="str">
        <f>IF(ISBLANK('Measured Data'!V62),"",'Measured Data'!V62)</f>
        <v/>
      </c>
      <c r="W71" s="238" t="str">
        <f>IF(ISBLANK('Measured Data'!W62),"",'Measured Data'!W62)</f>
        <v/>
      </c>
      <c r="X71" s="238" t="str">
        <f>IF(ISBLANK('Measured Data'!X62),"",'Measured Data'!X62)</f>
        <v/>
      </c>
      <c r="Y71" s="238" t="str">
        <f>IF(ISBLANK('Measured Data'!Y62),"",'Measured Data'!Y62)</f>
        <v/>
      </c>
      <c r="Z71" s="238" t="str">
        <f>IF(ISBLANK('Measured Data'!Z62),"",'Measured Data'!Z62)</f>
        <v/>
      </c>
      <c r="AA71" s="238" t="str">
        <f>IF(ISBLANK('Measured Data'!AA62),"",'Measured Data'!AA62)</f>
        <v/>
      </c>
      <c r="AB71" s="238" t="str">
        <f>IF(ISBLANK('Measured Data'!AB62),"",'Measured Data'!AB62)</f>
        <v/>
      </c>
      <c r="AC71" s="238" t="str">
        <f>IF(ISBLANK('Measured Data'!AC62),"",'Measured Data'!AC62)</f>
        <v/>
      </c>
      <c r="AD71" s="238" t="str">
        <f>IF(ISBLANK('Measured Data'!AD62),"",'Measured Data'!AD62)</f>
        <v/>
      </c>
      <c r="AE71" s="238" t="str">
        <f>IF(ISBLANK('Measured Data'!AE62),"",'Measured Data'!AE62)</f>
        <v/>
      </c>
      <c r="AF71" s="238" t="str">
        <f>IF(ISBLANK('Measured Data'!AF62),"",'Measured Data'!AF62)</f>
        <v/>
      </c>
      <c r="AG71" s="238" t="str">
        <f>IF(ISBLANK('Measured Data'!AG62),"",'Measured Data'!AG62)</f>
        <v/>
      </c>
      <c r="AH71" s="238" t="str">
        <f>IF(ISBLANK('Measured Data'!AH62),"",'Measured Data'!AH62)</f>
        <v/>
      </c>
      <c r="AI71" s="238" t="str">
        <f>IF(ISBLANK('Measured Data'!AI62),"",'Measured Data'!AI62)</f>
        <v/>
      </c>
      <c r="AJ71" s="238" t="str">
        <f>IF(ISBLANK('Measured Data'!AJ62),"",'Measured Data'!AJ62)</f>
        <v/>
      </c>
      <c r="AK71" s="238" t="str">
        <f>IF(ISBLANK('Measured Data'!AK62),"",'Measured Data'!AK62)</f>
        <v/>
      </c>
      <c r="AL71" s="238" t="str">
        <f>IF(ISBLANK('Measured Data'!AL62),"",'Measured Data'!AL62)</f>
        <v/>
      </c>
      <c r="AM71" s="238" t="str">
        <f>IF(ISBLANK('Measured Data'!AM62),"",'Measured Data'!AM62)</f>
        <v/>
      </c>
      <c r="AN71" s="238" t="str">
        <f>IF(ISBLANK('Measured Data'!AN62),"",'Measured Data'!AN62)</f>
        <v/>
      </c>
      <c r="AO71" s="238" t="str">
        <f>IF(ISBLANK('Measured Data'!AO62),"",'Measured Data'!AO62)</f>
        <v/>
      </c>
      <c r="AP71" s="238" t="str">
        <f>IF(ISBLANK('Measured Data'!AP62),"",'Measured Data'!AP62)</f>
        <v/>
      </c>
      <c r="AQ71" s="238" t="e">
        <f>IF(ISBLANK('Measured Data'!#REF!),"",'Measured Data'!#REF!)</f>
        <v>#REF!</v>
      </c>
      <c r="AR71" s="238" t="e">
        <f>IF(ISBLANK('Measured Data'!#REF!),"",'Measured Data'!#REF!)</f>
        <v>#REF!</v>
      </c>
      <c r="AS71" s="238" t="e">
        <f>IF(ISBLANK('Measured Data'!#REF!),"",'Measured Data'!#REF!)</f>
        <v>#REF!</v>
      </c>
      <c r="AT71" s="238" t="e">
        <f>IF(ISBLANK('Measured Data'!#REF!),"",'Measured Data'!#REF!)</f>
        <v>#REF!</v>
      </c>
      <c r="AU71" s="238" t="e">
        <f>IF(ISBLANK('Measured Data'!#REF!),"",'Measured Data'!#REF!)</f>
        <v>#REF!</v>
      </c>
      <c r="AV71" s="238" t="e">
        <f>IF(ISBLANK('Measured Data'!#REF!),"",'Measured Data'!#REF!)</f>
        <v>#REF!</v>
      </c>
      <c r="AW71" s="238" t="e">
        <f>IF(ISBLANK('Measured Data'!#REF!),"",'Measured Data'!#REF!)</f>
        <v>#REF!</v>
      </c>
      <c r="AX71" s="238" t="e">
        <f>IF(ISBLANK('Measured Data'!#REF!),"",'Measured Data'!#REF!)</f>
        <v>#REF!</v>
      </c>
      <c r="AY71" s="238" t="e">
        <f>IF(ISBLANK('Measured Data'!#REF!),"",'Measured Data'!#REF!)</f>
        <v>#REF!</v>
      </c>
      <c r="AZ71" s="238" t="e">
        <f>IF(ISBLANK('Measured Data'!#REF!),"",'Measured Data'!#REF!)</f>
        <v>#REF!</v>
      </c>
      <c r="BA71" s="238" t="e">
        <f>IF(ISBLANK('Measured Data'!#REF!),"",'Measured Data'!#REF!)</f>
        <v>#REF!</v>
      </c>
      <c r="BB71" s="238" t="e">
        <f>IF(ISBLANK('Measured Data'!#REF!),"",'Measured Data'!#REF!)</f>
        <v>#REF!</v>
      </c>
      <c r="BC71" s="238" t="e">
        <f>IF(ISBLANK('Measured Data'!#REF!),"",'Measured Data'!#REF!)</f>
        <v>#REF!</v>
      </c>
      <c r="BD71" s="238" t="e">
        <f>IF(ISBLANK('Measured Data'!#REF!),"",'Measured Data'!#REF!)</f>
        <v>#REF!</v>
      </c>
      <c r="BE71" s="238" t="e">
        <f>IF(ISBLANK('Measured Data'!#REF!),"",'Measured Data'!#REF!)</f>
        <v>#REF!</v>
      </c>
      <c r="BF71" s="238" t="e">
        <f>IF(ISBLANK('Measured Data'!#REF!),"",'Measured Data'!#REF!)</f>
        <v>#REF!</v>
      </c>
      <c r="BG71" s="238" t="e">
        <f>IF(ISBLANK('Measured Data'!#REF!),"",'Measured Data'!#REF!)</f>
        <v>#REF!</v>
      </c>
      <c r="BH71" s="238" t="e">
        <f>IF(ISBLANK('Measured Data'!#REF!),"",'Measured Data'!#REF!)</f>
        <v>#REF!</v>
      </c>
      <c r="BI71" s="238" t="e">
        <f>IF(ISBLANK('Measured Data'!#REF!),"",'Measured Data'!#REF!)</f>
        <v>#REF!</v>
      </c>
      <c r="BJ71" s="238" t="e">
        <f>IF(ISBLANK('Measured Data'!#REF!),"",'Measured Data'!#REF!)</f>
        <v>#REF!</v>
      </c>
      <c r="BK71" s="238" t="e">
        <f>IF(ISBLANK('Measured Data'!#REF!),"",'Measured Data'!#REF!)</f>
        <v>#REF!</v>
      </c>
      <c r="BL71" s="238" t="e">
        <f>IF(ISBLANK('Measured Data'!#REF!),"",'Measured Data'!#REF!)</f>
        <v>#REF!</v>
      </c>
      <c r="BM71" s="238" t="e">
        <f>IF(ISBLANK('Measured Data'!#REF!),"",'Measured Data'!#REF!)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IF('Measured Data'!B63&lt;&gt;0,'Measured Data'!$B$1,"")</f>
        <v/>
      </c>
      <c r="B72" s="238" t="str">
        <f>IF(ISBLANK('Measured Data'!A63),"",'Measured Data'!A63)</f>
        <v/>
      </c>
      <c r="C72" s="245" t="str">
        <f>IF(ISBLANK('Measured Data'!B63),"",'Measured Data'!B63)</f>
        <v/>
      </c>
      <c r="D72" s="246" t="str">
        <f>IF(ISBLANK('Measured Data'!C63),"",'Measured Data'!C63)</f>
        <v/>
      </c>
      <c r="E72" s="238" t="str">
        <f>IF(ISBLANK('Measured Data'!D63),"",'Measured Data'!D63)</f>
        <v/>
      </c>
      <c r="F72" s="238" t="str">
        <f>IF(ISBLANK('Measured Data'!E63),"",'Measured Data'!E63)</f>
        <v/>
      </c>
      <c r="G72" s="238" t="str">
        <f>IF(ISBLANK('Measured Data'!G63),"",'Measured Data'!G63)</f>
        <v/>
      </c>
      <c r="H72" s="238" t="str">
        <f>IF(ISBLANK('Measured Data'!H63),"",'Measured Data'!H63)</f>
        <v/>
      </c>
      <c r="I72" s="238" t="str">
        <f>IF(ISBLANK('Measured Data'!I63),"",'Measured Data'!I63)</f>
        <v/>
      </c>
      <c r="J72" s="238" t="str">
        <f>IF(ISBLANK('Measured Data'!J63),"",'Measured Data'!J63)</f>
        <v/>
      </c>
      <c r="K72" s="238" t="str">
        <f>IF(ISBLANK('Measured Data'!K63),"",'Measured Data'!K63)</f>
        <v/>
      </c>
      <c r="L72" s="238" t="str">
        <f>IF(ISBLANK('Measured Data'!L63),"",'Measured Data'!L63)</f>
        <v/>
      </c>
      <c r="M72" s="238" t="str">
        <f>IF(ISBLANK('Measured Data'!M63),"",'Measured Data'!M63)</f>
        <v/>
      </c>
      <c r="N72" s="238" t="str">
        <f>IF(ISBLANK('Measured Data'!N63),"",'Measured Data'!N63)</f>
        <v/>
      </c>
      <c r="O72" s="238" t="str">
        <f>IF(ISBLANK('Measured Data'!O63),"",'Measured Data'!O63)</f>
        <v/>
      </c>
      <c r="P72" s="238" t="str">
        <f>IF(ISBLANK('Measured Data'!P63),"",'Measured Data'!P63)</f>
        <v/>
      </c>
      <c r="Q72" s="238" t="str">
        <f>IF(ISBLANK('Measured Data'!Q63),"",'Measured Data'!Q63)</f>
        <v/>
      </c>
      <c r="R72" s="238" t="str">
        <f>IF(ISBLANK('Measured Data'!R63),"",'Measured Data'!R63)</f>
        <v/>
      </c>
      <c r="S72" s="238" t="str">
        <f>IF(ISBLANK('Measured Data'!S63),"",'Measured Data'!S63)</f>
        <v/>
      </c>
      <c r="T72" s="238" t="str">
        <f>IF(ISBLANK('Measured Data'!T63),"",'Measured Data'!T63)</f>
        <v/>
      </c>
      <c r="U72" s="238" t="str">
        <f>IF(ISBLANK('Measured Data'!U63),"",'Measured Data'!U63)</f>
        <v/>
      </c>
      <c r="V72" s="238" t="str">
        <f>IF(ISBLANK('Measured Data'!V63),"",'Measured Data'!V63)</f>
        <v/>
      </c>
      <c r="W72" s="238" t="str">
        <f>IF(ISBLANK('Measured Data'!W63),"",'Measured Data'!W63)</f>
        <v/>
      </c>
      <c r="X72" s="238" t="str">
        <f>IF(ISBLANK('Measured Data'!X63),"",'Measured Data'!X63)</f>
        <v/>
      </c>
      <c r="Y72" s="238" t="str">
        <f>IF(ISBLANK('Measured Data'!Y63),"",'Measured Data'!Y63)</f>
        <v/>
      </c>
      <c r="Z72" s="238" t="str">
        <f>IF(ISBLANK('Measured Data'!Z63),"",'Measured Data'!Z63)</f>
        <v/>
      </c>
      <c r="AA72" s="238" t="str">
        <f>IF(ISBLANK('Measured Data'!AA63),"",'Measured Data'!AA63)</f>
        <v/>
      </c>
      <c r="AB72" s="238" t="str">
        <f>IF(ISBLANK('Measured Data'!AB63),"",'Measured Data'!AB63)</f>
        <v/>
      </c>
      <c r="AC72" s="238" t="str">
        <f>IF(ISBLANK('Measured Data'!AC63),"",'Measured Data'!AC63)</f>
        <v/>
      </c>
      <c r="AD72" s="238" t="str">
        <f>IF(ISBLANK('Measured Data'!AD63),"",'Measured Data'!AD63)</f>
        <v/>
      </c>
      <c r="AE72" s="238" t="str">
        <f>IF(ISBLANK('Measured Data'!AE63),"",'Measured Data'!AE63)</f>
        <v/>
      </c>
      <c r="AF72" s="238" t="str">
        <f>IF(ISBLANK('Measured Data'!AF63),"",'Measured Data'!AF63)</f>
        <v/>
      </c>
      <c r="AG72" s="238" t="str">
        <f>IF(ISBLANK('Measured Data'!AG63),"",'Measured Data'!AG63)</f>
        <v/>
      </c>
      <c r="AH72" s="238" t="str">
        <f>IF(ISBLANK('Measured Data'!AH63),"",'Measured Data'!AH63)</f>
        <v/>
      </c>
      <c r="AI72" s="238" t="str">
        <f>IF(ISBLANK('Measured Data'!AI63),"",'Measured Data'!AI63)</f>
        <v/>
      </c>
      <c r="AJ72" s="238" t="str">
        <f>IF(ISBLANK('Measured Data'!AJ63),"",'Measured Data'!AJ63)</f>
        <v/>
      </c>
      <c r="AK72" s="238" t="str">
        <f>IF(ISBLANK('Measured Data'!AK63),"",'Measured Data'!AK63)</f>
        <v/>
      </c>
      <c r="AL72" s="238" t="str">
        <f>IF(ISBLANK('Measured Data'!AL63),"",'Measured Data'!AL63)</f>
        <v/>
      </c>
      <c r="AM72" s="238" t="str">
        <f>IF(ISBLANK('Measured Data'!AM63),"",'Measured Data'!AM63)</f>
        <v/>
      </c>
      <c r="AN72" s="238" t="str">
        <f>IF(ISBLANK('Measured Data'!AN63),"",'Measured Data'!AN63)</f>
        <v/>
      </c>
      <c r="AO72" s="238" t="str">
        <f>IF(ISBLANK('Measured Data'!AO63),"",'Measured Data'!AO63)</f>
        <v/>
      </c>
      <c r="AP72" s="238" t="str">
        <f>IF(ISBLANK('Measured Data'!AP63),"",'Measured Data'!AP63)</f>
        <v/>
      </c>
      <c r="AQ72" s="238" t="e">
        <f>IF(ISBLANK('Measured Data'!#REF!),"",'Measured Data'!#REF!)</f>
        <v>#REF!</v>
      </c>
      <c r="AR72" s="238" t="e">
        <f>IF(ISBLANK('Measured Data'!#REF!),"",'Measured Data'!#REF!)</f>
        <v>#REF!</v>
      </c>
      <c r="AS72" s="238" t="e">
        <f>IF(ISBLANK('Measured Data'!#REF!),"",'Measured Data'!#REF!)</f>
        <v>#REF!</v>
      </c>
      <c r="AT72" s="238" t="e">
        <f>IF(ISBLANK('Measured Data'!#REF!),"",'Measured Data'!#REF!)</f>
        <v>#REF!</v>
      </c>
      <c r="AU72" s="238" t="e">
        <f>IF(ISBLANK('Measured Data'!#REF!),"",'Measured Data'!#REF!)</f>
        <v>#REF!</v>
      </c>
      <c r="AV72" s="238" t="e">
        <f>IF(ISBLANK('Measured Data'!#REF!),"",'Measured Data'!#REF!)</f>
        <v>#REF!</v>
      </c>
      <c r="AW72" s="238" t="e">
        <f>IF(ISBLANK('Measured Data'!#REF!),"",'Measured Data'!#REF!)</f>
        <v>#REF!</v>
      </c>
      <c r="AX72" s="238" t="e">
        <f>IF(ISBLANK('Measured Data'!#REF!),"",'Measured Data'!#REF!)</f>
        <v>#REF!</v>
      </c>
      <c r="AY72" s="238" t="e">
        <f>IF(ISBLANK('Measured Data'!#REF!),"",'Measured Data'!#REF!)</f>
        <v>#REF!</v>
      </c>
      <c r="AZ72" s="238" t="e">
        <f>IF(ISBLANK('Measured Data'!#REF!),"",'Measured Data'!#REF!)</f>
        <v>#REF!</v>
      </c>
      <c r="BA72" s="238" t="e">
        <f>IF(ISBLANK('Measured Data'!#REF!),"",'Measured Data'!#REF!)</f>
        <v>#REF!</v>
      </c>
      <c r="BB72" s="238" t="e">
        <f>IF(ISBLANK('Measured Data'!#REF!),"",'Measured Data'!#REF!)</f>
        <v>#REF!</v>
      </c>
      <c r="BC72" s="238" t="e">
        <f>IF(ISBLANK('Measured Data'!#REF!),"",'Measured Data'!#REF!)</f>
        <v>#REF!</v>
      </c>
      <c r="BD72" s="238" t="e">
        <f>IF(ISBLANK('Measured Data'!#REF!),"",'Measured Data'!#REF!)</f>
        <v>#REF!</v>
      </c>
      <c r="BE72" s="238" t="e">
        <f>IF(ISBLANK('Measured Data'!#REF!),"",'Measured Data'!#REF!)</f>
        <v>#REF!</v>
      </c>
      <c r="BF72" s="238" t="e">
        <f>IF(ISBLANK('Measured Data'!#REF!),"",'Measured Data'!#REF!)</f>
        <v>#REF!</v>
      </c>
      <c r="BG72" s="238" t="e">
        <f>IF(ISBLANK('Measured Data'!#REF!),"",'Measured Data'!#REF!)</f>
        <v>#REF!</v>
      </c>
      <c r="BH72" s="238" t="e">
        <f>IF(ISBLANK('Measured Data'!#REF!),"",'Measured Data'!#REF!)</f>
        <v>#REF!</v>
      </c>
      <c r="BI72" s="238" t="e">
        <f>IF(ISBLANK('Measured Data'!#REF!),"",'Measured Data'!#REF!)</f>
        <v>#REF!</v>
      </c>
      <c r="BJ72" s="238" t="e">
        <f>IF(ISBLANK('Measured Data'!#REF!),"",'Measured Data'!#REF!)</f>
        <v>#REF!</v>
      </c>
      <c r="BK72" s="238" t="e">
        <f>IF(ISBLANK('Measured Data'!#REF!),"",'Measured Data'!#REF!)</f>
        <v>#REF!</v>
      </c>
      <c r="BL72" s="238" t="e">
        <f>IF(ISBLANK('Measured Data'!#REF!),"",'Measured Data'!#REF!)</f>
        <v>#REF!</v>
      </c>
      <c r="BM72" s="238" t="e">
        <f>IF(ISBLANK('Measured Data'!#REF!),"",'Measured Data'!#REF!)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IF('Measured Data'!B64&lt;&gt;0,'Measured Data'!$B$1,"")</f>
        <v/>
      </c>
      <c r="B73" s="238" t="str">
        <f>IF(ISBLANK('Measured Data'!A64),"",'Measured Data'!A64)</f>
        <v/>
      </c>
      <c r="C73" s="245" t="str">
        <f>IF(ISBLANK('Measured Data'!B64),"",'Measured Data'!B64)</f>
        <v/>
      </c>
      <c r="D73" s="246" t="str">
        <f>IF(ISBLANK('Measured Data'!C64),"",'Measured Data'!C64)</f>
        <v/>
      </c>
      <c r="E73" s="238" t="str">
        <f>IF(ISBLANK('Measured Data'!D64),"",'Measured Data'!D64)</f>
        <v/>
      </c>
      <c r="F73" s="238" t="str">
        <f>IF(ISBLANK('Measured Data'!E64),"",'Measured Data'!E64)</f>
        <v/>
      </c>
      <c r="G73" s="238" t="str">
        <f>IF(ISBLANK('Measured Data'!G64),"",'Measured Data'!G64)</f>
        <v/>
      </c>
      <c r="H73" s="238" t="str">
        <f>IF(ISBLANK('Measured Data'!H64),"",'Measured Data'!H64)</f>
        <v/>
      </c>
      <c r="I73" s="238" t="str">
        <f>IF(ISBLANK('Measured Data'!I64),"",'Measured Data'!I64)</f>
        <v/>
      </c>
      <c r="J73" s="238" t="str">
        <f>IF(ISBLANK('Measured Data'!J64),"",'Measured Data'!J64)</f>
        <v/>
      </c>
      <c r="K73" s="238" t="str">
        <f>IF(ISBLANK('Measured Data'!K64),"",'Measured Data'!K64)</f>
        <v/>
      </c>
      <c r="L73" s="238" t="str">
        <f>IF(ISBLANK('Measured Data'!L64),"",'Measured Data'!L64)</f>
        <v/>
      </c>
      <c r="M73" s="238" t="str">
        <f>IF(ISBLANK('Measured Data'!M64),"",'Measured Data'!M64)</f>
        <v/>
      </c>
      <c r="N73" s="238" t="str">
        <f>IF(ISBLANK('Measured Data'!N64),"",'Measured Data'!N64)</f>
        <v/>
      </c>
      <c r="O73" s="238" t="str">
        <f>IF(ISBLANK('Measured Data'!O64),"",'Measured Data'!O64)</f>
        <v/>
      </c>
      <c r="P73" s="238" t="str">
        <f>IF(ISBLANK('Measured Data'!P64),"",'Measured Data'!P64)</f>
        <v/>
      </c>
      <c r="Q73" s="238" t="str">
        <f>IF(ISBLANK('Measured Data'!Q64),"",'Measured Data'!Q64)</f>
        <v/>
      </c>
      <c r="R73" s="238" t="str">
        <f>IF(ISBLANK('Measured Data'!R64),"",'Measured Data'!R64)</f>
        <v/>
      </c>
      <c r="S73" s="238" t="str">
        <f>IF(ISBLANK('Measured Data'!S64),"",'Measured Data'!S64)</f>
        <v/>
      </c>
      <c r="T73" s="238" t="str">
        <f>IF(ISBLANK('Measured Data'!T64),"",'Measured Data'!T64)</f>
        <v/>
      </c>
      <c r="U73" s="238" t="str">
        <f>IF(ISBLANK('Measured Data'!U64),"",'Measured Data'!U64)</f>
        <v/>
      </c>
      <c r="V73" s="238" t="str">
        <f>IF(ISBLANK('Measured Data'!V64),"",'Measured Data'!V64)</f>
        <v/>
      </c>
      <c r="W73" s="238" t="str">
        <f>IF(ISBLANK('Measured Data'!W64),"",'Measured Data'!W64)</f>
        <v/>
      </c>
      <c r="X73" s="238" t="str">
        <f>IF(ISBLANK('Measured Data'!X64),"",'Measured Data'!X64)</f>
        <v/>
      </c>
      <c r="Y73" s="238" t="str">
        <f>IF(ISBLANK('Measured Data'!Y64),"",'Measured Data'!Y64)</f>
        <v/>
      </c>
      <c r="Z73" s="238" t="str">
        <f>IF(ISBLANK('Measured Data'!Z64),"",'Measured Data'!Z64)</f>
        <v/>
      </c>
      <c r="AA73" s="238" t="str">
        <f>IF(ISBLANK('Measured Data'!AA64),"",'Measured Data'!AA64)</f>
        <v/>
      </c>
      <c r="AB73" s="238" t="str">
        <f>IF(ISBLANK('Measured Data'!AB64),"",'Measured Data'!AB64)</f>
        <v/>
      </c>
      <c r="AC73" s="238" t="str">
        <f>IF(ISBLANK('Measured Data'!AC64),"",'Measured Data'!AC64)</f>
        <v/>
      </c>
      <c r="AD73" s="238" t="str">
        <f>IF(ISBLANK('Measured Data'!AD64),"",'Measured Data'!AD64)</f>
        <v/>
      </c>
      <c r="AE73" s="238" t="str">
        <f>IF(ISBLANK('Measured Data'!AE64),"",'Measured Data'!AE64)</f>
        <v/>
      </c>
      <c r="AF73" s="238" t="str">
        <f>IF(ISBLANK('Measured Data'!AF64),"",'Measured Data'!AF64)</f>
        <v/>
      </c>
      <c r="AG73" s="238" t="str">
        <f>IF(ISBLANK('Measured Data'!AG64),"",'Measured Data'!AG64)</f>
        <v/>
      </c>
      <c r="AH73" s="238" t="str">
        <f>IF(ISBLANK('Measured Data'!AH64),"",'Measured Data'!AH64)</f>
        <v/>
      </c>
      <c r="AI73" s="238" t="str">
        <f>IF(ISBLANK('Measured Data'!AI64),"",'Measured Data'!AI64)</f>
        <v/>
      </c>
      <c r="AJ73" s="238" t="str">
        <f>IF(ISBLANK('Measured Data'!AJ64),"",'Measured Data'!AJ64)</f>
        <v/>
      </c>
      <c r="AK73" s="238" t="str">
        <f>IF(ISBLANK('Measured Data'!AK64),"",'Measured Data'!AK64)</f>
        <v/>
      </c>
      <c r="AL73" s="238" t="str">
        <f>IF(ISBLANK('Measured Data'!AL64),"",'Measured Data'!AL64)</f>
        <v/>
      </c>
      <c r="AM73" s="238" t="str">
        <f>IF(ISBLANK('Measured Data'!AM64),"",'Measured Data'!AM64)</f>
        <v/>
      </c>
      <c r="AN73" s="238" t="str">
        <f>IF(ISBLANK('Measured Data'!AN64),"",'Measured Data'!AN64)</f>
        <v/>
      </c>
      <c r="AO73" s="238" t="str">
        <f>IF(ISBLANK('Measured Data'!AO64),"",'Measured Data'!AO64)</f>
        <v/>
      </c>
      <c r="AP73" s="238" t="str">
        <f>IF(ISBLANK('Measured Data'!AP64),"",'Measured Data'!AP64)</f>
        <v/>
      </c>
      <c r="AQ73" s="238" t="e">
        <f>IF(ISBLANK('Measured Data'!#REF!),"",'Measured Data'!#REF!)</f>
        <v>#REF!</v>
      </c>
      <c r="AR73" s="238" t="e">
        <f>IF(ISBLANK('Measured Data'!#REF!),"",'Measured Data'!#REF!)</f>
        <v>#REF!</v>
      </c>
      <c r="AS73" s="238" t="e">
        <f>IF(ISBLANK('Measured Data'!#REF!),"",'Measured Data'!#REF!)</f>
        <v>#REF!</v>
      </c>
      <c r="AT73" s="238" t="e">
        <f>IF(ISBLANK('Measured Data'!#REF!),"",'Measured Data'!#REF!)</f>
        <v>#REF!</v>
      </c>
      <c r="AU73" s="238" t="e">
        <f>IF(ISBLANK('Measured Data'!#REF!),"",'Measured Data'!#REF!)</f>
        <v>#REF!</v>
      </c>
      <c r="AV73" s="238" t="e">
        <f>IF(ISBLANK('Measured Data'!#REF!),"",'Measured Data'!#REF!)</f>
        <v>#REF!</v>
      </c>
      <c r="AW73" s="238" t="e">
        <f>IF(ISBLANK('Measured Data'!#REF!),"",'Measured Data'!#REF!)</f>
        <v>#REF!</v>
      </c>
      <c r="AX73" s="238" t="e">
        <f>IF(ISBLANK('Measured Data'!#REF!),"",'Measured Data'!#REF!)</f>
        <v>#REF!</v>
      </c>
      <c r="AY73" s="238" t="e">
        <f>IF(ISBLANK('Measured Data'!#REF!),"",'Measured Data'!#REF!)</f>
        <v>#REF!</v>
      </c>
      <c r="AZ73" s="238" t="e">
        <f>IF(ISBLANK('Measured Data'!#REF!),"",'Measured Data'!#REF!)</f>
        <v>#REF!</v>
      </c>
      <c r="BA73" s="238" t="e">
        <f>IF(ISBLANK('Measured Data'!#REF!),"",'Measured Data'!#REF!)</f>
        <v>#REF!</v>
      </c>
      <c r="BB73" s="238" t="e">
        <f>IF(ISBLANK('Measured Data'!#REF!),"",'Measured Data'!#REF!)</f>
        <v>#REF!</v>
      </c>
      <c r="BC73" s="238" t="e">
        <f>IF(ISBLANK('Measured Data'!#REF!),"",'Measured Data'!#REF!)</f>
        <v>#REF!</v>
      </c>
      <c r="BD73" s="238" t="e">
        <f>IF(ISBLANK('Measured Data'!#REF!),"",'Measured Data'!#REF!)</f>
        <v>#REF!</v>
      </c>
      <c r="BE73" s="238" t="e">
        <f>IF(ISBLANK('Measured Data'!#REF!),"",'Measured Data'!#REF!)</f>
        <v>#REF!</v>
      </c>
      <c r="BF73" s="238" t="e">
        <f>IF(ISBLANK('Measured Data'!#REF!),"",'Measured Data'!#REF!)</f>
        <v>#REF!</v>
      </c>
      <c r="BG73" s="238" t="e">
        <f>IF(ISBLANK('Measured Data'!#REF!),"",'Measured Data'!#REF!)</f>
        <v>#REF!</v>
      </c>
      <c r="BH73" s="238" t="e">
        <f>IF(ISBLANK('Measured Data'!#REF!),"",'Measured Data'!#REF!)</f>
        <v>#REF!</v>
      </c>
      <c r="BI73" s="238" t="e">
        <f>IF(ISBLANK('Measured Data'!#REF!),"",'Measured Data'!#REF!)</f>
        <v>#REF!</v>
      </c>
      <c r="BJ73" s="238" t="e">
        <f>IF(ISBLANK('Measured Data'!#REF!),"",'Measured Data'!#REF!)</f>
        <v>#REF!</v>
      </c>
      <c r="BK73" s="238" t="e">
        <f>IF(ISBLANK('Measured Data'!#REF!),"",'Measured Data'!#REF!)</f>
        <v>#REF!</v>
      </c>
      <c r="BL73" s="238" t="e">
        <f>IF(ISBLANK('Measured Data'!#REF!),"",'Measured Data'!#REF!)</f>
        <v>#REF!</v>
      </c>
      <c r="BM73" s="238" t="e">
        <f>IF(ISBLANK('Measured Data'!#REF!),"",'Measured Data'!#REF!)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IF('Measured Data'!B65&lt;&gt;0,'Measured Data'!$B$1,"")</f>
        <v/>
      </c>
      <c r="B74" s="238" t="str">
        <f>IF(ISBLANK('Measured Data'!A65),"",'Measured Data'!A65)</f>
        <v/>
      </c>
      <c r="C74" s="245" t="str">
        <f>IF(ISBLANK('Measured Data'!B65),"",'Measured Data'!B65)</f>
        <v/>
      </c>
      <c r="D74" s="246" t="str">
        <f>IF(ISBLANK('Measured Data'!C65),"",'Measured Data'!C65)</f>
        <v/>
      </c>
      <c r="E74" s="238" t="str">
        <f>IF(ISBLANK('Measured Data'!D65),"",'Measured Data'!D65)</f>
        <v/>
      </c>
      <c r="F74" s="238" t="str">
        <f>IF(ISBLANK('Measured Data'!E65),"",'Measured Data'!E65)</f>
        <v/>
      </c>
      <c r="G74" s="238" t="str">
        <f>IF(ISBLANK('Measured Data'!G65),"",'Measured Data'!G65)</f>
        <v/>
      </c>
      <c r="H74" s="238" t="str">
        <f>IF(ISBLANK('Measured Data'!H65),"",'Measured Data'!H65)</f>
        <v/>
      </c>
      <c r="I74" s="238" t="str">
        <f>IF(ISBLANK('Measured Data'!I65),"",'Measured Data'!I65)</f>
        <v/>
      </c>
      <c r="J74" s="238" t="str">
        <f>IF(ISBLANK('Measured Data'!J65),"",'Measured Data'!J65)</f>
        <v/>
      </c>
      <c r="K74" s="238" t="str">
        <f>IF(ISBLANK('Measured Data'!K65),"",'Measured Data'!K65)</f>
        <v/>
      </c>
      <c r="L74" s="238" t="str">
        <f>IF(ISBLANK('Measured Data'!L65),"",'Measured Data'!L65)</f>
        <v/>
      </c>
      <c r="M74" s="238" t="str">
        <f>IF(ISBLANK('Measured Data'!M65),"",'Measured Data'!M65)</f>
        <v/>
      </c>
      <c r="N74" s="238" t="str">
        <f>IF(ISBLANK('Measured Data'!N65),"",'Measured Data'!N65)</f>
        <v/>
      </c>
      <c r="O74" s="238" t="str">
        <f>IF(ISBLANK('Measured Data'!O65),"",'Measured Data'!O65)</f>
        <v/>
      </c>
      <c r="P74" s="238" t="str">
        <f>IF(ISBLANK('Measured Data'!P65),"",'Measured Data'!P65)</f>
        <v/>
      </c>
      <c r="Q74" s="238" t="str">
        <f>IF(ISBLANK('Measured Data'!Q65),"",'Measured Data'!Q65)</f>
        <v/>
      </c>
      <c r="R74" s="238" t="str">
        <f>IF(ISBLANK('Measured Data'!R65),"",'Measured Data'!R65)</f>
        <v/>
      </c>
      <c r="S74" s="238" t="str">
        <f>IF(ISBLANK('Measured Data'!S65),"",'Measured Data'!S65)</f>
        <v/>
      </c>
      <c r="T74" s="238" t="str">
        <f>IF(ISBLANK('Measured Data'!T65),"",'Measured Data'!T65)</f>
        <v/>
      </c>
      <c r="U74" s="238" t="str">
        <f>IF(ISBLANK('Measured Data'!U65),"",'Measured Data'!U65)</f>
        <v/>
      </c>
      <c r="V74" s="238" t="str">
        <f>IF(ISBLANK('Measured Data'!V65),"",'Measured Data'!V65)</f>
        <v/>
      </c>
      <c r="W74" s="238" t="str">
        <f>IF(ISBLANK('Measured Data'!W65),"",'Measured Data'!W65)</f>
        <v/>
      </c>
      <c r="X74" s="238" t="str">
        <f>IF(ISBLANK('Measured Data'!X65),"",'Measured Data'!X65)</f>
        <v/>
      </c>
      <c r="Y74" s="238" t="str">
        <f>IF(ISBLANK('Measured Data'!Y65),"",'Measured Data'!Y65)</f>
        <v/>
      </c>
      <c r="Z74" s="238" t="str">
        <f>IF(ISBLANK('Measured Data'!Z65),"",'Measured Data'!Z65)</f>
        <v/>
      </c>
      <c r="AA74" s="238" t="str">
        <f>IF(ISBLANK('Measured Data'!AA65),"",'Measured Data'!AA65)</f>
        <v/>
      </c>
      <c r="AB74" s="238" t="str">
        <f>IF(ISBLANK('Measured Data'!AB65),"",'Measured Data'!AB65)</f>
        <v/>
      </c>
      <c r="AC74" s="238" t="str">
        <f>IF(ISBLANK('Measured Data'!AC65),"",'Measured Data'!AC65)</f>
        <v/>
      </c>
      <c r="AD74" s="238" t="str">
        <f>IF(ISBLANK('Measured Data'!AD65),"",'Measured Data'!AD65)</f>
        <v/>
      </c>
      <c r="AE74" s="238" t="str">
        <f>IF(ISBLANK('Measured Data'!AE65),"",'Measured Data'!AE65)</f>
        <v/>
      </c>
      <c r="AF74" s="238" t="str">
        <f>IF(ISBLANK('Measured Data'!AF65),"",'Measured Data'!AF65)</f>
        <v/>
      </c>
      <c r="AG74" s="238" t="str">
        <f>IF(ISBLANK('Measured Data'!AG65),"",'Measured Data'!AG65)</f>
        <v/>
      </c>
      <c r="AH74" s="238" t="str">
        <f>IF(ISBLANK('Measured Data'!AH65),"",'Measured Data'!AH65)</f>
        <v/>
      </c>
      <c r="AI74" s="238" t="str">
        <f>IF(ISBLANK('Measured Data'!AI65),"",'Measured Data'!AI65)</f>
        <v/>
      </c>
      <c r="AJ74" s="238" t="str">
        <f>IF(ISBLANK('Measured Data'!AJ65),"",'Measured Data'!AJ65)</f>
        <v/>
      </c>
      <c r="AK74" s="238" t="str">
        <f>IF(ISBLANK('Measured Data'!AK65),"",'Measured Data'!AK65)</f>
        <v/>
      </c>
      <c r="AL74" s="238" t="str">
        <f>IF(ISBLANK('Measured Data'!AL65),"",'Measured Data'!AL65)</f>
        <v/>
      </c>
      <c r="AM74" s="238" t="str">
        <f>IF(ISBLANK('Measured Data'!AM65),"",'Measured Data'!AM65)</f>
        <v/>
      </c>
      <c r="AN74" s="238" t="str">
        <f>IF(ISBLANK('Measured Data'!AN65),"",'Measured Data'!AN65)</f>
        <v/>
      </c>
      <c r="AO74" s="238" t="str">
        <f>IF(ISBLANK('Measured Data'!AO65),"",'Measured Data'!AO65)</f>
        <v/>
      </c>
      <c r="AP74" s="238" t="str">
        <f>IF(ISBLANK('Measured Data'!AP65),"",'Measured Data'!AP65)</f>
        <v/>
      </c>
      <c r="AQ74" s="238" t="e">
        <f>IF(ISBLANK('Measured Data'!#REF!),"",'Measured Data'!#REF!)</f>
        <v>#REF!</v>
      </c>
      <c r="AR74" s="238" t="e">
        <f>IF(ISBLANK('Measured Data'!#REF!),"",'Measured Data'!#REF!)</f>
        <v>#REF!</v>
      </c>
      <c r="AS74" s="238" t="e">
        <f>IF(ISBLANK('Measured Data'!#REF!),"",'Measured Data'!#REF!)</f>
        <v>#REF!</v>
      </c>
      <c r="AT74" s="238" t="e">
        <f>IF(ISBLANK('Measured Data'!#REF!),"",'Measured Data'!#REF!)</f>
        <v>#REF!</v>
      </c>
      <c r="AU74" s="238" t="e">
        <f>IF(ISBLANK('Measured Data'!#REF!),"",'Measured Data'!#REF!)</f>
        <v>#REF!</v>
      </c>
      <c r="AV74" s="238" t="e">
        <f>IF(ISBLANK('Measured Data'!#REF!),"",'Measured Data'!#REF!)</f>
        <v>#REF!</v>
      </c>
      <c r="AW74" s="238" t="e">
        <f>IF(ISBLANK('Measured Data'!#REF!),"",'Measured Data'!#REF!)</f>
        <v>#REF!</v>
      </c>
      <c r="AX74" s="238" t="e">
        <f>IF(ISBLANK('Measured Data'!#REF!),"",'Measured Data'!#REF!)</f>
        <v>#REF!</v>
      </c>
      <c r="AY74" s="238" t="e">
        <f>IF(ISBLANK('Measured Data'!#REF!),"",'Measured Data'!#REF!)</f>
        <v>#REF!</v>
      </c>
      <c r="AZ74" s="238" t="e">
        <f>IF(ISBLANK('Measured Data'!#REF!),"",'Measured Data'!#REF!)</f>
        <v>#REF!</v>
      </c>
      <c r="BA74" s="238" t="e">
        <f>IF(ISBLANK('Measured Data'!#REF!),"",'Measured Data'!#REF!)</f>
        <v>#REF!</v>
      </c>
      <c r="BB74" s="238" t="e">
        <f>IF(ISBLANK('Measured Data'!#REF!),"",'Measured Data'!#REF!)</f>
        <v>#REF!</v>
      </c>
      <c r="BC74" s="238" t="e">
        <f>IF(ISBLANK('Measured Data'!#REF!),"",'Measured Data'!#REF!)</f>
        <v>#REF!</v>
      </c>
      <c r="BD74" s="238" t="e">
        <f>IF(ISBLANK('Measured Data'!#REF!),"",'Measured Data'!#REF!)</f>
        <v>#REF!</v>
      </c>
      <c r="BE74" s="238" t="e">
        <f>IF(ISBLANK('Measured Data'!#REF!),"",'Measured Data'!#REF!)</f>
        <v>#REF!</v>
      </c>
      <c r="BF74" s="238" t="e">
        <f>IF(ISBLANK('Measured Data'!#REF!),"",'Measured Data'!#REF!)</f>
        <v>#REF!</v>
      </c>
      <c r="BG74" s="238" t="e">
        <f>IF(ISBLANK('Measured Data'!#REF!),"",'Measured Data'!#REF!)</f>
        <v>#REF!</v>
      </c>
      <c r="BH74" s="238" t="e">
        <f>IF(ISBLANK('Measured Data'!#REF!),"",'Measured Data'!#REF!)</f>
        <v>#REF!</v>
      </c>
      <c r="BI74" s="238" t="e">
        <f>IF(ISBLANK('Measured Data'!#REF!),"",'Measured Data'!#REF!)</f>
        <v>#REF!</v>
      </c>
      <c r="BJ74" s="238" t="e">
        <f>IF(ISBLANK('Measured Data'!#REF!),"",'Measured Data'!#REF!)</f>
        <v>#REF!</v>
      </c>
      <c r="BK74" s="238" t="e">
        <f>IF(ISBLANK('Measured Data'!#REF!),"",'Measured Data'!#REF!)</f>
        <v>#REF!</v>
      </c>
      <c r="BL74" s="238" t="e">
        <f>IF(ISBLANK('Measured Data'!#REF!),"",'Measured Data'!#REF!)</f>
        <v>#REF!</v>
      </c>
      <c r="BM74" s="238" t="e">
        <f>IF(ISBLANK('Measured Data'!#REF!),"",'Measured Data'!#REF!)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IF('Measured Data'!B66&lt;&gt;0,'Measured Data'!$B$1,"")</f>
        <v/>
      </c>
      <c r="B75" s="238" t="str">
        <f>IF(ISBLANK('Measured Data'!A66),"",'Measured Data'!A66)</f>
        <v/>
      </c>
      <c r="C75" s="245" t="str">
        <f>IF(ISBLANK('Measured Data'!B66),"",'Measured Data'!B66)</f>
        <v/>
      </c>
      <c r="D75" s="246" t="str">
        <f>IF(ISBLANK('Measured Data'!C66),"",'Measured Data'!C66)</f>
        <v/>
      </c>
      <c r="E75" s="238" t="str">
        <f>IF(ISBLANK('Measured Data'!D66),"",'Measured Data'!D66)</f>
        <v/>
      </c>
      <c r="F75" s="238" t="str">
        <f>IF(ISBLANK('Measured Data'!E66),"",'Measured Data'!E66)</f>
        <v/>
      </c>
      <c r="G75" s="238" t="str">
        <f>IF(ISBLANK('Measured Data'!G66),"",'Measured Data'!G66)</f>
        <v/>
      </c>
      <c r="H75" s="238" t="str">
        <f>IF(ISBLANK('Measured Data'!H66),"",'Measured Data'!H66)</f>
        <v/>
      </c>
      <c r="I75" s="238" t="str">
        <f>IF(ISBLANK('Measured Data'!I66),"",'Measured Data'!I66)</f>
        <v/>
      </c>
      <c r="J75" s="238" t="str">
        <f>IF(ISBLANK('Measured Data'!J66),"",'Measured Data'!J66)</f>
        <v/>
      </c>
      <c r="K75" s="238" t="str">
        <f>IF(ISBLANK('Measured Data'!K66),"",'Measured Data'!K66)</f>
        <v/>
      </c>
      <c r="L75" s="238" t="str">
        <f>IF(ISBLANK('Measured Data'!L66),"",'Measured Data'!L66)</f>
        <v/>
      </c>
      <c r="M75" s="238" t="str">
        <f>IF(ISBLANK('Measured Data'!M66),"",'Measured Data'!M66)</f>
        <v/>
      </c>
      <c r="N75" s="238" t="str">
        <f>IF(ISBLANK('Measured Data'!N66),"",'Measured Data'!N66)</f>
        <v/>
      </c>
      <c r="O75" s="238" t="str">
        <f>IF(ISBLANK('Measured Data'!O66),"",'Measured Data'!O66)</f>
        <v/>
      </c>
      <c r="P75" s="238" t="str">
        <f>IF(ISBLANK('Measured Data'!P66),"",'Measured Data'!P66)</f>
        <v/>
      </c>
      <c r="Q75" s="238" t="str">
        <f>IF(ISBLANK('Measured Data'!Q66),"",'Measured Data'!Q66)</f>
        <v/>
      </c>
      <c r="R75" s="238" t="str">
        <f>IF(ISBLANK('Measured Data'!R66),"",'Measured Data'!R66)</f>
        <v/>
      </c>
      <c r="S75" s="238" t="str">
        <f>IF(ISBLANK('Measured Data'!S66),"",'Measured Data'!S66)</f>
        <v/>
      </c>
      <c r="T75" s="238" t="str">
        <f>IF(ISBLANK('Measured Data'!T66),"",'Measured Data'!T66)</f>
        <v/>
      </c>
      <c r="U75" s="238" t="str">
        <f>IF(ISBLANK('Measured Data'!U66),"",'Measured Data'!U66)</f>
        <v/>
      </c>
      <c r="V75" s="238" t="str">
        <f>IF(ISBLANK('Measured Data'!V66),"",'Measured Data'!V66)</f>
        <v/>
      </c>
      <c r="W75" s="238" t="str">
        <f>IF(ISBLANK('Measured Data'!W66),"",'Measured Data'!W66)</f>
        <v/>
      </c>
      <c r="X75" s="238" t="str">
        <f>IF(ISBLANK('Measured Data'!X66),"",'Measured Data'!X66)</f>
        <v/>
      </c>
      <c r="Y75" s="238" t="str">
        <f>IF(ISBLANK('Measured Data'!Y66),"",'Measured Data'!Y66)</f>
        <v/>
      </c>
      <c r="Z75" s="238" t="str">
        <f>IF(ISBLANK('Measured Data'!Z66),"",'Measured Data'!Z66)</f>
        <v/>
      </c>
      <c r="AA75" s="238" t="str">
        <f>IF(ISBLANK('Measured Data'!AA66),"",'Measured Data'!AA66)</f>
        <v/>
      </c>
      <c r="AB75" s="238" t="str">
        <f>IF(ISBLANK('Measured Data'!AB66),"",'Measured Data'!AB66)</f>
        <v/>
      </c>
      <c r="AC75" s="238" t="str">
        <f>IF(ISBLANK('Measured Data'!AC66),"",'Measured Data'!AC66)</f>
        <v/>
      </c>
      <c r="AD75" s="238" t="str">
        <f>IF(ISBLANK('Measured Data'!AD66),"",'Measured Data'!AD66)</f>
        <v/>
      </c>
      <c r="AE75" s="238" t="str">
        <f>IF(ISBLANK('Measured Data'!AE66),"",'Measured Data'!AE66)</f>
        <v/>
      </c>
      <c r="AF75" s="238" t="str">
        <f>IF(ISBLANK('Measured Data'!AF66),"",'Measured Data'!AF66)</f>
        <v/>
      </c>
      <c r="AG75" s="238" t="str">
        <f>IF(ISBLANK('Measured Data'!AG66),"",'Measured Data'!AG66)</f>
        <v/>
      </c>
      <c r="AH75" s="238" t="str">
        <f>IF(ISBLANK('Measured Data'!AH66),"",'Measured Data'!AH66)</f>
        <v/>
      </c>
      <c r="AI75" s="238" t="str">
        <f>IF(ISBLANK('Measured Data'!AI66),"",'Measured Data'!AI66)</f>
        <v/>
      </c>
      <c r="AJ75" s="238" t="str">
        <f>IF(ISBLANK('Measured Data'!AJ66),"",'Measured Data'!AJ66)</f>
        <v/>
      </c>
      <c r="AK75" s="238" t="str">
        <f>IF(ISBLANK('Measured Data'!AK66),"",'Measured Data'!AK66)</f>
        <v/>
      </c>
      <c r="AL75" s="238" t="str">
        <f>IF(ISBLANK('Measured Data'!AL66),"",'Measured Data'!AL66)</f>
        <v/>
      </c>
      <c r="AM75" s="238" t="str">
        <f>IF(ISBLANK('Measured Data'!AM66),"",'Measured Data'!AM66)</f>
        <v/>
      </c>
      <c r="AN75" s="238" t="str">
        <f>IF(ISBLANK('Measured Data'!AN66),"",'Measured Data'!AN66)</f>
        <v/>
      </c>
      <c r="AO75" s="238" t="str">
        <f>IF(ISBLANK('Measured Data'!AO66),"",'Measured Data'!AO66)</f>
        <v/>
      </c>
      <c r="AP75" s="238" t="str">
        <f>IF(ISBLANK('Measured Data'!AP66),"",'Measured Data'!AP66)</f>
        <v/>
      </c>
      <c r="AQ75" s="238" t="e">
        <f>IF(ISBLANK('Measured Data'!#REF!),"",'Measured Data'!#REF!)</f>
        <v>#REF!</v>
      </c>
      <c r="AR75" s="238" t="e">
        <f>IF(ISBLANK('Measured Data'!#REF!),"",'Measured Data'!#REF!)</f>
        <v>#REF!</v>
      </c>
      <c r="AS75" s="238" t="e">
        <f>IF(ISBLANK('Measured Data'!#REF!),"",'Measured Data'!#REF!)</f>
        <v>#REF!</v>
      </c>
      <c r="AT75" s="238" t="e">
        <f>IF(ISBLANK('Measured Data'!#REF!),"",'Measured Data'!#REF!)</f>
        <v>#REF!</v>
      </c>
      <c r="AU75" s="238" t="e">
        <f>IF(ISBLANK('Measured Data'!#REF!),"",'Measured Data'!#REF!)</f>
        <v>#REF!</v>
      </c>
      <c r="AV75" s="238" t="e">
        <f>IF(ISBLANK('Measured Data'!#REF!),"",'Measured Data'!#REF!)</f>
        <v>#REF!</v>
      </c>
      <c r="AW75" s="238" t="e">
        <f>IF(ISBLANK('Measured Data'!#REF!),"",'Measured Data'!#REF!)</f>
        <v>#REF!</v>
      </c>
      <c r="AX75" s="238" t="e">
        <f>IF(ISBLANK('Measured Data'!#REF!),"",'Measured Data'!#REF!)</f>
        <v>#REF!</v>
      </c>
      <c r="AY75" s="238" t="e">
        <f>IF(ISBLANK('Measured Data'!#REF!),"",'Measured Data'!#REF!)</f>
        <v>#REF!</v>
      </c>
      <c r="AZ75" s="238" t="e">
        <f>IF(ISBLANK('Measured Data'!#REF!),"",'Measured Data'!#REF!)</f>
        <v>#REF!</v>
      </c>
      <c r="BA75" s="238" t="e">
        <f>IF(ISBLANK('Measured Data'!#REF!),"",'Measured Data'!#REF!)</f>
        <v>#REF!</v>
      </c>
      <c r="BB75" s="238" t="e">
        <f>IF(ISBLANK('Measured Data'!#REF!),"",'Measured Data'!#REF!)</f>
        <v>#REF!</v>
      </c>
      <c r="BC75" s="238" t="e">
        <f>IF(ISBLANK('Measured Data'!#REF!),"",'Measured Data'!#REF!)</f>
        <v>#REF!</v>
      </c>
      <c r="BD75" s="238" t="e">
        <f>IF(ISBLANK('Measured Data'!#REF!),"",'Measured Data'!#REF!)</f>
        <v>#REF!</v>
      </c>
      <c r="BE75" s="238" t="e">
        <f>IF(ISBLANK('Measured Data'!#REF!),"",'Measured Data'!#REF!)</f>
        <v>#REF!</v>
      </c>
      <c r="BF75" s="238" t="e">
        <f>IF(ISBLANK('Measured Data'!#REF!),"",'Measured Data'!#REF!)</f>
        <v>#REF!</v>
      </c>
      <c r="BG75" s="238" t="e">
        <f>IF(ISBLANK('Measured Data'!#REF!),"",'Measured Data'!#REF!)</f>
        <v>#REF!</v>
      </c>
      <c r="BH75" s="238" t="e">
        <f>IF(ISBLANK('Measured Data'!#REF!),"",'Measured Data'!#REF!)</f>
        <v>#REF!</v>
      </c>
      <c r="BI75" s="238" t="e">
        <f>IF(ISBLANK('Measured Data'!#REF!),"",'Measured Data'!#REF!)</f>
        <v>#REF!</v>
      </c>
      <c r="BJ75" s="238" t="e">
        <f>IF(ISBLANK('Measured Data'!#REF!),"",'Measured Data'!#REF!)</f>
        <v>#REF!</v>
      </c>
      <c r="BK75" s="238" t="e">
        <f>IF(ISBLANK('Measured Data'!#REF!),"",'Measured Data'!#REF!)</f>
        <v>#REF!</v>
      </c>
      <c r="BL75" s="238" t="e">
        <f>IF(ISBLANK('Measured Data'!#REF!),"",'Measured Data'!#REF!)</f>
        <v>#REF!</v>
      </c>
      <c r="BM75" s="238" t="e">
        <f>IF(ISBLANK('Measured Data'!#REF!),"",'Measured Data'!#REF!)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IF('Measured Data'!B67&lt;&gt;0,'Measured Data'!$B$1,"")</f>
        <v/>
      </c>
      <c r="B76" s="238" t="str">
        <f>IF(ISBLANK('Measured Data'!A67),"",'Measured Data'!A67)</f>
        <v/>
      </c>
      <c r="C76" s="245" t="str">
        <f>IF(ISBLANK('Measured Data'!B67),"",'Measured Data'!B67)</f>
        <v/>
      </c>
      <c r="D76" s="246" t="str">
        <f>IF(ISBLANK('Measured Data'!C67),"",'Measured Data'!C67)</f>
        <v/>
      </c>
      <c r="E76" s="238" t="str">
        <f>IF(ISBLANK('Measured Data'!D67),"",'Measured Data'!D67)</f>
        <v/>
      </c>
      <c r="F76" s="238" t="str">
        <f>IF(ISBLANK('Measured Data'!E67),"",'Measured Data'!E67)</f>
        <v/>
      </c>
      <c r="G76" s="238" t="str">
        <f>IF(ISBLANK('Measured Data'!G67),"",'Measured Data'!G67)</f>
        <v/>
      </c>
      <c r="H76" s="238" t="str">
        <f>IF(ISBLANK('Measured Data'!H67),"",'Measured Data'!H67)</f>
        <v/>
      </c>
      <c r="I76" s="238" t="str">
        <f>IF(ISBLANK('Measured Data'!I67),"",'Measured Data'!I67)</f>
        <v/>
      </c>
      <c r="J76" s="238" t="str">
        <f>IF(ISBLANK('Measured Data'!J67),"",'Measured Data'!J67)</f>
        <v/>
      </c>
      <c r="K76" s="238" t="str">
        <f>IF(ISBLANK('Measured Data'!K67),"",'Measured Data'!K67)</f>
        <v/>
      </c>
      <c r="L76" s="238" t="str">
        <f>IF(ISBLANK('Measured Data'!L67),"",'Measured Data'!L67)</f>
        <v/>
      </c>
      <c r="M76" s="238" t="str">
        <f>IF(ISBLANK('Measured Data'!M67),"",'Measured Data'!M67)</f>
        <v/>
      </c>
      <c r="N76" s="238" t="str">
        <f>IF(ISBLANK('Measured Data'!N67),"",'Measured Data'!N67)</f>
        <v/>
      </c>
      <c r="O76" s="238" t="str">
        <f>IF(ISBLANK('Measured Data'!O67),"",'Measured Data'!O67)</f>
        <v/>
      </c>
      <c r="P76" s="238" t="str">
        <f>IF(ISBLANK('Measured Data'!P67),"",'Measured Data'!P67)</f>
        <v/>
      </c>
      <c r="Q76" s="238" t="str">
        <f>IF(ISBLANK('Measured Data'!Q67),"",'Measured Data'!Q67)</f>
        <v/>
      </c>
      <c r="R76" s="238" t="str">
        <f>IF(ISBLANK('Measured Data'!R67),"",'Measured Data'!R67)</f>
        <v/>
      </c>
      <c r="S76" s="238" t="str">
        <f>IF(ISBLANK('Measured Data'!S67),"",'Measured Data'!S67)</f>
        <v/>
      </c>
      <c r="T76" s="238" t="str">
        <f>IF(ISBLANK('Measured Data'!T67),"",'Measured Data'!T67)</f>
        <v/>
      </c>
      <c r="U76" s="238" t="str">
        <f>IF(ISBLANK('Measured Data'!U67),"",'Measured Data'!U67)</f>
        <v/>
      </c>
      <c r="V76" s="238" t="str">
        <f>IF(ISBLANK('Measured Data'!V67),"",'Measured Data'!V67)</f>
        <v/>
      </c>
      <c r="W76" s="238" t="str">
        <f>IF(ISBLANK('Measured Data'!W67),"",'Measured Data'!W67)</f>
        <v/>
      </c>
      <c r="X76" s="238" t="str">
        <f>IF(ISBLANK('Measured Data'!X67),"",'Measured Data'!X67)</f>
        <v/>
      </c>
      <c r="Y76" s="238" t="str">
        <f>IF(ISBLANK('Measured Data'!Y67),"",'Measured Data'!Y67)</f>
        <v/>
      </c>
      <c r="Z76" s="238" t="str">
        <f>IF(ISBLANK('Measured Data'!Z67),"",'Measured Data'!Z67)</f>
        <v/>
      </c>
      <c r="AA76" s="238" t="str">
        <f>IF(ISBLANK('Measured Data'!AA67),"",'Measured Data'!AA67)</f>
        <v/>
      </c>
      <c r="AB76" s="238" t="str">
        <f>IF(ISBLANK('Measured Data'!AB67),"",'Measured Data'!AB67)</f>
        <v/>
      </c>
      <c r="AC76" s="238" t="str">
        <f>IF(ISBLANK('Measured Data'!AC67),"",'Measured Data'!AC67)</f>
        <v/>
      </c>
      <c r="AD76" s="238" t="str">
        <f>IF(ISBLANK('Measured Data'!AD67),"",'Measured Data'!AD67)</f>
        <v/>
      </c>
      <c r="AE76" s="238" t="str">
        <f>IF(ISBLANK('Measured Data'!AE67),"",'Measured Data'!AE67)</f>
        <v/>
      </c>
      <c r="AF76" s="238" t="str">
        <f>IF(ISBLANK('Measured Data'!AF67),"",'Measured Data'!AF67)</f>
        <v/>
      </c>
      <c r="AG76" s="238" t="str">
        <f>IF(ISBLANK('Measured Data'!AG67),"",'Measured Data'!AG67)</f>
        <v/>
      </c>
      <c r="AH76" s="238" t="str">
        <f>IF(ISBLANK('Measured Data'!AH67),"",'Measured Data'!AH67)</f>
        <v/>
      </c>
      <c r="AI76" s="238" t="str">
        <f>IF(ISBLANK('Measured Data'!AI67),"",'Measured Data'!AI67)</f>
        <v/>
      </c>
      <c r="AJ76" s="238" t="str">
        <f>IF(ISBLANK('Measured Data'!AJ67),"",'Measured Data'!AJ67)</f>
        <v/>
      </c>
      <c r="AK76" s="238" t="str">
        <f>IF(ISBLANK('Measured Data'!AK67),"",'Measured Data'!AK67)</f>
        <v/>
      </c>
      <c r="AL76" s="238" t="str">
        <f>IF(ISBLANK('Measured Data'!AL67),"",'Measured Data'!AL67)</f>
        <v/>
      </c>
      <c r="AM76" s="238" t="str">
        <f>IF(ISBLANK('Measured Data'!AM67),"",'Measured Data'!AM67)</f>
        <v/>
      </c>
      <c r="AN76" s="238" t="str">
        <f>IF(ISBLANK('Measured Data'!AN67),"",'Measured Data'!AN67)</f>
        <v/>
      </c>
      <c r="AO76" s="238" t="str">
        <f>IF(ISBLANK('Measured Data'!AO67),"",'Measured Data'!AO67)</f>
        <v/>
      </c>
      <c r="AP76" s="238" t="str">
        <f>IF(ISBLANK('Measured Data'!AP67),"",'Measured Data'!AP67)</f>
        <v/>
      </c>
      <c r="AQ76" s="238" t="e">
        <f>IF(ISBLANK('Measured Data'!#REF!),"",'Measured Data'!#REF!)</f>
        <v>#REF!</v>
      </c>
      <c r="AR76" s="238" t="e">
        <f>IF(ISBLANK('Measured Data'!#REF!),"",'Measured Data'!#REF!)</f>
        <v>#REF!</v>
      </c>
      <c r="AS76" s="238" t="e">
        <f>IF(ISBLANK('Measured Data'!#REF!),"",'Measured Data'!#REF!)</f>
        <v>#REF!</v>
      </c>
      <c r="AT76" s="238" t="e">
        <f>IF(ISBLANK('Measured Data'!#REF!),"",'Measured Data'!#REF!)</f>
        <v>#REF!</v>
      </c>
      <c r="AU76" s="238" t="e">
        <f>IF(ISBLANK('Measured Data'!#REF!),"",'Measured Data'!#REF!)</f>
        <v>#REF!</v>
      </c>
      <c r="AV76" s="238" t="e">
        <f>IF(ISBLANK('Measured Data'!#REF!),"",'Measured Data'!#REF!)</f>
        <v>#REF!</v>
      </c>
      <c r="AW76" s="238" t="e">
        <f>IF(ISBLANK('Measured Data'!#REF!),"",'Measured Data'!#REF!)</f>
        <v>#REF!</v>
      </c>
      <c r="AX76" s="238" t="e">
        <f>IF(ISBLANK('Measured Data'!#REF!),"",'Measured Data'!#REF!)</f>
        <v>#REF!</v>
      </c>
      <c r="AY76" s="238" t="e">
        <f>IF(ISBLANK('Measured Data'!#REF!),"",'Measured Data'!#REF!)</f>
        <v>#REF!</v>
      </c>
      <c r="AZ76" s="238" t="e">
        <f>IF(ISBLANK('Measured Data'!#REF!),"",'Measured Data'!#REF!)</f>
        <v>#REF!</v>
      </c>
      <c r="BA76" s="238" t="e">
        <f>IF(ISBLANK('Measured Data'!#REF!),"",'Measured Data'!#REF!)</f>
        <v>#REF!</v>
      </c>
      <c r="BB76" s="238" t="e">
        <f>IF(ISBLANK('Measured Data'!#REF!),"",'Measured Data'!#REF!)</f>
        <v>#REF!</v>
      </c>
      <c r="BC76" s="238" t="e">
        <f>IF(ISBLANK('Measured Data'!#REF!),"",'Measured Data'!#REF!)</f>
        <v>#REF!</v>
      </c>
      <c r="BD76" s="238" t="e">
        <f>IF(ISBLANK('Measured Data'!#REF!),"",'Measured Data'!#REF!)</f>
        <v>#REF!</v>
      </c>
      <c r="BE76" s="238" t="e">
        <f>IF(ISBLANK('Measured Data'!#REF!),"",'Measured Data'!#REF!)</f>
        <v>#REF!</v>
      </c>
      <c r="BF76" s="238" t="e">
        <f>IF(ISBLANK('Measured Data'!#REF!),"",'Measured Data'!#REF!)</f>
        <v>#REF!</v>
      </c>
      <c r="BG76" s="238" t="e">
        <f>IF(ISBLANK('Measured Data'!#REF!),"",'Measured Data'!#REF!)</f>
        <v>#REF!</v>
      </c>
      <c r="BH76" s="238" t="e">
        <f>IF(ISBLANK('Measured Data'!#REF!),"",'Measured Data'!#REF!)</f>
        <v>#REF!</v>
      </c>
      <c r="BI76" s="238" t="e">
        <f>IF(ISBLANK('Measured Data'!#REF!),"",'Measured Data'!#REF!)</f>
        <v>#REF!</v>
      </c>
      <c r="BJ76" s="238" t="e">
        <f>IF(ISBLANK('Measured Data'!#REF!),"",'Measured Data'!#REF!)</f>
        <v>#REF!</v>
      </c>
      <c r="BK76" s="238" t="e">
        <f>IF(ISBLANK('Measured Data'!#REF!),"",'Measured Data'!#REF!)</f>
        <v>#REF!</v>
      </c>
      <c r="BL76" s="238" t="e">
        <f>IF(ISBLANK('Measured Data'!#REF!),"",'Measured Data'!#REF!)</f>
        <v>#REF!</v>
      </c>
      <c r="BM76" s="238" t="e">
        <f>IF(ISBLANK('Measured Data'!#REF!),"",'Measured Data'!#REF!)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IF('Measured Data'!B68&lt;&gt;0,'Measured Data'!$B$1,"")</f>
        <v/>
      </c>
      <c r="B77" s="238" t="str">
        <f>IF(ISBLANK('Measured Data'!A68),"",'Measured Data'!A68)</f>
        <v/>
      </c>
      <c r="C77" s="245" t="str">
        <f>IF(ISBLANK('Measured Data'!B68),"",'Measured Data'!B68)</f>
        <v/>
      </c>
      <c r="D77" s="246" t="str">
        <f>IF(ISBLANK('Measured Data'!C68),"",'Measured Data'!C68)</f>
        <v/>
      </c>
      <c r="E77" s="238" t="str">
        <f>IF(ISBLANK('Measured Data'!D68),"",'Measured Data'!D68)</f>
        <v/>
      </c>
      <c r="F77" s="238" t="str">
        <f>IF(ISBLANK('Measured Data'!E68),"",'Measured Data'!E68)</f>
        <v/>
      </c>
      <c r="G77" s="238" t="str">
        <f>IF(ISBLANK('Measured Data'!G68),"",'Measured Data'!G68)</f>
        <v/>
      </c>
      <c r="H77" s="238" t="str">
        <f>IF(ISBLANK('Measured Data'!H68),"",'Measured Data'!H68)</f>
        <v/>
      </c>
      <c r="I77" s="238" t="str">
        <f>IF(ISBLANK('Measured Data'!I68),"",'Measured Data'!I68)</f>
        <v/>
      </c>
      <c r="J77" s="238" t="str">
        <f>IF(ISBLANK('Measured Data'!J68),"",'Measured Data'!J68)</f>
        <v/>
      </c>
      <c r="K77" s="238" t="str">
        <f>IF(ISBLANK('Measured Data'!K68),"",'Measured Data'!K68)</f>
        <v/>
      </c>
      <c r="L77" s="238" t="str">
        <f>IF(ISBLANK('Measured Data'!L68),"",'Measured Data'!L68)</f>
        <v/>
      </c>
      <c r="M77" s="238" t="str">
        <f>IF(ISBLANK('Measured Data'!M68),"",'Measured Data'!M68)</f>
        <v/>
      </c>
      <c r="N77" s="238" t="str">
        <f>IF(ISBLANK('Measured Data'!N68),"",'Measured Data'!N68)</f>
        <v/>
      </c>
      <c r="O77" s="238" t="str">
        <f>IF(ISBLANK('Measured Data'!O68),"",'Measured Data'!O68)</f>
        <v/>
      </c>
      <c r="P77" s="238" t="str">
        <f>IF(ISBLANK('Measured Data'!P68),"",'Measured Data'!P68)</f>
        <v/>
      </c>
      <c r="Q77" s="238" t="str">
        <f>IF(ISBLANK('Measured Data'!Q68),"",'Measured Data'!Q68)</f>
        <v/>
      </c>
      <c r="R77" s="238" t="str">
        <f>IF(ISBLANK('Measured Data'!R68),"",'Measured Data'!R68)</f>
        <v/>
      </c>
      <c r="S77" s="238" t="str">
        <f>IF(ISBLANK('Measured Data'!S68),"",'Measured Data'!S68)</f>
        <v/>
      </c>
      <c r="T77" s="238" t="str">
        <f>IF(ISBLANK('Measured Data'!T68),"",'Measured Data'!T68)</f>
        <v/>
      </c>
      <c r="U77" s="238" t="str">
        <f>IF(ISBLANK('Measured Data'!U68),"",'Measured Data'!U68)</f>
        <v/>
      </c>
      <c r="V77" s="238" t="str">
        <f>IF(ISBLANK('Measured Data'!V68),"",'Measured Data'!V68)</f>
        <v/>
      </c>
      <c r="W77" s="238" t="str">
        <f>IF(ISBLANK('Measured Data'!W68),"",'Measured Data'!W68)</f>
        <v/>
      </c>
      <c r="X77" s="238" t="str">
        <f>IF(ISBLANK('Measured Data'!X68),"",'Measured Data'!X68)</f>
        <v/>
      </c>
      <c r="Y77" s="238" t="str">
        <f>IF(ISBLANK('Measured Data'!Y68),"",'Measured Data'!Y68)</f>
        <v/>
      </c>
      <c r="Z77" s="238" t="str">
        <f>IF(ISBLANK('Measured Data'!Z68),"",'Measured Data'!Z68)</f>
        <v/>
      </c>
      <c r="AA77" s="238" t="str">
        <f>IF(ISBLANK('Measured Data'!AA68),"",'Measured Data'!AA68)</f>
        <v/>
      </c>
      <c r="AB77" s="238" t="str">
        <f>IF(ISBLANK('Measured Data'!AB68),"",'Measured Data'!AB68)</f>
        <v/>
      </c>
      <c r="AC77" s="238" t="str">
        <f>IF(ISBLANK('Measured Data'!AC68),"",'Measured Data'!AC68)</f>
        <v/>
      </c>
      <c r="AD77" s="238" t="str">
        <f>IF(ISBLANK('Measured Data'!AD68),"",'Measured Data'!AD68)</f>
        <v/>
      </c>
      <c r="AE77" s="238" t="str">
        <f>IF(ISBLANK('Measured Data'!AE68),"",'Measured Data'!AE68)</f>
        <v/>
      </c>
      <c r="AF77" s="238" t="str">
        <f>IF(ISBLANK('Measured Data'!AF68),"",'Measured Data'!AF68)</f>
        <v/>
      </c>
      <c r="AG77" s="238" t="str">
        <f>IF(ISBLANK('Measured Data'!AG68),"",'Measured Data'!AG68)</f>
        <v/>
      </c>
      <c r="AH77" s="238" t="str">
        <f>IF(ISBLANK('Measured Data'!AH68),"",'Measured Data'!AH68)</f>
        <v/>
      </c>
      <c r="AI77" s="238" t="str">
        <f>IF(ISBLANK('Measured Data'!AI68),"",'Measured Data'!AI68)</f>
        <v/>
      </c>
      <c r="AJ77" s="238" t="str">
        <f>IF(ISBLANK('Measured Data'!AJ68),"",'Measured Data'!AJ68)</f>
        <v/>
      </c>
      <c r="AK77" s="238" t="str">
        <f>IF(ISBLANK('Measured Data'!AK68),"",'Measured Data'!AK68)</f>
        <v/>
      </c>
      <c r="AL77" s="238" t="str">
        <f>IF(ISBLANK('Measured Data'!AL68),"",'Measured Data'!AL68)</f>
        <v/>
      </c>
      <c r="AM77" s="238" t="str">
        <f>IF(ISBLANK('Measured Data'!AM68),"",'Measured Data'!AM68)</f>
        <v/>
      </c>
      <c r="AN77" s="238" t="str">
        <f>IF(ISBLANK('Measured Data'!AN68),"",'Measured Data'!AN68)</f>
        <v/>
      </c>
      <c r="AO77" s="238" t="str">
        <f>IF(ISBLANK('Measured Data'!AO68),"",'Measured Data'!AO68)</f>
        <v/>
      </c>
      <c r="AP77" s="238" t="str">
        <f>IF(ISBLANK('Measured Data'!AP68),"",'Measured Data'!AP68)</f>
        <v/>
      </c>
      <c r="AQ77" s="238" t="e">
        <f>IF(ISBLANK('Measured Data'!#REF!),"",'Measured Data'!#REF!)</f>
        <v>#REF!</v>
      </c>
      <c r="AR77" s="238" t="e">
        <f>IF(ISBLANK('Measured Data'!#REF!),"",'Measured Data'!#REF!)</f>
        <v>#REF!</v>
      </c>
      <c r="AS77" s="238" t="e">
        <f>IF(ISBLANK('Measured Data'!#REF!),"",'Measured Data'!#REF!)</f>
        <v>#REF!</v>
      </c>
      <c r="AT77" s="238" t="e">
        <f>IF(ISBLANK('Measured Data'!#REF!),"",'Measured Data'!#REF!)</f>
        <v>#REF!</v>
      </c>
      <c r="AU77" s="238" t="e">
        <f>IF(ISBLANK('Measured Data'!#REF!),"",'Measured Data'!#REF!)</f>
        <v>#REF!</v>
      </c>
      <c r="AV77" s="238" t="e">
        <f>IF(ISBLANK('Measured Data'!#REF!),"",'Measured Data'!#REF!)</f>
        <v>#REF!</v>
      </c>
      <c r="AW77" s="238" t="e">
        <f>IF(ISBLANK('Measured Data'!#REF!),"",'Measured Data'!#REF!)</f>
        <v>#REF!</v>
      </c>
      <c r="AX77" s="238" t="e">
        <f>IF(ISBLANK('Measured Data'!#REF!),"",'Measured Data'!#REF!)</f>
        <v>#REF!</v>
      </c>
      <c r="AY77" s="238" t="e">
        <f>IF(ISBLANK('Measured Data'!#REF!),"",'Measured Data'!#REF!)</f>
        <v>#REF!</v>
      </c>
      <c r="AZ77" s="238" t="e">
        <f>IF(ISBLANK('Measured Data'!#REF!),"",'Measured Data'!#REF!)</f>
        <v>#REF!</v>
      </c>
      <c r="BA77" s="238" t="e">
        <f>IF(ISBLANK('Measured Data'!#REF!),"",'Measured Data'!#REF!)</f>
        <v>#REF!</v>
      </c>
      <c r="BB77" s="238" t="e">
        <f>IF(ISBLANK('Measured Data'!#REF!),"",'Measured Data'!#REF!)</f>
        <v>#REF!</v>
      </c>
      <c r="BC77" s="238" t="e">
        <f>IF(ISBLANK('Measured Data'!#REF!),"",'Measured Data'!#REF!)</f>
        <v>#REF!</v>
      </c>
      <c r="BD77" s="238" t="e">
        <f>IF(ISBLANK('Measured Data'!#REF!),"",'Measured Data'!#REF!)</f>
        <v>#REF!</v>
      </c>
      <c r="BE77" s="238" t="e">
        <f>IF(ISBLANK('Measured Data'!#REF!),"",'Measured Data'!#REF!)</f>
        <v>#REF!</v>
      </c>
      <c r="BF77" s="238" t="e">
        <f>IF(ISBLANK('Measured Data'!#REF!),"",'Measured Data'!#REF!)</f>
        <v>#REF!</v>
      </c>
      <c r="BG77" s="238" t="e">
        <f>IF(ISBLANK('Measured Data'!#REF!),"",'Measured Data'!#REF!)</f>
        <v>#REF!</v>
      </c>
      <c r="BH77" s="238" t="e">
        <f>IF(ISBLANK('Measured Data'!#REF!),"",'Measured Data'!#REF!)</f>
        <v>#REF!</v>
      </c>
      <c r="BI77" s="238" t="e">
        <f>IF(ISBLANK('Measured Data'!#REF!),"",'Measured Data'!#REF!)</f>
        <v>#REF!</v>
      </c>
      <c r="BJ77" s="238" t="e">
        <f>IF(ISBLANK('Measured Data'!#REF!),"",'Measured Data'!#REF!)</f>
        <v>#REF!</v>
      </c>
      <c r="BK77" s="238" t="e">
        <f>IF(ISBLANK('Measured Data'!#REF!),"",'Measured Data'!#REF!)</f>
        <v>#REF!</v>
      </c>
      <c r="BL77" s="238" t="e">
        <f>IF(ISBLANK('Measured Data'!#REF!),"",'Measured Data'!#REF!)</f>
        <v>#REF!</v>
      </c>
      <c r="BM77" s="238" t="e">
        <f>IF(ISBLANK('Measured Data'!#REF!),"",'Measured Data'!#REF!)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IF('Measured Data'!B69&lt;&gt;0,'Measured Data'!$B$1,"")</f>
        <v/>
      </c>
      <c r="B78" s="238" t="str">
        <f>IF(ISBLANK('Measured Data'!A69),"",'Measured Data'!A69)</f>
        <v/>
      </c>
      <c r="C78" s="245" t="str">
        <f>IF(ISBLANK('Measured Data'!B69),"",'Measured Data'!B69)</f>
        <v/>
      </c>
      <c r="D78" s="246" t="str">
        <f>IF(ISBLANK('Measured Data'!C69),"",'Measured Data'!C69)</f>
        <v/>
      </c>
      <c r="E78" s="238" t="str">
        <f>IF(ISBLANK('Measured Data'!D69),"",'Measured Data'!D69)</f>
        <v/>
      </c>
      <c r="F78" s="238" t="str">
        <f>IF(ISBLANK('Measured Data'!E69),"",'Measured Data'!E69)</f>
        <v/>
      </c>
      <c r="G78" s="238" t="str">
        <f>IF(ISBLANK('Measured Data'!G69),"",'Measured Data'!G69)</f>
        <v/>
      </c>
      <c r="H78" s="238" t="str">
        <f>IF(ISBLANK('Measured Data'!H69),"",'Measured Data'!H69)</f>
        <v/>
      </c>
      <c r="I78" s="238" t="str">
        <f>IF(ISBLANK('Measured Data'!I69),"",'Measured Data'!I69)</f>
        <v/>
      </c>
      <c r="J78" s="238" t="str">
        <f>IF(ISBLANK('Measured Data'!J69),"",'Measured Data'!J69)</f>
        <v/>
      </c>
      <c r="K78" s="238" t="str">
        <f>IF(ISBLANK('Measured Data'!K69),"",'Measured Data'!K69)</f>
        <v/>
      </c>
      <c r="L78" s="238" t="str">
        <f>IF(ISBLANK('Measured Data'!L69),"",'Measured Data'!L69)</f>
        <v/>
      </c>
      <c r="M78" s="238" t="str">
        <f>IF(ISBLANK('Measured Data'!M69),"",'Measured Data'!M69)</f>
        <v/>
      </c>
      <c r="N78" s="238" t="str">
        <f>IF(ISBLANK('Measured Data'!N69),"",'Measured Data'!N69)</f>
        <v/>
      </c>
      <c r="O78" s="238" t="str">
        <f>IF(ISBLANK('Measured Data'!O69),"",'Measured Data'!O69)</f>
        <v/>
      </c>
      <c r="P78" s="238" t="str">
        <f>IF(ISBLANK('Measured Data'!P69),"",'Measured Data'!P69)</f>
        <v/>
      </c>
      <c r="Q78" s="238" t="str">
        <f>IF(ISBLANK('Measured Data'!Q69),"",'Measured Data'!Q69)</f>
        <v/>
      </c>
      <c r="R78" s="238" t="str">
        <f>IF(ISBLANK('Measured Data'!R69),"",'Measured Data'!R69)</f>
        <v/>
      </c>
      <c r="S78" s="238" t="str">
        <f>IF(ISBLANK('Measured Data'!S69),"",'Measured Data'!S69)</f>
        <v/>
      </c>
      <c r="T78" s="238" t="str">
        <f>IF(ISBLANK('Measured Data'!T69),"",'Measured Data'!T69)</f>
        <v/>
      </c>
      <c r="U78" s="238" t="str">
        <f>IF(ISBLANK('Measured Data'!U69),"",'Measured Data'!U69)</f>
        <v/>
      </c>
      <c r="V78" s="238" t="str">
        <f>IF(ISBLANK('Measured Data'!V69),"",'Measured Data'!V69)</f>
        <v/>
      </c>
      <c r="W78" s="238" t="str">
        <f>IF(ISBLANK('Measured Data'!W69),"",'Measured Data'!W69)</f>
        <v/>
      </c>
      <c r="X78" s="238" t="str">
        <f>IF(ISBLANK('Measured Data'!X69),"",'Measured Data'!X69)</f>
        <v/>
      </c>
      <c r="Y78" s="238" t="str">
        <f>IF(ISBLANK('Measured Data'!Y69),"",'Measured Data'!Y69)</f>
        <v/>
      </c>
      <c r="Z78" s="238" t="str">
        <f>IF(ISBLANK('Measured Data'!Z69),"",'Measured Data'!Z69)</f>
        <v/>
      </c>
      <c r="AA78" s="238" t="str">
        <f>IF(ISBLANK('Measured Data'!AA69),"",'Measured Data'!AA69)</f>
        <v/>
      </c>
      <c r="AB78" s="238" t="str">
        <f>IF(ISBLANK('Measured Data'!AB69),"",'Measured Data'!AB69)</f>
        <v/>
      </c>
      <c r="AC78" s="238" t="str">
        <f>IF(ISBLANK('Measured Data'!AC69),"",'Measured Data'!AC69)</f>
        <v/>
      </c>
      <c r="AD78" s="238" t="str">
        <f>IF(ISBLANK('Measured Data'!AD69),"",'Measured Data'!AD69)</f>
        <v/>
      </c>
      <c r="AE78" s="238" t="str">
        <f>IF(ISBLANK('Measured Data'!AE69),"",'Measured Data'!AE69)</f>
        <v/>
      </c>
      <c r="AF78" s="238" t="str">
        <f>IF(ISBLANK('Measured Data'!AF69),"",'Measured Data'!AF69)</f>
        <v/>
      </c>
      <c r="AG78" s="238" t="str">
        <f>IF(ISBLANK('Measured Data'!AG69),"",'Measured Data'!AG69)</f>
        <v/>
      </c>
      <c r="AH78" s="238" t="str">
        <f>IF(ISBLANK('Measured Data'!AH69),"",'Measured Data'!AH69)</f>
        <v/>
      </c>
      <c r="AI78" s="238" t="str">
        <f>IF(ISBLANK('Measured Data'!AI69),"",'Measured Data'!AI69)</f>
        <v/>
      </c>
      <c r="AJ78" s="238" t="str">
        <f>IF(ISBLANK('Measured Data'!AJ69),"",'Measured Data'!AJ69)</f>
        <v/>
      </c>
      <c r="AK78" s="238" t="str">
        <f>IF(ISBLANK('Measured Data'!AK69),"",'Measured Data'!AK69)</f>
        <v/>
      </c>
      <c r="AL78" s="238" t="str">
        <f>IF(ISBLANK('Measured Data'!AL69),"",'Measured Data'!AL69)</f>
        <v/>
      </c>
      <c r="AM78" s="238" t="str">
        <f>IF(ISBLANK('Measured Data'!AM69),"",'Measured Data'!AM69)</f>
        <v/>
      </c>
      <c r="AN78" s="238" t="str">
        <f>IF(ISBLANK('Measured Data'!AN69),"",'Measured Data'!AN69)</f>
        <v/>
      </c>
      <c r="AO78" s="238" t="str">
        <f>IF(ISBLANK('Measured Data'!AO69),"",'Measured Data'!AO69)</f>
        <v/>
      </c>
      <c r="AP78" s="238" t="str">
        <f>IF(ISBLANK('Measured Data'!AP69),"",'Measured Data'!AP69)</f>
        <v/>
      </c>
      <c r="AQ78" s="238" t="e">
        <f>IF(ISBLANK('Measured Data'!#REF!),"",'Measured Data'!#REF!)</f>
        <v>#REF!</v>
      </c>
      <c r="AR78" s="238" t="e">
        <f>IF(ISBLANK('Measured Data'!#REF!),"",'Measured Data'!#REF!)</f>
        <v>#REF!</v>
      </c>
      <c r="AS78" s="238" t="e">
        <f>IF(ISBLANK('Measured Data'!#REF!),"",'Measured Data'!#REF!)</f>
        <v>#REF!</v>
      </c>
      <c r="AT78" s="238" t="e">
        <f>IF(ISBLANK('Measured Data'!#REF!),"",'Measured Data'!#REF!)</f>
        <v>#REF!</v>
      </c>
      <c r="AU78" s="238" t="e">
        <f>IF(ISBLANK('Measured Data'!#REF!),"",'Measured Data'!#REF!)</f>
        <v>#REF!</v>
      </c>
      <c r="AV78" s="238" t="e">
        <f>IF(ISBLANK('Measured Data'!#REF!),"",'Measured Data'!#REF!)</f>
        <v>#REF!</v>
      </c>
      <c r="AW78" s="238" t="e">
        <f>IF(ISBLANK('Measured Data'!#REF!),"",'Measured Data'!#REF!)</f>
        <v>#REF!</v>
      </c>
      <c r="AX78" s="238" t="e">
        <f>IF(ISBLANK('Measured Data'!#REF!),"",'Measured Data'!#REF!)</f>
        <v>#REF!</v>
      </c>
      <c r="AY78" s="238" t="e">
        <f>IF(ISBLANK('Measured Data'!#REF!),"",'Measured Data'!#REF!)</f>
        <v>#REF!</v>
      </c>
      <c r="AZ78" s="238" t="e">
        <f>IF(ISBLANK('Measured Data'!#REF!),"",'Measured Data'!#REF!)</f>
        <v>#REF!</v>
      </c>
      <c r="BA78" s="238" t="e">
        <f>IF(ISBLANK('Measured Data'!#REF!),"",'Measured Data'!#REF!)</f>
        <v>#REF!</v>
      </c>
      <c r="BB78" s="238" t="e">
        <f>IF(ISBLANK('Measured Data'!#REF!),"",'Measured Data'!#REF!)</f>
        <v>#REF!</v>
      </c>
      <c r="BC78" s="238" t="e">
        <f>IF(ISBLANK('Measured Data'!#REF!),"",'Measured Data'!#REF!)</f>
        <v>#REF!</v>
      </c>
      <c r="BD78" s="238" t="e">
        <f>IF(ISBLANK('Measured Data'!#REF!),"",'Measured Data'!#REF!)</f>
        <v>#REF!</v>
      </c>
      <c r="BE78" s="238" t="e">
        <f>IF(ISBLANK('Measured Data'!#REF!),"",'Measured Data'!#REF!)</f>
        <v>#REF!</v>
      </c>
      <c r="BF78" s="238" t="e">
        <f>IF(ISBLANK('Measured Data'!#REF!),"",'Measured Data'!#REF!)</f>
        <v>#REF!</v>
      </c>
      <c r="BG78" s="238" t="e">
        <f>IF(ISBLANK('Measured Data'!#REF!),"",'Measured Data'!#REF!)</f>
        <v>#REF!</v>
      </c>
      <c r="BH78" s="238" t="e">
        <f>IF(ISBLANK('Measured Data'!#REF!),"",'Measured Data'!#REF!)</f>
        <v>#REF!</v>
      </c>
      <c r="BI78" s="238" t="e">
        <f>IF(ISBLANK('Measured Data'!#REF!),"",'Measured Data'!#REF!)</f>
        <v>#REF!</v>
      </c>
      <c r="BJ78" s="238" t="e">
        <f>IF(ISBLANK('Measured Data'!#REF!),"",'Measured Data'!#REF!)</f>
        <v>#REF!</v>
      </c>
      <c r="BK78" s="238" t="e">
        <f>IF(ISBLANK('Measured Data'!#REF!),"",'Measured Data'!#REF!)</f>
        <v>#REF!</v>
      </c>
      <c r="BL78" s="238" t="e">
        <f>IF(ISBLANK('Measured Data'!#REF!),"",'Measured Data'!#REF!)</f>
        <v>#REF!</v>
      </c>
      <c r="BM78" s="238" t="e">
        <f>IF(ISBLANK('Measured Data'!#REF!),"",'Measured Data'!#REF!)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IF('Measured Data'!B70&lt;&gt;0,'Measured Data'!$B$1,"")</f>
        <v/>
      </c>
      <c r="B79" s="238" t="str">
        <f>IF(ISBLANK('Measured Data'!A70),"",'Measured Data'!A70)</f>
        <v/>
      </c>
      <c r="C79" s="245" t="str">
        <f>IF(ISBLANK('Measured Data'!B70),"",'Measured Data'!B70)</f>
        <v/>
      </c>
      <c r="D79" s="246" t="str">
        <f>IF(ISBLANK('Measured Data'!C70),"",'Measured Data'!C70)</f>
        <v/>
      </c>
      <c r="E79" s="238" t="str">
        <f>IF(ISBLANK('Measured Data'!D70),"",'Measured Data'!D70)</f>
        <v/>
      </c>
      <c r="F79" s="238" t="str">
        <f>IF(ISBLANK('Measured Data'!E70),"",'Measured Data'!E70)</f>
        <v/>
      </c>
      <c r="G79" s="238" t="str">
        <f>IF(ISBLANK('Measured Data'!G70),"",'Measured Data'!G70)</f>
        <v/>
      </c>
      <c r="H79" s="238" t="str">
        <f>IF(ISBLANK('Measured Data'!H70),"",'Measured Data'!H70)</f>
        <v/>
      </c>
      <c r="I79" s="238" t="str">
        <f>IF(ISBLANK('Measured Data'!I70),"",'Measured Data'!I70)</f>
        <v/>
      </c>
      <c r="J79" s="238" t="str">
        <f>IF(ISBLANK('Measured Data'!J70),"",'Measured Data'!J70)</f>
        <v/>
      </c>
      <c r="K79" s="238" t="str">
        <f>IF(ISBLANK('Measured Data'!K70),"",'Measured Data'!K70)</f>
        <v/>
      </c>
      <c r="L79" s="238" t="str">
        <f>IF(ISBLANK('Measured Data'!L70),"",'Measured Data'!L70)</f>
        <v/>
      </c>
      <c r="M79" s="238" t="str">
        <f>IF(ISBLANK('Measured Data'!M70),"",'Measured Data'!M70)</f>
        <v/>
      </c>
      <c r="N79" s="238" t="str">
        <f>IF(ISBLANK('Measured Data'!N70),"",'Measured Data'!N70)</f>
        <v/>
      </c>
      <c r="O79" s="238" t="str">
        <f>IF(ISBLANK('Measured Data'!O70),"",'Measured Data'!O70)</f>
        <v/>
      </c>
      <c r="P79" s="238" t="str">
        <f>IF(ISBLANK('Measured Data'!P70),"",'Measured Data'!P70)</f>
        <v/>
      </c>
      <c r="Q79" s="238" t="str">
        <f>IF(ISBLANK('Measured Data'!Q70),"",'Measured Data'!Q70)</f>
        <v/>
      </c>
      <c r="R79" s="238" t="str">
        <f>IF(ISBLANK('Measured Data'!R70),"",'Measured Data'!R70)</f>
        <v/>
      </c>
      <c r="S79" s="238" t="str">
        <f>IF(ISBLANK('Measured Data'!S70),"",'Measured Data'!S70)</f>
        <v/>
      </c>
      <c r="T79" s="238" t="str">
        <f>IF(ISBLANK('Measured Data'!T70),"",'Measured Data'!T70)</f>
        <v/>
      </c>
      <c r="U79" s="238" t="str">
        <f>IF(ISBLANK('Measured Data'!U70),"",'Measured Data'!U70)</f>
        <v/>
      </c>
      <c r="V79" s="238" t="str">
        <f>IF(ISBLANK('Measured Data'!V70),"",'Measured Data'!V70)</f>
        <v/>
      </c>
      <c r="W79" s="238" t="str">
        <f>IF(ISBLANK('Measured Data'!W70),"",'Measured Data'!W70)</f>
        <v/>
      </c>
      <c r="X79" s="238" t="str">
        <f>IF(ISBLANK('Measured Data'!X70),"",'Measured Data'!X70)</f>
        <v/>
      </c>
      <c r="Y79" s="238" t="str">
        <f>IF(ISBLANK('Measured Data'!Y70),"",'Measured Data'!Y70)</f>
        <v/>
      </c>
      <c r="Z79" s="238" t="str">
        <f>IF(ISBLANK('Measured Data'!Z70),"",'Measured Data'!Z70)</f>
        <v/>
      </c>
      <c r="AA79" s="238" t="str">
        <f>IF(ISBLANK('Measured Data'!AA70),"",'Measured Data'!AA70)</f>
        <v/>
      </c>
      <c r="AB79" s="238" t="str">
        <f>IF(ISBLANK('Measured Data'!AB70),"",'Measured Data'!AB70)</f>
        <v/>
      </c>
      <c r="AC79" s="238" t="str">
        <f>IF(ISBLANK('Measured Data'!AC70),"",'Measured Data'!AC70)</f>
        <v/>
      </c>
      <c r="AD79" s="238" t="str">
        <f>IF(ISBLANK('Measured Data'!AD70),"",'Measured Data'!AD70)</f>
        <v/>
      </c>
      <c r="AE79" s="238" t="str">
        <f>IF(ISBLANK('Measured Data'!AE70),"",'Measured Data'!AE70)</f>
        <v/>
      </c>
      <c r="AF79" s="238" t="str">
        <f>IF(ISBLANK('Measured Data'!AF70),"",'Measured Data'!AF70)</f>
        <v/>
      </c>
      <c r="AG79" s="238" t="str">
        <f>IF(ISBLANK('Measured Data'!AG70),"",'Measured Data'!AG70)</f>
        <v/>
      </c>
      <c r="AH79" s="238" t="str">
        <f>IF(ISBLANK('Measured Data'!AH70),"",'Measured Data'!AH70)</f>
        <v/>
      </c>
      <c r="AI79" s="238" t="str">
        <f>IF(ISBLANK('Measured Data'!AI70),"",'Measured Data'!AI70)</f>
        <v/>
      </c>
      <c r="AJ79" s="238" t="str">
        <f>IF(ISBLANK('Measured Data'!AJ70),"",'Measured Data'!AJ70)</f>
        <v/>
      </c>
      <c r="AK79" s="238" t="str">
        <f>IF(ISBLANK('Measured Data'!AK70),"",'Measured Data'!AK70)</f>
        <v/>
      </c>
      <c r="AL79" s="238" t="str">
        <f>IF(ISBLANK('Measured Data'!AL70),"",'Measured Data'!AL70)</f>
        <v/>
      </c>
      <c r="AM79" s="238" t="str">
        <f>IF(ISBLANK('Measured Data'!AM70),"",'Measured Data'!AM70)</f>
        <v/>
      </c>
      <c r="AN79" s="238" t="str">
        <f>IF(ISBLANK('Measured Data'!AN70),"",'Measured Data'!AN70)</f>
        <v/>
      </c>
      <c r="AO79" s="238" t="str">
        <f>IF(ISBLANK('Measured Data'!AO70),"",'Measured Data'!AO70)</f>
        <v/>
      </c>
      <c r="AP79" s="238" t="str">
        <f>IF(ISBLANK('Measured Data'!AP70),"",'Measured Data'!AP70)</f>
        <v/>
      </c>
      <c r="AQ79" s="238" t="e">
        <f>IF(ISBLANK('Measured Data'!#REF!),"",'Measured Data'!#REF!)</f>
        <v>#REF!</v>
      </c>
      <c r="AR79" s="238" t="e">
        <f>IF(ISBLANK('Measured Data'!#REF!),"",'Measured Data'!#REF!)</f>
        <v>#REF!</v>
      </c>
      <c r="AS79" s="238" t="e">
        <f>IF(ISBLANK('Measured Data'!#REF!),"",'Measured Data'!#REF!)</f>
        <v>#REF!</v>
      </c>
      <c r="AT79" s="238" t="e">
        <f>IF(ISBLANK('Measured Data'!#REF!),"",'Measured Data'!#REF!)</f>
        <v>#REF!</v>
      </c>
      <c r="AU79" s="238" t="e">
        <f>IF(ISBLANK('Measured Data'!#REF!),"",'Measured Data'!#REF!)</f>
        <v>#REF!</v>
      </c>
      <c r="AV79" s="238" t="e">
        <f>IF(ISBLANK('Measured Data'!#REF!),"",'Measured Data'!#REF!)</f>
        <v>#REF!</v>
      </c>
      <c r="AW79" s="238" t="e">
        <f>IF(ISBLANK('Measured Data'!#REF!),"",'Measured Data'!#REF!)</f>
        <v>#REF!</v>
      </c>
      <c r="AX79" s="238" t="e">
        <f>IF(ISBLANK('Measured Data'!#REF!),"",'Measured Data'!#REF!)</f>
        <v>#REF!</v>
      </c>
      <c r="AY79" s="238" t="e">
        <f>IF(ISBLANK('Measured Data'!#REF!),"",'Measured Data'!#REF!)</f>
        <v>#REF!</v>
      </c>
      <c r="AZ79" s="238" t="e">
        <f>IF(ISBLANK('Measured Data'!#REF!),"",'Measured Data'!#REF!)</f>
        <v>#REF!</v>
      </c>
      <c r="BA79" s="238" t="e">
        <f>IF(ISBLANK('Measured Data'!#REF!),"",'Measured Data'!#REF!)</f>
        <v>#REF!</v>
      </c>
      <c r="BB79" s="238" t="e">
        <f>IF(ISBLANK('Measured Data'!#REF!),"",'Measured Data'!#REF!)</f>
        <v>#REF!</v>
      </c>
      <c r="BC79" s="238" t="e">
        <f>IF(ISBLANK('Measured Data'!#REF!),"",'Measured Data'!#REF!)</f>
        <v>#REF!</v>
      </c>
      <c r="BD79" s="238" t="e">
        <f>IF(ISBLANK('Measured Data'!#REF!),"",'Measured Data'!#REF!)</f>
        <v>#REF!</v>
      </c>
      <c r="BE79" s="238" t="e">
        <f>IF(ISBLANK('Measured Data'!#REF!),"",'Measured Data'!#REF!)</f>
        <v>#REF!</v>
      </c>
      <c r="BF79" s="238" t="e">
        <f>IF(ISBLANK('Measured Data'!#REF!),"",'Measured Data'!#REF!)</f>
        <v>#REF!</v>
      </c>
      <c r="BG79" s="238" t="e">
        <f>IF(ISBLANK('Measured Data'!#REF!),"",'Measured Data'!#REF!)</f>
        <v>#REF!</v>
      </c>
      <c r="BH79" s="238" t="e">
        <f>IF(ISBLANK('Measured Data'!#REF!),"",'Measured Data'!#REF!)</f>
        <v>#REF!</v>
      </c>
      <c r="BI79" s="238" t="e">
        <f>IF(ISBLANK('Measured Data'!#REF!),"",'Measured Data'!#REF!)</f>
        <v>#REF!</v>
      </c>
      <c r="BJ79" s="238" t="e">
        <f>IF(ISBLANK('Measured Data'!#REF!),"",'Measured Data'!#REF!)</f>
        <v>#REF!</v>
      </c>
      <c r="BK79" s="238" t="e">
        <f>IF(ISBLANK('Measured Data'!#REF!),"",'Measured Data'!#REF!)</f>
        <v>#REF!</v>
      </c>
      <c r="BL79" s="238" t="e">
        <f>IF(ISBLANK('Measured Data'!#REF!),"",'Measured Data'!#REF!)</f>
        <v>#REF!</v>
      </c>
      <c r="BM79" s="238" t="e">
        <f>IF(ISBLANK('Measured Data'!#REF!),"",'Measured Data'!#REF!)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IF('Measured Data'!B71&lt;&gt;0,'Measured Data'!$B$1,"")</f>
        <v/>
      </c>
      <c r="B80" s="238" t="str">
        <f>IF(ISBLANK('Measured Data'!A71),"",'Measured Data'!A71)</f>
        <v/>
      </c>
      <c r="C80" s="245" t="str">
        <f>IF(ISBLANK('Measured Data'!B71),"",'Measured Data'!B71)</f>
        <v/>
      </c>
      <c r="D80" s="246" t="str">
        <f>IF(ISBLANK('Measured Data'!C71),"",'Measured Data'!C71)</f>
        <v/>
      </c>
      <c r="E80" s="238" t="str">
        <f>IF(ISBLANK('Measured Data'!D71),"",'Measured Data'!D71)</f>
        <v/>
      </c>
      <c r="F80" s="238" t="str">
        <f>IF(ISBLANK('Measured Data'!E71),"",'Measured Data'!E71)</f>
        <v/>
      </c>
      <c r="G80" s="238" t="str">
        <f>IF(ISBLANK('Measured Data'!G71),"",'Measured Data'!G71)</f>
        <v/>
      </c>
      <c r="H80" s="238" t="str">
        <f>IF(ISBLANK('Measured Data'!H71),"",'Measured Data'!H71)</f>
        <v/>
      </c>
      <c r="I80" s="238" t="str">
        <f>IF(ISBLANK('Measured Data'!I71),"",'Measured Data'!I71)</f>
        <v/>
      </c>
      <c r="J80" s="238" t="str">
        <f>IF(ISBLANK('Measured Data'!J71),"",'Measured Data'!J71)</f>
        <v/>
      </c>
      <c r="K80" s="238" t="str">
        <f>IF(ISBLANK('Measured Data'!K71),"",'Measured Data'!K71)</f>
        <v/>
      </c>
      <c r="L80" s="238" t="str">
        <f>IF(ISBLANK('Measured Data'!L71),"",'Measured Data'!L71)</f>
        <v/>
      </c>
      <c r="M80" s="238" t="str">
        <f>IF(ISBLANK('Measured Data'!M71),"",'Measured Data'!M71)</f>
        <v/>
      </c>
      <c r="N80" s="238" t="str">
        <f>IF(ISBLANK('Measured Data'!N71),"",'Measured Data'!N71)</f>
        <v/>
      </c>
      <c r="O80" s="238" t="str">
        <f>IF(ISBLANK('Measured Data'!O71),"",'Measured Data'!O71)</f>
        <v/>
      </c>
      <c r="P80" s="238" t="str">
        <f>IF(ISBLANK('Measured Data'!P71),"",'Measured Data'!P71)</f>
        <v/>
      </c>
      <c r="Q80" s="238" t="str">
        <f>IF(ISBLANK('Measured Data'!Q71),"",'Measured Data'!Q71)</f>
        <v/>
      </c>
      <c r="R80" s="238" t="str">
        <f>IF(ISBLANK('Measured Data'!R71),"",'Measured Data'!R71)</f>
        <v/>
      </c>
      <c r="S80" s="238" t="str">
        <f>IF(ISBLANK('Measured Data'!S71),"",'Measured Data'!S71)</f>
        <v/>
      </c>
      <c r="T80" s="238" t="str">
        <f>IF(ISBLANK('Measured Data'!T71),"",'Measured Data'!T71)</f>
        <v/>
      </c>
      <c r="U80" s="238" t="str">
        <f>IF(ISBLANK('Measured Data'!U71),"",'Measured Data'!U71)</f>
        <v/>
      </c>
      <c r="V80" s="238" t="str">
        <f>IF(ISBLANK('Measured Data'!V71),"",'Measured Data'!V71)</f>
        <v/>
      </c>
      <c r="W80" s="238" t="str">
        <f>IF(ISBLANK('Measured Data'!W71),"",'Measured Data'!W71)</f>
        <v/>
      </c>
      <c r="X80" s="238" t="str">
        <f>IF(ISBLANK('Measured Data'!X71),"",'Measured Data'!X71)</f>
        <v/>
      </c>
      <c r="Y80" s="238" t="str">
        <f>IF(ISBLANK('Measured Data'!Y71),"",'Measured Data'!Y71)</f>
        <v/>
      </c>
      <c r="Z80" s="238" t="str">
        <f>IF(ISBLANK('Measured Data'!Z71),"",'Measured Data'!Z71)</f>
        <v/>
      </c>
      <c r="AA80" s="238" t="str">
        <f>IF(ISBLANK('Measured Data'!AA71),"",'Measured Data'!AA71)</f>
        <v/>
      </c>
      <c r="AB80" s="238" t="str">
        <f>IF(ISBLANK('Measured Data'!AB71),"",'Measured Data'!AB71)</f>
        <v/>
      </c>
      <c r="AC80" s="238" t="str">
        <f>IF(ISBLANK('Measured Data'!AC71),"",'Measured Data'!AC71)</f>
        <v/>
      </c>
      <c r="AD80" s="238" t="str">
        <f>IF(ISBLANK('Measured Data'!AD71),"",'Measured Data'!AD71)</f>
        <v/>
      </c>
      <c r="AE80" s="238" t="str">
        <f>IF(ISBLANK('Measured Data'!AE71),"",'Measured Data'!AE71)</f>
        <v/>
      </c>
      <c r="AF80" s="238" t="str">
        <f>IF(ISBLANK('Measured Data'!AF71),"",'Measured Data'!AF71)</f>
        <v/>
      </c>
      <c r="AG80" s="238" t="str">
        <f>IF(ISBLANK('Measured Data'!AG71),"",'Measured Data'!AG71)</f>
        <v/>
      </c>
      <c r="AH80" s="238" t="str">
        <f>IF(ISBLANK('Measured Data'!AH71),"",'Measured Data'!AH71)</f>
        <v/>
      </c>
      <c r="AI80" s="238" t="str">
        <f>IF(ISBLANK('Measured Data'!AI71),"",'Measured Data'!AI71)</f>
        <v/>
      </c>
      <c r="AJ80" s="238" t="str">
        <f>IF(ISBLANK('Measured Data'!AJ71),"",'Measured Data'!AJ71)</f>
        <v/>
      </c>
      <c r="AK80" s="238" t="str">
        <f>IF(ISBLANK('Measured Data'!AK71),"",'Measured Data'!AK71)</f>
        <v/>
      </c>
      <c r="AL80" s="238" t="str">
        <f>IF(ISBLANK('Measured Data'!AL71),"",'Measured Data'!AL71)</f>
        <v/>
      </c>
      <c r="AM80" s="238" t="str">
        <f>IF(ISBLANK('Measured Data'!AM71),"",'Measured Data'!AM71)</f>
        <v/>
      </c>
      <c r="AN80" s="238" t="str">
        <f>IF(ISBLANK('Measured Data'!AN71),"",'Measured Data'!AN71)</f>
        <v/>
      </c>
      <c r="AO80" s="238" t="str">
        <f>IF(ISBLANK('Measured Data'!AO71),"",'Measured Data'!AO71)</f>
        <v/>
      </c>
      <c r="AP80" s="238" t="str">
        <f>IF(ISBLANK('Measured Data'!AP71),"",'Measured Data'!AP71)</f>
        <v/>
      </c>
      <c r="AQ80" s="238" t="e">
        <f>IF(ISBLANK('Measured Data'!#REF!),"",'Measured Data'!#REF!)</f>
        <v>#REF!</v>
      </c>
      <c r="AR80" s="238" t="e">
        <f>IF(ISBLANK('Measured Data'!#REF!),"",'Measured Data'!#REF!)</f>
        <v>#REF!</v>
      </c>
      <c r="AS80" s="238" t="e">
        <f>IF(ISBLANK('Measured Data'!#REF!),"",'Measured Data'!#REF!)</f>
        <v>#REF!</v>
      </c>
      <c r="AT80" s="238" t="e">
        <f>IF(ISBLANK('Measured Data'!#REF!),"",'Measured Data'!#REF!)</f>
        <v>#REF!</v>
      </c>
      <c r="AU80" s="238" t="e">
        <f>IF(ISBLANK('Measured Data'!#REF!),"",'Measured Data'!#REF!)</f>
        <v>#REF!</v>
      </c>
      <c r="AV80" s="238" t="e">
        <f>IF(ISBLANK('Measured Data'!#REF!),"",'Measured Data'!#REF!)</f>
        <v>#REF!</v>
      </c>
      <c r="AW80" s="238" t="e">
        <f>IF(ISBLANK('Measured Data'!#REF!),"",'Measured Data'!#REF!)</f>
        <v>#REF!</v>
      </c>
      <c r="AX80" s="238" t="e">
        <f>IF(ISBLANK('Measured Data'!#REF!),"",'Measured Data'!#REF!)</f>
        <v>#REF!</v>
      </c>
      <c r="AY80" s="238" t="e">
        <f>IF(ISBLANK('Measured Data'!#REF!),"",'Measured Data'!#REF!)</f>
        <v>#REF!</v>
      </c>
      <c r="AZ80" s="238" t="e">
        <f>IF(ISBLANK('Measured Data'!#REF!),"",'Measured Data'!#REF!)</f>
        <v>#REF!</v>
      </c>
      <c r="BA80" s="238" t="e">
        <f>IF(ISBLANK('Measured Data'!#REF!),"",'Measured Data'!#REF!)</f>
        <v>#REF!</v>
      </c>
      <c r="BB80" s="238" t="e">
        <f>IF(ISBLANK('Measured Data'!#REF!),"",'Measured Data'!#REF!)</f>
        <v>#REF!</v>
      </c>
      <c r="BC80" s="238" t="e">
        <f>IF(ISBLANK('Measured Data'!#REF!),"",'Measured Data'!#REF!)</f>
        <v>#REF!</v>
      </c>
      <c r="BD80" s="238" t="e">
        <f>IF(ISBLANK('Measured Data'!#REF!),"",'Measured Data'!#REF!)</f>
        <v>#REF!</v>
      </c>
      <c r="BE80" s="238" t="e">
        <f>IF(ISBLANK('Measured Data'!#REF!),"",'Measured Data'!#REF!)</f>
        <v>#REF!</v>
      </c>
      <c r="BF80" s="238" t="e">
        <f>IF(ISBLANK('Measured Data'!#REF!),"",'Measured Data'!#REF!)</f>
        <v>#REF!</v>
      </c>
      <c r="BG80" s="238" t="e">
        <f>IF(ISBLANK('Measured Data'!#REF!),"",'Measured Data'!#REF!)</f>
        <v>#REF!</v>
      </c>
      <c r="BH80" s="238" t="e">
        <f>IF(ISBLANK('Measured Data'!#REF!),"",'Measured Data'!#REF!)</f>
        <v>#REF!</v>
      </c>
      <c r="BI80" s="238" t="e">
        <f>IF(ISBLANK('Measured Data'!#REF!),"",'Measured Data'!#REF!)</f>
        <v>#REF!</v>
      </c>
      <c r="BJ80" s="238" t="e">
        <f>IF(ISBLANK('Measured Data'!#REF!),"",'Measured Data'!#REF!)</f>
        <v>#REF!</v>
      </c>
      <c r="BK80" s="238" t="e">
        <f>IF(ISBLANK('Measured Data'!#REF!),"",'Measured Data'!#REF!)</f>
        <v>#REF!</v>
      </c>
      <c r="BL80" s="238" t="e">
        <f>IF(ISBLANK('Measured Data'!#REF!),"",'Measured Data'!#REF!)</f>
        <v>#REF!</v>
      </c>
      <c r="BM80" s="238" t="e">
        <f>IF(ISBLANK('Measured Data'!#REF!),"",'Measured Data'!#REF!)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IF('Measured Data'!B72&lt;&gt;0,'Measured Data'!$B$1,"")</f>
        <v/>
      </c>
      <c r="B81" s="238" t="str">
        <f>IF(ISBLANK('Measured Data'!A72),"",'Measured Data'!A72)</f>
        <v/>
      </c>
      <c r="C81" s="245" t="str">
        <f>IF(ISBLANK('Measured Data'!B72),"",'Measured Data'!B72)</f>
        <v/>
      </c>
      <c r="D81" s="246" t="str">
        <f>IF(ISBLANK('Measured Data'!C72),"",'Measured Data'!C72)</f>
        <v/>
      </c>
      <c r="E81" s="238" t="str">
        <f>IF(ISBLANK('Measured Data'!D72),"",'Measured Data'!D72)</f>
        <v/>
      </c>
      <c r="F81" s="238" t="str">
        <f>IF(ISBLANK('Measured Data'!E72),"",'Measured Data'!E72)</f>
        <v/>
      </c>
      <c r="G81" s="238" t="str">
        <f>IF(ISBLANK('Measured Data'!G72),"",'Measured Data'!G72)</f>
        <v/>
      </c>
      <c r="H81" s="238" t="str">
        <f>IF(ISBLANK('Measured Data'!H72),"",'Measured Data'!H72)</f>
        <v/>
      </c>
      <c r="I81" s="238" t="str">
        <f>IF(ISBLANK('Measured Data'!I72),"",'Measured Data'!I72)</f>
        <v/>
      </c>
      <c r="J81" s="238" t="str">
        <f>IF(ISBLANK('Measured Data'!J72),"",'Measured Data'!J72)</f>
        <v/>
      </c>
      <c r="K81" s="238" t="str">
        <f>IF(ISBLANK('Measured Data'!K72),"",'Measured Data'!K72)</f>
        <v/>
      </c>
      <c r="L81" s="238" t="str">
        <f>IF(ISBLANK('Measured Data'!L72),"",'Measured Data'!L72)</f>
        <v/>
      </c>
      <c r="M81" s="238" t="str">
        <f>IF(ISBLANK('Measured Data'!M72),"",'Measured Data'!M72)</f>
        <v/>
      </c>
      <c r="N81" s="238" t="str">
        <f>IF(ISBLANK('Measured Data'!N72),"",'Measured Data'!N72)</f>
        <v/>
      </c>
      <c r="O81" s="238" t="str">
        <f>IF(ISBLANK('Measured Data'!O72),"",'Measured Data'!O72)</f>
        <v/>
      </c>
      <c r="P81" s="238" t="str">
        <f>IF(ISBLANK('Measured Data'!P72),"",'Measured Data'!P72)</f>
        <v/>
      </c>
      <c r="Q81" s="238" t="str">
        <f>IF(ISBLANK('Measured Data'!Q72),"",'Measured Data'!Q72)</f>
        <v/>
      </c>
      <c r="R81" s="238" t="str">
        <f>IF(ISBLANK('Measured Data'!R72),"",'Measured Data'!R72)</f>
        <v/>
      </c>
      <c r="S81" s="238" t="str">
        <f>IF(ISBLANK('Measured Data'!S72),"",'Measured Data'!S72)</f>
        <v/>
      </c>
      <c r="T81" s="238" t="str">
        <f>IF(ISBLANK('Measured Data'!T72),"",'Measured Data'!T72)</f>
        <v/>
      </c>
      <c r="U81" s="238" t="str">
        <f>IF(ISBLANK('Measured Data'!U72),"",'Measured Data'!U72)</f>
        <v/>
      </c>
      <c r="V81" s="238" t="str">
        <f>IF(ISBLANK('Measured Data'!V72),"",'Measured Data'!V72)</f>
        <v/>
      </c>
      <c r="W81" s="238" t="str">
        <f>IF(ISBLANK('Measured Data'!W72),"",'Measured Data'!W72)</f>
        <v/>
      </c>
      <c r="X81" s="238" t="str">
        <f>IF(ISBLANK('Measured Data'!X72),"",'Measured Data'!X72)</f>
        <v/>
      </c>
      <c r="Y81" s="238" t="str">
        <f>IF(ISBLANK('Measured Data'!Y72),"",'Measured Data'!Y72)</f>
        <v/>
      </c>
      <c r="Z81" s="238" t="str">
        <f>IF(ISBLANK('Measured Data'!Z72),"",'Measured Data'!Z72)</f>
        <v/>
      </c>
      <c r="AA81" s="238" t="str">
        <f>IF(ISBLANK('Measured Data'!AA72),"",'Measured Data'!AA72)</f>
        <v/>
      </c>
      <c r="AB81" s="238" t="str">
        <f>IF(ISBLANK('Measured Data'!AB72),"",'Measured Data'!AB72)</f>
        <v/>
      </c>
      <c r="AC81" s="238" t="str">
        <f>IF(ISBLANK('Measured Data'!AC72),"",'Measured Data'!AC72)</f>
        <v/>
      </c>
      <c r="AD81" s="238" t="str">
        <f>IF(ISBLANK('Measured Data'!AD72),"",'Measured Data'!AD72)</f>
        <v/>
      </c>
      <c r="AE81" s="238" t="str">
        <f>IF(ISBLANK('Measured Data'!AE72),"",'Measured Data'!AE72)</f>
        <v/>
      </c>
      <c r="AF81" s="238" t="str">
        <f>IF(ISBLANK('Measured Data'!AF72),"",'Measured Data'!AF72)</f>
        <v/>
      </c>
      <c r="AG81" s="238" t="str">
        <f>IF(ISBLANK('Measured Data'!AG72),"",'Measured Data'!AG72)</f>
        <v/>
      </c>
      <c r="AH81" s="238" t="str">
        <f>IF(ISBLANK('Measured Data'!AH72),"",'Measured Data'!AH72)</f>
        <v/>
      </c>
      <c r="AI81" s="238" t="str">
        <f>IF(ISBLANK('Measured Data'!AI72),"",'Measured Data'!AI72)</f>
        <v/>
      </c>
      <c r="AJ81" s="238" t="str">
        <f>IF(ISBLANK('Measured Data'!AJ72),"",'Measured Data'!AJ72)</f>
        <v/>
      </c>
      <c r="AK81" s="238" t="str">
        <f>IF(ISBLANK('Measured Data'!AK72),"",'Measured Data'!AK72)</f>
        <v/>
      </c>
      <c r="AL81" s="238" t="str">
        <f>IF(ISBLANK('Measured Data'!AL72),"",'Measured Data'!AL72)</f>
        <v/>
      </c>
      <c r="AM81" s="238" t="str">
        <f>IF(ISBLANK('Measured Data'!AM72),"",'Measured Data'!AM72)</f>
        <v/>
      </c>
      <c r="AN81" s="238" t="str">
        <f>IF(ISBLANK('Measured Data'!AN72),"",'Measured Data'!AN72)</f>
        <v/>
      </c>
      <c r="AO81" s="238" t="str">
        <f>IF(ISBLANK('Measured Data'!AO72),"",'Measured Data'!AO72)</f>
        <v/>
      </c>
      <c r="AP81" s="238" t="str">
        <f>IF(ISBLANK('Measured Data'!AP72),"",'Measured Data'!AP72)</f>
        <v/>
      </c>
      <c r="AQ81" s="238" t="e">
        <f>IF(ISBLANK('Measured Data'!#REF!),"",'Measured Data'!#REF!)</f>
        <v>#REF!</v>
      </c>
      <c r="AR81" s="238" t="e">
        <f>IF(ISBLANK('Measured Data'!#REF!),"",'Measured Data'!#REF!)</f>
        <v>#REF!</v>
      </c>
      <c r="AS81" s="238" t="e">
        <f>IF(ISBLANK('Measured Data'!#REF!),"",'Measured Data'!#REF!)</f>
        <v>#REF!</v>
      </c>
      <c r="AT81" s="238" t="e">
        <f>IF(ISBLANK('Measured Data'!#REF!),"",'Measured Data'!#REF!)</f>
        <v>#REF!</v>
      </c>
      <c r="AU81" s="238" t="e">
        <f>IF(ISBLANK('Measured Data'!#REF!),"",'Measured Data'!#REF!)</f>
        <v>#REF!</v>
      </c>
      <c r="AV81" s="238" t="e">
        <f>IF(ISBLANK('Measured Data'!#REF!),"",'Measured Data'!#REF!)</f>
        <v>#REF!</v>
      </c>
      <c r="AW81" s="238" t="e">
        <f>IF(ISBLANK('Measured Data'!#REF!),"",'Measured Data'!#REF!)</f>
        <v>#REF!</v>
      </c>
      <c r="AX81" s="238" t="e">
        <f>IF(ISBLANK('Measured Data'!#REF!),"",'Measured Data'!#REF!)</f>
        <v>#REF!</v>
      </c>
      <c r="AY81" s="238" t="e">
        <f>IF(ISBLANK('Measured Data'!#REF!),"",'Measured Data'!#REF!)</f>
        <v>#REF!</v>
      </c>
      <c r="AZ81" s="238" t="e">
        <f>IF(ISBLANK('Measured Data'!#REF!),"",'Measured Data'!#REF!)</f>
        <v>#REF!</v>
      </c>
      <c r="BA81" s="238" t="e">
        <f>IF(ISBLANK('Measured Data'!#REF!),"",'Measured Data'!#REF!)</f>
        <v>#REF!</v>
      </c>
      <c r="BB81" s="238" t="e">
        <f>IF(ISBLANK('Measured Data'!#REF!),"",'Measured Data'!#REF!)</f>
        <v>#REF!</v>
      </c>
      <c r="BC81" s="238" t="e">
        <f>IF(ISBLANK('Measured Data'!#REF!),"",'Measured Data'!#REF!)</f>
        <v>#REF!</v>
      </c>
      <c r="BD81" s="238" t="e">
        <f>IF(ISBLANK('Measured Data'!#REF!),"",'Measured Data'!#REF!)</f>
        <v>#REF!</v>
      </c>
      <c r="BE81" s="238" t="e">
        <f>IF(ISBLANK('Measured Data'!#REF!),"",'Measured Data'!#REF!)</f>
        <v>#REF!</v>
      </c>
      <c r="BF81" s="238" t="e">
        <f>IF(ISBLANK('Measured Data'!#REF!),"",'Measured Data'!#REF!)</f>
        <v>#REF!</v>
      </c>
      <c r="BG81" s="238" t="e">
        <f>IF(ISBLANK('Measured Data'!#REF!),"",'Measured Data'!#REF!)</f>
        <v>#REF!</v>
      </c>
      <c r="BH81" s="238" t="e">
        <f>IF(ISBLANK('Measured Data'!#REF!),"",'Measured Data'!#REF!)</f>
        <v>#REF!</v>
      </c>
      <c r="BI81" s="238" t="e">
        <f>IF(ISBLANK('Measured Data'!#REF!),"",'Measured Data'!#REF!)</f>
        <v>#REF!</v>
      </c>
      <c r="BJ81" s="238" t="e">
        <f>IF(ISBLANK('Measured Data'!#REF!),"",'Measured Data'!#REF!)</f>
        <v>#REF!</v>
      </c>
      <c r="BK81" s="238" t="e">
        <f>IF(ISBLANK('Measured Data'!#REF!),"",'Measured Data'!#REF!)</f>
        <v>#REF!</v>
      </c>
      <c r="BL81" s="238" t="e">
        <f>IF(ISBLANK('Measured Data'!#REF!),"",'Measured Data'!#REF!)</f>
        <v>#REF!</v>
      </c>
      <c r="BM81" s="238" t="e">
        <f>IF(ISBLANK('Measured Data'!#REF!),"",'Measured Data'!#REF!)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IF('Measured Data'!B73&lt;&gt;0,'Measured Data'!$B$1,"")</f>
        <v/>
      </c>
      <c r="B82" s="238" t="str">
        <f>IF(ISBLANK('Measured Data'!A73),"",'Measured Data'!A73)</f>
        <v/>
      </c>
      <c r="C82" s="245" t="str">
        <f>IF(ISBLANK('Measured Data'!B73),"",'Measured Data'!B73)</f>
        <v/>
      </c>
      <c r="D82" s="246" t="str">
        <f>IF(ISBLANK('Measured Data'!C73),"",'Measured Data'!C73)</f>
        <v/>
      </c>
      <c r="E82" s="238" t="str">
        <f>IF(ISBLANK('Measured Data'!D73),"",'Measured Data'!D73)</f>
        <v/>
      </c>
      <c r="F82" s="238" t="str">
        <f>IF(ISBLANK('Measured Data'!E73),"",'Measured Data'!E73)</f>
        <v/>
      </c>
      <c r="G82" s="238" t="str">
        <f>IF(ISBLANK('Measured Data'!G73),"",'Measured Data'!G73)</f>
        <v/>
      </c>
      <c r="H82" s="238" t="str">
        <f>IF(ISBLANK('Measured Data'!H73),"",'Measured Data'!H73)</f>
        <v/>
      </c>
      <c r="I82" s="238" t="str">
        <f>IF(ISBLANK('Measured Data'!I73),"",'Measured Data'!I73)</f>
        <v/>
      </c>
      <c r="J82" s="238" t="str">
        <f>IF(ISBLANK('Measured Data'!J73),"",'Measured Data'!J73)</f>
        <v/>
      </c>
      <c r="K82" s="238" t="str">
        <f>IF(ISBLANK('Measured Data'!K73),"",'Measured Data'!K73)</f>
        <v/>
      </c>
      <c r="L82" s="238" t="str">
        <f>IF(ISBLANK('Measured Data'!L73),"",'Measured Data'!L73)</f>
        <v/>
      </c>
      <c r="M82" s="238" t="str">
        <f>IF(ISBLANK('Measured Data'!M73),"",'Measured Data'!M73)</f>
        <v/>
      </c>
      <c r="N82" s="238" t="str">
        <f>IF(ISBLANK('Measured Data'!N73),"",'Measured Data'!N73)</f>
        <v/>
      </c>
      <c r="O82" s="238" t="str">
        <f>IF(ISBLANK('Measured Data'!O73),"",'Measured Data'!O73)</f>
        <v/>
      </c>
      <c r="P82" s="238" t="str">
        <f>IF(ISBLANK('Measured Data'!P73),"",'Measured Data'!P73)</f>
        <v/>
      </c>
      <c r="Q82" s="238" t="str">
        <f>IF(ISBLANK('Measured Data'!Q73),"",'Measured Data'!Q73)</f>
        <v/>
      </c>
      <c r="R82" s="238" t="str">
        <f>IF(ISBLANK('Measured Data'!R73),"",'Measured Data'!R73)</f>
        <v/>
      </c>
      <c r="S82" s="238" t="str">
        <f>IF(ISBLANK('Measured Data'!S73),"",'Measured Data'!S73)</f>
        <v/>
      </c>
      <c r="T82" s="238" t="str">
        <f>IF(ISBLANK('Measured Data'!T73),"",'Measured Data'!T73)</f>
        <v/>
      </c>
      <c r="U82" s="238" t="str">
        <f>IF(ISBLANK('Measured Data'!U73),"",'Measured Data'!U73)</f>
        <v/>
      </c>
      <c r="V82" s="238" t="str">
        <f>IF(ISBLANK('Measured Data'!V73),"",'Measured Data'!V73)</f>
        <v/>
      </c>
      <c r="W82" s="238" t="str">
        <f>IF(ISBLANK('Measured Data'!W73),"",'Measured Data'!W73)</f>
        <v/>
      </c>
      <c r="X82" s="238" t="str">
        <f>IF(ISBLANK('Measured Data'!X73),"",'Measured Data'!X73)</f>
        <v/>
      </c>
      <c r="Y82" s="238" t="str">
        <f>IF(ISBLANK('Measured Data'!Y73),"",'Measured Data'!Y73)</f>
        <v/>
      </c>
      <c r="Z82" s="238" t="str">
        <f>IF(ISBLANK('Measured Data'!Z73),"",'Measured Data'!Z73)</f>
        <v/>
      </c>
      <c r="AA82" s="238" t="str">
        <f>IF(ISBLANK('Measured Data'!AA73),"",'Measured Data'!AA73)</f>
        <v/>
      </c>
      <c r="AB82" s="238" t="str">
        <f>IF(ISBLANK('Measured Data'!AB73),"",'Measured Data'!AB73)</f>
        <v/>
      </c>
      <c r="AC82" s="238" t="str">
        <f>IF(ISBLANK('Measured Data'!AC73),"",'Measured Data'!AC73)</f>
        <v/>
      </c>
      <c r="AD82" s="238" t="str">
        <f>IF(ISBLANK('Measured Data'!AD73),"",'Measured Data'!AD73)</f>
        <v/>
      </c>
      <c r="AE82" s="238" t="str">
        <f>IF(ISBLANK('Measured Data'!AE73),"",'Measured Data'!AE73)</f>
        <v/>
      </c>
      <c r="AF82" s="238" t="str">
        <f>IF(ISBLANK('Measured Data'!AF73),"",'Measured Data'!AF73)</f>
        <v/>
      </c>
      <c r="AG82" s="238" t="str">
        <f>IF(ISBLANK('Measured Data'!AG73),"",'Measured Data'!AG73)</f>
        <v/>
      </c>
      <c r="AH82" s="238" t="str">
        <f>IF(ISBLANK('Measured Data'!AH73),"",'Measured Data'!AH73)</f>
        <v/>
      </c>
      <c r="AI82" s="238" t="str">
        <f>IF(ISBLANK('Measured Data'!AI73),"",'Measured Data'!AI73)</f>
        <v/>
      </c>
      <c r="AJ82" s="238" t="str">
        <f>IF(ISBLANK('Measured Data'!AJ73),"",'Measured Data'!AJ73)</f>
        <v/>
      </c>
      <c r="AK82" s="238" t="str">
        <f>IF(ISBLANK('Measured Data'!AK73),"",'Measured Data'!AK73)</f>
        <v/>
      </c>
      <c r="AL82" s="238" t="str">
        <f>IF(ISBLANK('Measured Data'!AL73),"",'Measured Data'!AL73)</f>
        <v/>
      </c>
      <c r="AM82" s="238" t="str">
        <f>IF(ISBLANK('Measured Data'!AM73),"",'Measured Data'!AM73)</f>
        <v/>
      </c>
      <c r="AN82" s="238" t="str">
        <f>IF(ISBLANK('Measured Data'!AN73),"",'Measured Data'!AN73)</f>
        <v/>
      </c>
      <c r="AO82" s="238" t="str">
        <f>IF(ISBLANK('Measured Data'!AO73),"",'Measured Data'!AO73)</f>
        <v/>
      </c>
      <c r="AP82" s="238" t="str">
        <f>IF(ISBLANK('Measured Data'!AP73),"",'Measured Data'!AP73)</f>
        <v/>
      </c>
      <c r="AQ82" s="238" t="e">
        <f>IF(ISBLANK('Measured Data'!#REF!),"",'Measured Data'!#REF!)</f>
        <v>#REF!</v>
      </c>
      <c r="AR82" s="238" t="e">
        <f>IF(ISBLANK('Measured Data'!#REF!),"",'Measured Data'!#REF!)</f>
        <v>#REF!</v>
      </c>
      <c r="AS82" s="238" t="e">
        <f>IF(ISBLANK('Measured Data'!#REF!),"",'Measured Data'!#REF!)</f>
        <v>#REF!</v>
      </c>
      <c r="AT82" s="238" t="e">
        <f>IF(ISBLANK('Measured Data'!#REF!),"",'Measured Data'!#REF!)</f>
        <v>#REF!</v>
      </c>
      <c r="AU82" s="238" t="e">
        <f>IF(ISBLANK('Measured Data'!#REF!),"",'Measured Data'!#REF!)</f>
        <v>#REF!</v>
      </c>
      <c r="AV82" s="238" t="e">
        <f>IF(ISBLANK('Measured Data'!#REF!),"",'Measured Data'!#REF!)</f>
        <v>#REF!</v>
      </c>
      <c r="AW82" s="238" t="e">
        <f>IF(ISBLANK('Measured Data'!#REF!),"",'Measured Data'!#REF!)</f>
        <v>#REF!</v>
      </c>
      <c r="AX82" s="238" t="e">
        <f>IF(ISBLANK('Measured Data'!#REF!),"",'Measured Data'!#REF!)</f>
        <v>#REF!</v>
      </c>
      <c r="AY82" s="238" t="e">
        <f>IF(ISBLANK('Measured Data'!#REF!),"",'Measured Data'!#REF!)</f>
        <v>#REF!</v>
      </c>
      <c r="AZ82" s="238" t="e">
        <f>IF(ISBLANK('Measured Data'!#REF!),"",'Measured Data'!#REF!)</f>
        <v>#REF!</v>
      </c>
      <c r="BA82" s="238" t="e">
        <f>IF(ISBLANK('Measured Data'!#REF!),"",'Measured Data'!#REF!)</f>
        <v>#REF!</v>
      </c>
      <c r="BB82" s="238" t="e">
        <f>IF(ISBLANK('Measured Data'!#REF!),"",'Measured Data'!#REF!)</f>
        <v>#REF!</v>
      </c>
      <c r="BC82" s="238" t="e">
        <f>IF(ISBLANK('Measured Data'!#REF!),"",'Measured Data'!#REF!)</f>
        <v>#REF!</v>
      </c>
      <c r="BD82" s="238" t="e">
        <f>IF(ISBLANK('Measured Data'!#REF!),"",'Measured Data'!#REF!)</f>
        <v>#REF!</v>
      </c>
      <c r="BE82" s="238" t="e">
        <f>IF(ISBLANK('Measured Data'!#REF!),"",'Measured Data'!#REF!)</f>
        <v>#REF!</v>
      </c>
      <c r="BF82" s="238" t="e">
        <f>IF(ISBLANK('Measured Data'!#REF!),"",'Measured Data'!#REF!)</f>
        <v>#REF!</v>
      </c>
      <c r="BG82" s="238" t="e">
        <f>IF(ISBLANK('Measured Data'!#REF!),"",'Measured Data'!#REF!)</f>
        <v>#REF!</v>
      </c>
      <c r="BH82" s="238" t="e">
        <f>IF(ISBLANK('Measured Data'!#REF!),"",'Measured Data'!#REF!)</f>
        <v>#REF!</v>
      </c>
      <c r="BI82" s="238" t="e">
        <f>IF(ISBLANK('Measured Data'!#REF!),"",'Measured Data'!#REF!)</f>
        <v>#REF!</v>
      </c>
      <c r="BJ82" s="238" t="e">
        <f>IF(ISBLANK('Measured Data'!#REF!),"",'Measured Data'!#REF!)</f>
        <v>#REF!</v>
      </c>
      <c r="BK82" s="238" t="e">
        <f>IF(ISBLANK('Measured Data'!#REF!),"",'Measured Data'!#REF!)</f>
        <v>#REF!</v>
      </c>
      <c r="BL82" s="238" t="e">
        <f>IF(ISBLANK('Measured Data'!#REF!),"",'Measured Data'!#REF!)</f>
        <v>#REF!</v>
      </c>
      <c r="BM82" s="238" t="e">
        <f>IF(ISBLANK('Measured Data'!#REF!),"",'Measured Data'!#REF!)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IF('Measured Data'!B74&lt;&gt;0,'Measured Data'!$B$1,"")</f>
        <v/>
      </c>
      <c r="B83" s="238" t="str">
        <f>IF(ISBLANK('Measured Data'!A74),"",'Measured Data'!A74)</f>
        <v/>
      </c>
      <c r="C83" s="245" t="str">
        <f>IF(ISBLANK('Measured Data'!B74),"",'Measured Data'!B74)</f>
        <v/>
      </c>
      <c r="D83" s="246" t="str">
        <f>IF(ISBLANK('Measured Data'!C74),"",'Measured Data'!C74)</f>
        <v/>
      </c>
      <c r="E83" s="238" t="str">
        <f>IF(ISBLANK('Measured Data'!D74),"",'Measured Data'!D74)</f>
        <v/>
      </c>
      <c r="F83" s="238" t="str">
        <f>IF(ISBLANK('Measured Data'!E74),"",'Measured Data'!E74)</f>
        <v/>
      </c>
      <c r="G83" s="238" t="str">
        <f>IF(ISBLANK('Measured Data'!G74),"",'Measured Data'!G74)</f>
        <v/>
      </c>
      <c r="H83" s="238" t="str">
        <f>IF(ISBLANK('Measured Data'!H74),"",'Measured Data'!H74)</f>
        <v/>
      </c>
      <c r="I83" s="238" t="str">
        <f>IF(ISBLANK('Measured Data'!I74),"",'Measured Data'!I74)</f>
        <v/>
      </c>
      <c r="J83" s="238" t="str">
        <f>IF(ISBLANK('Measured Data'!J74),"",'Measured Data'!J74)</f>
        <v/>
      </c>
      <c r="K83" s="238" t="str">
        <f>IF(ISBLANK('Measured Data'!K74),"",'Measured Data'!K74)</f>
        <v/>
      </c>
      <c r="L83" s="238" t="str">
        <f>IF(ISBLANK('Measured Data'!L74),"",'Measured Data'!L74)</f>
        <v/>
      </c>
      <c r="M83" s="238" t="str">
        <f>IF(ISBLANK('Measured Data'!M74),"",'Measured Data'!M74)</f>
        <v/>
      </c>
      <c r="N83" s="238" t="str">
        <f>IF(ISBLANK('Measured Data'!N74),"",'Measured Data'!N74)</f>
        <v/>
      </c>
      <c r="O83" s="238" t="str">
        <f>IF(ISBLANK('Measured Data'!O74),"",'Measured Data'!O74)</f>
        <v/>
      </c>
      <c r="P83" s="238" t="str">
        <f>IF(ISBLANK('Measured Data'!P74),"",'Measured Data'!P74)</f>
        <v/>
      </c>
      <c r="Q83" s="238" t="str">
        <f>IF(ISBLANK('Measured Data'!Q74),"",'Measured Data'!Q74)</f>
        <v/>
      </c>
      <c r="R83" s="238" t="str">
        <f>IF(ISBLANK('Measured Data'!R74),"",'Measured Data'!R74)</f>
        <v/>
      </c>
      <c r="S83" s="238" t="str">
        <f>IF(ISBLANK('Measured Data'!S74),"",'Measured Data'!S74)</f>
        <v/>
      </c>
      <c r="T83" s="238" t="str">
        <f>IF(ISBLANK('Measured Data'!T74),"",'Measured Data'!T74)</f>
        <v/>
      </c>
      <c r="U83" s="238" t="str">
        <f>IF(ISBLANK('Measured Data'!U74),"",'Measured Data'!U74)</f>
        <v/>
      </c>
      <c r="V83" s="238" t="str">
        <f>IF(ISBLANK('Measured Data'!V74),"",'Measured Data'!V74)</f>
        <v/>
      </c>
      <c r="W83" s="238" t="str">
        <f>IF(ISBLANK('Measured Data'!W74),"",'Measured Data'!W74)</f>
        <v/>
      </c>
      <c r="X83" s="238" t="str">
        <f>IF(ISBLANK('Measured Data'!X74),"",'Measured Data'!X74)</f>
        <v/>
      </c>
      <c r="Y83" s="238" t="str">
        <f>IF(ISBLANK('Measured Data'!Y74),"",'Measured Data'!Y74)</f>
        <v/>
      </c>
      <c r="Z83" s="238" t="str">
        <f>IF(ISBLANK('Measured Data'!Z74),"",'Measured Data'!Z74)</f>
        <v/>
      </c>
      <c r="AA83" s="238" t="str">
        <f>IF(ISBLANK('Measured Data'!AA74),"",'Measured Data'!AA74)</f>
        <v/>
      </c>
      <c r="AB83" s="238" t="str">
        <f>IF(ISBLANK('Measured Data'!AB74),"",'Measured Data'!AB74)</f>
        <v/>
      </c>
      <c r="AC83" s="238" t="str">
        <f>IF(ISBLANK('Measured Data'!AC74),"",'Measured Data'!AC74)</f>
        <v/>
      </c>
      <c r="AD83" s="238" t="str">
        <f>IF(ISBLANK('Measured Data'!AD74),"",'Measured Data'!AD74)</f>
        <v/>
      </c>
      <c r="AE83" s="238" t="str">
        <f>IF(ISBLANK('Measured Data'!AE74),"",'Measured Data'!AE74)</f>
        <v/>
      </c>
      <c r="AF83" s="238" t="str">
        <f>IF(ISBLANK('Measured Data'!AF74),"",'Measured Data'!AF74)</f>
        <v/>
      </c>
      <c r="AG83" s="238" t="str">
        <f>IF(ISBLANK('Measured Data'!AG74),"",'Measured Data'!AG74)</f>
        <v/>
      </c>
      <c r="AH83" s="238" t="str">
        <f>IF(ISBLANK('Measured Data'!AH74),"",'Measured Data'!AH74)</f>
        <v/>
      </c>
      <c r="AI83" s="238" t="str">
        <f>IF(ISBLANK('Measured Data'!AI74),"",'Measured Data'!AI74)</f>
        <v/>
      </c>
      <c r="AJ83" s="238" t="str">
        <f>IF(ISBLANK('Measured Data'!AJ74),"",'Measured Data'!AJ74)</f>
        <v/>
      </c>
      <c r="AK83" s="238" t="str">
        <f>IF(ISBLANK('Measured Data'!AK74),"",'Measured Data'!AK74)</f>
        <v/>
      </c>
      <c r="AL83" s="238" t="str">
        <f>IF(ISBLANK('Measured Data'!AL74),"",'Measured Data'!AL74)</f>
        <v/>
      </c>
      <c r="AM83" s="238" t="str">
        <f>IF(ISBLANK('Measured Data'!AM74),"",'Measured Data'!AM74)</f>
        <v/>
      </c>
      <c r="AN83" s="238" t="str">
        <f>IF(ISBLANK('Measured Data'!AN74),"",'Measured Data'!AN74)</f>
        <v/>
      </c>
      <c r="AO83" s="238" t="str">
        <f>IF(ISBLANK('Measured Data'!AO74),"",'Measured Data'!AO74)</f>
        <v/>
      </c>
      <c r="AP83" s="238" t="str">
        <f>IF(ISBLANK('Measured Data'!AP74),"",'Measured Data'!AP74)</f>
        <v/>
      </c>
      <c r="AQ83" s="238" t="e">
        <f>IF(ISBLANK('Measured Data'!#REF!),"",'Measured Data'!#REF!)</f>
        <v>#REF!</v>
      </c>
      <c r="AR83" s="238" t="e">
        <f>IF(ISBLANK('Measured Data'!#REF!),"",'Measured Data'!#REF!)</f>
        <v>#REF!</v>
      </c>
      <c r="AS83" s="238" t="e">
        <f>IF(ISBLANK('Measured Data'!#REF!),"",'Measured Data'!#REF!)</f>
        <v>#REF!</v>
      </c>
      <c r="AT83" s="238" t="e">
        <f>IF(ISBLANK('Measured Data'!#REF!),"",'Measured Data'!#REF!)</f>
        <v>#REF!</v>
      </c>
      <c r="AU83" s="238" t="e">
        <f>IF(ISBLANK('Measured Data'!#REF!),"",'Measured Data'!#REF!)</f>
        <v>#REF!</v>
      </c>
      <c r="AV83" s="238" t="e">
        <f>IF(ISBLANK('Measured Data'!#REF!),"",'Measured Data'!#REF!)</f>
        <v>#REF!</v>
      </c>
      <c r="AW83" s="238" t="e">
        <f>IF(ISBLANK('Measured Data'!#REF!),"",'Measured Data'!#REF!)</f>
        <v>#REF!</v>
      </c>
      <c r="AX83" s="238" t="e">
        <f>IF(ISBLANK('Measured Data'!#REF!),"",'Measured Data'!#REF!)</f>
        <v>#REF!</v>
      </c>
      <c r="AY83" s="238" t="e">
        <f>IF(ISBLANK('Measured Data'!#REF!),"",'Measured Data'!#REF!)</f>
        <v>#REF!</v>
      </c>
      <c r="AZ83" s="238" t="e">
        <f>IF(ISBLANK('Measured Data'!#REF!),"",'Measured Data'!#REF!)</f>
        <v>#REF!</v>
      </c>
      <c r="BA83" s="238" t="e">
        <f>IF(ISBLANK('Measured Data'!#REF!),"",'Measured Data'!#REF!)</f>
        <v>#REF!</v>
      </c>
      <c r="BB83" s="238" t="e">
        <f>IF(ISBLANK('Measured Data'!#REF!),"",'Measured Data'!#REF!)</f>
        <v>#REF!</v>
      </c>
      <c r="BC83" s="238" t="e">
        <f>IF(ISBLANK('Measured Data'!#REF!),"",'Measured Data'!#REF!)</f>
        <v>#REF!</v>
      </c>
      <c r="BD83" s="238" t="e">
        <f>IF(ISBLANK('Measured Data'!#REF!),"",'Measured Data'!#REF!)</f>
        <v>#REF!</v>
      </c>
      <c r="BE83" s="238" t="e">
        <f>IF(ISBLANK('Measured Data'!#REF!),"",'Measured Data'!#REF!)</f>
        <v>#REF!</v>
      </c>
      <c r="BF83" s="238" t="e">
        <f>IF(ISBLANK('Measured Data'!#REF!),"",'Measured Data'!#REF!)</f>
        <v>#REF!</v>
      </c>
      <c r="BG83" s="238" t="e">
        <f>IF(ISBLANK('Measured Data'!#REF!),"",'Measured Data'!#REF!)</f>
        <v>#REF!</v>
      </c>
      <c r="BH83" s="238" t="e">
        <f>IF(ISBLANK('Measured Data'!#REF!),"",'Measured Data'!#REF!)</f>
        <v>#REF!</v>
      </c>
      <c r="BI83" s="238" t="e">
        <f>IF(ISBLANK('Measured Data'!#REF!),"",'Measured Data'!#REF!)</f>
        <v>#REF!</v>
      </c>
      <c r="BJ83" s="238" t="e">
        <f>IF(ISBLANK('Measured Data'!#REF!),"",'Measured Data'!#REF!)</f>
        <v>#REF!</v>
      </c>
      <c r="BK83" s="238" t="e">
        <f>IF(ISBLANK('Measured Data'!#REF!),"",'Measured Data'!#REF!)</f>
        <v>#REF!</v>
      </c>
      <c r="BL83" s="238" t="e">
        <f>IF(ISBLANK('Measured Data'!#REF!),"",'Measured Data'!#REF!)</f>
        <v>#REF!</v>
      </c>
      <c r="BM83" s="238" t="e">
        <f>IF(ISBLANK('Measured Data'!#REF!),"",'Measured Data'!#REF!)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IF('Measured Data'!B75&lt;&gt;0,'Measured Data'!$B$1,"")</f>
        <v/>
      </c>
      <c r="B84" s="238" t="str">
        <f>IF(ISBLANK('Measured Data'!A75),"",'Measured Data'!A75)</f>
        <v/>
      </c>
      <c r="C84" s="245" t="str">
        <f>IF(ISBLANK('Measured Data'!B75),"",'Measured Data'!B75)</f>
        <v/>
      </c>
      <c r="D84" s="246" t="str">
        <f>IF(ISBLANK('Measured Data'!C75),"",'Measured Data'!C75)</f>
        <v/>
      </c>
      <c r="E84" s="238" t="str">
        <f>IF(ISBLANK('Measured Data'!D75),"",'Measured Data'!D75)</f>
        <v/>
      </c>
      <c r="F84" s="238" t="str">
        <f>IF(ISBLANK('Measured Data'!E75),"",'Measured Data'!E75)</f>
        <v/>
      </c>
      <c r="G84" s="238" t="str">
        <f>IF(ISBLANK('Measured Data'!G75),"",'Measured Data'!G75)</f>
        <v/>
      </c>
      <c r="H84" s="238" t="str">
        <f>IF(ISBLANK('Measured Data'!H75),"",'Measured Data'!H75)</f>
        <v/>
      </c>
      <c r="I84" s="238" t="str">
        <f>IF(ISBLANK('Measured Data'!I75),"",'Measured Data'!I75)</f>
        <v/>
      </c>
      <c r="J84" s="238" t="str">
        <f>IF(ISBLANK('Measured Data'!J75),"",'Measured Data'!J75)</f>
        <v/>
      </c>
      <c r="K84" s="238" t="str">
        <f>IF(ISBLANK('Measured Data'!K75),"",'Measured Data'!K75)</f>
        <v/>
      </c>
      <c r="L84" s="238" t="str">
        <f>IF(ISBLANK('Measured Data'!L75),"",'Measured Data'!L75)</f>
        <v/>
      </c>
      <c r="M84" s="238" t="str">
        <f>IF(ISBLANK('Measured Data'!M75),"",'Measured Data'!M75)</f>
        <v/>
      </c>
      <c r="N84" s="238" t="str">
        <f>IF(ISBLANK('Measured Data'!N75),"",'Measured Data'!N75)</f>
        <v/>
      </c>
      <c r="O84" s="238" t="str">
        <f>IF(ISBLANK('Measured Data'!O75),"",'Measured Data'!O75)</f>
        <v/>
      </c>
      <c r="P84" s="238" t="str">
        <f>IF(ISBLANK('Measured Data'!P75),"",'Measured Data'!P75)</f>
        <v/>
      </c>
      <c r="Q84" s="238" t="str">
        <f>IF(ISBLANK('Measured Data'!Q75),"",'Measured Data'!Q75)</f>
        <v/>
      </c>
      <c r="R84" s="238" t="str">
        <f>IF(ISBLANK('Measured Data'!R75),"",'Measured Data'!R75)</f>
        <v/>
      </c>
      <c r="S84" s="238" t="str">
        <f>IF(ISBLANK('Measured Data'!S75),"",'Measured Data'!S75)</f>
        <v/>
      </c>
      <c r="T84" s="238" t="str">
        <f>IF(ISBLANK('Measured Data'!T75),"",'Measured Data'!T75)</f>
        <v/>
      </c>
      <c r="U84" s="238" t="str">
        <f>IF(ISBLANK('Measured Data'!U75),"",'Measured Data'!U75)</f>
        <v/>
      </c>
      <c r="V84" s="238" t="str">
        <f>IF(ISBLANK('Measured Data'!V75),"",'Measured Data'!V75)</f>
        <v/>
      </c>
      <c r="W84" s="238" t="str">
        <f>IF(ISBLANK('Measured Data'!W75),"",'Measured Data'!W75)</f>
        <v/>
      </c>
      <c r="X84" s="238" t="str">
        <f>IF(ISBLANK('Measured Data'!X75),"",'Measured Data'!X75)</f>
        <v/>
      </c>
      <c r="Y84" s="238" t="str">
        <f>IF(ISBLANK('Measured Data'!Y75),"",'Measured Data'!Y75)</f>
        <v/>
      </c>
      <c r="Z84" s="238" t="str">
        <f>IF(ISBLANK('Measured Data'!Z75),"",'Measured Data'!Z75)</f>
        <v/>
      </c>
      <c r="AA84" s="238" t="str">
        <f>IF(ISBLANK('Measured Data'!AA75),"",'Measured Data'!AA75)</f>
        <v/>
      </c>
      <c r="AB84" s="238" t="str">
        <f>IF(ISBLANK('Measured Data'!AB75),"",'Measured Data'!AB75)</f>
        <v/>
      </c>
      <c r="AC84" s="238" t="str">
        <f>IF(ISBLANK('Measured Data'!AC75),"",'Measured Data'!AC75)</f>
        <v/>
      </c>
      <c r="AD84" s="238" t="str">
        <f>IF(ISBLANK('Measured Data'!AD75),"",'Measured Data'!AD75)</f>
        <v/>
      </c>
      <c r="AE84" s="238" t="str">
        <f>IF(ISBLANK('Measured Data'!AE75),"",'Measured Data'!AE75)</f>
        <v/>
      </c>
      <c r="AF84" s="238" t="str">
        <f>IF(ISBLANK('Measured Data'!AF75),"",'Measured Data'!AF75)</f>
        <v/>
      </c>
      <c r="AG84" s="238" t="str">
        <f>IF(ISBLANK('Measured Data'!AG75),"",'Measured Data'!AG75)</f>
        <v/>
      </c>
      <c r="AH84" s="238" t="str">
        <f>IF(ISBLANK('Measured Data'!AH75),"",'Measured Data'!AH75)</f>
        <v/>
      </c>
      <c r="AI84" s="238" t="str">
        <f>IF(ISBLANK('Measured Data'!AI75),"",'Measured Data'!AI75)</f>
        <v/>
      </c>
      <c r="AJ84" s="238" t="str">
        <f>IF(ISBLANK('Measured Data'!AJ75),"",'Measured Data'!AJ75)</f>
        <v/>
      </c>
      <c r="AK84" s="238" t="str">
        <f>IF(ISBLANK('Measured Data'!AK75),"",'Measured Data'!AK75)</f>
        <v/>
      </c>
      <c r="AL84" s="238" t="str">
        <f>IF(ISBLANK('Measured Data'!AL75),"",'Measured Data'!AL75)</f>
        <v/>
      </c>
      <c r="AM84" s="238" t="str">
        <f>IF(ISBLANK('Measured Data'!AM75),"",'Measured Data'!AM75)</f>
        <v/>
      </c>
      <c r="AN84" s="238" t="str">
        <f>IF(ISBLANK('Measured Data'!AN75),"",'Measured Data'!AN75)</f>
        <v/>
      </c>
      <c r="AO84" s="238" t="str">
        <f>IF(ISBLANK('Measured Data'!AO75),"",'Measured Data'!AO75)</f>
        <v/>
      </c>
      <c r="AP84" s="238" t="str">
        <f>IF(ISBLANK('Measured Data'!AP75),"",'Measured Data'!AP75)</f>
        <v/>
      </c>
      <c r="AQ84" s="238" t="e">
        <f>IF(ISBLANK('Measured Data'!#REF!),"",'Measured Data'!#REF!)</f>
        <v>#REF!</v>
      </c>
      <c r="AR84" s="238" t="e">
        <f>IF(ISBLANK('Measured Data'!#REF!),"",'Measured Data'!#REF!)</f>
        <v>#REF!</v>
      </c>
      <c r="AS84" s="238" t="e">
        <f>IF(ISBLANK('Measured Data'!#REF!),"",'Measured Data'!#REF!)</f>
        <v>#REF!</v>
      </c>
      <c r="AT84" s="238" t="e">
        <f>IF(ISBLANK('Measured Data'!#REF!),"",'Measured Data'!#REF!)</f>
        <v>#REF!</v>
      </c>
      <c r="AU84" s="238" t="e">
        <f>IF(ISBLANK('Measured Data'!#REF!),"",'Measured Data'!#REF!)</f>
        <v>#REF!</v>
      </c>
      <c r="AV84" s="238" t="e">
        <f>IF(ISBLANK('Measured Data'!#REF!),"",'Measured Data'!#REF!)</f>
        <v>#REF!</v>
      </c>
      <c r="AW84" s="238" t="e">
        <f>IF(ISBLANK('Measured Data'!#REF!),"",'Measured Data'!#REF!)</f>
        <v>#REF!</v>
      </c>
      <c r="AX84" s="238" t="e">
        <f>IF(ISBLANK('Measured Data'!#REF!),"",'Measured Data'!#REF!)</f>
        <v>#REF!</v>
      </c>
      <c r="AY84" s="238" t="e">
        <f>IF(ISBLANK('Measured Data'!#REF!),"",'Measured Data'!#REF!)</f>
        <v>#REF!</v>
      </c>
      <c r="AZ84" s="238" t="e">
        <f>IF(ISBLANK('Measured Data'!#REF!),"",'Measured Data'!#REF!)</f>
        <v>#REF!</v>
      </c>
      <c r="BA84" s="238" t="e">
        <f>IF(ISBLANK('Measured Data'!#REF!),"",'Measured Data'!#REF!)</f>
        <v>#REF!</v>
      </c>
      <c r="BB84" s="238" t="e">
        <f>IF(ISBLANK('Measured Data'!#REF!),"",'Measured Data'!#REF!)</f>
        <v>#REF!</v>
      </c>
      <c r="BC84" s="238" t="e">
        <f>IF(ISBLANK('Measured Data'!#REF!),"",'Measured Data'!#REF!)</f>
        <v>#REF!</v>
      </c>
      <c r="BD84" s="238" t="e">
        <f>IF(ISBLANK('Measured Data'!#REF!),"",'Measured Data'!#REF!)</f>
        <v>#REF!</v>
      </c>
      <c r="BE84" s="238" t="e">
        <f>IF(ISBLANK('Measured Data'!#REF!),"",'Measured Data'!#REF!)</f>
        <v>#REF!</v>
      </c>
      <c r="BF84" s="238" t="e">
        <f>IF(ISBLANK('Measured Data'!#REF!),"",'Measured Data'!#REF!)</f>
        <v>#REF!</v>
      </c>
      <c r="BG84" s="238" t="e">
        <f>IF(ISBLANK('Measured Data'!#REF!),"",'Measured Data'!#REF!)</f>
        <v>#REF!</v>
      </c>
      <c r="BH84" s="238" t="e">
        <f>IF(ISBLANK('Measured Data'!#REF!),"",'Measured Data'!#REF!)</f>
        <v>#REF!</v>
      </c>
      <c r="BI84" s="238" t="e">
        <f>IF(ISBLANK('Measured Data'!#REF!),"",'Measured Data'!#REF!)</f>
        <v>#REF!</v>
      </c>
      <c r="BJ84" s="238" t="e">
        <f>IF(ISBLANK('Measured Data'!#REF!),"",'Measured Data'!#REF!)</f>
        <v>#REF!</v>
      </c>
      <c r="BK84" s="238" t="e">
        <f>IF(ISBLANK('Measured Data'!#REF!),"",'Measured Data'!#REF!)</f>
        <v>#REF!</v>
      </c>
      <c r="BL84" s="238" t="e">
        <f>IF(ISBLANK('Measured Data'!#REF!),"",'Measured Data'!#REF!)</f>
        <v>#REF!</v>
      </c>
      <c r="BM84" s="238" t="e">
        <f>IF(ISBLANK('Measured Data'!#REF!),"",'Measured Data'!#REF!)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IF('Measured Data'!B76&lt;&gt;0,'Measured Data'!$B$1,"")</f>
        <v/>
      </c>
      <c r="B85" s="238" t="str">
        <f>IF(ISBLANK('Measured Data'!A76),"",'Measured Data'!A76)</f>
        <v/>
      </c>
      <c r="C85" s="245" t="str">
        <f>IF(ISBLANK('Measured Data'!B76),"",'Measured Data'!B76)</f>
        <v/>
      </c>
      <c r="D85" s="246" t="str">
        <f>IF(ISBLANK('Measured Data'!C76),"",'Measured Data'!C76)</f>
        <v/>
      </c>
      <c r="E85" s="238" t="str">
        <f>IF(ISBLANK('Measured Data'!D76),"",'Measured Data'!D76)</f>
        <v/>
      </c>
      <c r="F85" s="238" t="str">
        <f>IF(ISBLANK('Measured Data'!E76),"",'Measured Data'!E76)</f>
        <v/>
      </c>
      <c r="G85" s="238" t="str">
        <f>IF(ISBLANK('Measured Data'!G76),"",'Measured Data'!G76)</f>
        <v/>
      </c>
      <c r="H85" s="238" t="str">
        <f>IF(ISBLANK('Measured Data'!H76),"",'Measured Data'!H76)</f>
        <v/>
      </c>
      <c r="I85" s="238" t="str">
        <f>IF(ISBLANK('Measured Data'!I76),"",'Measured Data'!I76)</f>
        <v/>
      </c>
      <c r="J85" s="238" t="str">
        <f>IF(ISBLANK('Measured Data'!J76),"",'Measured Data'!J76)</f>
        <v/>
      </c>
      <c r="K85" s="238" t="str">
        <f>IF(ISBLANK('Measured Data'!K76),"",'Measured Data'!K76)</f>
        <v/>
      </c>
      <c r="L85" s="238" t="str">
        <f>IF(ISBLANK('Measured Data'!L76),"",'Measured Data'!L76)</f>
        <v/>
      </c>
      <c r="M85" s="238" t="str">
        <f>IF(ISBLANK('Measured Data'!M76),"",'Measured Data'!M76)</f>
        <v/>
      </c>
      <c r="N85" s="238" t="str">
        <f>IF(ISBLANK('Measured Data'!N76),"",'Measured Data'!N76)</f>
        <v/>
      </c>
      <c r="O85" s="238" t="str">
        <f>IF(ISBLANK('Measured Data'!O76),"",'Measured Data'!O76)</f>
        <v/>
      </c>
      <c r="P85" s="238" t="str">
        <f>IF(ISBLANK('Measured Data'!P76),"",'Measured Data'!P76)</f>
        <v/>
      </c>
      <c r="Q85" s="238" t="str">
        <f>IF(ISBLANK('Measured Data'!Q76),"",'Measured Data'!Q76)</f>
        <v/>
      </c>
      <c r="R85" s="238" t="str">
        <f>IF(ISBLANK('Measured Data'!R76),"",'Measured Data'!R76)</f>
        <v/>
      </c>
      <c r="S85" s="238" t="str">
        <f>IF(ISBLANK('Measured Data'!S76),"",'Measured Data'!S76)</f>
        <v/>
      </c>
      <c r="T85" s="238" t="str">
        <f>IF(ISBLANK('Measured Data'!T76),"",'Measured Data'!T76)</f>
        <v/>
      </c>
      <c r="U85" s="238" t="str">
        <f>IF(ISBLANK('Measured Data'!U76),"",'Measured Data'!U76)</f>
        <v/>
      </c>
      <c r="V85" s="238" t="str">
        <f>IF(ISBLANK('Measured Data'!V76),"",'Measured Data'!V76)</f>
        <v/>
      </c>
      <c r="W85" s="238" t="str">
        <f>IF(ISBLANK('Measured Data'!W76),"",'Measured Data'!W76)</f>
        <v/>
      </c>
      <c r="X85" s="238" t="str">
        <f>IF(ISBLANK('Measured Data'!X76),"",'Measured Data'!X76)</f>
        <v/>
      </c>
      <c r="Y85" s="238" t="str">
        <f>IF(ISBLANK('Measured Data'!Y76),"",'Measured Data'!Y76)</f>
        <v/>
      </c>
      <c r="Z85" s="238" t="str">
        <f>IF(ISBLANK('Measured Data'!Z76),"",'Measured Data'!Z76)</f>
        <v/>
      </c>
      <c r="AA85" s="238" t="str">
        <f>IF(ISBLANK('Measured Data'!AA76),"",'Measured Data'!AA76)</f>
        <v/>
      </c>
      <c r="AB85" s="238" t="str">
        <f>IF(ISBLANK('Measured Data'!AB76),"",'Measured Data'!AB76)</f>
        <v/>
      </c>
      <c r="AC85" s="238" t="str">
        <f>IF(ISBLANK('Measured Data'!AC76),"",'Measured Data'!AC76)</f>
        <v/>
      </c>
      <c r="AD85" s="238" t="str">
        <f>IF(ISBLANK('Measured Data'!AD76),"",'Measured Data'!AD76)</f>
        <v/>
      </c>
      <c r="AE85" s="238" t="str">
        <f>IF(ISBLANK('Measured Data'!AE76),"",'Measured Data'!AE76)</f>
        <v/>
      </c>
      <c r="AF85" s="238" t="str">
        <f>IF(ISBLANK('Measured Data'!AF76),"",'Measured Data'!AF76)</f>
        <v/>
      </c>
      <c r="AG85" s="238" t="str">
        <f>IF(ISBLANK('Measured Data'!AG76),"",'Measured Data'!AG76)</f>
        <v/>
      </c>
      <c r="AH85" s="238" t="str">
        <f>IF(ISBLANK('Measured Data'!AH76),"",'Measured Data'!AH76)</f>
        <v/>
      </c>
      <c r="AI85" s="238" t="str">
        <f>IF(ISBLANK('Measured Data'!AI76),"",'Measured Data'!AI76)</f>
        <v/>
      </c>
      <c r="AJ85" s="238" t="str">
        <f>IF(ISBLANK('Measured Data'!AJ76),"",'Measured Data'!AJ76)</f>
        <v/>
      </c>
      <c r="AK85" s="238" t="str">
        <f>IF(ISBLANK('Measured Data'!AK76),"",'Measured Data'!AK76)</f>
        <v/>
      </c>
      <c r="AL85" s="238" t="str">
        <f>IF(ISBLANK('Measured Data'!AL76),"",'Measured Data'!AL76)</f>
        <v/>
      </c>
      <c r="AM85" s="238" t="str">
        <f>IF(ISBLANK('Measured Data'!AM76),"",'Measured Data'!AM76)</f>
        <v/>
      </c>
      <c r="AN85" s="238" t="str">
        <f>IF(ISBLANK('Measured Data'!AN76),"",'Measured Data'!AN76)</f>
        <v/>
      </c>
      <c r="AO85" s="238" t="str">
        <f>IF(ISBLANK('Measured Data'!AO76),"",'Measured Data'!AO76)</f>
        <v/>
      </c>
      <c r="AP85" s="238" t="str">
        <f>IF(ISBLANK('Measured Data'!AP76),"",'Measured Data'!AP76)</f>
        <v/>
      </c>
      <c r="AQ85" s="238" t="e">
        <f>IF(ISBLANK('Measured Data'!#REF!),"",'Measured Data'!#REF!)</f>
        <v>#REF!</v>
      </c>
      <c r="AR85" s="238" t="e">
        <f>IF(ISBLANK('Measured Data'!#REF!),"",'Measured Data'!#REF!)</f>
        <v>#REF!</v>
      </c>
      <c r="AS85" s="238" t="e">
        <f>IF(ISBLANK('Measured Data'!#REF!),"",'Measured Data'!#REF!)</f>
        <v>#REF!</v>
      </c>
      <c r="AT85" s="238" t="e">
        <f>IF(ISBLANK('Measured Data'!#REF!),"",'Measured Data'!#REF!)</f>
        <v>#REF!</v>
      </c>
      <c r="AU85" s="238" t="e">
        <f>IF(ISBLANK('Measured Data'!#REF!),"",'Measured Data'!#REF!)</f>
        <v>#REF!</v>
      </c>
      <c r="AV85" s="238" t="e">
        <f>IF(ISBLANK('Measured Data'!#REF!),"",'Measured Data'!#REF!)</f>
        <v>#REF!</v>
      </c>
      <c r="AW85" s="238" t="e">
        <f>IF(ISBLANK('Measured Data'!#REF!),"",'Measured Data'!#REF!)</f>
        <v>#REF!</v>
      </c>
      <c r="AX85" s="238" t="e">
        <f>IF(ISBLANK('Measured Data'!#REF!),"",'Measured Data'!#REF!)</f>
        <v>#REF!</v>
      </c>
      <c r="AY85" s="238" t="e">
        <f>IF(ISBLANK('Measured Data'!#REF!),"",'Measured Data'!#REF!)</f>
        <v>#REF!</v>
      </c>
      <c r="AZ85" s="238" t="e">
        <f>IF(ISBLANK('Measured Data'!#REF!),"",'Measured Data'!#REF!)</f>
        <v>#REF!</v>
      </c>
      <c r="BA85" s="238" t="e">
        <f>IF(ISBLANK('Measured Data'!#REF!),"",'Measured Data'!#REF!)</f>
        <v>#REF!</v>
      </c>
      <c r="BB85" s="238" t="e">
        <f>IF(ISBLANK('Measured Data'!#REF!),"",'Measured Data'!#REF!)</f>
        <v>#REF!</v>
      </c>
      <c r="BC85" s="238" t="e">
        <f>IF(ISBLANK('Measured Data'!#REF!),"",'Measured Data'!#REF!)</f>
        <v>#REF!</v>
      </c>
      <c r="BD85" s="238" t="e">
        <f>IF(ISBLANK('Measured Data'!#REF!),"",'Measured Data'!#REF!)</f>
        <v>#REF!</v>
      </c>
      <c r="BE85" s="238" t="e">
        <f>IF(ISBLANK('Measured Data'!#REF!),"",'Measured Data'!#REF!)</f>
        <v>#REF!</v>
      </c>
      <c r="BF85" s="238" t="e">
        <f>IF(ISBLANK('Measured Data'!#REF!),"",'Measured Data'!#REF!)</f>
        <v>#REF!</v>
      </c>
      <c r="BG85" s="238" t="e">
        <f>IF(ISBLANK('Measured Data'!#REF!),"",'Measured Data'!#REF!)</f>
        <v>#REF!</v>
      </c>
      <c r="BH85" s="238" t="e">
        <f>IF(ISBLANK('Measured Data'!#REF!),"",'Measured Data'!#REF!)</f>
        <v>#REF!</v>
      </c>
      <c r="BI85" s="238" t="e">
        <f>IF(ISBLANK('Measured Data'!#REF!),"",'Measured Data'!#REF!)</f>
        <v>#REF!</v>
      </c>
      <c r="BJ85" s="238" t="e">
        <f>IF(ISBLANK('Measured Data'!#REF!),"",'Measured Data'!#REF!)</f>
        <v>#REF!</v>
      </c>
      <c r="BK85" s="238" t="e">
        <f>IF(ISBLANK('Measured Data'!#REF!),"",'Measured Data'!#REF!)</f>
        <v>#REF!</v>
      </c>
      <c r="BL85" s="238" t="e">
        <f>IF(ISBLANK('Measured Data'!#REF!),"",'Measured Data'!#REF!)</f>
        <v>#REF!</v>
      </c>
      <c r="BM85" s="238" t="e">
        <f>IF(ISBLANK('Measured Data'!#REF!),"",'Measured Data'!#REF!)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IF('Measured Data'!B77&lt;&gt;0,'Measured Data'!$B$1,"")</f>
        <v/>
      </c>
      <c r="B86" s="238" t="str">
        <f>IF(ISBLANK('Measured Data'!A77),"",'Measured Data'!A77)</f>
        <v/>
      </c>
      <c r="C86" s="245" t="str">
        <f>IF(ISBLANK('Measured Data'!B77),"",'Measured Data'!B77)</f>
        <v/>
      </c>
      <c r="D86" s="246" t="str">
        <f>IF(ISBLANK('Measured Data'!C77),"",'Measured Data'!C77)</f>
        <v/>
      </c>
      <c r="E86" s="238" t="str">
        <f>IF(ISBLANK('Measured Data'!D77),"",'Measured Data'!D77)</f>
        <v/>
      </c>
      <c r="F86" s="238" t="str">
        <f>IF(ISBLANK('Measured Data'!E77),"",'Measured Data'!E77)</f>
        <v/>
      </c>
      <c r="G86" s="238" t="str">
        <f>IF(ISBLANK('Measured Data'!G77),"",'Measured Data'!G77)</f>
        <v/>
      </c>
      <c r="H86" s="238" t="str">
        <f>IF(ISBLANK('Measured Data'!H77),"",'Measured Data'!H77)</f>
        <v/>
      </c>
      <c r="I86" s="238" t="str">
        <f>IF(ISBLANK('Measured Data'!I77),"",'Measured Data'!I77)</f>
        <v/>
      </c>
      <c r="J86" s="238" t="str">
        <f>IF(ISBLANK('Measured Data'!J77),"",'Measured Data'!J77)</f>
        <v/>
      </c>
      <c r="K86" s="238" t="str">
        <f>IF(ISBLANK('Measured Data'!K77),"",'Measured Data'!K77)</f>
        <v/>
      </c>
      <c r="L86" s="238" t="str">
        <f>IF(ISBLANK('Measured Data'!L77),"",'Measured Data'!L77)</f>
        <v/>
      </c>
      <c r="M86" s="238" t="str">
        <f>IF(ISBLANK('Measured Data'!M77),"",'Measured Data'!M77)</f>
        <v/>
      </c>
      <c r="N86" s="238" t="str">
        <f>IF(ISBLANK('Measured Data'!N77),"",'Measured Data'!N77)</f>
        <v/>
      </c>
      <c r="O86" s="238" t="str">
        <f>IF(ISBLANK('Measured Data'!O77),"",'Measured Data'!O77)</f>
        <v/>
      </c>
      <c r="P86" s="238" t="str">
        <f>IF(ISBLANK('Measured Data'!P77),"",'Measured Data'!P77)</f>
        <v/>
      </c>
      <c r="Q86" s="238" t="str">
        <f>IF(ISBLANK('Measured Data'!Q77),"",'Measured Data'!Q77)</f>
        <v/>
      </c>
      <c r="R86" s="238" t="str">
        <f>IF(ISBLANK('Measured Data'!R77),"",'Measured Data'!R77)</f>
        <v/>
      </c>
      <c r="S86" s="238" t="str">
        <f>IF(ISBLANK('Measured Data'!S77),"",'Measured Data'!S77)</f>
        <v/>
      </c>
      <c r="T86" s="238" t="str">
        <f>IF(ISBLANK('Measured Data'!T77),"",'Measured Data'!T77)</f>
        <v/>
      </c>
      <c r="U86" s="238" t="str">
        <f>IF(ISBLANK('Measured Data'!U77),"",'Measured Data'!U77)</f>
        <v/>
      </c>
      <c r="V86" s="238" t="str">
        <f>IF(ISBLANK('Measured Data'!V77),"",'Measured Data'!V77)</f>
        <v/>
      </c>
      <c r="W86" s="238" t="str">
        <f>IF(ISBLANK('Measured Data'!W77),"",'Measured Data'!W77)</f>
        <v/>
      </c>
      <c r="X86" s="238" t="str">
        <f>IF(ISBLANK('Measured Data'!X77),"",'Measured Data'!X77)</f>
        <v/>
      </c>
      <c r="Y86" s="238" t="str">
        <f>IF(ISBLANK('Measured Data'!Y77),"",'Measured Data'!Y77)</f>
        <v/>
      </c>
      <c r="Z86" s="238" t="str">
        <f>IF(ISBLANK('Measured Data'!Z77),"",'Measured Data'!Z77)</f>
        <v/>
      </c>
      <c r="AA86" s="238" t="str">
        <f>IF(ISBLANK('Measured Data'!AA77),"",'Measured Data'!AA77)</f>
        <v/>
      </c>
      <c r="AB86" s="238" t="str">
        <f>IF(ISBLANK('Measured Data'!AB77),"",'Measured Data'!AB77)</f>
        <v/>
      </c>
      <c r="AC86" s="238" t="str">
        <f>IF(ISBLANK('Measured Data'!AC77),"",'Measured Data'!AC77)</f>
        <v/>
      </c>
      <c r="AD86" s="238" t="str">
        <f>IF(ISBLANK('Measured Data'!AD77),"",'Measured Data'!AD77)</f>
        <v/>
      </c>
      <c r="AE86" s="238" t="str">
        <f>IF(ISBLANK('Measured Data'!AE77),"",'Measured Data'!AE77)</f>
        <v/>
      </c>
      <c r="AF86" s="238" t="str">
        <f>IF(ISBLANK('Measured Data'!AF77),"",'Measured Data'!AF77)</f>
        <v/>
      </c>
      <c r="AG86" s="238" t="str">
        <f>IF(ISBLANK('Measured Data'!AG77),"",'Measured Data'!AG77)</f>
        <v/>
      </c>
      <c r="AH86" s="238" t="str">
        <f>IF(ISBLANK('Measured Data'!AH77),"",'Measured Data'!AH77)</f>
        <v/>
      </c>
      <c r="AI86" s="238" t="str">
        <f>IF(ISBLANK('Measured Data'!AI77),"",'Measured Data'!AI77)</f>
        <v/>
      </c>
      <c r="AJ86" s="238" t="str">
        <f>IF(ISBLANK('Measured Data'!AJ77),"",'Measured Data'!AJ77)</f>
        <v/>
      </c>
      <c r="AK86" s="238" t="str">
        <f>IF(ISBLANK('Measured Data'!AK77),"",'Measured Data'!AK77)</f>
        <v/>
      </c>
      <c r="AL86" s="238" t="str">
        <f>IF(ISBLANK('Measured Data'!AL77),"",'Measured Data'!AL77)</f>
        <v/>
      </c>
      <c r="AM86" s="238" t="str">
        <f>IF(ISBLANK('Measured Data'!AM77),"",'Measured Data'!AM77)</f>
        <v/>
      </c>
      <c r="AN86" s="238" t="str">
        <f>IF(ISBLANK('Measured Data'!AN77),"",'Measured Data'!AN77)</f>
        <v/>
      </c>
      <c r="AO86" s="238" t="str">
        <f>IF(ISBLANK('Measured Data'!AO77),"",'Measured Data'!AO77)</f>
        <v/>
      </c>
      <c r="AP86" s="238" t="str">
        <f>IF(ISBLANK('Measured Data'!AP77),"",'Measured Data'!AP77)</f>
        <v/>
      </c>
      <c r="AQ86" s="238" t="e">
        <f>IF(ISBLANK('Measured Data'!#REF!),"",'Measured Data'!#REF!)</f>
        <v>#REF!</v>
      </c>
      <c r="AR86" s="238" t="e">
        <f>IF(ISBLANK('Measured Data'!#REF!),"",'Measured Data'!#REF!)</f>
        <v>#REF!</v>
      </c>
      <c r="AS86" s="238" t="e">
        <f>IF(ISBLANK('Measured Data'!#REF!),"",'Measured Data'!#REF!)</f>
        <v>#REF!</v>
      </c>
      <c r="AT86" s="238" t="e">
        <f>IF(ISBLANK('Measured Data'!#REF!),"",'Measured Data'!#REF!)</f>
        <v>#REF!</v>
      </c>
      <c r="AU86" s="238" t="e">
        <f>IF(ISBLANK('Measured Data'!#REF!),"",'Measured Data'!#REF!)</f>
        <v>#REF!</v>
      </c>
      <c r="AV86" s="238" t="e">
        <f>IF(ISBLANK('Measured Data'!#REF!),"",'Measured Data'!#REF!)</f>
        <v>#REF!</v>
      </c>
      <c r="AW86" s="238" t="e">
        <f>IF(ISBLANK('Measured Data'!#REF!),"",'Measured Data'!#REF!)</f>
        <v>#REF!</v>
      </c>
      <c r="AX86" s="238" t="e">
        <f>IF(ISBLANK('Measured Data'!#REF!),"",'Measured Data'!#REF!)</f>
        <v>#REF!</v>
      </c>
      <c r="AY86" s="238" t="e">
        <f>IF(ISBLANK('Measured Data'!#REF!),"",'Measured Data'!#REF!)</f>
        <v>#REF!</v>
      </c>
      <c r="AZ86" s="238" t="e">
        <f>IF(ISBLANK('Measured Data'!#REF!),"",'Measured Data'!#REF!)</f>
        <v>#REF!</v>
      </c>
      <c r="BA86" s="238" t="e">
        <f>IF(ISBLANK('Measured Data'!#REF!),"",'Measured Data'!#REF!)</f>
        <v>#REF!</v>
      </c>
      <c r="BB86" s="238" t="e">
        <f>IF(ISBLANK('Measured Data'!#REF!),"",'Measured Data'!#REF!)</f>
        <v>#REF!</v>
      </c>
      <c r="BC86" s="238" t="e">
        <f>IF(ISBLANK('Measured Data'!#REF!),"",'Measured Data'!#REF!)</f>
        <v>#REF!</v>
      </c>
      <c r="BD86" s="238" t="e">
        <f>IF(ISBLANK('Measured Data'!#REF!),"",'Measured Data'!#REF!)</f>
        <v>#REF!</v>
      </c>
      <c r="BE86" s="238" t="e">
        <f>IF(ISBLANK('Measured Data'!#REF!),"",'Measured Data'!#REF!)</f>
        <v>#REF!</v>
      </c>
      <c r="BF86" s="238" t="e">
        <f>IF(ISBLANK('Measured Data'!#REF!),"",'Measured Data'!#REF!)</f>
        <v>#REF!</v>
      </c>
      <c r="BG86" s="238" t="e">
        <f>IF(ISBLANK('Measured Data'!#REF!),"",'Measured Data'!#REF!)</f>
        <v>#REF!</v>
      </c>
      <c r="BH86" s="238" t="e">
        <f>IF(ISBLANK('Measured Data'!#REF!),"",'Measured Data'!#REF!)</f>
        <v>#REF!</v>
      </c>
      <c r="BI86" s="238" t="e">
        <f>IF(ISBLANK('Measured Data'!#REF!),"",'Measured Data'!#REF!)</f>
        <v>#REF!</v>
      </c>
      <c r="BJ86" s="238" t="e">
        <f>IF(ISBLANK('Measured Data'!#REF!),"",'Measured Data'!#REF!)</f>
        <v>#REF!</v>
      </c>
      <c r="BK86" s="238" t="e">
        <f>IF(ISBLANK('Measured Data'!#REF!),"",'Measured Data'!#REF!)</f>
        <v>#REF!</v>
      </c>
      <c r="BL86" s="238" t="e">
        <f>IF(ISBLANK('Measured Data'!#REF!),"",'Measured Data'!#REF!)</f>
        <v>#REF!</v>
      </c>
      <c r="BM86" s="238" t="e">
        <f>IF(ISBLANK('Measured Data'!#REF!),"",'Measured Data'!#REF!)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IF('Measured Data'!B78&lt;&gt;0,'Measured Data'!$B$1,"")</f>
        <v/>
      </c>
      <c r="B87" s="238" t="str">
        <f>IF(ISBLANK('Measured Data'!A78),"",'Measured Data'!A78)</f>
        <v/>
      </c>
      <c r="C87" s="245" t="str">
        <f>IF(ISBLANK('Measured Data'!B78),"",'Measured Data'!B78)</f>
        <v/>
      </c>
      <c r="D87" s="246" t="str">
        <f>IF(ISBLANK('Measured Data'!C78),"",'Measured Data'!C78)</f>
        <v/>
      </c>
      <c r="E87" s="238" t="str">
        <f>IF(ISBLANK('Measured Data'!D78),"",'Measured Data'!D78)</f>
        <v/>
      </c>
      <c r="F87" s="238" t="str">
        <f>IF(ISBLANK('Measured Data'!E78),"",'Measured Data'!E78)</f>
        <v/>
      </c>
      <c r="G87" s="238" t="str">
        <f>IF(ISBLANK('Measured Data'!G78),"",'Measured Data'!G78)</f>
        <v/>
      </c>
      <c r="H87" s="238" t="str">
        <f>IF(ISBLANK('Measured Data'!H78),"",'Measured Data'!H78)</f>
        <v/>
      </c>
      <c r="I87" s="238" t="str">
        <f>IF(ISBLANK('Measured Data'!I78),"",'Measured Data'!I78)</f>
        <v/>
      </c>
      <c r="J87" s="238" t="str">
        <f>IF(ISBLANK('Measured Data'!J78),"",'Measured Data'!J78)</f>
        <v/>
      </c>
      <c r="K87" s="238" t="str">
        <f>IF(ISBLANK('Measured Data'!K78),"",'Measured Data'!K78)</f>
        <v/>
      </c>
      <c r="L87" s="238" t="str">
        <f>IF(ISBLANK('Measured Data'!L78),"",'Measured Data'!L78)</f>
        <v/>
      </c>
      <c r="M87" s="238" t="str">
        <f>IF(ISBLANK('Measured Data'!M78),"",'Measured Data'!M78)</f>
        <v/>
      </c>
      <c r="N87" s="238" t="str">
        <f>IF(ISBLANK('Measured Data'!N78),"",'Measured Data'!N78)</f>
        <v/>
      </c>
      <c r="O87" s="238" t="str">
        <f>IF(ISBLANK('Measured Data'!O78),"",'Measured Data'!O78)</f>
        <v/>
      </c>
      <c r="P87" s="238" t="str">
        <f>IF(ISBLANK('Measured Data'!P78),"",'Measured Data'!P78)</f>
        <v/>
      </c>
      <c r="Q87" s="238" t="str">
        <f>IF(ISBLANK('Measured Data'!Q78),"",'Measured Data'!Q78)</f>
        <v/>
      </c>
      <c r="R87" s="238" t="str">
        <f>IF(ISBLANK('Measured Data'!R78),"",'Measured Data'!R78)</f>
        <v/>
      </c>
      <c r="S87" s="238" t="str">
        <f>IF(ISBLANK('Measured Data'!S78),"",'Measured Data'!S78)</f>
        <v/>
      </c>
      <c r="T87" s="238" t="str">
        <f>IF(ISBLANK('Measured Data'!T78),"",'Measured Data'!T78)</f>
        <v/>
      </c>
      <c r="U87" s="238" t="str">
        <f>IF(ISBLANK('Measured Data'!U78),"",'Measured Data'!U78)</f>
        <v/>
      </c>
      <c r="V87" s="238" t="str">
        <f>IF(ISBLANK('Measured Data'!V78),"",'Measured Data'!V78)</f>
        <v/>
      </c>
      <c r="W87" s="238" t="str">
        <f>IF(ISBLANK('Measured Data'!W78),"",'Measured Data'!W78)</f>
        <v/>
      </c>
      <c r="X87" s="238" t="str">
        <f>IF(ISBLANK('Measured Data'!X78),"",'Measured Data'!X78)</f>
        <v/>
      </c>
      <c r="Y87" s="238" t="str">
        <f>IF(ISBLANK('Measured Data'!Y78),"",'Measured Data'!Y78)</f>
        <v/>
      </c>
      <c r="Z87" s="238" t="str">
        <f>IF(ISBLANK('Measured Data'!Z78),"",'Measured Data'!Z78)</f>
        <v/>
      </c>
      <c r="AA87" s="238" t="str">
        <f>IF(ISBLANK('Measured Data'!AA78),"",'Measured Data'!AA78)</f>
        <v/>
      </c>
      <c r="AB87" s="238" t="str">
        <f>IF(ISBLANK('Measured Data'!AB78),"",'Measured Data'!AB78)</f>
        <v/>
      </c>
      <c r="AC87" s="238" t="str">
        <f>IF(ISBLANK('Measured Data'!AC78),"",'Measured Data'!AC78)</f>
        <v/>
      </c>
      <c r="AD87" s="238" t="str">
        <f>IF(ISBLANK('Measured Data'!AD78),"",'Measured Data'!AD78)</f>
        <v/>
      </c>
      <c r="AE87" s="238" t="str">
        <f>IF(ISBLANK('Measured Data'!AE78),"",'Measured Data'!AE78)</f>
        <v/>
      </c>
      <c r="AF87" s="238" t="str">
        <f>IF(ISBLANK('Measured Data'!AF78),"",'Measured Data'!AF78)</f>
        <v/>
      </c>
      <c r="AG87" s="238" t="str">
        <f>IF(ISBLANK('Measured Data'!AG78),"",'Measured Data'!AG78)</f>
        <v/>
      </c>
      <c r="AH87" s="238" t="str">
        <f>IF(ISBLANK('Measured Data'!AH78),"",'Measured Data'!AH78)</f>
        <v/>
      </c>
      <c r="AI87" s="238" t="str">
        <f>IF(ISBLANK('Measured Data'!AI78),"",'Measured Data'!AI78)</f>
        <v/>
      </c>
      <c r="AJ87" s="238" t="str">
        <f>IF(ISBLANK('Measured Data'!AJ78),"",'Measured Data'!AJ78)</f>
        <v/>
      </c>
      <c r="AK87" s="238" t="str">
        <f>IF(ISBLANK('Measured Data'!AK78),"",'Measured Data'!AK78)</f>
        <v/>
      </c>
      <c r="AL87" s="238" t="str">
        <f>IF(ISBLANK('Measured Data'!AL78),"",'Measured Data'!AL78)</f>
        <v/>
      </c>
      <c r="AM87" s="238" t="str">
        <f>IF(ISBLANK('Measured Data'!AM78),"",'Measured Data'!AM78)</f>
        <v/>
      </c>
      <c r="AN87" s="238" t="str">
        <f>IF(ISBLANK('Measured Data'!AN78),"",'Measured Data'!AN78)</f>
        <v/>
      </c>
      <c r="AO87" s="238" t="str">
        <f>IF(ISBLANK('Measured Data'!AO78),"",'Measured Data'!AO78)</f>
        <v/>
      </c>
      <c r="AP87" s="238" t="str">
        <f>IF(ISBLANK('Measured Data'!AP78),"",'Measured Data'!AP78)</f>
        <v/>
      </c>
      <c r="AQ87" s="238" t="e">
        <f>IF(ISBLANK('Measured Data'!#REF!),"",'Measured Data'!#REF!)</f>
        <v>#REF!</v>
      </c>
      <c r="AR87" s="238" t="e">
        <f>IF(ISBLANK('Measured Data'!#REF!),"",'Measured Data'!#REF!)</f>
        <v>#REF!</v>
      </c>
      <c r="AS87" s="238" t="e">
        <f>IF(ISBLANK('Measured Data'!#REF!),"",'Measured Data'!#REF!)</f>
        <v>#REF!</v>
      </c>
      <c r="AT87" s="238" t="e">
        <f>IF(ISBLANK('Measured Data'!#REF!),"",'Measured Data'!#REF!)</f>
        <v>#REF!</v>
      </c>
      <c r="AU87" s="238" t="e">
        <f>IF(ISBLANK('Measured Data'!#REF!),"",'Measured Data'!#REF!)</f>
        <v>#REF!</v>
      </c>
      <c r="AV87" s="238" t="e">
        <f>IF(ISBLANK('Measured Data'!#REF!),"",'Measured Data'!#REF!)</f>
        <v>#REF!</v>
      </c>
      <c r="AW87" s="238" t="e">
        <f>IF(ISBLANK('Measured Data'!#REF!),"",'Measured Data'!#REF!)</f>
        <v>#REF!</v>
      </c>
      <c r="AX87" s="238" t="e">
        <f>IF(ISBLANK('Measured Data'!#REF!),"",'Measured Data'!#REF!)</f>
        <v>#REF!</v>
      </c>
      <c r="AY87" s="238" t="e">
        <f>IF(ISBLANK('Measured Data'!#REF!),"",'Measured Data'!#REF!)</f>
        <v>#REF!</v>
      </c>
      <c r="AZ87" s="238" t="e">
        <f>IF(ISBLANK('Measured Data'!#REF!),"",'Measured Data'!#REF!)</f>
        <v>#REF!</v>
      </c>
      <c r="BA87" s="238" t="e">
        <f>IF(ISBLANK('Measured Data'!#REF!),"",'Measured Data'!#REF!)</f>
        <v>#REF!</v>
      </c>
      <c r="BB87" s="238" t="e">
        <f>IF(ISBLANK('Measured Data'!#REF!),"",'Measured Data'!#REF!)</f>
        <v>#REF!</v>
      </c>
      <c r="BC87" s="238" t="e">
        <f>IF(ISBLANK('Measured Data'!#REF!),"",'Measured Data'!#REF!)</f>
        <v>#REF!</v>
      </c>
      <c r="BD87" s="238" t="e">
        <f>IF(ISBLANK('Measured Data'!#REF!),"",'Measured Data'!#REF!)</f>
        <v>#REF!</v>
      </c>
      <c r="BE87" s="238" t="e">
        <f>IF(ISBLANK('Measured Data'!#REF!),"",'Measured Data'!#REF!)</f>
        <v>#REF!</v>
      </c>
      <c r="BF87" s="238" t="e">
        <f>IF(ISBLANK('Measured Data'!#REF!),"",'Measured Data'!#REF!)</f>
        <v>#REF!</v>
      </c>
      <c r="BG87" s="238" t="e">
        <f>IF(ISBLANK('Measured Data'!#REF!),"",'Measured Data'!#REF!)</f>
        <v>#REF!</v>
      </c>
      <c r="BH87" s="238" t="e">
        <f>IF(ISBLANK('Measured Data'!#REF!),"",'Measured Data'!#REF!)</f>
        <v>#REF!</v>
      </c>
      <c r="BI87" s="238" t="e">
        <f>IF(ISBLANK('Measured Data'!#REF!),"",'Measured Data'!#REF!)</f>
        <v>#REF!</v>
      </c>
      <c r="BJ87" s="238" t="e">
        <f>IF(ISBLANK('Measured Data'!#REF!),"",'Measured Data'!#REF!)</f>
        <v>#REF!</v>
      </c>
      <c r="BK87" s="238" t="e">
        <f>IF(ISBLANK('Measured Data'!#REF!),"",'Measured Data'!#REF!)</f>
        <v>#REF!</v>
      </c>
      <c r="BL87" s="238" t="e">
        <f>IF(ISBLANK('Measured Data'!#REF!),"",'Measured Data'!#REF!)</f>
        <v>#REF!</v>
      </c>
      <c r="BM87" s="238" t="e">
        <f>IF(ISBLANK('Measured Data'!#REF!),"",'Measured Data'!#REF!)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IF('Measured Data'!B79&lt;&gt;0,'Measured Data'!$B$1,"")</f>
        <v/>
      </c>
      <c r="B88" s="238" t="str">
        <f>IF(ISBLANK('Measured Data'!A79),"",'Measured Data'!A79)</f>
        <v/>
      </c>
      <c r="C88" s="245" t="str">
        <f>IF(ISBLANK('Measured Data'!B79),"",'Measured Data'!B79)</f>
        <v/>
      </c>
      <c r="D88" s="246" t="str">
        <f>IF(ISBLANK('Measured Data'!C79),"",'Measured Data'!C79)</f>
        <v/>
      </c>
      <c r="E88" s="238" t="str">
        <f>IF(ISBLANK('Measured Data'!D79),"",'Measured Data'!D79)</f>
        <v/>
      </c>
      <c r="F88" s="238" t="str">
        <f>IF(ISBLANK('Measured Data'!E79),"",'Measured Data'!E79)</f>
        <v/>
      </c>
      <c r="G88" s="238" t="str">
        <f>IF(ISBLANK('Measured Data'!G79),"",'Measured Data'!G79)</f>
        <v/>
      </c>
      <c r="H88" s="238" t="str">
        <f>IF(ISBLANK('Measured Data'!H79),"",'Measured Data'!H79)</f>
        <v/>
      </c>
      <c r="I88" s="238" t="str">
        <f>IF(ISBLANK('Measured Data'!I79),"",'Measured Data'!I79)</f>
        <v/>
      </c>
      <c r="J88" s="238" t="str">
        <f>IF(ISBLANK('Measured Data'!J79),"",'Measured Data'!J79)</f>
        <v/>
      </c>
      <c r="K88" s="238" t="str">
        <f>IF(ISBLANK('Measured Data'!K79),"",'Measured Data'!K79)</f>
        <v/>
      </c>
      <c r="L88" s="238" t="str">
        <f>IF(ISBLANK('Measured Data'!L79),"",'Measured Data'!L79)</f>
        <v/>
      </c>
      <c r="M88" s="238" t="str">
        <f>IF(ISBLANK('Measured Data'!M79),"",'Measured Data'!M79)</f>
        <v/>
      </c>
      <c r="N88" s="238" t="str">
        <f>IF(ISBLANK('Measured Data'!N79),"",'Measured Data'!N79)</f>
        <v/>
      </c>
      <c r="O88" s="238" t="str">
        <f>IF(ISBLANK('Measured Data'!O79),"",'Measured Data'!O79)</f>
        <v/>
      </c>
      <c r="P88" s="238" t="str">
        <f>IF(ISBLANK('Measured Data'!P79),"",'Measured Data'!P79)</f>
        <v/>
      </c>
      <c r="Q88" s="238" t="str">
        <f>IF(ISBLANK('Measured Data'!Q79),"",'Measured Data'!Q79)</f>
        <v/>
      </c>
      <c r="R88" s="238" t="str">
        <f>IF(ISBLANK('Measured Data'!R79),"",'Measured Data'!R79)</f>
        <v/>
      </c>
      <c r="S88" s="238" t="str">
        <f>IF(ISBLANK('Measured Data'!S79),"",'Measured Data'!S79)</f>
        <v/>
      </c>
      <c r="T88" s="238" t="str">
        <f>IF(ISBLANK('Measured Data'!T79),"",'Measured Data'!T79)</f>
        <v/>
      </c>
      <c r="U88" s="238" t="str">
        <f>IF(ISBLANK('Measured Data'!U79),"",'Measured Data'!U79)</f>
        <v/>
      </c>
      <c r="V88" s="238" t="str">
        <f>IF(ISBLANK('Measured Data'!V79),"",'Measured Data'!V79)</f>
        <v/>
      </c>
      <c r="W88" s="238" t="str">
        <f>IF(ISBLANK('Measured Data'!W79),"",'Measured Data'!W79)</f>
        <v/>
      </c>
      <c r="X88" s="238" t="str">
        <f>IF(ISBLANK('Measured Data'!X79),"",'Measured Data'!X79)</f>
        <v/>
      </c>
      <c r="Y88" s="238" t="str">
        <f>IF(ISBLANK('Measured Data'!Y79),"",'Measured Data'!Y79)</f>
        <v/>
      </c>
      <c r="Z88" s="238" t="str">
        <f>IF(ISBLANK('Measured Data'!Z79),"",'Measured Data'!Z79)</f>
        <v/>
      </c>
      <c r="AA88" s="238" t="str">
        <f>IF(ISBLANK('Measured Data'!AA79),"",'Measured Data'!AA79)</f>
        <v/>
      </c>
      <c r="AB88" s="238" t="str">
        <f>IF(ISBLANK('Measured Data'!AB79),"",'Measured Data'!AB79)</f>
        <v/>
      </c>
      <c r="AC88" s="238" t="str">
        <f>IF(ISBLANK('Measured Data'!AC79),"",'Measured Data'!AC79)</f>
        <v/>
      </c>
      <c r="AD88" s="238" t="str">
        <f>IF(ISBLANK('Measured Data'!AD79),"",'Measured Data'!AD79)</f>
        <v/>
      </c>
      <c r="AE88" s="238" t="str">
        <f>IF(ISBLANK('Measured Data'!AE79),"",'Measured Data'!AE79)</f>
        <v/>
      </c>
      <c r="AF88" s="238" t="str">
        <f>IF(ISBLANK('Measured Data'!AF79),"",'Measured Data'!AF79)</f>
        <v/>
      </c>
      <c r="AG88" s="238" t="str">
        <f>IF(ISBLANK('Measured Data'!AG79),"",'Measured Data'!AG79)</f>
        <v/>
      </c>
      <c r="AH88" s="238" t="str">
        <f>IF(ISBLANK('Measured Data'!AH79),"",'Measured Data'!AH79)</f>
        <v/>
      </c>
      <c r="AI88" s="238" t="str">
        <f>IF(ISBLANK('Measured Data'!AI79),"",'Measured Data'!AI79)</f>
        <v/>
      </c>
      <c r="AJ88" s="238" t="str">
        <f>IF(ISBLANK('Measured Data'!AJ79),"",'Measured Data'!AJ79)</f>
        <v/>
      </c>
      <c r="AK88" s="238" t="str">
        <f>IF(ISBLANK('Measured Data'!AK79),"",'Measured Data'!AK79)</f>
        <v/>
      </c>
      <c r="AL88" s="238" t="str">
        <f>IF(ISBLANK('Measured Data'!AL79),"",'Measured Data'!AL79)</f>
        <v/>
      </c>
      <c r="AM88" s="238" t="str">
        <f>IF(ISBLANK('Measured Data'!AM79),"",'Measured Data'!AM79)</f>
        <v/>
      </c>
      <c r="AN88" s="238" t="str">
        <f>IF(ISBLANK('Measured Data'!AN79),"",'Measured Data'!AN79)</f>
        <v/>
      </c>
      <c r="AO88" s="238" t="str">
        <f>IF(ISBLANK('Measured Data'!AO79),"",'Measured Data'!AO79)</f>
        <v/>
      </c>
      <c r="AP88" s="238" t="str">
        <f>IF(ISBLANK('Measured Data'!AP79),"",'Measured Data'!AP79)</f>
        <v/>
      </c>
      <c r="AQ88" s="238" t="e">
        <f>IF(ISBLANK('Measured Data'!#REF!),"",'Measured Data'!#REF!)</f>
        <v>#REF!</v>
      </c>
      <c r="AR88" s="238" t="e">
        <f>IF(ISBLANK('Measured Data'!#REF!),"",'Measured Data'!#REF!)</f>
        <v>#REF!</v>
      </c>
      <c r="AS88" s="238" t="e">
        <f>IF(ISBLANK('Measured Data'!#REF!),"",'Measured Data'!#REF!)</f>
        <v>#REF!</v>
      </c>
      <c r="AT88" s="238" t="e">
        <f>IF(ISBLANK('Measured Data'!#REF!),"",'Measured Data'!#REF!)</f>
        <v>#REF!</v>
      </c>
      <c r="AU88" s="238" t="e">
        <f>IF(ISBLANK('Measured Data'!#REF!),"",'Measured Data'!#REF!)</f>
        <v>#REF!</v>
      </c>
      <c r="AV88" s="238" t="e">
        <f>IF(ISBLANK('Measured Data'!#REF!),"",'Measured Data'!#REF!)</f>
        <v>#REF!</v>
      </c>
      <c r="AW88" s="238" t="e">
        <f>IF(ISBLANK('Measured Data'!#REF!),"",'Measured Data'!#REF!)</f>
        <v>#REF!</v>
      </c>
      <c r="AX88" s="238" t="e">
        <f>IF(ISBLANK('Measured Data'!#REF!),"",'Measured Data'!#REF!)</f>
        <v>#REF!</v>
      </c>
      <c r="AY88" s="238" t="e">
        <f>IF(ISBLANK('Measured Data'!#REF!),"",'Measured Data'!#REF!)</f>
        <v>#REF!</v>
      </c>
      <c r="AZ88" s="238" t="e">
        <f>IF(ISBLANK('Measured Data'!#REF!),"",'Measured Data'!#REF!)</f>
        <v>#REF!</v>
      </c>
      <c r="BA88" s="238" t="e">
        <f>IF(ISBLANK('Measured Data'!#REF!),"",'Measured Data'!#REF!)</f>
        <v>#REF!</v>
      </c>
      <c r="BB88" s="238" t="e">
        <f>IF(ISBLANK('Measured Data'!#REF!),"",'Measured Data'!#REF!)</f>
        <v>#REF!</v>
      </c>
      <c r="BC88" s="238" t="e">
        <f>IF(ISBLANK('Measured Data'!#REF!),"",'Measured Data'!#REF!)</f>
        <v>#REF!</v>
      </c>
      <c r="BD88" s="238" t="e">
        <f>IF(ISBLANK('Measured Data'!#REF!),"",'Measured Data'!#REF!)</f>
        <v>#REF!</v>
      </c>
      <c r="BE88" s="238" t="e">
        <f>IF(ISBLANK('Measured Data'!#REF!),"",'Measured Data'!#REF!)</f>
        <v>#REF!</v>
      </c>
      <c r="BF88" s="238" t="e">
        <f>IF(ISBLANK('Measured Data'!#REF!),"",'Measured Data'!#REF!)</f>
        <v>#REF!</v>
      </c>
      <c r="BG88" s="238" t="e">
        <f>IF(ISBLANK('Measured Data'!#REF!),"",'Measured Data'!#REF!)</f>
        <v>#REF!</v>
      </c>
      <c r="BH88" s="238" t="e">
        <f>IF(ISBLANK('Measured Data'!#REF!),"",'Measured Data'!#REF!)</f>
        <v>#REF!</v>
      </c>
      <c r="BI88" s="238" t="e">
        <f>IF(ISBLANK('Measured Data'!#REF!),"",'Measured Data'!#REF!)</f>
        <v>#REF!</v>
      </c>
      <c r="BJ88" s="238" t="e">
        <f>IF(ISBLANK('Measured Data'!#REF!),"",'Measured Data'!#REF!)</f>
        <v>#REF!</v>
      </c>
      <c r="BK88" s="238" t="e">
        <f>IF(ISBLANK('Measured Data'!#REF!),"",'Measured Data'!#REF!)</f>
        <v>#REF!</v>
      </c>
      <c r="BL88" s="238" t="e">
        <f>IF(ISBLANK('Measured Data'!#REF!),"",'Measured Data'!#REF!)</f>
        <v>#REF!</v>
      </c>
      <c r="BM88" s="238" t="e">
        <f>IF(ISBLANK('Measured Data'!#REF!),"",'Measured Data'!#REF!)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IF('Measured Data'!B80&lt;&gt;0,'Measured Data'!$B$1,"")</f>
        <v/>
      </c>
      <c r="B89" s="238" t="str">
        <f>IF(ISBLANK('Measured Data'!A80),"",'Measured Data'!A80)</f>
        <v/>
      </c>
      <c r="C89" s="245" t="str">
        <f>IF(ISBLANK('Measured Data'!B80),"",'Measured Data'!B80)</f>
        <v/>
      </c>
      <c r="D89" s="246" t="str">
        <f>IF(ISBLANK('Measured Data'!C80),"",'Measured Data'!C80)</f>
        <v/>
      </c>
      <c r="E89" s="238" t="str">
        <f>IF(ISBLANK('Measured Data'!D80),"",'Measured Data'!D80)</f>
        <v/>
      </c>
      <c r="F89" s="238" t="str">
        <f>IF(ISBLANK('Measured Data'!E80),"",'Measured Data'!E80)</f>
        <v/>
      </c>
      <c r="G89" s="238" t="str">
        <f>IF(ISBLANK('Measured Data'!G80),"",'Measured Data'!G80)</f>
        <v/>
      </c>
      <c r="H89" s="238" t="str">
        <f>IF(ISBLANK('Measured Data'!H80),"",'Measured Data'!H80)</f>
        <v/>
      </c>
      <c r="I89" s="238" t="str">
        <f>IF(ISBLANK('Measured Data'!I80),"",'Measured Data'!I80)</f>
        <v/>
      </c>
      <c r="J89" s="238" t="str">
        <f>IF(ISBLANK('Measured Data'!J80),"",'Measured Data'!J80)</f>
        <v/>
      </c>
      <c r="K89" s="238" t="str">
        <f>IF(ISBLANK('Measured Data'!K80),"",'Measured Data'!K80)</f>
        <v/>
      </c>
      <c r="L89" s="238" t="str">
        <f>IF(ISBLANK('Measured Data'!L80),"",'Measured Data'!L80)</f>
        <v/>
      </c>
      <c r="M89" s="238" t="str">
        <f>IF(ISBLANK('Measured Data'!M80),"",'Measured Data'!M80)</f>
        <v/>
      </c>
      <c r="N89" s="238" t="str">
        <f>IF(ISBLANK('Measured Data'!N80),"",'Measured Data'!N80)</f>
        <v/>
      </c>
      <c r="O89" s="238" t="str">
        <f>IF(ISBLANK('Measured Data'!O80),"",'Measured Data'!O80)</f>
        <v/>
      </c>
      <c r="P89" s="238" t="str">
        <f>IF(ISBLANK('Measured Data'!P80),"",'Measured Data'!P80)</f>
        <v/>
      </c>
      <c r="Q89" s="238" t="str">
        <f>IF(ISBLANK('Measured Data'!Q80),"",'Measured Data'!Q80)</f>
        <v/>
      </c>
      <c r="R89" s="238" t="str">
        <f>IF(ISBLANK('Measured Data'!R80),"",'Measured Data'!R80)</f>
        <v/>
      </c>
      <c r="S89" s="238" t="str">
        <f>IF(ISBLANK('Measured Data'!S80),"",'Measured Data'!S80)</f>
        <v/>
      </c>
      <c r="T89" s="238" t="str">
        <f>IF(ISBLANK('Measured Data'!T80),"",'Measured Data'!T80)</f>
        <v/>
      </c>
      <c r="U89" s="238" t="str">
        <f>IF(ISBLANK('Measured Data'!U80),"",'Measured Data'!U80)</f>
        <v/>
      </c>
      <c r="V89" s="238" t="str">
        <f>IF(ISBLANK('Measured Data'!V80),"",'Measured Data'!V80)</f>
        <v/>
      </c>
      <c r="W89" s="238" t="str">
        <f>IF(ISBLANK('Measured Data'!W80),"",'Measured Data'!W80)</f>
        <v/>
      </c>
      <c r="X89" s="238" t="str">
        <f>IF(ISBLANK('Measured Data'!X80),"",'Measured Data'!X80)</f>
        <v/>
      </c>
      <c r="Y89" s="238" t="str">
        <f>IF(ISBLANK('Measured Data'!Y80),"",'Measured Data'!Y80)</f>
        <v/>
      </c>
      <c r="Z89" s="238" t="str">
        <f>IF(ISBLANK('Measured Data'!Z80),"",'Measured Data'!Z80)</f>
        <v/>
      </c>
      <c r="AA89" s="238" t="str">
        <f>IF(ISBLANK('Measured Data'!AA80),"",'Measured Data'!AA80)</f>
        <v/>
      </c>
      <c r="AB89" s="238" t="str">
        <f>IF(ISBLANK('Measured Data'!AB80),"",'Measured Data'!AB80)</f>
        <v/>
      </c>
      <c r="AC89" s="238" t="str">
        <f>IF(ISBLANK('Measured Data'!AC80),"",'Measured Data'!AC80)</f>
        <v/>
      </c>
      <c r="AD89" s="238" t="str">
        <f>IF(ISBLANK('Measured Data'!AD80),"",'Measured Data'!AD80)</f>
        <v/>
      </c>
      <c r="AE89" s="238" t="str">
        <f>IF(ISBLANK('Measured Data'!AE80),"",'Measured Data'!AE80)</f>
        <v/>
      </c>
      <c r="AF89" s="238" t="str">
        <f>IF(ISBLANK('Measured Data'!AF80),"",'Measured Data'!AF80)</f>
        <v/>
      </c>
      <c r="AG89" s="238" t="str">
        <f>IF(ISBLANK('Measured Data'!AG80),"",'Measured Data'!AG80)</f>
        <v/>
      </c>
      <c r="AH89" s="238" t="str">
        <f>IF(ISBLANK('Measured Data'!AH80),"",'Measured Data'!AH80)</f>
        <v/>
      </c>
      <c r="AI89" s="238" t="str">
        <f>IF(ISBLANK('Measured Data'!AI80),"",'Measured Data'!AI80)</f>
        <v/>
      </c>
      <c r="AJ89" s="238" t="str">
        <f>IF(ISBLANK('Measured Data'!AJ80),"",'Measured Data'!AJ80)</f>
        <v/>
      </c>
      <c r="AK89" s="238" t="str">
        <f>IF(ISBLANK('Measured Data'!AK80),"",'Measured Data'!AK80)</f>
        <v/>
      </c>
      <c r="AL89" s="238" t="str">
        <f>IF(ISBLANK('Measured Data'!AL80),"",'Measured Data'!AL80)</f>
        <v/>
      </c>
      <c r="AM89" s="238" t="str">
        <f>IF(ISBLANK('Measured Data'!AM80),"",'Measured Data'!AM80)</f>
        <v/>
      </c>
      <c r="AN89" s="238" t="str">
        <f>IF(ISBLANK('Measured Data'!AN80),"",'Measured Data'!AN80)</f>
        <v/>
      </c>
      <c r="AO89" s="238" t="str">
        <f>IF(ISBLANK('Measured Data'!AO80),"",'Measured Data'!AO80)</f>
        <v/>
      </c>
      <c r="AP89" s="238" t="str">
        <f>IF(ISBLANK('Measured Data'!AP80),"",'Measured Data'!AP80)</f>
        <v/>
      </c>
      <c r="AQ89" s="238" t="e">
        <f>IF(ISBLANK('Measured Data'!#REF!),"",'Measured Data'!#REF!)</f>
        <v>#REF!</v>
      </c>
      <c r="AR89" s="238" t="e">
        <f>IF(ISBLANK('Measured Data'!#REF!),"",'Measured Data'!#REF!)</f>
        <v>#REF!</v>
      </c>
      <c r="AS89" s="238" t="e">
        <f>IF(ISBLANK('Measured Data'!#REF!),"",'Measured Data'!#REF!)</f>
        <v>#REF!</v>
      </c>
      <c r="AT89" s="238" t="e">
        <f>IF(ISBLANK('Measured Data'!#REF!),"",'Measured Data'!#REF!)</f>
        <v>#REF!</v>
      </c>
      <c r="AU89" s="238" t="e">
        <f>IF(ISBLANK('Measured Data'!#REF!),"",'Measured Data'!#REF!)</f>
        <v>#REF!</v>
      </c>
      <c r="AV89" s="238" t="e">
        <f>IF(ISBLANK('Measured Data'!#REF!),"",'Measured Data'!#REF!)</f>
        <v>#REF!</v>
      </c>
      <c r="AW89" s="238" t="e">
        <f>IF(ISBLANK('Measured Data'!#REF!),"",'Measured Data'!#REF!)</f>
        <v>#REF!</v>
      </c>
      <c r="AX89" s="238" t="e">
        <f>IF(ISBLANK('Measured Data'!#REF!),"",'Measured Data'!#REF!)</f>
        <v>#REF!</v>
      </c>
      <c r="AY89" s="238" t="e">
        <f>IF(ISBLANK('Measured Data'!#REF!),"",'Measured Data'!#REF!)</f>
        <v>#REF!</v>
      </c>
      <c r="AZ89" s="238" t="e">
        <f>IF(ISBLANK('Measured Data'!#REF!),"",'Measured Data'!#REF!)</f>
        <v>#REF!</v>
      </c>
      <c r="BA89" s="238" t="e">
        <f>IF(ISBLANK('Measured Data'!#REF!),"",'Measured Data'!#REF!)</f>
        <v>#REF!</v>
      </c>
      <c r="BB89" s="238" t="e">
        <f>IF(ISBLANK('Measured Data'!#REF!),"",'Measured Data'!#REF!)</f>
        <v>#REF!</v>
      </c>
      <c r="BC89" s="238" t="e">
        <f>IF(ISBLANK('Measured Data'!#REF!),"",'Measured Data'!#REF!)</f>
        <v>#REF!</v>
      </c>
      <c r="BD89" s="238" t="e">
        <f>IF(ISBLANK('Measured Data'!#REF!),"",'Measured Data'!#REF!)</f>
        <v>#REF!</v>
      </c>
      <c r="BE89" s="238" t="e">
        <f>IF(ISBLANK('Measured Data'!#REF!),"",'Measured Data'!#REF!)</f>
        <v>#REF!</v>
      </c>
      <c r="BF89" s="238" t="e">
        <f>IF(ISBLANK('Measured Data'!#REF!),"",'Measured Data'!#REF!)</f>
        <v>#REF!</v>
      </c>
      <c r="BG89" s="238" t="e">
        <f>IF(ISBLANK('Measured Data'!#REF!),"",'Measured Data'!#REF!)</f>
        <v>#REF!</v>
      </c>
      <c r="BH89" s="238" t="e">
        <f>IF(ISBLANK('Measured Data'!#REF!),"",'Measured Data'!#REF!)</f>
        <v>#REF!</v>
      </c>
      <c r="BI89" s="238" t="e">
        <f>IF(ISBLANK('Measured Data'!#REF!),"",'Measured Data'!#REF!)</f>
        <v>#REF!</v>
      </c>
      <c r="BJ89" s="238" t="e">
        <f>IF(ISBLANK('Measured Data'!#REF!),"",'Measured Data'!#REF!)</f>
        <v>#REF!</v>
      </c>
      <c r="BK89" s="238" t="e">
        <f>IF(ISBLANK('Measured Data'!#REF!),"",'Measured Data'!#REF!)</f>
        <v>#REF!</v>
      </c>
      <c r="BL89" s="238" t="e">
        <f>IF(ISBLANK('Measured Data'!#REF!),"",'Measured Data'!#REF!)</f>
        <v>#REF!</v>
      </c>
      <c r="BM89" s="238" t="e">
        <f>IF(ISBLANK('Measured Data'!#REF!),"",'Measured Data'!#REF!)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IF('Measured Data'!B81&lt;&gt;0,'Measured Data'!$B$1,"")</f>
        <v/>
      </c>
      <c r="B90" s="238" t="str">
        <f>IF(ISBLANK('Measured Data'!A81),"",'Measured Data'!A81)</f>
        <v/>
      </c>
      <c r="C90" s="245" t="str">
        <f>IF(ISBLANK('Measured Data'!B81),"",'Measured Data'!B81)</f>
        <v/>
      </c>
      <c r="D90" s="246" t="str">
        <f>IF(ISBLANK('Measured Data'!C81),"",'Measured Data'!C81)</f>
        <v/>
      </c>
      <c r="E90" s="238" t="str">
        <f>IF(ISBLANK('Measured Data'!D81),"",'Measured Data'!D81)</f>
        <v/>
      </c>
      <c r="F90" s="238" t="str">
        <f>IF(ISBLANK('Measured Data'!E81),"",'Measured Data'!E81)</f>
        <v/>
      </c>
      <c r="G90" s="238" t="str">
        <f>IF(ISBLANK('Measured Data'!G81),"",'Measured Data'!G81)</f>
        <v/>
      </c>
      <c r="H90" s="238" t="str">
        <f>IF(ISBLANK('Measured Data'!H81),"",'Measured Data'!H81)</f>
        <v/>
      </c>
      <c r="I90" s="238" t="str">
        <f>IF(ISBLANK('Measured Data'!I81),"",'Measured Data'!I81)</f>
        <v/>
      </c>
      <c r="J90" s="238" t="str">
        <f>IF(ISBLANK('Measured Data'!J81),"",'Measured Data'!J81)</f>
        <v/>
      </c>
      <c r="K90" s="238" t="str">
        <f>IF(ISBLANK('Measured Data'!K81),"",'Measured Data'!K81)</f>
        <v/>
      </c>
      <c r="L90" s="238" t="str">
        <f>IF(ISBLANK('Measured Data'!L81),"",'Measured Data'!L81)</f>
        <v/>
      </c>
      <c r="M90" s="238" t="str">
        <f>IF(ISBLANK('Measured Data'!M81),"",'Measured Data'!M81)</f>
        <v/>
      </c>
      <c r="N90" s="238" t="str">
        <f>IF(ISBLANK('Measured Data'!N81),"",'Measured Data'!N81)</f>
        <v/>
      </c>
      <c r="O90" s="238" t="str">
        <f>IF(ISBLANK('Measured Data'!O81),"",'Measured Data'!O81)</f>
        <v/>
      </c>
      <c r="P90" s="238" t="str">
        <f>IF(ISBLANK('Measured Data'!P81),"",'Measured Data'!P81)</f>
        <v/>
      </c>
      <c r="Q90" s="238" t="str">
        <f>IF(ISBLANK('Measured Data'!Q81),"",'Measured Data'!Q81)</f>
        <v/>
      </c>
      <c r="R90" s="238" t="str">
        <f>IF(ISBLANK('Measured Data'!R81),"",'Measured Data'!R81)</f>
        <v/>
      </c>
      <c r="S90" s="238" t="str">
        <f>IF(ISBLANK('Measured Data'!S81),"",'Measured Data'!S81)</f>
        <v/>
      </c>
      <c r="T90" s="238" t="str">
        <f>IF(ISBLANK('Measured Data'!T81),"",'Measured Data'!T81)</f>
        <v/>
      </c>
      <c r="U90" s="238" t="str">
        <f>IF(ISBLANK('Measured Data'!U81),"",'Measured Data'!U81)</f>
        <v/>
      </c>
      <c r="V90" s="238" t="str">
        <f>IF(ISBLANK('Measured Data'!V81),"",'Measured Data'!V81)</f>
        <v/>
      </c>
      <c r="W90" s="238" t="str">
        <f>IF(ISBLANK('Measured Data'!W81),"",'Measured Data'!W81)</f>
        <v/>
      </c>
      <c r="X90" s="238" t="str">
        <f>IF(ISBLANK('Measured Data'!X81),"",'Measured Data'!X81)</f>
        <v/>
      </c>
      <c r="Y90" s="238" t="str">
        <f>IF(ISBLANK('Measured Data'!Y81),"",'Measured Data'!Y81)</f>
        <v/>
      </c>
      <c r="Z90" s="238" t="str">
        <f>IF(ISBLANK('Measured Data'!Z81),"",'Measured Data'!Z81)</f>
        <v/>
      </c>
      <c r="AA90" s="238" t="str">
        <f>IF(ISBLANK('Measured Data'!AA81),"",'Measured Data'!AA81)</f>
        <v/>
      </c>
      <c r="AB90" s="238" t="str">
        <f>IF(ISBLANK('Measured Data'!AB81),"",'Measured Data'!AB81)</f>
        <v/>
      </c>
      <c r="AC90" s="238" t="str">
        <f>IF(ISBLANK('Measured Data'!AC81),"",'Measured Data'!AC81)</f>
        <v/>
      </c>
      <c r="AD90" s="238" t="str">
        <f>IF(ISBLANK('Measured Data'!AD81),"",'Measured Data'!AD81)</f>
        <v/>
      </c>
      <c r="AE90" s="238" t="str">
        <f>IF(ISBLANK('Measured Data'!AE81),"",'Measured Data'!AE81)</f>
        <v/>
      </c>
      <c r="AF90" s="238" t="str">
        <f>IF(ISBLANK('Measured Data'!AF81),"",'Measured Data'!AF81)</f>
        <v/>
      </c>
      <c r="AG90" s="238" t="str">
        <f>IF(ISBLANK('Measured Data'!AG81),"",'Measured Data'!AG81)</f>
        <v/>
      </c>
      <c r="AH90" s="238" t="str">
        <f>IF(ISBLANK('Measured Data'!AH81),"",'Measured Data'!AH81)</f>
        <v/>
      </c>
      <c r="AI90" s="238" t="str">
        <f>IF(ISBLANK('Measured Data'!AI81),"",'Measured Data'!AI81)</f>
        <v/>
      </c>
      <c r="AJ90" s="238" t="str">
        <f>IF(ISBLANK('Measured Data'!AJ81),"",'Measured Data'!AJ81)</f>
        <v/>
      </c>
      <c r="AK90" s="238" t="str">
        <f>IF(ISBLANK('Measured Data'!AK81),"",'Measured Data'!AK81)</f>
        <v/>
      </c>
      <c r="AL90" s="238" t="str">
        <f>IF(ISBLANK('Measured Data'!AL81),"",'Measured Data'!AL81)</f>
        <v/>
      </c>
      <c r="AM90" s="238" t="str">
        <f>IF(ISBLANK('Measured Data'!AM81),"",'Measured Data'!AM81)</f>
        <v/>
      </c>
      <c r="AN90" s="238" t="str">
        <f>IF(ISBLANK('Measured Data'!AN81),"",'Measured Data'!AN81)</f>
        <v/>
      </c>
      <c r="AO90" s="238" t="str">
        <f>IF(ISBLANK('Measured Data'!AO81),"",'Measured Data'!AO81)</f>
        <v/>
      </c>
      <c r="AP90" s="238" t="str">
        <f>IF(ISBLANK('Measured Data'!AP81),"",'Measured Data'!AP81)</f>
        <v/>
      </c>
      <c r="AQ90" s="238" t="e">
        <f>IF(ISBLANK('Measured Data'!#REF!),"",'Measured Data'!#REF!)</f>
        <v>#REF!</v>
      </c>
      <c r="AR90" s="238" t="e">
        <f>IF(ISBLANK('Measured Data'!#REF!),"",'Measured Data'!#REF!)</f>
        <v>#REF!</v>
      </c>
      <c r="AS90" s="238" t="e">
        <f>IF(ISBLANK('Measured Data'!#REF!),"",'Measured Data'!#REF!)</f>
        <v>#REF!</v>
      </c>
      <c r="AT90" s="238" t="e">
        <f>IF(ISBLANK('Measured Data'!#REF!),"",'Measured Data'!#REF!)</f>
        <v>#REF!</v>
      </c>
      <c r="AU90" s="238" t="e">
        <f>IF(ISBLANK('Measured Data'!#REF!),"",'Measured Data'!#REF!)</f>
        <v>#REF!</v>
      </c>
      <c r="AV90" s="238" t="e">
        <f>IF(ISBLANK('Measured Data'!#REF!),"",'Measured Data'!#REF!)</f>
        <v>#REF!</v>
      </c>
      <c r="AW90" s="238" t="e">
        <f>IF(ISBLANK('Measured Data'!#REF!),"",'Measured Data'!#REF!)</f>
        <v>#REF!</v>
      </c>
      <c r="AX90" s="238" t="e">
        <f>IF(ISBLANK('Measured Data'!#REF!),"",'Measured Data'!#REF!)</f>
        <v>#REF!</v>
      </c>
      <c r="AY90" s="238" t="e">
        <f>IF(ISBLANK('Measured Data'!#REF!),"",'Measured Data'!#REF!)</f>
        <v>#REF!</v>
      </c>
      <c r="AZ90" s="238" t="e">
        <f>IF(ISBLANK('Measured Data'!#REF!),"",'Measured Data'!#REF!)</f>
        <v>#REF!</v>
      </c>
      <c r="BA90" s="238" t="e">
        <f>IF(ISBLANK('Measured Data'!#REF!),"",'Measured Data'!#REF!)</f>
        <v>#REF!</v>
      </c>
      <c r="BB90" s="238" t="e">
        <f>IF(ISBLANK('Measured Data'!#REF!),"",'Measured Data'!#REF!)</f>
        <v>#REF!</v>
      </c>
      <c r="BC90" s="238" t="e">
        <f>IF(ISBLANK('Measured Data'!#REF!),"",'Measured Data'!#REF!)</f>
        <v>#REF!</v>
      </c>
      <c r="BD90" s="238" t="e">
        <f>IF(ISBLANK('Measured Data'!#REF!),"",'Measured Data'!#REF!)</f>
        <v>#REF!</v>
      </c>
      <c r="BE90" s="238" t="e">
        <f>IF(ISBLANK('Measured Data'!#REF!),"",'Measured Data'!#REF!)</f>
        <v>#REF!</v>
      </c>
      <c r="BF90" s="238" t="e">
        <f>IF(ISBLANK('Measured Data'!#REF!),"",'Measured Data'!#REF!)</f>
        <v>#REF!</v>
      </c>
      <c r="BG90" s="238" t="e">
        <f>IF(ISBLANK('Measured Data'!#REF!),"",'Measured Data'!#REF!)</f>
        <v>#REF!</v>
      </c>
      <c r="BH90" s="238" t="e">
        <f>IF(ISBLANK('Measured Data'!#REF!),"",'Measured Data'!#REF!)</f>
        <v>#REF!</v>
      </c>
      <c r="BI90" s="238" t="e">
        <f>IF(ISBLANK('Measured Data'!#REF!),"",'Measured Data'!#REF!)</f>
        <v>#REF!</v>
      </c>
      <c r="BJ90" s="238" t="e">
        <f>IF(ISBLANK('Measured Data'!#REF!),"",'Measured Data'!#REF!)</f>
        <v>#REF!</v>
      </c>
      <c r="BK90" s="238" t="e">
        <f>IF(ISBLANK('Measured Data'!#REF!),"",'Measured Data'!#REF!)</f>
        <v>#REF!</v>
      </c>
      <c r="BL90" s="238" t="e">
        <f>IF(ISBLANK('Measured Data'!#REF!),"",'Measured Data'!#REF!)</f>
        <v>#REF!</v>
      </c>
      <c r="BM90" s="238" t="e">
        <f>IF(ISBLANK('Measured Data'!#REF!),"",'Measured Data'!#REF!)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IF('Measured Data'!B82&lt;&gt;0,'Measured Data'!$B$1,"")</f>
        <v/>
      </c>
      <c r="B91" s="238" t="str">
        <f>IF(ISBLANK('Measured Data'!A82),"",'Measured Data'!A82)</f>
        <v/>
      </c>
      <c r="C91" s="245" t="str">
        <f>IF(ISBLANK('Measured Data'!B82),"",'Measured Data'!B82)</f>
        <v/>
      </c>
      <c r="D91" s="246" t="str">
        <f>IF(ISBLANK('Measured Data'!C82),"",'Measured Data'!C82)</f>
        <v/>
      </c>
      <c r="E91" s="238" t="str">
        <f>IF(ISBLANK('Measured Data'!D82),"",'Measured Data'!D82)</f>
        <v/>
      </c>
      <c r="F91" s="238" t="str">
        <f>IF(ISBLANK('Measured Data'!E82),"",'Measured Data'!E82)</f>
        <v/>
      </c>
      <c r="G91" s="238" t="str">
        <f>IF(ISBLANK('Measured Data'!G82),"",'Measured Data'!G82)</f>
        <v/>
      </c>
      <c r="H91" s="238" t="str">
        <f>IF(ISBLANK('Measured Data'!H82),"",'Measured Data'!H82)</f>
        <v/>
      </c>
      <c r="I91" s="238" t="str">
        <f>IF(ISBLANK('Measured Data'!I82),"",'Measured Data'!I82)</f>
        <v/>
      </c>
      <c r="J91" s="238" t="str">
        <f>IF(ISBLANK('Measured Data'!J82),"",'Measured Data'!J82)</f>
        <v/>
      </c>
      <c r="K91" s="238" t="str">
        <f>IF(ISBLANK('Measured Data'!K82),"",'Measured Data'!K82)</f>
        <v/>
      </c>
      <c r="L91" s="238" t="str">
        <f>IF(ISBLANK('Measured Data'!L82),"",'Measured Data'!L82)</f>
        <v/>
      </c>
      <c r="M91" s="238" t="str">
        <f>IF(ISBLANK('Measured Data'!M82),"",'Measured Data'!M82)</f>
        <v/>
      </c>
      <c r="N91" s="238" t="str">
        <f>IF(ISBLANK('Measured Data'!N82),"",'Measured Data'!N82)</f>
        <v/>
      </c>
      <c r="O91" s="238" t="str">
        <f>IF(ISBLANK('Measured Data'!O82),"",'Measured Data'!O82)</f>
        <v/>
      </c>
      <c r="P91" s="238" t="str">
        <f>IF(ISBLANK('Measured Data'!P82),"",'Measured Data'!P82)</f>
        <v/>
      </c>
      <c r="Q91" s="238" t="str">
        <f>IF(ISBLANK('Measured Data'!Q82),"",'Measured Data'!Q82)</f>
        <v/>
      </c>
      <c r="R91" s="238" t="str">
        <f>IF(ISBLANK('Measured Data'!R82),"",'Measured Data'!R82)</f>
        <v/>
      </c>
      <c r="S91" s="238" t="str">
        <f>IF(ISBLANK('Measured Data'!S82),"",'Measured Data'!S82)</f>
        <v/>
      </c>
      <c r="T91" s="238" t="str">
        <f>IF(ISBLANK('Measured Data'!T82),"",'Measured Data'!T82)</f>
        <v/>
      </c>
      <c r="U91" s="238" t="str">
        <f>IF(ISBLANK('Measured Data'!U82),"",'Measured Data'!U82)</f>
        <v/>
      </c>
      <c r="V91" s="238" t="str">
        <f>IF(ISBLANK('Measured Data'!V82),"",'Measured Data'!V82)</f>
        <v/>
      </c>
      <c r="W91" s="238" t="str">
        <f>IF(ISBLANK('Measured Data'!W82),"",'Measured Data'!W82)</f>
        <v/>
      </c>
      <c r="X91" s="238" t="str">
        <f>IF(ISBLANK('Measured Data'!X82),"",'Measured Data'!X82)</f>
        <v/>
      </c>
      <c r="Y91" s="238" t="str">
        <f>IF(ISBLANK('Measured Data'!Y82),"",'Measured Data'!Y82)</f>
        <v/>
      </c>
      <c r="Z91" s="238" t="str">
        <f>IF(ISBLANK('Measured Data'!Z82),"",'Measured Data'!Z82)</f>
        <v/>
      </c>
      <c r="AA91" s="238" t="str">
        <f>IF(ISBLANK('Measured Data'!AA82),"",'Measured Data'!AA82)</f>
        <v/>
      </c>
      <c r="AB91" s="238" t="str">
        <f>IF(ISBLANK('Measured Data'!AB82),"",'Measured Data'!AB82)</f>
        <v/>
      </c>
      <c r="AC91" s="238" t="str">
        <f>IF(ISBLANK('Measured Data'!AC82),"",'Measured Data'!AC82)</f>
        <v/>
      </c>
      <c r="AD91" s="238" t="str">
        <f>IF(ISBLANK('Measured Data'!AD82),"",'Measured Data'!AD82)</f>
        <v/>
      </c>
      <c r="AE91" s="238" t="str">
        <f>IF(ISBLANK('Measured Data'!AE82),"",'Measured Data'!AE82)</f>
        <v/>
      </c>
      <c r="AF91" s="238" t="str">
        <f>IF(ISBLANK('Measured Data'!AF82),"",'Measured Data'!AF82)</f>
        <v/>
      </c>
      <c r="AG91" s="238" t="str">
        <f>IF(ISBLANK('Measured Data'!AG82),"",'Measured Data'!AG82)</f>
        <v/>
      </c>
      <c r="AH91" s="238" t="str">
        <f>IF(ISBLANK('Measured Data'!AH82),"",'Measured Data'!AH82)</f>
        <v/>
      </c>
      <c r="AI91" s="238" t="str">
        <f>IF(ISBLANK('Measured Data'!AI82),"",'Measured Data'!AI82)</f>
        <v/>
      </c>
      <c r="AJ91" s="238" t="str">
        <f>IF(ISBLANK('Measured Data'!AJ82),"",'Measured Data'!AJ82)</f>
        <v/>
      </c>
      <c r="AK91" s="238" t="str">
        <f>IF(ISBLANK('Measured Data'!AK82),"",'Measured Data'!AK82)</f>
        <v/>
      </c>
      <c r="AL91" s="238" t="str">
        <f>IF(ISBLANK('Measured Data'!AL82),"",'Measured Data'!AL82)</f>
        <v/>
      </c>
      <c r="AM91" s="238" t="str">
        <f>IF(ISBLANK('Measured Data'!AM82),"",'Measured Data'!AM82)</f>
        <v/>
      </c>
      <c r="AN91" s="238" t="str">
        <f>IF(ISBLANK('Measured Data'!AN82),"",'Measured Data'!AN82)</f>
        <v/>
      </c>
      <c r="AO91" s="238" t="str">
        <f>IF(ISBLANK('Measured Data'!AO82),"",'Measured Data'!AO82)</f>
        <v/>
      </c>
      <c r="AP91" s="238" t="str">
        <f>IF(ISBLANK('Measured Data'!AP82),"",'Measured Data'!AP82)</f>
        <v/>
      </c>
      <c r="AQ91" s="238" t="e">
        <f>IF(ISBLANK('Measured Data'!#REF!),"",'Measured Data'!#REF!)</f>
        <v>#REF!</v>
      </c>
      <c r="AR91" s="238" t="e">
        <f>IF(ISBLANK('Measured Data'!#REF!),"",'Measured Data'!#REF!)</f>
        <v>#REF!</v>
      </c>
      <c r="AS91" s="238" t="e">
        <f>IF(ISBLANK('Measured Data'!#REF!),"",'Measured Data'!#REF!)</f>
        <v>#REF!</v>
      </c>
      <c r="AT91" s="238" t="e">
        <f>IF(ISBLANK('Measured Data'!#REF!),"",'Measured Data'!#REF!)</f>
        <v>#REF!</v>
      </c>
      <c r="AU91" s="238" t="e">
        <f>IF(ISBLANK('Measured Data'!#REF!),"",'Measured Data'!#REF!)</f>
        <v>#REF!</v>
      </c>
      <c r="AV91" s="238" t="e">
        <f>IF(ISBLANK('Measured Data'!#REF!),"",'Measured Data'!#REF!)</f>
        <v>#REF!</v>
      </c>
      <c r="AW91" s="238" t="e">
        <f>IF(ISBLANK('Measured Data'!#REF!),"",'Measured Data'!#REF!)</f>
        <v>#REF!</v>
      </c>
      <c r="AX91" s="238" t="e">
        <f>IF(ISBLANK('Measured Data'!#REF!),"",'Measured Data'!#REF!)</f>
        <v>#REF!</v>
      </c>
      <c r="AY91" s="238" t="e">
        <f>IF(ISBLANK('Measured Data'!#REF!),"",'Measured Data'!#REF!)</f>
        <v>#REF!</v>
      </c>
      <c r="AZ91" s="238" t="e">
        <f>IF(ISBLANK('Measured Data'!#REF!),"",'Measured Data'!#REF!)</f>
        <v>#REF!</v>
      </c>
      <c r="BA91" s="238" t="e">
        <f>IF(ISBLANK('Measured Data'!#REF!),"",'Measured Data'!#REF!)</f>
        <v>#REF!</v>
      </c>
      <c r="BB91" s="238" t="e">
        <f>IF(ISBLANK('Measured Data'!#REF!),"",'Measured Data'!#REF!)</f>
        <v>#REF!</v>
      </c>
      <c r="BC91" s="238" t="e">
        <f>IF(ISBLANK('Measured Data'!#REF!),"",'Measured Data'!#REF!)</f>
        <v>#REF!</v>
      </c>
      <c r="BD91" s="238" t="e">
        <f>IF(ISBLANK('Measured Data'!#REF!),"",'Measured Data'!#REF!)</f>
        <v>#REF!</v>
      </c>
      <c r="BE91" s="238" t="e">
        <f>IF(ISBLANK('Measured Data'!#REF!),"",'Measured Data'!#REF!)</f>
        <v>#REF!</v>
      </c>
      <c r="BF91" s="238" t="e">
        <f>IF(ISBLANK('Measured Data'!#REF!),"",'Measured Data'!#REF!)</f>
        <v>#REF!</v>
      </c>
      <c r="BG91" s="238" t="e">
        <f>IF(ISBLANK('Measured Data'!#REF!),"",'Measured Data'!#REF!)</f>
        <v>#REF!</v>
      </c>
      <c r="BH91" s="238" t="e">
        <f>IF(ISBLANK('Measured Data'!#REF!),"",'Measured Data'!#REF!)</f>
        <v>#REF!</v>
      </c>
      <c r="BI91" s="238" t="e">
        <f>IF(ISBLANK('Measured Data'!#REF!),"",'Measured Data'!#REF!)</f>
        <v>#REF!</v>
      </c>
      <c r="BJ91" s="238" t="e">
        <f>IF(ISBLANK('Measured Data'!#REF!),"",'Measured Data'!#REF!)</f>
        <v>#REF!</v>
      </c>
      <c r="BK91" s="238" t="e">
        <f>IF(ISBLANK('Measured Data'!#REF!),"",'Measured Data'!#REF!)</f>
        <v>#REF!</v>
      </c>
      <c r="BL91" s="238" t="e">
        <f>IF(ISBLANK('Measured Data'!#REF!),"",'Measured Data'!#REF!)</f>
        <v>#REF!</v>
      </c>
      <c r="BM91" s="238" t="e">
        <f>IF(ISBLANK('Measured Data'!#REF!),"",'Measured Data'!#REF!)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IF('Measured Data'!B83&lt;&gt;0,'Measured Data'!$B$1,"")</f>
        <v/>
      </c>
      <c r="B92" s="238" t="str">
        <f>IF(ISBLANK('Measured Data'!A83),"",'Measured Data'!A83)</f>
        <v/>
      </c>
      <c r="C92" s="245" t="str">
        <f>IF(ISBLANK('Measured Data'!B83),"",'Measured Data'!B83)</f>
        <v/>
      </c>
      <c r="D92" s="246" t="str">
        <f>IF(ISBLANK('Measured Data'!C83),"",'Measured Data'!C83)</f>
        <v/>
      </c>
      <c r="E92" s="238" t="str">
        <f>IF(ISBLANK('Measured Data'!D83),"",'Measured Data'!D83)</f>
        <v/>
      </c>
      <c r="F92" s="238" t="str">
        <f>IF(ISBLANK('Measured Data'!E83),"",'Measured Data'!E83)</f>
        <v/>
      </c>
      <c r="G92" s="238" t="str">
        <f>IF(ISBLANK('Measured Data'!G83),"",'Measured Data'!G83)</f>
        <v/>
      </c>
      <c r="H92" s="238" t="str">
        <f>IF(ISBLANK('Measured Data'!H83),"",'Measured Data'!H83)</f>
        <v/>
      </c>
      <c r="I92" s="238" t="str">
        <f>IF(ISBLANK('Measured Data'!I83),"",'Measured Data'!I83)</f>
        <v/>
      </c>
      <c r="J92" s="238" t="str">
        <f>IF(ISBLANK('Measured Data'!J83),"",'Measured Data'!J83)</f>
        <v/>
      </c>
      <c r="K92" s="238" t="str">
        <f>IF(ISBLANK('Measured Data'!K83),"",'Measured Data'!K83)</f>
        <v/>
      </c>
      <c r="L92" s="238" t="str">
        <f>IF(ISBLANK('Measured Data'!L83),"",'Measured Data'!L83)</f>
        <v/>
      </c>
      <c r="M92" s="238" t="str">
        <f>IF(ISBLANK('Measured Data'!M83),"",'Measured Data'!M83)</f>
        <v/>
      </c>
      <c r="N92" s="238" t="str">
        <f>IF(ISBLANK('Measured Data'!N83),"",'Measured Data'!N83)</f>
        <v/>
      </c>
      <c r="O92" s="238" t="str">
        <f>IF(ISBLANK('Measured Data'!O83),"",'Measured Data'!O83)</f>
        <v/>
      </c>
      <c r="P92" s="238" t="str">
        <f>IF(ISBLANK('Measured Data'!P83),"",'Measured Data'!P83)</f>
        <v/>
      </c>
      <c r="Q92" s="238" t="str">
        <f>IF(ISBLANK('Measured Data'!Q83),"",'Measured Data'!Q83)</f>
        <v/>
      </c>
      <c r="R92" s="238" t="str">
        <f>IF(ISBLANK('Measured Data'!R83),"",'Measured Data'!R83)</f>
        <v/>
      </c>
      <c r="S92" s="238" t="str">
        <f>IF(ISBLANK('Measured Data'!S83),"",'Measured Data'!S83)</f>
        <v/>
      </c>
      <c r="T92" s="238" t="str">
        <f>IF(ISBLANK('Measured Data'!T83),"",'Measured Data'!T83)</f>
        <v/>
      </c>
      <c r="U92" s="238" t="str">
        <f>IF(ISBLANK('Measured Data'!U83),"",'Measured Data'!U83)</f>
        <v/>
      </c>
      <c r="V92" s="238" t="str">
        <f>IF(ISBLANK('Measured Data'!V83),"",'Measured Data'!V83)</f>
        <v/>
      </c>
      <c r="W92" s="238" t="str">
        <f>IF(ISBLANK('Measured Data'!W83),"",'Measured Data'!W83)</f>
        <v/>
      </c>
      <c r="X92" s="238" t="str">
        <f>IF(ISBLANK('Measured Data'!X83),"",'Measured Data'!X83)</f>
        <v/>
      </c>
      <c r="Y92" s="238" t="str">
        <f>IF(ISBLANK('Measured Data'!Y83),"",'Measured Data'!Y83)</f>
        <v/>
      </c>
      <c r="Z92" s="238" t="str">
        <f>IF(ISBLANK('Measured Data'!Z83),"",'Measured Data'!Z83)</f>
        <v/>
      </c>
      <c r="AA92" s="238" t="str">
        <f>IF(ISBLANK('Measured Data'!AA83),"",'Measured Data'!AA83)</f>
        <v/>
      </c>
      <c r="AB92" s="238" t="str">
        <f>IF(ISBLANK('Measured Data'!AB83),"",'Measured Data'!AB83)</f>
        <v/>
      </c>
      <c r="AC92" s="238" t="str">
        <f>IF(ISBLANK('Measured Data'!AC83),"",'Measured Data'!AC83)</f>
        <v/>
      </c>
      <c r="AD92" s="238" t="str">
        <f>IF(ISBLANK('Measured Data'!AD83),"",'Measured Data'!AD83)</f>
        <v/>
      </c>
      <c r="AE92" s="238" t="str">
        <f>IF(ISBLANK('Measured Data'!AE83),"",'Measured Data'!AE83)</f>
        <v/>
      </c>
      <c r="AF92" s="238" t="str">
        <f>IF(ISBLANK('Measured Data'!AF83),"",'Measured Data'!AF83)</f>
        <v/>
      </c>
      <c r="AG92" s="238" t="str">
        <f>IF(ISBLANK('Measured Data'!AG83),"",'Measured Data'!AG83)</f>
        <v/>
      </c>
      <c r="AH92" s="238" t="str">
        <f>IF(ISBLANK('Measured Data'!AH83),"",'Measured Data'!AH83)</f>
        <v/>
      </c>
      <c r="AI92" s="238" t="str">
        <f>IF(ISBLANK('Measured Data'!AI83),"",'Measured Data'!AI83)</f>
        <v/>
      </c>
      <c r="AJ92" s="238" t="str">
        <f>IF(ISBLANK('Measured Data'!AJ83),"",'Measured Data'!AJ83)</f>
        <v/>
      </c>
      <c r="AK92" s="238" t="str">
        <f>IF(ISBLANK('Measured Data'!AK83),"",'Measured Data'!AK83)</f>
        <v/>
      </c>
      <c r="AL92" s="238" t="str">
        <f>IF(ISBLANK('Measured Data'!AL83),"",'Measured Data'!AL83)</f>
        <v/>
      </c>
      <c r="AM92" s="238" t="str">
        <f>IF(ISBLANK('Measured Data'!AM83),"",'Measured Data'!AM83)</f>
        <v/>
      </c>
      <c r="AN92" s="238" t="str">
        <f>IF(ISBLANK('Measured Data'!AN83),"",'Measured Data'!AN83)</f>
        <v/>
      </c>
      <c r="AO92" s="238" t="str">
        <f>IF(ISBLANK('Measured Data'!AO83),"",'Measured Data'!AO83)</f>
        <v/>
      </c>
      <c r="AP92" s="238" t="str">
        <f>IF(ISBLANK('Measured Data'!AP83),"",'Measured Data'!AP83)</f>
        <v/>
      </c>
      <c r="AQ92" s="238" t="e">
        <f>IF(ISBLANK('Measured Data'!#REF!),"",'Measured Data'!#REF!)</f>
        <v>#REF!</v>
      </c>
      <c r="AR92" s="238" t="e">
        <f>IF(ISBLANK('Measured Data'!#REF!),"",'Measured Data'!#REF!)</f>
        <v>#REF!</v>
      </c>
      <c r="AS92" s="238" t="e">
        <f>IF(ISBLANK('Measured Data'!#REF!),"",'Measured Data'!#REF!)</f>
        <v>#REF!</v>
      </c>
      <c r="AT92" s="238" t="e">
        <f>IF(ISBLANK('Measured Data'!#REF!),"",'Measured Data'!#REF!)</f>
        <v>#REF!</v>
      </c>
      <c r="AU92" s="238" t="e">
        <f>IF(ISBLANK('Measured Data'!#REF!),"",'Measured Data'!#REF!)</f>
        <v>#REF!</v>
      </c>
      <c r="AV92" s="238" t="e">
        <f>IF(ISBLANK('Measured Data'!#REF!),"",'Measured Data'!#REF!)</f>
        <v>#REF!</v>
      </c>
      <c r="AW92" s="238" t="e">
        <f>IF(ISBLANK('Measured Data'!#REF!),"",'Measured Data'!#REF!)</f>
        <v>#REF!</v>
      </c>
      <c r="AX92" s="238" t="e">
        <f>IF(ISBLANK('Measured Data'!#REF!),"",'Measured Data'!#REF!)</f>
        <v>#REF!</v>
      </c>
      <c r="AY92" s="238" t="e">
        <f>IF(ISBLANK('Measured Data'!#REF!),"",'Measured Data'!#REF!)</f>
        <v>#REF!</v>
      </c>
      <c r="AZ92" s="238" t="e">
        <f>IF(ISBLANK('Measured Data'!#REF!),"",'Measured Data'!#REF!)</f>
        <v>#REF!</v>
      </c>
      <c r="BA92" s="238" t="e">
        <f>IF(ISBLANK('Measured Data'!#REF!),"",'Measured Data'!#REF!)</f>
        <v>#REF!</v>
      </c>
      <c r="BB92" s="238" t="e">
        <f>IF(ISBLANK('Measured Data'!#REF!),"",'Measured Data'!#REF!)</f>
        <v>#REF!</v>
      </c>
      <c r="BC92" s="238" t="e">
        <f>IF(ISBLANK('Measured Data'!#REF!),"",'Measured Data'!#REF!)</f>
        <v>#REF!</v>
      </c>
      <c r="BD92" s="238" t="e">
        <f>IF(ISBLANK('Measured Data'!#REF!),"",'Measured Data'!#REF!)</f>
        <v>#REF!</v>
      </c>
      <c r="BE92" s="238" t="e">
        <f>IF(ISBLANK('Measured Data'!#REF!),"",'Measured Data'!#REF!)</f>
        <v>#REF!</v>
      </c>
      <c r="BF92" s="238" t="e">
        <f>IF(ISBLANK('Measured Data'!#REF!),"",'Measured Data'!#REF!)</f>
        <v>#REF!</v>
      </c>
      <c r="BG92" s="238" t="e">
        <f>IF(ISBLANK('Measured Data'!#REF!),"",'Measured Data'!#REF!)</f>
        <v>#REF!</v>
      </c>
      <c r="BH92" s="238" t="e">
        <f>IF(ISBLANK('Measured Data'!#REF!),"",'Measured Data'!#REF!)</f>
        <v>#REF!</v>
      </c>
      <c r="BI92" s="238" t="e">
        <f>IF(ISBLANK('Measured Data'!#REF!),"",'Measured Data'!#REF!)</f>
        <v>#REF!</v>
      </c>
      <c r="BJ92" s="238" t="e">
        <f>IF(ISBLANK('Measured Data'!#REF!),"",'Measured Data'!#REF!)</f>
        <v>#REF!</v>
      </c>
      <c r="BK92" s="238" t="e">
        <f>IF(ISBLANK('Measured Data'!#REF!),"",'Measured Data'!#REF!)</f>
        <v>#REF!</v>
      </c>
      <c r="BL92" s="238" t="e">
        <f>IF(ISBLANK('Measured Data'!#REF!),"",'Measured Data'!#REF!)</f>
        <v>#REF!</v>
      </c>
      <c r="BM92" s="238" t="e">
        <f>IF(ISBLANK('Measured Data'!#REF!),"",'Measured Data'!#REF!)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IF('Measured Data'!B84&lt;&gt;0,'Measured Data'!$B$1,"")</f>
        <v/>
      </c>
      <c r="B93" s="238" t="str">
        <f>IF(ISBLANK('Measured Data'!A84),"",'Measured Data'!A84)</f>
        <v/>
      </c>
      <c r="C93" s="245" t="str">
        <f>IF(ISBLANK('Measured Data'!B84),"",'Measured Data'!B84)</f>
        <v/>
      </c>
      <c r="D93" s="246" t="str">
        <f>IF(ISBLANK('Measured Data'!C84),"",'Measured Data'!C84)</f>
        <v/>
      </c>
      <c r="E93" s="238" t="str">
        <f>IF(ISBLANK('Measured Data'!D84),"",'Measured Data'!D84)</f>
        <v/>
      </c>
      <c r="F93" s="238" t="str">
        <f>IF(ISBLANK('Measured Data'!E84),"",'Measured Data'!E84)</f>
        <v/>
      </c>
      <c r="G93" s="238" t="str">
        <f>IF(ISBLANK('Measured Data'!G84),"",'Measured Data'!G84)</f>
        <v/>
      </c>
      <c r="H93" s="238" t="str">
        <f>IF(ISBLANK('Measured Data'!H84),"",'Measured Data'!H84)</f>
        <v/>
      </c>
      <c r="I93" s="238" t="str">
        <f>IF(ISBLANK('Measured Data'!I84),"",'Measured Data'!I84)</f>
        <v/>
      </c>
      <c r="J93" s="238" t="str">
        <f>IF(ISBLANK('Measured Data'!J84),"",'Measured Data'!J84)</f>
        <v/>
      </c>
      <c r="K93" s="238" t="str">
        <f>IF(ISBLANK('Measured Data'!K84),"",'Measured Data'!K84)</f>
        <v/>
      </c>
      <c r="L93" s="238" t="str">
        <f>IF(ISBLANK('Measured Data'!L84),"",'Measured Data'!L84)</f>
        <v/>
      </c>
      <c r="M93" s="238" t="str">
        <f>IF(ISBLANK('Measured Data'!M84),"",'Measured Data'!M84)</f>
        <v/>
      </c>
      <c r="N93" s="238" t="str">
        <f>IF(ISBLANK('Measured Data'!N84),"",'Measured Data'!N84)</f>
        <v/>
      </c>
      <c r="O93" s="238" t="str">
        <f>IF(ISBLANK('Measured Data'!O84),"",'Measured Data'!O84)</f>
        <v/>
      </c>
      <c r="P93" s="238" t="str">
        <f>IF(ISBLANK('Measured Data'!P84),"",'Measured Data'!P84)</f>
        <v/>
      </c>
      <c r="Q93" s="238" t="str">
        <f>IF(ISBLANK('Measured Data'!Q84),"",'Measured Data'!Q84)</f>
        <v/>
      </c>
      <c r="R93" s="238" t="str">
        <f>IF(ISBLANK('Measured Data'!R84),"",'Measured Data'!R84)</f>
        <v/>
      </c>
      <c r="S93" s="238" t="str">
        <f>IF(ISBLANK('Measured Data'!S84),"",'Measured Data'!S84)</f>
        <v/>
      </c>
      <c r="T93" s="238" t="str">
        <f>IF(ISBLANK('Measured Data'!T84),"",'Measured Data'!T84)</f>
        <v/>
      </c>
      <c r="U93" s="238" t="str">
        <f>IF(ISBLANK('Measured Data'!U84),"",'Measured Data'!U84)</f>
        <v/>
      </c>
      <c r="V93" s="238" t="str">
        <f>IF(ISBLANK('Measured Data'!V84),"",'Measured Data'!V84)</f>
        <v/>
      </c>
      <c r="W93" s="238" t="str">
        <f>IF(ISBLANK('Measured Data'!W84),"",'Measured Data'!W84)</f>
        <v/>
      </c>
      <c r="X93" s="238" t="str">
        <f>IF(ISBLANK('Measured Data'!X84),"",'Measured Data'!X84)</f>
        <v/>
      </c>
      <c r="Y93" s="238" t="str">
        <f>IF(ISBLANK('Measured Data'!Y84),"",'Measured Data'!Y84)</f>
        <v/>
      </c>
      <c r="Z93" s="238" t="str">
        <f>IF(ISBLANK('Measured Data'!Z84),"",'Measured Data'!Z84)</f>
        <v/>
      </c>
      <c r="AA93" s="238" t="str">
        <f>IF(ISBLANK('Measured Data'!AA84),"",'Measured Data'!AA84)</f>
        <v/>
      </c>
      <c r="AB93" s="238" t="str">
        <f>IF(ISBLANK('Measured Data'!AB84),"",'Measured Data'!AB84)</f>
        <v/>
      </c>
      <c r="AC93" s="238" t="str">
        <f>IF(ISBLANK('Measured Data'!AC84),"",'Measured Data'!AC84)</f>
        <v/>
      </c>
      <c r="AD93" s="238" t="str">
        <f>IF(ISBLANK('Measured Data'!AD84),"",'Measured Data'!AD84)</f>
        <v/>
      </c>
      <c r="AE93" s="238" t="str">
        <f>IF(ISBLANK('Measured Data'!AE84),"",'Measured Data'!AE84)</f>
        <v/>
      </c>
      <c r="AF93" s="238" t="str">
        <f>IF(ISBLANK('Measured Data'!AF84),"",'Measured Data'!AF84)</f>
        <v/>
      </c>
      <c r="AG93" s="238" t="str">
        <f>IF(ISBLANK('Measured Data'!AG84),"",'Measured Data'!AG84)</f>
        <v/>
      </c>
      <c r="AH93" s="238" t="str">
        <f>IF(ISBLANK('Measured Data'!AH84),"",'Measured Data'!AH84)</f>
        <v/>
      </c>
      <c r="AI93" s="238" t="str">
        <f>IF(ISBLANK('Measured Data'!AI84),"",'Measured Data'!AI84)</f>
        <v/>
      </c>
      <c r="AJ93" s="238" t="str">
        <f>IF(ISBLANK('Measured Data'!AJ84),"",'Measured Data'!AJ84)</f>
        <v/>
      </c>
      <c r="AK93" s="238" t="str">
        <f>IF(ISBLANK('Measured Data'!AK84),"",'Measured Data'!AK84)</f>
        <v/>
      </c>
      <c r="AL93" s="238" t="str">
        <f>IF(ISBLANK('Measured Data'!AL84),"",'Measured Data'!AL84)</f>
        <v/>
      </c>
      <c r="AM93" s="238" t="str">
        <f>IF(ISBLANK('Measured Data'!AM84),"",'Measured Data'!AM84)</f>
        <v/>
      </c>
      <c r="AN93" s="238" t="str">
        <f>IF(ISBLANK('Measured Data'!AN84),"",'Measured Data'!AN84)</f>
        <v/>
      </c>
      <c r="AO93" s="238" t="str">
        <f>IF(ISBLANK('Measured Data'!AO84),"",'Measured Data'!AO84)</f>
        <v/>
      </c>
      <c r="AP93" s="238" t="str">
        <f>IF(ISBLANK('Measured Data'!AP84),"",'Measured Data'!AP84)</f>
        <v/>
      </c>
      <c r="AQ93" s="238" t="e">
        <f>IF(ISBLANK('Measured Data'!#REF!),"",'Measured Data'!#REF!)</f>
        <v>#REF!</v>
      </c>
      <c r="AR93" s="238" t="e">
        <f>IF(ISBLANK('Measured Data'!#REF!),"",'Measured Data'!#REF!)</f>
        <v>#REF!</v>
      </c>
      <c r="AS93" s="238" t="e">
        <f>IF(ISBLANK('Measured Data'!#REF!),"",'Measured Data'!#REF!)</f>
        <v>#REF!</v>
      </c>
      <c r="AT93" s="238" t="e">
        <f>IF(ISBLANK('Measured Data'!#REF!),"",'Measured Data'!#REF!)</f>
        <v>#REF!</v>
      </c>
      <c r="AU93" s="238" t="e">
        <f>IF(ISBLANK('Measured Data'!#REF!),"",'Measured Data'!#REF!)</f>
        <v>#REF!</v>
      </c>
      <c r="AV93" s="238" t="e">
        <f>IF(ISBLANK('Measured Data'!#REF!),"",'Measured Data'!#REF!)</f>
        <v>#REF!</v>
      </c>
      <c r="AW93" s="238" t="e">
        <f>IF(ISBLANK('Measured Data'!#REF!),"",'Measured Data'!#REF!)</f>
        <v>#REF!</v>
      </c>
      <c r="AX93" s="238" t="e">
        <f>IF(ISBLANK('Measured Data'!#REF!),"",'Measured Data'!#REF!)</f>
        <v>#REF!</v>
      </c>
      <c r="AY93" s="238" t="e">
        <f>IF(ISBLANK('Measured Data'!#REF!),"",'Measured Data'!#REF!)</f>
        <v>#REF!</v>
      </c>
      <c r="AZ93" s="238" t="e">
        <f>IF(ISBLANK('Measured Data'!#REF!),"",'Measured Data'!#REF!)</f>
        <v>#REF!</v>
      </c>
      <c r="BA93" s="238" t="e">
        <f>IF(ISBLANK('Measured Data'!#REF!),"",'Measured Data'!#REF!)</f>
        <v>#REF!</v>
      </c>
      <c r="BB93" s="238" t="e">
        <f>IF(ISBLANK('Measured Data'!#REF!),"",'Measured Data'!#REF!)</f>
        <v>#REF!</v>
      </c>
      <c r="BC93" s="238" t="e">
        <f>IF(ISBLANK('Measured Data'!#REF!),"",'Measured Data'!#REF!)</f>
        <v>#REF!</v>
      </c>
      <c r="BD93" s="238" t="e">
        <f>IF(ISBLANK('Measured Data'!#REF!),"",'Measured Data'!#REF!)</f>
        <v>#REF!</v>
      </c>
      <c r="BE93" s="238" t="e">
        <f>IF(ISBLANK('Measured Data'!#REF!),"",'Measured Data'!#REF!)</f>
        <v>#REF!</v>
      </c>
      <c r="BF93" s="238" t="e">
        <f>IF(ISBLANK('Measured Data'!#REF!),"",'Measured Data'!#REF!)</f>
        <v>#REF!</v>
      </c>
      <c r="BG93" s="238" t="e">
        <f>IF(ISBLANK('Measured Data'!#REF!),"",'Measured Data'!#REF!)</f>
        <v>#REF!</v>
      </c>
      <c r="BH93" s="238" t="e">
        <f>IF(ISBLANK('Measured Data'!#REF!),"",'Measured Data'!#REF!)</f>
        <v>#REF!</v>
      </c>
      <c r="BI93" s="238" t="e">
        <f>IF(ISBLANK('Measured Data'!#REF!),"",'Measured Data'!#REF!)</f>
        <v>#REF!</v>
      </c>
      <c r="BJ93" s="238" t="e">
        <f>IF(ISBLANK('Measured Data'!#REF!),"",'Measured Data'!#REF!)</f>
        <v>#REF!</v>
      </c>
      <c r="BK93" s="238" t="e">
        <f>IF(ISBLANK('Measured Data'!#REF!),"",'Measured Data'!#REF!)</f>
        <v>#REF!</v>
      </c>
      <c r="BL93" s="238" t="e">
        <f>IF(ISBLANK('Measured Data'!#REF!),"",'Measured Data'!#REF!)</f>
        <v>#REF!</v>
      </c>
      <c r="BM93" s="238" t="e">
        <f>IF(ISBLANK('Measured Data'!#REF!),"",'Measured Data'!#REF!)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IF('Measured Data'!B85&lt;&gt;0,'Measured Data'!$B$1,"")</f>
        <v/>
      </c>
      <c r="B94" s="238" t="str">
        <f>IF(ISBLANK('Measured Data'!A85),"",'Measured Data'!A85)</f>
        <v/>
      </c>
      <c r="C94" s="245" t="str">
        <f>IF(ISBLANK('Measured Data'!B85),"",'Measured Data'!B85)</f>
        <v/>
      </c>
      <c r="D94" s="246" t="str">
        <f>IF(ISBLANK('Measured Data'!C85),"",'Measured Data'!C85)</f>
        <v/>
      </c>
      <c r="E94" s="238" t="str">
        <f>IF(ISBLANK('Measured Data'!D85),"",'Measured Data'!D85)</f>
        <v/>
      </c>
      <c r="F94" s="238" t="str">
        <f>IF(ISBLANK('Measured Data'!E85),"",'Measured Data'!E85)</f>
        <v/>
      </c>
      <c r="G94" s="238" t="str">
        <f>IF(ISBLANK('Measured Data'!G85),"",'Measured Data'!G85)</f>
        <v/>
      </c>
      <c r="H94" s="238" t="str">
        <f>IF(ISBLANK('Measured Data'!H85),"",'Measured Data'!H85)</f>
        <v/>
      </c>
      <c r="I94" s="238" t="str">
        <f>IF(ISBLANK('Measured Data'!I85),"",'Measured Data'!I85)</f>
        <v/>
      </c>
      <c r="J94" s="238" t="str">
        <f>IF(ISBLANK('Measured Data'!J85),"",'Measured Data'!J85)</f>
        <v/>
      </c>
      <c r="K94" s="238" t="str">
        <f>IF(ISBLANK('Measured Data'!K85),"",'Measured Data'!K85)</f>
        <v/>
      </c>
      <c r="L94" s="238" t="str">
        <f>IF(ISBLANK('Measured Data'!L85),"",'Measured Data'!L85)</f>
        <v/>
      </c>
      <c r="M94" s="238" t="str">
        <f>IF(ISBLANK('Measured Data'!M85),"",'Measured Data'!M85)</f>
        <v/>
      </c>
      <c r="N94" s="238" t="str">
        <f>IF(ISBLANK('Measured Data'!N85),"",'Measured Data'!N85)</f>
        <v/>
      </c>
      <c r="O94" s="238" t="str">
        <f>IF(ISBLANK('Measured Data'!O85),"",'Measured Data'!O85)</f>
        <v/>
      </c>
      <c r="P94" s="238" t="str">
        <f>IF(ISBLANK('Measured Data'!P85),"",'Measured Data'!P85)</f>
        <v/>
      </c>
      <c r="Q94" s="238" t="str">
        <f>IF(ISBLANK('Measured Data'!Q85),"",'Measured Data'!Q85)</f>
        <v/>
      </c>
      <c r="R94" s="238" t="str">
        <f>IF(ISBLANK('Measured Data'!R85),"",'Measured Data'!R85)</f>
        <v/>
      </c>
      <c r="S94" s="238" t="str">
        <f>IF(ISBLANK('Measured Data'!S85),"",'Measured Data'!S85)</f>
        <v/>
      </c>
      <c r="T94" s="238" t="str">
        <f>IF(ISBLANK('Measured Data'!T85),"",'Measured Data'!T85)</f>
        <v/>
      </c>
      <c r="U94" s="238" t="str">
        <f>IF(ISBLANK('Measured Data'!U85),"",'Measured Data'!U85)</f>
        <v/>
      </c>
      <c r="V94" s="238" t="str">
        <f>IF(ISBLANK('Measured Data'!V85),"",'Measured Data'!V85)</f>
        <v/>
      </c>
      <c r="W94" s="238" t="str">
        <f>IF(ISBLANK('Measured Data'!W85),"",'Measured Data'!W85)</f>
        <v/>
      </c>
      <c r="X94" s="238" t="str">
        <f>IF(ISBLANK('Measured Data'!X85),"",'Measured Data'!X85)</f>
        <v/>
      </c>
      <c r="Y94" s="238" t="str">
        <f>IF(ISBLANK('Measured Data'!Y85),"",'Measured Data'!Y85)</f>
        <v/>
      </c>
      <c r="Z94" s="238" t="str">
        <f>IF(ISBLANK('Measured Data'!Z85),"",'Measured Data'!Z85)</f>
        <v/>
      </c>
      <c r="AA94" s="238" t="str">
        <f>IF(ISBLANK('Measured Data'!AA85),"",'Measured Data'!AA85)</f>
        <v/>
      </c>
      <c r="AB94" s="238" t="str">
        <f>IF(ISBLANK('Measured Data'!AB85),"",'Measured Data'!AB85)</f>
        <v/>
      </c>
      <c r="AC94" s="238" t="str">
        <f>IF(ISBLANK('Measured Data'!AC85),"",'Measured Data'!AC85)</f>
        <v/>
      </c>
      <c r="AD94" s="238" t="str">
        <f>IF(ISBLANK('Measured Data'!AD85),"",'Measured Data'!AD85)</f>
        <v/>
      </c>
      <c r="AE94" s="238" t="str">
        <f>IF(ISBLANK('Measured Data'!AE85),"",'Measured Data'!AE85)</f>
        <v/>
      </c>
      <c r="AF94" s="238" t="str">
        <f>IF(ISBLANK('Measured Data'!AF85),"",'Measured Data'!AF85)</f>
        <v/>
      </c>
      <c r="AG94" s="238" t="str">
        <f>IF(ISBLANK('Measured Data'!AG85),"",'Measured Data'!AG85)</f>
        <v/>
      </c>
      <c r="AH94" s="238" t="str">
        <f>IF(ISBLANK('Measured Data'!AH85),"",'Measured Data'!AH85)</f>
        <v/>
      </c>
      <c r="AI94" s="238" t="str">
        <f>IF(ISBLANK('Measured Data'!AI85),"",'Measured Data'!AI85)</f>
        <v/>
      </c>
      <c r="AJ94" s="238" t="str">
        <f>IF(ISBLANK('Measured Data'!AJ85),"",'Measured Data'!AJ85)</f>
        <v/>
      </c>
      <c r="AK94" s="238" t="str">
        <f>IF(ISBLANK('Measured Data'!AK85),"",'Measured Data'!AK85)</f>
        <v/>
      </c>
      <c r="AL94" s="238" t="str">
        <f>IF(ISBLANK('Measured Data'!AL85),"",'Measured Data'!AL85)</f>
        <v/>
      </c>
      <c r="AM94" s="238" t="str">
        <f>IF(ISBLANK('Measured Data'!AM85),"",'Measured Data'!AM85)</f>
        <v/>
      </c>
      <c r="AN94" s="238" t="str">
        <f>IF(ISBLANK('Measured Data'!AN85),"",'Measured Data'!AN85)</f>
        <v/>
      </c>
      <c r="AO94" s="238" t="str">
        <f>IF(ISBLANK('Measured Data'!AO85),"",'Measured Data'!AO85)</f>
        <v/>
      </c>
      <c r="AP94" s="238" t="str">
        <f>IF(ISBLANK('Measured Data'!AP85),"",'Measured Data'!AP85)</f>
        <v/>
      </c>
      <c r="AQ94" s="238" t="e">
        <f>IF(ISBLANK('Measured Data'!#REF!),"",'Measured Data'!#REF!)</f>
        <v>#REF!</v>
      </c>
      <c r="AR94" s="238" t="e">
        <f>IF(ISBLANK('Measured Data'!#REF!),"",'Measured Data'!#REF!)</f>
        <v>#REF!</v>
      </c>
      <c r="AS94" s="238" t="e">
        <f>IF(ISBLANK('Measured Data'!#REF!),"",'Measured Data'!#REF!)</f>
        <v>#REF!</v>
      </c>
      <c r="AT94" s="238" t="e">
        <f>IF(ISBLANK('Measured Data'!#REF!),"",'Measured Data'!#REF!)</f>
        <v>#REF!</v>
      </c>
      <c r="AU94" s="238" t="e">
        <f>IF(ISBLANK('Measured Data'!#REF!),"",'Measured Data'!#REF!)</f>
        <v>#REF!</v>
      </c>
      <c r="AV94" s="238" t="e">
        <f>IF(ISBLANK('Measured Data'!#REF!),"",'Measured Data'!#REF!)</f>
        <v>#REF!</v>
      </c>
      <c r="AW94" s="238" t="e">
        <f>IF(ISBLANK('Measured Data'!#REF!),"",'Measured Data'!#REF!)</f>
        <v>#REF!</v>
      </c>
      <c r="AX94" s="238" t="e">
        <f>IF(ISBLANK('Measured Data'!#REF!),"",'Measured Data'!#REF!)</f>
        <v>#REF!</v>
      </c>
      <c r="AY94" s="238" t="e">
        <f>IF(ISBLANK('Measured Data'!#REF!),"",'Measured Data'!#REF!)</f>
        <v>#REF!</v>
      </c>
      <c r="AZ94" s="238" t="e">
        <f>IF(ISBLANK('Measured Data'!#REF!),"",'Measured Data'!#REF!)</f>
        <v>#REF!</v>
      </c>
      <c r="BA94" s="238" t="e">
        <f>IF(ISBLANK('Measured Data'!#REF!),"",'Measured Data'!#REF!)</f>
        <v>#REF!</v>
      </c>
      <c r="BB94" s="238" t="e">
        <f>IF(ISBLANK('Measured Data'!#REF!),"",'Measured Data'!#REF!)</f>
        <v>#REF!</v>
      </c>
      <c r="BC94" s="238" t="e">
        <f>IF(ISBLANK('Measured Data'!#REF!),"",'Measured Data'!#REF!)</f>
        <v>#REF!</v>
      </c>
      <c r="BD94" s="238" t="e">
        <f>IF(ISBLANK('Measured Data'!#REF!),"",'Measured Data'!#REF!)</f>
        <v>#REF!</v>
      </c>
      <c r="BE94" s="238" t="e">
        <f>IF(ISBLANK('Measured Data'!#REF!),"",'Measured Data'!#REF!)</f>
        <v>#REF!</v>
      </c>
      <c r="BF94" s="238" t="e">
        <f>IF(ISBLANK('Measured Data'!#REF!),"",'Measured Data'!#REF!)</f>
        <v>#REF!</v>
      </c>
      <c r="BG94" s="238" t="e">
        <f>IF(ISBLANK('Measured Data'!#REF!),"",'Measured Data'!#REF!)</f>
        <v>#REF!</v>
      </c>
      <c r="BH94" s="238" t="e">
        <f>IF(ISBLANK('Measured Data'!#REF!),"",'Measured Data'!#REF!)</f>
        <v>#REF!</v>
      </c>
      <c r="BI94" s="238" t="e">
        <f>IF(ISBLANK('Measured Data'!#REF!),"",'Measured Data'!#REF!)</f>
        <v>#REF!</v>
      </c>
      <c r="BJ94" s="238" t="e">
        <f>IF(ISBLANK('Measured Data'!#REF!),"",'Measured Data'!#REF!)</f>
        <v>#REF!</v>
      </c>
      <c r="BK94" s="238" t="e">
        <f>IF(ISBLANK('Measured Data'!#REF!),"",'Measured Data'!#REF!)</f>
        <v>#REF!</v>
      </c>
      <c r="BL94" s="238" t="e">
        <f>IF(ISBLANK('Measured Data'!#REF!),"",'Measured Data'!#REF!)</f>
        <v>#REF!</v>
      </c>
      <c r="BM94" s="238" t="e">
        <f>IF(ISBLANK('Measured Data'!#REF!),"",'Measured Data'!#REF!)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IF('Measured Data'!B86&lt;&gt;0,'Measured Data'!$B$1,"")</f>
        <v/>
      </c>
      <c r="B95" s="238" t="str">
        <f>IF(ISBLANK('Measured Data'!A86),"",'Measured Data'!A86)</f>
        <v/>
      </c>
      <c r="C95" s="245" t="str">
        <f>IF(ISBLANK('Measured Data'!B86),"",'Measured Data'!B86)</f>
        <v/>
      </c>
      <c r="D95" s="246" t="str">
        <f>IF(ISBLANK('Measured Data'!C86),"",'Measured Data'!C86)</f>
        <v/>
      </c>
      <c r="E95" s="238" t="str">
        <f>IF(ISBLANK('Measured Data'!D86),"",'Measured Data'!D86)</f>
        <v/>
      </c>
      <c r="F95" s="238" t="str">
        <f>IF(ISBLANK('Measured Data'!E86),"",'Measured Data'!E86)</f>
        <v/>
      </c>
      <c r="G95" s="238" t="str">
        <f>IF(ISBLANK('Measured Data'!G86),"",'Measured Data'!G86)</f>
        <v/>
      </c>
      <c r="H95" s="238" t="str">
        <f>IF(ISBLANK('Measured Data'!H86),"",'Measured Data'!H86)</f>
        <v/>
      </c>
      <c r="I95" s="238" t="str">
        <f>IF(ISBLANK('Measured Data'!I86),"",'Measured Data'!I86)</f>
        <v/>
      </c>
      <c r="J95" s="238" t="str">
        <f>IF(ISBLANK('Measured Data'!J86),"",'Measured Data'!J86)</f>
        <v/>
      </c>
      <c r="K95" s="238" t="str">
        <f>IF(ISBLANK('Measured Data'!K86),"",'Measured Data'!K86)</f>
        <v/>
      </c>
      <c r="L95" s="238" t="str">
        <f>IF(ISBLANK('Measured Data'!L86),"",'Measured Data'!L86)</f>
        <v/>
      </c>
      <c r="M95" s="238" t="str">
        <f>IF(ISBLANK('Measured Data'!M86),"",'Measured Data'!M86)</f>
        <v/>
      </c>
      <c r="N95" s="238" t="str">
        <f>IF(ISBLANK('Measured Data'!N86),"",'Measured Data'!N86)</f>
        <v/>
      </c>
      <c r="O95" s="238" t="str">
        <f>IF(ISBLANK('Measured Data'!O86),"",'Measured Data'!O86)</f>
        <v/>
      </c>
      <c r="P95" s="238" t="str">
        <f>IF(ISBLANK('Measured Data'!P86),"",'Measured Data'!P86)</f>
        <v/>
      </c>
      <c r="Q95" s="238" t="str">
        <f>IF(ISBLANK('Measured Data'!Q86),"",'Measured Data'!Q86)</f>
        <v/>
      </c>
      <c r="R95" s="238" t="str">
        <f>IF(ISBLANK('Measured Data'!R86),"",'Measured Data'!R86)</f>
        <v/>
      </c>
      <c r="S95" s="238" t="str">
        <f>IF(ISBLANK('Measured Data'!S86),"",'Measured Data'!S86)</f>
        <v/>
      </c>
      <c r="T95" s="238" t="str">
        <f>IF(ISBLANK('Measured Data'!T86),"",'Measured Data'!T86)</f>
        <v/>
      </c>
      <c r="U95" s="238" t="str">
        <f>IF(ISBLANK('Measured Data'!U86),"",'Measured Data'!U86)</f>
        <v/>
      </c>
      <c r="V95" s="238" t="str">
        <f>IF(ISBLANK('Measured Data'!V86),"",'Measured Data'!V86)</f>
        <v/>
      </c>
      <c r="W95" s="238" t="str">
        <f>IF(ISBLANK('Measured Data'!W86),"",'Measured Data'!W86)</f>
        <v/>
      </c>
      <c r="X95" s="238" t="str">
        <f>IF(ISBLANK('Measured Data'!X86),"",'Measured Data'!X86)</f>
        <v/>
      </c>
      <c r="Y95" s="238" t="str">
        <f>IF(ISBLANK('Measured Data'!Y86),"",'Measured Data'!Y86)</f>
        <v/>
      </c>
      <c r="Z95" s="238" t="str">
        <f>IF(ISBLANK('Measured Data'!Z86),"",'Measured Data'!Z86)</f>
        <v/>
      </c>
      <c r="AA95" s="238" t="str">
        <f>IF(ISBLANK('Measured Data'!AA86),"",'Measured Data'!AA86)</f>
        <v/>
      </c>
      <c r="AB95" s="238" t="str">
        <f>IF(ISBLANK('Measured Data'!AB86),"",'Measured Data'!AB86)</f>
        <v/>
      </c>
      <c r="AC95" s="238" t="str">
        <f>IF(ISBLANK('Measured Data'!AC86),"",'Measured Data'!AC86)</f>
        <v/>
      </c>
      <c r="AD95" s="238" t="str">
        <f>IF(ISBLANK('Measured Data'!AD86),"",'Measured Data'!AD86)</f>
        <v/>
      </c>
      <c r="AE95" s="238" t="str">
        <f>IF(ISBLANK('Measured Data'!AE86),"",'Measured Data'!AE86)</f>
        <v/>
      </c>
      <c r="AF95" s="238" t="str">
        <f>IF(ISBLANK('Measured Data'!AF86),"",'Measured Data'!AF86)</f>
        <v/>
      </c>
      <c r="AG95" s="238" t="str">
        <f>IF(ISBLANK('Measured Data'!AG86),"",'Measured Data'!AG86)</f>
        <v/>
      </c>
      <c r="AH95" s="238" t="str">
        <f>IF(ISBLANK('Measured Data'!AH86),"",'Measured Data'!AH86)</f>
        <v/>
      </c>
      <c r="AI95" s="238" t="str">
        <f>IF(ISBLANK('Measured Data'!AI86),"",'Measured Data'!AI86)</f>
        <v/>
      </c>
      <c r="AJ95" s="238" t="str">
        <f>IF(ISBLANK('Measured Data'!AJ86),"",'Measured Data'!AJ86)</f>
        <v/>
      </c>
      <c r="AK95" s="238" t="str">
        <f>IF(ISBLANK('Measured Data'!AK86),"",'Measured Data'!AK86)</f>
        <v/>
      </c>
      <c r="AL95" s="238" t="str">
        <f>IF(ISBLANK('Measured Data'!AL86),"",'Measured Data'!AL86)</f>
        <v/>
      </c>
      <c r="AM95" s="238" t="str">
        <f>IF(ISBLANK('Measured Data'!AM86),"",'Measured Data'!AM86)</f>
        <v/>
      </c>
      <c r="AN95" s="238" t="str">
        <f>IF(ISBLANK('Measured Data'!AN86),"",'Measured Data'!AN86)</f>
        <v/>
      </c>
      <c r="AO95" s="238" t="str">
        <f>IF(ISBLANK('Measured Data'!AO86),"",'Measured Data'!AO86)</f>
        <v/>
      </c>
      <c r="AP95" s="238" t="str">
        <f>IF(ISBLANK('Measured Data'!AP86),"",'Measured Data'!AP86)</f>
        <v/>
      </c>
      <c r="AQ95" s="238" t="e">
        <f>IF(ISBLANK('Measured Data'!#REF!),"",'Measured Data'!#REF!)</f>
        <v>#REF!</v>
      </c>
      <c r="AR95" s="238" t="e">
        <f>IF(ISBLANK('Measured Data'!#REF!),"",'Measured Data'!#REF!)</f>
        <v>#REF!</v>
      </c>
      <c r="AS95" s="238" t="e">
        <f>IF(ISBLANK('Measured Data'!#REF!),"",'Measured Data'!#REF!)</f>
        <v>#REF!</v>
      </c>
      <c r="AT95" s="238" t="e">
        <f>IF(ISBLANK('Measured Data'!#REF!),"",'Measured Data'!#REF!)</f>
        <v>#REF!</v>
      </c>
      <c r="AU95" s="238" t="e">
        <f>IF(ISBLANK('Measured Data'!#REF!),"",'Measured Data'!#REF!)</f>
        <v>#REF!</v>
      </c>
      <c r="AV95" s="238" t="e">
        <f>IF(ISBLANK('Measured Data'!#REF!),"",'Measured Data'!#REF!)</f>
        <v>#REF!</v>
      </c>
      <c r="AW95" s="238" t="e">
        <f>IF(ISBLANK('Measured Data'!#REF!),"",'Measured Data'!#REF!)</f>
        <v>#REF!</v>
      </c>
      <c r="AX95" s="238" t="e">
        <f>IF(ISBLANK('Measured Data'!#REF!),"",'Measured Data'!#REF!)</f>
        <v>#REF!</v>
      </c>
      <c r="AY95" s="238" t="e">
        <f>IF(ISBLANK('Measured Data'!#REF!),"",'Measured Data'!#REF!)</f>
        <v>#REF!</v>
      </c>
      <c r="AZ95" s="238" t="e">
        <f>IF(ISBLANK('Measured Data'!#REF!),"",'Measured Data'!#REF!)</f>
        <v>#REF!</v>
      </c>
      <c r="BA95" s="238" t="e">
        <f>IF(ISBLANK('Measured Data'!#REF!),"",'Measured Data'!#REF!)</f>
        <v>#REF!</v>
      </c>
      <c r="BB95" s="238" t="e">
        <f>IF(ISBLANK('Measured Data'!#REF!),"",'Measured Data'!#REF!)</f>
        <v>#REF!</v>
      </c>
      <c r="BC95" s="238" t="e">
        <f>IF(ISBLANK('Measured Data'!#REF!),"",'Measured Data'!#REF!)</f>
        <v>#REF!</v>
      </c>
      <c r="BD95" s="238" t="e">
        <f>IF(ISBLANK('Measured Data'!#REF!),"",'Measured Data'!#REF!)</f>
        <v>#REF!</v>
      </c>
      <c r="BE95" s="238" t="e">
        <f>IF(ISBLANK('Measured Data'!#REF!),"",'Measured Data'!#REF!)</f>
        <v>#REF!</v>
      </c>
      <c r="BF95" s="238" t="e">
        <f>IF(ISBLANK('Measured Data'!#REF!),"",'Measured Data'!#REF!)</f>
        <v>#REF!</v>
      </c>
      <c r="BG95" s="238" t="e">
        <f>IF(ISBLANK('Measured Data'!#REF!),"",'Measured Data'!#REF!)</f>
        <v>#REF!</v>
      </c>
      <c r="BH95" s="238" t="e">
        <f>IF(ISBLANK('Measured Data'!#REF!),"",'Measured Data'!#REF!)</f>
        <v>#REF!</v>
      </c>
      <c r="BI95" s="238" t="e">
        <f>IF(ISBLANK('Measured Data'!#REF!),"",'Measured Data'!#REF!)</f>
        <v>#REF!</v>
      </c>
      <c r="BJ95" s="238" t="e">
        <f>IF(ISBLANK('Measured Data'!#REF!),"",'Measured Data'!#REF!)</f>
        <v>#REF!</v>
      </c>
      <c r="BK95" s="238" t="e">
        <f>IF(ISBLANK('Measured Data'!#REF!),"",'Measured Data'!#REF!)</f>
        <v>#REF!</v>
      </c>
      <c r="BL95" s="238" t="e">
        <f>IF(ISBLANK('Measured Data'!#REF!),"",'Measured Data'!#REF!)</f>
        <v>#REF!</v>
      </c>
      <c r="BM95" s="238" t="e">
        <f>IF(ISBLANK('Measured Data'!#REF!),"",'Measured Data'!#REF!)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IF('Measured Data'!B87&lt;&gt;0,'Measured Data'!$B$1,"")</f>
        <v/>
      </c>
      <c r="B96" s="238" t="str">
        <f>IF(ISBLANK('Measured Data'!A87),"",'Measured Data'!A87)</f>
        <v/>
      </c>
      <c r="C96" s="245" t="str">
        <f>IF(ISBLANK('Measured Data'!B87),"",'Measured Data'!B87)</f>
        <v/>
      </c>
      <c r="D96" s="246" t="str">
        <f>IF(ISBLANK('Measured Data'!C87),"",'Measured Data'!C87)</f>
        <v/>
      </c>
      <c r="E96" s="238" t="str">
        <f>IF(ISBLANK('Measured Data'!D87),"",'Measured Data'!D87)</f>
        <v/>
      </c>
      <c r="F96" s="238" t="str">
        <f>IF(ISBLANK('Measured Data'!E87),"",'Measured Data'!E87)</f>
        <v/>
      </c>
      <c r="G96" s="238" t="str">
        <f>IF(ISBLANK('Measured Data'!G87),"",'Measured Data'!G87)</f>
        <v/>
      </c>
      <c r="H96" s="238" t="str">
        <f>IF(ISBLANK('Measured Data'!H87),"",'Measured Data'!H87)</f>
        <v/>
      </c>
      <c r="I96" s="238" t="str">
        <f>IF(ISBLANK('Measured Data'!I87),"",'Measured Data'!I87)</f>
        <v/>
      </c>
      <c r="J96" s="238" t="str">
        <f>IF(ISBLANK('Measured Data'!J87),"",'Measured Data'!J87)</f>
        <v/>
      </c>
      <c r="K96" s="238" t="str">
        <f>IF(ISBLANK('Measured Data'!K87),"",'Measured Data'!K87)</f>
        <v/>
      </c>
      <c r="L96" s="238" t="str">
        <f>IF(ISBLANK('Measured Data'!L87),"",'Measured Data'!L87)</f>
        <v/>
      </c>
      <c r="M96" s="238" t="str">
        <f>IF(ISBLANK('Measured Data'!M87),"",'Measured Data'!M87)</f>
        <v/>
      </c>
      <c r="N96" s="238" t="str">
        <f>IF(ISBLANK('Measured Data'!N87),"",'Measured Data'!N87)</f>
        <v/>
      </c>
      <c r="O96" s="238" t="str">
        <f>IF(ISBLANK('Measured Data'!O87),"",'Measured Data'!O87)</f>
        <v/>
      </c>
      <c r="P96" s="238" t="str">
        <f>IF(ISBLANK('Measured Data'!P87),"",'Measured Data'!P87)</f>
        <v/>
      </c>
      <c r="Q96" s="238" t="str">
        <f>IF(ISBLANK('Measured Data'!Q87),"",'Measured Data'!Q87)</f>
        <v/>
      </c>
      <c r="R96" s="238" t="str">
        <f>IF(ISBLANK('Measured Data'!R87),"",'Measured Data'!R87)</f>
        <v/>
      </c>
      <c r="S96" s="238" t="str">
        <f>IF(ISBLANK('Measured Data'!S87),"",'Measured Data'!S87)</f>
        <v/>
      </c>
      <c r="T96" s="238" t="str">
        <f>IF(ISBLANK('Measured Data'!T87),"",'Measured Data'!T87)</f>
        <v/>
      </c>
      <c r="U96" s="238" t="str">
        <f>IF(ISBLANK('Measured Data'!U87),"",'Measured Data'!U87)</f>
        <v/>
      </c>
      <c r="V96" s="238" t="str">
        <f>IF(ISBLANK('Measured Data'!V87),"",'Measured Data'!V87)</f>
        <v/>
      </c>
      <c r="W96" s="238" t="str">
        <f>IF(ISBLANK('Measured Data'!W87),"",'Measured Data'!W87)</f>
        <v/>
      </c>
      <c r="X96" s="238" t="str">
        <f>IF(ISBLANK('Measured Data'!X87),"",'Measured Data'!X87)</f>
        <v/>
      </c>
      <c r="Y96" s="238" t="str">
        <f>IF(ISBLANK('Measured Data'!Y87),"",'Measured Data'!Y87)</f>
        <v/>
      </c>
      <c r="Z96" s="238" t="str">
        <f>IF(ISBLANK('Measured Data'!Z87),"",'Measured Data'!Z87)</f>
        <v/>
      </c>
      <c r="AA96" s="238" t="str">
        <f>IF(ISBLANK('Measured Data'!AA87),"",'Measured Data'!AA87)</f>
        <v/>
      </c>
      <c r="AB96" s="238" t="str">
        <f>IF(ISBLANK('Measured Data'!AB87),"",'Measured Data'!AB87)</f>
        <v/>
      </c>
      <c r="AC96" s="238" t="str">
        <f>IF(ISBLANK('Measured Data'!AC87),"",'Measured Data'!AC87)</f>
        <v/>
      </c>
      <c r="AD96" s="238" t="str">
        <f>IF(ISBLANK('Measured Data'!AD87),"",'Measured Data'!AD87)</f>
        <v/>
      </c>
      <c r="AE96" s="238" t="str">
        <f>IF(ISBLANK('Measured Data'!AE87),"",'Measured Data'!AE87)</f>
        <v/>
      </c>
      <c r="AF96" s="238" t="str">
        <f>IF(ISBLANK('Measured Data'!AF87),"",'Measured Data'!AF87)</f>
        <v/>
      </c>
      <c r="AG96" s="238" t="str">
        <f>IF(ISBLANK('Measured Data'!AG87),"",'Measured Data'!AG87)</f>
        <v/>
      </c>
      <c r="AH96" s="238" t="str">
        <f>IF(ISBLANK('Measured Data'!AH87),"",'Measured Data'!AH87)</f>
        <v/>
      </c>
      <c r="AI96" s="238" t="str">
        <f>IF(ISBLANK('Measured Data'!AI87),"",'Measured Data'!AI87)</f>
        <v/>
      </c>
      <c r="AJ96" s="238" t="str">
        <f>IF(ISBLANK('Measured Data'!AJ87),"",'Measured Data'!AJ87)</f>
        <v/>
      </c>
      <c r="AK96" s="238" t="str">
        <f>IF(ISBLANK('Measured Data'!AK87),"",'Measured Data'!AK87)</f>
        <v/>
      </c>
      <c r="AL96" s="238" t="str">
        <f>IF(ISBLANK('Measured Data'!AL87),"",'Measured Data'!AL87)</f>
        <v/>
      </c>
      <c r="AM96" s="238" t="str">
        <f>IF(ISBLANK('Measured Data'!AM87),"",'Measured Data'!AM87)</f>
        <v/>
      </c>
      <c r="AN96" s="238" t="str">
        <f>IF(ISBLANK('Measured Data'!AN87),"",'Measured Data'!AN87)</f>
        <v/>
      </c>
      <c r="AO96" s="238" t="str">
        <f>IF(ISBLANK('Measured Data'!AO87),"",'Measured Data'!AO87)</f>
        <v/>
      </c>
      <c r="AP96" s="238" t="str">
        <f>IF(ISBLANK('Measured Data'!AP87),"",'Measured Data'!AP87)</f>
        <v/>
      </c>
      <c r="AQ96" s="238" t="e">
        <f>IF(ISBLANK('Measured Data'!#REF!),"",'Measured Data'!#REF!)</f>
        <v>#REF!</v>
      </c>
      <c r="AR96" s="238" t="e">
        <f>IF(ISBLANK('Measured Data'!#REF!),"",'Measured Data'!#REF!)</f>
        <v>#REF!</v>
      </c>
      <c r="AS96" s="238" t="e">
        <f>IF(ISBLANK('Measured Data'!#REF!),"",'Measured Data'!#REF!)</f>
        <v>#REF!</v>
      </c>
      <c r="AT96" s="238" t="e">
        <f>IF(ISBLANK('Measured Data'!#REF!),"",'Measured Data'!#REF!)</f>
        <v>#REF!</v>
      </c>
      <c r="AU96" s="238" t="e">
        <f>IF(ISBLANK('Measured Data'!#REF!),"",'Measured Data'!#REF!)</f>
        <v>#REF!</v>
      </c>
      <c r="AV96" s="238" t="e">
        <f>IF(ISBLANK('Measured Data'!#REF!),"",'Measured Data'!#REF!)</f>
        <v>#REF!</v>
      </c>
      <c r="AW96" s="238" t="e">
        <f>IF(ISBLANK('Measured Data'!#REF!),"",'Measured Data'!#REF!)</f>
        <v>#REF!</v>
      </c>
      <c r="AX96" s="238" t="e">
        <f>IF(ISBLANK('Measured Data'!#REF!),"",'Measured Data'!#REF!)</f>
        <v>#REF!</v>
      </c>
      <c r="AY96" s="238" t="e">
        <f>IF(ISBLANK('Measured Data'!#REF!),"",'Measured Data'!#REF!)</f>
        <v>#REF!</v>
      </c>
      <c r="AZ96" s="238" t="e">
        <f>IF(ISBLANK('Measured Data'!#REF!),"",'Measured Data'!#REF!)</f>
        <v>#REF!</v>
      </c>
      <c r="BA96" s="238" t="e">
        <f>IF(ISBLANK('Measured Data'!#REF!),"",'Measured Data'!#REF!)</f>
        <v>#REF!</v>
      </c>
      <c r="BB96" s="238" t="e">
        <f>IF(ISBLANK('Measured Data'!#REF!),"",'Measured Data'!#REF!)</f>
        <v>#REF!</v>
      </c>
      <c r="BC96" s="238" t="e">
        <f>IF(ISBLANK('Measured Data'!#REF!),"",'Measured Data'!#REF!)</f>
        <v>#REF!</v>
      </c>
      <c r="BD96" s="238" t="e">
        <f>IF(ISBLANK('Measured Data'!#REF!),"",'Measured Data'!#REF!)</f>
        <v>#REF!</v>
      </c>
      <c r="BE96" s="238" t="e">
        <f>IF(ISBLANK('Measured Data'!#REF!),"",'Measured Data'!#REF!)</f>
        <v>#REF!</v>
      </c>
      <c r="BF96" s="238" t="e">
        <f>IF(ISBLANK('Measured Data'!#REF!),"",'Measured Data'!#REF!)</f>
        <v>#REF!</v>
      </c>
      <c r="BG96" s="238" t="e">
        <f>IF(ISBLANK('Measured Data'!#REF!),"",'Measured Data'!#REF!)</f>
        <v>#REF!</v>
      </c>
      <c r="BH96" s="238" t="e">
        <f>IF(ISBLANK('Measured Data'!#REF!),"",'Measured Data'!#REF!)</f>
        <v>#REF!</v>
      </c>
      <c r="BI96" s="238" t="e">
        <f>IF(ISBLANK('Measured Data'!#REF!),"",'Measured Data'!#REF!)</f>
        <v>#REF!</v>
      </c>
      <c r="BJ96" s="238" t="e">
        <f>IF(ISBLANK('Measured Data'!#REF!),"",'Measured Data'!#REF!)</f>
        <v>#REF!</v>
      </c>
      <c r="BK96" s="238" t="e">
        <f>IF(ISBLANK('Measured Data'!#REF!),"",'Measured Data'!#REF!)</f>
        <v>#REF!</v>
      </c>
      <c r="BL96" s="238" t="e">
        <f>IF(ISBLANK('Measured Data'!#REF!),"",'Measured Data'!#REF!)</f>
        <v>#REF!</v>
      </c>
      <c r="BM96" s="238" t="e">
        <f>IF(ISBLANK('Measured Data'!#REF!),"",'Measured Data'!#REF!)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IF('Measured Data'!B88&lt;&gt;0,'Measured Data'!$B$1,"")</f>
        <v/>
      </c>
      <c r="B97" s="238" t="str">
        <f>IF(ISBLANK('Measured Data'!A88),"",'Measured Data'!A88)</f>
        <v/>
      </c>
      <c r="C97" s="245" t="str">
        <f>IF(ISBLANK('Measured Data'!B88),"",'Measured Data'!B88)</f>
        <v/>
      </c>
      <c r="D97" s="246" t="str">
        <f>IF(ISBLANK('Measured Data'!C88),"",'Measured Data'!C88)</f>
        <v/>
      </c>
      <c r="E97" s="238" t="str">
        <f>IF(ISBLANK('Measured Data'!D88),"",'Measured Data'!D88)</f>
        <v/>
      </c>
      <c r="F97" s="238" t="str">
        <f>IF(ISBLANK('Measured Data'!E88),"",'Measured Data'!E88)</f>
        <v/>
      </c>
      <c r="G97" s="238" t="str">
        <f>IF(ISBLANK('Measured Data'!G88),"",'Measured Data'!G88)</f>
        <v/>
      </c>
      <c r="H97" s="238" t="str">
        <f>IF(ISBLANK('Measured Data'!H88),"",'Measured Data'!H88)</f>
        <v/>
      </c>
      <c r="I97" s="238" t="str">
        <f>IF(ISBLANK('Measured Data'!I88),"",'Measured Data'!I88)</f>
        <v/>
      </c>
      <c r="J97" s="238" t="str">
        <f>IF(ISBLANK('Measured Data'!J88),"",'Measured Data'!J88)</f>
        <v/>
      </c>
      <c r="K97" s="238" t="str">
        <f>IF(ISBLANK('Measured Data'!K88),"",'Measured Data'!K88)</f>
        <v/>
      </c>
      <c r="L97" s="238" t="str">
        <f>IF(ISBLANK('Measured Data'!L88),"",'Measured Data'!L88)</f>
        <v/>
      </c>
      <c r="M97" s="238" t="str">
        <f>IF(ISBLANK('Measured Data'!M88),"",'Measured Data'!M88)</f>
        <v/>
      </c>
      <c r="N97" s="238" t="str">
        <f>IF(ISBLANK('Measured Data'!N88),"",'Measured Data'!N88)</f>
        <v/>
      </c>
      <c r="O97" s="238" t="str">
        <f>IF(ISBLANK('Measured Data'!O88),"",'Measured Data'!O88)</f>
        <v/>
      </c>
      <c r="P97" s="238" t="str">
        <f>IF(ISBLANK('Measured Data'!P88),"",'Measured Data'!P88)</f>
        <v/>
      </c>
      <c r="Q97" s="238" t="str">
        <f>IF(ISBLANK('Measured Data'!Q88),"",'Measured Data'!Q88)</f>
        <v/>
      </c>
      <c r="R97" s="238" t="str">
        <f>IF(ISBLANK('Measured Data'!R88),"",'Measured Data'!R88)</f>
        <v/>
      </c>
      <c r="S97" s="238" t="str">
        <f>IF(ISBLANK('Measured Data'!S88),"",'Measured Data'!S88)</f>
        <v/>
      </c>
      <c r="T97" s="238" t="str">
        <f>IF(ISBLANK('Measured Data'!T88),"",'Measured Data'!T88)</f>
        <v/>
      </c>
      <c r="U97" s="238" t="str">
        <f>IF(ISBLANK('Measured Data'!U88),"",'Measured Data'!U88)</f>
        <v/>
      </c>
      <c r="V97" s="238" t="str">
        <f>IF(ISBLANK('Measured Data'!V88),"",'Measured Data'!V88)</f>
        <v/>
      </c>
      <c r="W97" s="238" t="str">
        <f>IF(ISBLANK('Measured Data'!W88),"",'Measured Data'!W88)</f>
        <v/>
      </c>
      <c r="X97" s="238" t="str">
        <f>IF(ISBLANK('Measured Data'!X88),"",'Measured Data'!X88)</f>
        <v/>
      </c>
      <c r="Y97" s="238" t="str">
        <f>IF(ISBLANK('Measured Data'!Y88),"",'Measured Data'!Y88)</f>
        <v/>
      </c>
      <c r="Z97" s="238" t="str">
        <f>IF(ISBLANK('Measured Data'!Z88),"",'Measured Data'!Z88)</f>
        <v/>
      </c>
      <c r="AA97" s="238" t="str">
        <f>IF(ISBLANK('Measured Data'!AA88),"",'Measured Data'!AA88)</f>
        <v/>
      </c>
      <c r="AB97" s="238" t="str">
        <f>IF(ISBLANK('Measured Data'!AB88),"",'Measured Data'!AB88)</f>
        <v/>
      </c>
      <c r="AC97" s="238" t="str">
        <f>IF(ISBLANK('Measured Data'!AC88),"",'Measured Data'!AC88)</f>
        <v/>
      </c>
      <c r="AD97" s="238" t="str">
        <f>IF(ISBLANK('Measured Data'!AD88),"",'Measured Data'!AD88)</f>
        <v/>
      </c>
      <c r="AE97" s="238" t="str">
        <f>IF(ISBLANK('Measured Data'!AE88),"",'Measured Data'!AE88)</f>
        <v/>
      </c>
      <c r="AF97" s="238" t="str">
        <f>IF(ISBLANK('Measured Data'!AF88),"",'Measured Data'!AF88)</f>
        <v/>
      </c>
      <c r="AG97" s="238" t="str">
        <f>IF(ISBLANK('Measured Data'!AG88),"",'Measured Data'!AG88)</f>
        <v/>
      </c>
      <c r="AH97" s="238" t="str">
        <f>IF(ISBLANK('Measured Data'!AH88),"",'Measured Data'!AH88)</f>
        <v/>
      </c>
      <c r="AI97" s="238" t="str">
        <f>IF(ISBLANK('Measured Data'!AI88),"",'Measured Data'!AI88)</f>
        <v/>
      </c>
      <c r="AJ97" s="238" t="str">
        <f>IF(ISBLANK('Measured Data'!AJ88),"",'Measured Data'!AJ88)</f>
        <v/>
      </c>
      <c r="AK97" s="238" t="str">
        <f>IF(ISBLANK('Measured Data'!AK88),"",'Measured Data'!AK88)</f>
        <v/>
      </c>
      <c r="AL97" s="238" t="str">
        <f>IF(ISBLANK('Measured Data'!AL88),"",'Measured Data'!AL88)</f>
        <v/>
      </c>
      <c r="AM97" s="238" t="str">
        <f>IF(ISBLANK('Measured Data'!AM88),"",'Measured Data'!AM88)</f>
        <v/>
      </c>
      <c r="AN97" s="238" t="str">
        <f>IF(ISBLANK('Measured Data'!AN88),"",'Measured Data'!AN88)</f>
        <v/>
      </c>
      <c r="AO97" s="238" t="str">
        <f>IF(ISBLANK('Measured Data'!AO88),"",'Measured Data'!AO88)</f>
        <v/>
      </c>
      <c r="AP97" s="238" t="str">
        <f>IF(ISBLANK('Measured Data'!AP88),"",'Measured Data'!AP88)</f>
        <v/>
      </c>
      <c r="AQ97" s="238" t="e">
        <f>IF(ISBLANK('Measured Data'!#REF!),"",'Measured Data'!#REF!)</f>
        <v>#REF!</v>
      </c>
      <c r="AR97" s="238" t="e">
        <f>IF(ISBLANK('Measured Data'!#REF!),"",'Measured Data'!#REF!)</f>
        <v>#REF!</v>
      </c>
      <c r="AS97" s="238" t="e">
        <f>IF(ISBLANK('Measured Data'!#REF!),"",'Measured Data'!#REF!)</f>
        <v>#REF!</v>
      </c>
      <c r="AT97" s="238" t="e">
        <f>IF(ISBLANK('Measured Data'!#REF!),"",'Measured Data'!#REF!)</f>
        <v>#REF!</v>
      </c>
      <c r="AU97" s="238" t="e">
        <f>IF(ISBLANK('Measured Data'!#REF!),"",'Measured Data'!#REF!)</f>
        <v>#REF!</v>
      </c>
      <c r="AV97" s="238" t="e">
        <f>IF(ISBLANK('Measured Data'!#REF!),"",'Measured Data'!#REF!)</f>
        <v>#REF!</v>
      </c>
      <c r="AW97" s="238" t="e">
        <f>IF(ISBLANK('Measured Data'!#REF!),"",'Measured Data'!#REF!)</f>
        <v>#REF!</v>
      </c>
      <c r="AX97" s="238" t="e">
        <f>IF(ISBLANK('Measured Data'!#REF!),"",'Measured Data'!#REF!)</f>
        <v>#REF!</v>
      </c>
      <c r="AY97" s="238" t="e">
        <f>IF(ISBLANK('Measured Data'!#REF!),"",'Measured Data'!#REF!)</f>
        <v>#REF!</v>
      </c>
      <c r="AZ97" s="238" t="e">
        <f>IF(ISBLANK('Measured Data'!#REF!),"",'Measured Data'!#REF!)</f>
        <v>#REF!</v>
      </c>
      <c r="BA97" s="238" t="e">
        <f>IF(ISBLANK('Measured Data'!#REF!),"",'Measured Data'!#REF!)</f>
        <v>#REF!</v>
      </c>
      <c r="BB97" s="238" t="e">
        <f>IF(ISBLANK('Measured Data'!#REF!),"",'Measured Data'!#REF!)</f>
        <v>#REF!</v>
      </c>
      <c r="BC97" s="238" t="e">
        <f>IF(ISBLANK('Measured Data'!#REF!),"",'Measured Data'!#REF!)</f>
        <v>#REF!</v>
      </c>
      <c r="BD97" s="238" t="e">
        <f>IF(ISBLANK('Measured Data'!#REF!),"",'Measured Data'!#REF!)</f>
        <v>#REF!</v>
      </c>
      <c r="BE97" s="238" t="e">
        <f>IF(ISBLANK('Measured Data'!#REF!),"",'Measured Data'!#REF!)</f>
        <v>#REF!</v>
      </c>
      <c r="BF97" s="238" t="e">
        <f>IF(ISBLANK('Measured Data'!#REF!),"",'Measured Data'!#REF!)</f>
        <v>#REF!</v>
      </c>
      <c r="BG97" s="238" t="e">
        <f>IF(ISBLANK('Measured Data'!#REF!),"",'Measured Data'!#REF!)</f>
        <v>#REF!</v>
      </c>
      <c r="BH97" s="238" t="e">
        <f>IF(ISBLANK('Measured Data'!#REF!),"",'Measured Data'!#REF!)</f>
        <v>#REF!</v>
      </c>
      <c r="BI97" s="238" t="e">
        <f>IF(ISBLANK('Measured Data'!#REF!),"",'Measured Data'!#REF!)</f>
        <v>#REF!</v>
      </c>
      <c r="BJ97" s="238" t="e">
        <f>IF(ISBLANK('Measured Data'!#REF!),"",'Measured Data'!#REF!)</f>
        <v>#REF!</v>
      </c>
      <c r="BK97" s="238" t="e">
        <f>IF(ISBLANK('Measured Data'!#REF!),"",'Measured Data'!#REF!)</f>
        <v>#REF!</v>
      </c>
      <c r="BL97" s="238" t="e">
        <f>IF(ISBLANK('Measured Data'!#REF!),"",'Measured Data'!#REF!)</f>
        <v>#REF!</v>
      </c>
      <c r="BM97" s="238" t="e">
        <f>IF(ISBLANK('Measured Data'!#REF!),"",'Measured Data'!#REF!)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IF('Measured Data'!B89&lt;&gt;0,'Measured Data'!$B$1,"")</f>
        <v/>
      </c>
      <c r="B98" s="238" t="str">
        <f>IF(ISBLANK('Measured Data'!A89),"",'Measured Data'!A89)</f>
        <v/>
      </c>
      <c r="C98" s="245" t="str">
        <f>IF(ISBLANK('Measured Data'!B89),"",'Measured Data'!B89)</f>
        <v/>
      </c>
      <c r="D98" s="246" t="str">
        <f>IF(ISBLANK('Measured Data'!C89),"",'Measured Data'!C89)</f>
        <v/>
      </c>
      <c r="E98" s="238" t="str">
        <f>IF(ISBLANK('Measured Data'!D89),"",'Measured Data'!D89)</f>
        <v/>
      </c>
      <c r="F98" s="238" t="str">
        <f>IF(ISBLANK('Measured Data'!E89),"",'Measured Data'!E89)</f>
        <v/>
      </c>
      <c r="G98" s="238" t="str">
        <f>IF(ISBLANK('Measured Data'!G89),"",'Measured Data'!G89)</f>
        <v/>
      </c>
      <c r="H98" s="238" t="str">
        <f>IF(ISBLANK('Measured Data'!H89),"",'Measured Data'!H89)</f>
        <v/>
      </c>
      <c r="I98" s="238" t="str">
        <f>IF(ISBLANK('Measured Data'!I89),"",'Measured Data'!I89)</f>
        <v/>
      </c>
      <c r="J98" s="238" t="str">
        <f>IF(ISBLANK('Measured Data'!J89),"",'Measured Data'!J89)</f>
        <v/>
      </c>
      <c r="K98" s="238" t="str">
        <f>IF(ISBLANK('Measured Data'!K89),"",'Measured Data'!K89)</f>
        <v/>
      </c>
      <c r="L98" s="238" t="str">
        <f>IF(ISBLANK('Measured Data'!L89),"",'Measured Data'!L89)</f>
        <v/>
      </c>
      <c r="M98" s="238" t="str">
        <f>IF(ISBLANK('Measured Data'!M89),"",'Measured Data'!M89)</f>
        <v/>
      </c>
      <c r="N98" s="238" t="str">
        <f>IF(ISBLANK('Measured Data'!N89),"",'Measured Data'!N89)</f>
        <v/>
      </c>
      <c r="O98" s="238" t="str">
        <f>IF(ISBLANK('Measured Data'!O89),"",'Measured Data'!O89)</f>
        <v/>
      </c>
      <c r="P98" s="238" t="str">
        <f>IF(ISBLANK('Measured Data'!P89),"",'Measured Data'!P89)</f>
        <v/>
      </c>
      <c r="Q98" s="238" t="str">
        <f>IF(ISBLANK('Measured Data'!Q89),"",'Measured Data'!Q89)</f>
        <v/>
      </c>
      <c r="R98" s="238" t="str">
        <f>IF(ISBLANK('Measured Data'!R89),"",'Measured Data'!R89)</f>
        <v/>
      </c>
      <c r="S98" s="238" t="str">
        <f>IF(ISBLANK('Measured Data'!S89),"",'Measured Data'!S89)</f>
        <v/>
      </c>
      <c r="T98" s="238" t="str">
        <f>IF(ISBLANK('Measured Data'!T89),"",'Measured Data'!T89)</f>
        <v/>
      </c>
      <c r="U98" s="238" t="str">
        <f>IF(ISBLANK('Measured Data'!U89),"",'Measured Data'!U89)</f>
        <v/>
      </c>
      <c r="V98" s="238" t="str">
        <f>IF(ISBLANK('Measured Data'!V89),"",'Measured Data'!V89)</f>
        <v/>
      </c>
      <c r="W98" s="238" t="str">
        <f>IF(ISBLANK('Measured Data'!W89),"",'Measured Data'!W89)</f>
        <v/>
      </c>
      <c r="X98" s="238" t="str">
        <f>IF(ISBLANK('Measured Data'!X89),"",'Measured Data'!X89)</f>
        <v/>
      </c>
      <c r="Y98" s="238" t="str">
        <f>IF(ISBLANK('Measured Data'!Y89),"",'Measured Data'!Y89)</f>
        <v/>
      </c>
      <c r="Z98" s="238" t="str">
        <f>IF(ISBLANK('Measured Data'!Z89),"",'Measured Data'!Z89)</f>
        <v/>
      </c>
      <c r="AA98" s="238" t="str">
        <f>IF(ISBLANK('Measured Data'!AA89),"",'Measured Data'!AA89)</f>
        <v/>
      </c>
      <c r="AB98" s="238" t="str">
        <f>IF(ISBLANK('Measured Data'!AB89),"",'Measured Data'!AB89)</f>
        <v/>
      </c>
      <c r="AC98" s="238" t="str">
        <f>IF(ISBLANK('Measured Data'!AC89),"",'Measured Data'!AC89)</f>
        <v/>
      </c>
      <c r="AD98" s="238" t="str">
        <f>IF(ISBLANK('Measured Data'!AD89),"",'Measured Data'!AD89)</f>
        <v/>
      </c>
      <c r="AE98" s="238" t="str">
        <f>IF(ISBLANK('Measured Data'!AE89),"",'Measured Data'!AE89)</f>
        <v/>
      </c>
      <c r="AF98" s="238" t="str">
        <f>IF(ISBLANK('Measured Data'!AF89),"",'Measured Data'!AF89)</f>
        <v/>
      </c>
      <c r="AG98" s="238" t="str">
        <f>IF(ISBLANK('Measured Data'!AG89),"",'Measured Data'!AG89)</f>
        <v/>
      </c>
      <c r="AH98" s="238" t="str">
        <f>IF(ISBLANK('Measured Data'!AH89),"",'Measured Data'!AH89)</f>
        <v/>
      </c>
      <c r="AI98" s="238" t="str">
        <f>IF(ISBLANK('Measured Data'!AI89),"",'Measured Data'!AI89)</f>
        <v/>
      </c>
      <c r="AJ98" s="238" t="str">
        <f>IF(ISBLANK('Measured Data'!AJ89),"",'Measured Data'!AJ89)</f>
        <v/>
      </c>
      <c r="AK98" s="238" t="str">
        <f>IF(ISBLANK('Measured Data'!AK89),"",'Measured Data'!AK89)</f>
        <v/>
      </c>
      <c r="AL98" s="238" t="str">
        <f>IF(ISBLANK('Measured Data'!AL89),"",'Measured Data'!AL89)</f>
        <v/>
      </c>
      <c r="AM98" s="238" t="str">
        <f>IF(ISBLANK('Measured Data'!AM89),"",'Measured Data'!AM89)</f>
        <v/>
      </c>
      <c r="AN98" s="238" t="str">
        <f>IF(ISBLANK('Measured Data'!AN89),"",'Measured Data'!AN89)</f>
        <v/>
      </c>
      <c r="AO98" s="238" t="str">
        <f>IF(ISBLANK('Measured Data'!AO89),"",'Measured Data'!AO89)</f>
        <v/>
      </c>
      <c r="AP98" s="238" t="str">
        <f>IF(ISBLANK('Measured Data'!AP89),"",'Measured Data'!AP89)</f>
        <v/>
      </c>
      <c r="AQ98" s="238" t="e">
        <f>IF(ISBLANK('Measured Data'!#REF!),"",'Measured Data'!#REF!)</f>
        <v>#REF!</v>
      </c>
      <c r="AR98" s="238" t="e">
        <f>IF(ISBLANK('Measured Data'!#REF!),"",'Measured Data'!#REF!)</f>
        <v>#REF!</v>
      </c>
      <c r="AS98" s="238" t="e">
        <f>IF(ISBLANK('Measured Data'!#REF!),"",'Measured Data'!#REF!)</f>
        <v>#REF!</v>
      </c>
      <c r="AT98" s="238" t="e">
        <f>IF(ISBLANK('Measured Data'!#REF!),"",'Measured Data'!#REF!)</f>
        <v>#REF!</v>
      </c>
      <c r="AU98" s="238" t="e">
        <f>IF(ISBLANK('Measured Data'!#REF!),"",'Measured Data'!#REF!)</f>
        <v>#REF!</v>
      </c>
      <c r="AV98" s="238" t="e">
        <f>IF(ISBLANK('Measured Data'!#REF!),"",'Measured Data'!#REF!)</f>
        <v>#REF!</v>
      </c>
      <c r="AW98" s="238" t="e">
        <f>IF(ISBLANK('Measured Data'!#REF!),"",'Measured Data'!#REF!)</f>
        <v>#REF!</v>
      </c>
      <c r="AX98" s="238" t="e">
        <f>IF(ISBLANK('Measured Data'!#REF!),"",'Measured Data'!#REF!)</f>
        <v>#REF!</v>
      </c>
      <c r="AY98" s="238" t="e">
        <f>IF(ISBLANK('Measured Data'!#REF!),"",'Measured Data'!#REF!)</f>
        <v>#REF!</v>
      </c>
      <c r="AZ98" s="238" t="e">
        <f>IF(ISBLANK('Measured Data'!#REF!),"",'Measured Data'!#REF!)</f>
        <v>#REF!</v>
      </c>
      <c r="BA98" s="238" t="e">
        <f>IF(ISBLANK('Measured Data'!#REF!),"",'Measured Data'!#REF!)</f>
        <v>#REF!</v>
      </c>
      <c r="BB98" s="238" t="e">
        <f>IF(ISBLANK('Measured Data'!#REF!),"",'Measured Data'!#REF!)</f>
        <v>#REF!</v>
      </c>
      <c r="BC98" s="238" t="e">
        <f>IF(ISBLANK('Measured Data'!#REF!),"",'Measured Data'!#REF!)</f>
        <v>#REF!</v>
      </c>
      <c r="BD98" s="238" t="e">
        <f>IF(ISBLANK('Measured Data'!#REF!),"",'Measured Data'!#REF!)</f>
        <v>#REF!</v>
      </c>
      <c r="BE98" s="238" t="e">
        <f>IF(ISBLANK('Measured Data'!#REF!),"",'Measured Data'!#REF!)</f>
        <v>#REF!</v>
      </c>
      <c r="BF98" s="238" t="e">
        <f>IF(ISBLANK('Measured Data'!#REF!),"",'Measured Data'!#REF!)</f>
        <v>#REF!</v>
      </c>
      <c r="BG98" s="238" t="e">
        <f>IF(ISBLANK('Measured Data'!#REF!),"",'Measured Data'!#REF!)</f>
        <v>#REF!</v>
      </c>
      <c r="BH98" s="238" t="e">
        <f>IF(ISBLANK('Measured Data'!#REF!),"",'Measured Data'!#REF!)</f>
        <v>#REF!</v>
      </c>
      <c r="BI98" s="238" t="e">
        <f>IF(ISBLANK('Measured Data'!#REF!),"",'Measured Data'!#REF!)</f>
        <v>#REF!</v>
      </c>
      <c r="BJ98" s="238" t="e">
        <f>IF(ISBLANK('Measured Data'!#REF!),"",'Measured Data'!#REF!)</f>
        <v>#REF!</v>
      </c>
      <c r="BK98" s="238" t="e">
        <f>IF(ISBLANK('Measured Data'!#REF!),"",'Measured Data'!#REF!)</f>
        <v>#REF!</v>
      </c>
      <c r="BL98" s="238" t="e">
        <f>IF(ISBLANK('Measured Data'!#REF!),"",'Measured Data'!#REF!)</f>
        <v>#REF!</v>
      </c>
      <c r="BM98" s="238" t="e">
        <f>IF(ISBLANK('Measured Data'!#REF!),"",'Measured Data'!#REF!)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IF('Measured Data'!B90&lt;&gt;0,'Measured Data'!$B$1,"")</f>
        <v/>
      </c>
      <c r="B99" s="238" t="str">
        <f>IF(ISBLANK('Measured Data'!A90),"",'Measured Data'!A90)</f>
        <v/>
      </c>
      <c r="C99" s="245" t="str">
        <f>IF(ISBLANK('Measured Data'!B90),"",'Measured Data'!B90)</f>
        <v/>
      </c>
      <c r="D99" s="246" t="str">
        <f>IF(ISBLANK('Measured Data'!C90),"",'Measured Data'!C90)</f>
        <v/>
      </c>
      <c r="E99" s="238" t="str">
        <f>IF(ISBLANK('Measured Data'!D90),"",'Measured Data'!D90)</f>
        <v/>
      </c>
      <c r="F99" s="238" t="str">
        <f>IF(ISBLANK('Measured Data'!E90),"",'Measured Data'!E90)</f>
        <v/>
      </c>
      <c r="G99" s="238" t="str">
        <f>IF(ISBLANK('Measured Data'!G90),"",'Measured Data'!G90)</f>
        <v/>
      </c>
      <c r="H99" s="238" t="str">
        <f>IF(ISBLANK('Measured Data'!H90),"",'Measured Data'!H90)</f>
        <v/>
      </c>
      <c r="I99" s="238" t="str">
        <f>IF(ISBLANK('Measured Data'!I90),"",'Measured Data'!I90)</f>
        <v/>
      </c>
      <c r="J99" s="238" t="str">
        <f>IF(ISBLANK('Measured Data'!J90),"",'Measured Data'!J90)</f>
        <v/>
      </c>
      <c r="K99" s="238" t="str">
        <f>IF(ISBLANK('Measured Data'!K90),"",'Measured Data'!K90)</f>
        <v/>
      </c>
      <c r="L99" s="238" t="str">
        <f>IF(ISBLANK('Measured Data'!L90),"",'Measured Data'!L90)</f>
        <v/>
      </c>
      <c r="M99" s="238" t="str">
        <f>IF(ISBLANK('Measured Data'!M90),"",'Measured Data'!M90)</f>
        <v/>
      </c>
      <c r="N99" s="238" t="str">
        <f>IF(ISBLANK('Measured Data'!N90),"",'Measured Data'!N90)</f>
        <v/>
      </c>
      <c r="O99" s="238" t="str">
        <f>IF(ISBLANK('Measured Data'!O90),"",'Measured Data'!O90)</f>
        <v/>
      </c>
      <c r="P99" s="238" t="str">
        <f>IF(ISBLANK('Measured Data'!P90),"",'Measured Data'!P90)</f>
        <v/>
      </c>
      <c r="Q99" s="238" t="str">
        <f>IF(ISBLANK('Measured Data'!Q90),"",'Measured Data'!Q90)</f>
        <v/>
      </c>
      <c r="R99" s="238" t="str">
        <f>IF(ISBLANK('Measured Data'!R90),"",'Measured Data'!R90)</f>
        <v/>
      </c>
      <c r="S99" s="238" t="str">
        <f>IF(ISBLANK('Measured Data'!S90),"",'Measured Data'!S90)</f>
        <v/>
      </c>
      <c r="T99" s="238" t="str">
        <f>IF(ISBLANK('Measured Data'!T90),"",'Measured Data'!T90)</f>
        <v/>
      </c>
      <c r="U99" s="238" t="str">
        <f>IF(ISBLANK('Measured Data'!U90),"",'Measured Data'!U90)</f>
        <v/>
      </c>
      <c r="V99" s="238" t="str">
        <f>IF(ISBLANK('Measured Data'!V90),"",'Measured Data'!V90)</f>
        <v/>
      </c>
      <c r="W99" s="238" t="str">
        <f>IF(ISBLANK('Measured Data'!W90),"",'Measured Data'!W90)</f>
        <v/>
      </c>
      <c r="X99" s="238" t="str">
        <f>IF(ISBLANK('Measured Data'!X90),"",'Measured Data'!X90)</f>
        <v/>
      </c>
      <c r="Y99" s="238" t="str">
        <f>IF(ISBLANK('Measured Data'!Y90),"",'Measured Data'!Y90)</f>
        <v/>
      </c>
      <c r="Z99" s="238" t="str">
        <f>IF(ISBLANK('Measured Data'!Z90),"",'Measured Data'!Z90)</f>
        <v/>
      </c>
      <c r="AA99" s="238" t="str">
        <f>IF(ISBLANK('Measured Data'!AA90),"",'Measured Data'!AA90)</f>
        <v/>
      </c>
      <c r="AB99" s="238" t="str">
        <f>IF(ISBLANK('Measured Data'!AB90),"",'Measured Data'!AB90)</f>
        <v/>
      </c>
      <c r="AC99" s="238" t="str">
        <f>IF(ISBLANK('Measured Data'!AC90),"",'Measured Data'!AC90)</f>
        <v/>
      </c>
      <c r="AD99" s="238" t="str">
        <f>IF(ISBLANK('Measured Data'!AD90),"",'Measured Data'!AD90)</f>
        <v/>
      </c>
      <c r="AE99" s="238" t="str">
        <f>IF(ISBLANK('Measured Data'!AE90),"",'Measured Data'!AE90)</f>
        <v/>
      </c>
      <c r="AF99" s="238" t="str">
        <f>IF(ISBLANK('Measured Data'!AF90),"",'Measured Data'!AF90)</f>
        <v/>
      </c>
      <c r="AG99" s="238" t="str">
        <f>IF(ISBLANK('Measured Data'!AG90),"",'Measured Data'!AG90)</f>
        <v/>
      </c>
      <c r="AH99" s="238" t="str">
        <f>IF(ISBLANK('Measured Data'!AH90),"",'Measured Data'!AH90)</f>
        <v/>
      </c>
      <c r="AI99" s="238" t="str">
        <f>IF(ISBLANK('Measured Data'!AI90),"",'Measured Data'!AI90)</f>
        <v/>
      </c>
      <c r="AJ99" s="238" t="str">
        <f>IF(ISBLANK('Measured Data'!AJ90),"",'Measured Data'!AJ90)</f>
        <v/>
      </c>
      <c r="AK99" s="238" t="str">
        <f>IF(ISBLANK('Measured Data'!AK90),"",'Measured Data'!AK90)</f>
        <v/>
      </c>
      <c r="AL99" s="238" t="str">
        <f>IF(ISBLANK('Measured Data'!AL90),"",'Measured Data'!AL90)</f>
        <v/>
      </c>
      <c r="AM99" s="238" t="str">
        <f>IF(ISBLANK('Measured Data'!AM90),"",'Measured Data'!AM90)</f>
        <v/>
      </c>
      <c r="AN99" s="238" t="str">
        <f>IF(ISBLANK('Measured Data'!AN90),"",'Measured Data'!AN90)</f>
        <v/>
      </c>
      <c r="AO99" s="238" t="str">
        <f>IF(ISBLANK('Measured Data'!AO90),"",'Measured Data'!AO90)</f>
        <v/>
      </c>
      <c r="AP99" s="238" t="str">
        <f>IF(ISBLANK('Measured Data'!AP90),"",'Measured Data'!AP90)</f>
        <v/>
      </c>
      <c r="AQ99" s="238" t="e">
        <f>IF(ISBLANK('Measured Data'!#REF!),"",'Measured Data'!#REF!)</f>
        <v>#REF!</v>
      </c>
      <c r="AR99" s="238" t="e">
        <f>IF(ISBLANK('Measured Data'!#REF!),"",'Measured Data'!#REF!)</f>
        <v>#REF!</v>
      </c>
      <c r="AS99" s="238" t="e">
        <f>IF(ISBLANK('Measured Data'!#REF!),"",'Measured Data'!#REF!)</f>
        <v>#REF!</v>
      </c>
      <c r="AT99" s="238" t="e">
        <f>IF(ISBLANK('Measured Data'!#REF!),"",'Measured Data'!#REF!)</f>
        <v>#REF!</v>
      </c>
      <c r="AU99" s="238" t="e">
        <f>IF(ISBLANK('Measured Data'!#REF!),"",'Measured Data'!#REF!)</f>
        <v>#REF!</v>
      </c>
      <c r="AV99" s="238" t="e">
        <f>IF(ISBLANK('Measured Data'!#REF!),"",'Measured Data'!#REF!)</f>
        <v>#REF!</v>
      </c>
      <c r="AW99" s="238" t="e">
        <f>IF(ISBLANK('Measured Data'!#REF!),"",'Measured Data'!#REF!)</f>
        <v>#REF!</v>
      </c>
      <c r="AX99" s="238" t="e">
        <f>IF(ISBLANK('Measured Data'!#REF!),"",'Measured Data'!#REF!)</f>
        <v>#REF!</v>
      </c>
      <c r="AY99" s="238" t="e">
        <f>IF(ISBLANK('Measured Data'!#REF!),"",'Measured Data'!#REF!)</f>
        <v>#REF!</v>
      </c>
      <c r="AZ99" s="238" t="e">
        <f>IF(ISBLANK('Measured Data'!#REF!),"",'Measured Data'!#REF!)</f>
        <v>#REF!</v>
      </c>
      <c r="BA99" s="238" t="e">
        <f>IF(ISBLANK('Measured Data'!#REF!),"",'Measured Data'!#REF!)</f>
        <v>#REF!</v>
      </c>
      <c r="BB99" s="238" t="e">
        <f>IF(ISBLANK('Measured Data'!#REF!),"",'Measured Data'!#REF!)</f>
        <v>#REF!</v>
      </c>
      <c r="BC99" s="238" t="e">
        <f>IF(ISBLANK('Measured Data'!#REF!),"",'Measured Data'!#REF!)</f>
        <v>#REF!</v>
      </c>
      <c r="BD99" s="238" t="e">
        <f>IF(ISBLANK('Measured Data'!#REF!),"",'Measured Data'!#REF!)</f>
        <v>#REF!</v>
      </c>
      <c r="BE99" s="238" t="e">
        <f>IF(ISBLANK('Measured Data'!#REF!),"",'Measured Data'!#REF!)</f>
        <v>#REF!</v>
      </c>
      <c r="BF99" s="238" t="e">
        <f>IF(ISBLANK('Measured Data'!#REF!),"",'Measured Data'!#REF!)</f>
        <v>#REF!</v>
      </c>
      <c r="BG99" s="238" t="e">
        <f>IF(ISBLANK('Measured Data'!#REF!),"",'Measured Data'!#REF!)</f>
        <v>#REF!</v>
      </c>
      <c r="BH99" s="238" t="e">
        <f>IF(ISBLANK('Measured Data'!#REF!),"",'Measured Data'!#REF!)</f>
        <v>#REF!</v>
      </c>
      <c r="BI99" s="238" t="e">
        <f>IF(ISBLANK('Measured Data'!#REF!),"",'Measured Data'!#REF!)</f>
        <v>#REF!</v>
      </c>
      <c r="BJ99" s="238" t="e">
        <f>IF(ISBLANK('Measured Data'!#REF!),"",'Measured Data'!#REF!)</f>
        <v>#REF!</v>
      </c>
      <c r="BK99" s="238" t="e">
        <f>IF(ISBLANK('Measured Data'!#REF!),"",'Measured Data'!#REF!)</f>
        <v>#REF!</v>
      </c>
      <c r="BL99" s="238" t="e">
        <f>IF(ISBLANK('Measured Data'!#REF!),"",'Measured Data'!#REF!)</f>
        <v>#REF!</v>
      </c>
      <c r="BM99" s="238" t="e">
        <f>IF(ISBLANK('Measured Data'!#REF!),"",'Measured Data'!#REF!)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IF('Measured Data'!B91&lt;&gt;0,'Measured Data'!$B$1,"")</f>
        <v/>
      </c>
      <c r="B100" s="238" t="str">
        <f>IF(ISBLANK('Measured Data'!A91),"",'Measured Data'!A91)</f>
        <v/>
      </c>
      <c r="C100" s="245" t="str">
        <f>IF(ISBLANK('Measured Data'!B91),"",'Measured Data'!B91)</f>
        <v/>
      </c>
      <c r="D100" s="246" t="str">
        <f>IF(ISBLANK('Measured Data'!C91),"",'Measured Data'!C91)</f>
        <v/>
      </c>
      <c r="E100" s="238" t="str">
        <f>IF(ISBLANK('Measured Data'!D91),"",'Measured Data'!D91)</f>
        <v/>
      </c>
      <c r="F100" s="238" t="str">
        <f>IF(ISBLANK('Measured Data'!E91),"",'Measured Data'!E91)</f>
        <v/>
      </c>
      <c r="G100" s="238" t="str">
        <f>IF(ISBLANK('Measured Data'!G91),"",'Measured Data'!G91)</f>
        <v/>
      </c>
      <c r="H100" s="238" t="str">
        <f>IF(ISBLANK('Measured Data'!H91),"",'Measured Data'!H91)</f>
        <v/>
      </c>
      <c r="I100" s="238" t="str">
        <f>IF(ISBLANK('Measured Data'!I91),"",'Measured Data'!I91)</f>
        <v/>
      </c>
      <c r="J100" s="238" t="str">
        <f>IF(ISBLANK('Measured Data'!J91),"",'Measured Data'!J91)</f>
        <v/>
      </c>
      <c r="K100" s="238" t="str">
        <f>IF(ISBLANK('Measured Data'!K91),"",'Measured Data'!K91)</f>
        <v/>
      </c>
      <c r="L100" s="238" t="str">
        <f>IF(ISBLANK('Measured Data'!L91),"",'Measured Data'!L91)</f>
        <v/>
      </c>
      <c r="M100" s="238" t="str">
        <f>IF(ISBLANK('Measured Data'!M91),"",'Measured Data'!M91)</f>
        <v/>
      </c>
      <c r="N100" s="238" t="str">
        <f>IF(ISBLANK('Measured Data'!N91),"",'Measured Data'!N91)</f>
        <v/>
      </c>
      <c r="O100" s="238" t="str">
        <f>IF(ISBLANK('Measured Data'!O91),"",'Measured Data'!O91)</f>
        <v/>
      </c>
      <c r="P100" s="238" t="str">
        <f>IF(ISBLANK('Measured Data'!P91),"",'Measured Data'!P91)</f>
        <v/>
      </c>
      <c r="Q100" s="238" t="str">
        <f>IF(ISBLANK('Measured Data'!Q91),"",'Measured Data'!Q91)</f>
        <v/>
      </c>
      <c r="R100" s="238" t="str">
        <f>IF(ISBLANK('Measured Data'!R91),"",'Measured Data'!R91)</f>
        <v/>
      </c>
      <c r="S100" s="238" t="str">
        <f>IF(ISBLANK('Measured Data'!S91),"",'Measured Data'!S91)</f>
        <v/>
      </c>
      <c r="T100" s="238" t="str">
        <f>IF(ISBLANK('Measured Data'!T91),"",'Measured Data'!T91)</f>
        <v/>
      </c>
      <c r="U100" s="238" t="str">
        <f>IF(ISBLANK('Measured Data'!U91),"",'Measured Data'!U91)</f>
        <v/>
      </c>
      <c r="V100" s="238" t="str">
        <f>IF(ISBLANK('Measured Data'!V91),"",'Measured Data'!V91)</f>
        <v/>
      </c>
      <c r="W100" s="238" t="str">
        <f>IF(ISBLANK('Measured Data'!W91),"",'Measured Data'!W91)</f>
        <v/>
      </c>
      <c r="X100" s="238" t="str">
        <f>IF(ISBLANK('Measured Data'!X91),"",'Measured Data'!X91)</f>
        <v/>
      </c>
      <c r="Y100" s="238" t="str">
        <f>IF(ISBLANK('Measured Data'!Y91),"",'Measured Data'!Y91)</f>
        <v/>
      </c>
      <c r="Z100" s="238" t="str">
        <f>IF(ISBLANK('Measured Data'!Z91),"",'Measured Data'!Z91)</f>
        <v/>
      </c>
      <c r="AA100" s="238" t="str">
        <f>IF(ISBLANK('Measured Data'!AA91),"",'Measured Data'!AA91)</f>
        <v/>
      </c>
      <c r="AB100" s="238" t="str">
        <f>IF(ISBLANK('Measured Data'!AB91),"",'Measured Data'!AB91)</f>
        <v/>
      </c>
      <c r="AC100" s="238" t="str">
        <f>IF(ISBLANK('Measured Data'!AC91),"",'Measured Data'!AC91)</f>
        <v/>
      </c>
      <c r="AD100" s="238" t="str">
        <f>IF(ISBLANK('Measured Data'!AD91),"",'Measured Data'!AD91)</f>
        <v/>
      </c>
      <c r="AE100" s="238" t="str">
        <f>IF(ISBLANK('Measured Data'!AE91),"",'Measured Data'!AE91)</f>
        <v/>
      </c>
      <c r="AF100" s="238" t="str">
        <f>IF(ISBLANK('Measured Data'!AF91),"",'Measured Data'!AF91)</f>
        <v/>
      </c>
      <c r="AG100" s="238" t="str">
        <f>IF(ISBLANK('Measured Data'!AG91),"",'Measured Data'!AG91)</f>
        <v/>
      </c>
      <c r="AH100" s="238" t="str">
        <f>IF(ISBLANK('Measured Data'!AH91),"",'Measured Data'!AH91)</f>
        <v/>
      </c>
      <c r="AI100" s="238" t="str">
        <f>IF(ISBLANK('Measured Data'!AI91),"",'Measured Data'!AI91)</f>
        <v/>
      </c>
      <c r="AJ100" s="238" t="str">
        <f>IF(ISBLANK('Measured Data'!AJ91),"",'Measured Data'!AJ91)</f>
        <v/>
      </c>
      <c r="AK100" s="238" t="str">
        <f>IF(ISBLANK('Measured Data'!AK91),"",'Measured Data'!AK91)</f>
        <v/>
      </c>
      <c r="AL100" s="238" t="str">
        <f>IF(ISBLANK('Measured Data'!AL91),"",'Measured Data'!AL91)</f>
        <v/>
      </c>
      <c r="AM100" s="238" t="str">
        <f>IF(ISBLANK('Measured Data'!AM91),"",'Measured Data'!AM91)</f>
        <v/>
      </c>
      <c r="AN100" s="238" t="str">
        <f>IF(ISBLANK('Measured Data'!AN91),"",'Measured Data'!AN91)</f>
        <v/>
      </c>
      <c r="AO100" s="238" t="str">
        <f>IF(ISBLANK('Measured Data'!AO91),"",'Measured Data'!AO91)</f>
        <v/>
      </c>
      <c r="AP100" s="238" t="str">
        <f>IF(ISBLANK('Measured Data'!AP91),"",'Measured Data'!AP91)</f>
        <v/>
      </c>
      <c r="AQ100" s="238" t="e">
        <f>IF(ISBLANK('Measured Data'!#REF!),"",'Measured Data'!#REF!)</f>
        <v>#REF!</v>
      </c>
      <c r="AR100" s="238" t="e">
        <f>IF(ISBLANK('Measured Data'!#REF!),"",'Measured Data'!#REF!)</f>
        <v>#REF!</v>
      </c>
      <c r="AS100" s="238" t="e">
        <f>IF(ISBLANK('Measured Data'!#REF!),"",'Measured Data'!#REF!)</f>
        <v>#REF!</v>
      </c>
      <c r="AT100" s="238" t="e">
        <f>IF(ISBLANK('Measured Data'!#REF!),"",'Measured Data'!#REF!)</f>
        <v>#REF!</v>
      </c>
      <c r="AU100" s="238" t="e">
        <f>IF(ISBLANK('Measured Data'!#REF!),"",'Measured Data'!#REF!)</f>
        <v>#REF!</v>
      </c>
      <c r="AV100" s="238" t="e">
        <f>IF(ISBLANK('Measured Data'!#REF!),"",'Measured Data'!#REF!)</f>
        <v>#REF!</v>
      </c>
      <c r="AW100" s="238" t="e">
        <f>IF(ISBLANK('Measured Data'!#REF!),"",'Measured Data'!#REF!)</f>
        <v>#REF!</v>
      </c>
      <c r="AX100" s="238" t="e">
        <f>IF(ISBLANK('Measured Data'!#REF!),"",'Measured Data'!#REF!)</f>
        <v>#REF!</v>
      </c>
      <c r="AY100" s="238" t="e">
        <f>IF(ISBLANK('Measured Data'!#REF!),"",'Measured Data'!#REF!)</f>
        <v>#REF!</v>
      </c>
      <c r="AZ100" s="238" t="e">
        <f>IF(ISBLANK('Measured Data'!#REF!),"",'Measured Data'!#REF!)</f>
        <v>#REF!</v>
      </c>
      <c r="BA100" s="238" t="e">
        <f>IF(ISBLANK('Measured Data'!#REF!),"",'Measured Data'!#REF!)</f>
        <v>#REF!</v>
      </c>
      <c r="BB100" s="238" t="e">
        <f>IF(ISBLANK('Measured Data'!#REF!),"",'Measured Data'!#REF!)</f>
        <v>#REF!</v>
      </c>
      <c r="BC100" s="238" t="e">
        <f>IF(ISBLANK('Measured Data'!#REF!),"",'Measured Data'!#REF!)</f>
        <v>#REF!</v>
      </c>
      <c r="BD100" s="238" t="e">
        <f>IF(ISBLANK('Measured Data'!#REF!),"",'Measured Data'!#REF!)</f>
        <v>#REF!</v>
      </c>
      <c r="BE100" s="238" t="e">
        <f>IF(ISBLANK('Measured Data'!#REF!),"",'Measured Data'!#REF!)</f>
        <v>#REF!</v>
      </c>
      <c r="BF100" s="238" t="e">
        <f>IF(ISBLANK('Measured Data'!#REF!),"",'Measured Data'!#REF!)</f>
        <v>#REF!</v>
      </c>
      <c r="BG100" s="238" t="e">
        <f>IF(ISBLANK('Measured Data'!#REF!),"",'Measured Data'!#REF!)</f>
        <v>#REF!</v>
      </c>
      <c r="BH100" s="238" t="e">
        <f>IF(ISBLANK('Measured Data'!#REF!),"",'Measured Data'!#REF!)</f>
        <v>#REF!</v>
      </c>
      <c r="BI100" s="238" t="e">
        <f>IF(ISBLANK('Measured Data'!#REF!),"",'Measured Data'!#REF!)</f>
        <v>#REF!</v>
      </c>
      <c r="BJ100" s="238" t="e">
        <f>IF(ISBLANK('Measured Data'!#REF!),"",'Measured Data'!#REF!)</f>
        <v>#REF!</v>
      </c>
      <c r="BK100" s="238" t="e">
        <f>IF(ISBLANK('Measured Data'!#REF!),"",'Measured Data'!#REF!)</f>
        <v>#REF!</v>
      </c>
      <c r="BL100" s="238" t="e">
        <f>IF(ISBLANK('Measured Data'!#REF!),"",'Measured Data'!#REF!)</f>
        <v>#REF!</v>
      </c>
      <c r="BM100" s="238" t="e">
        <f>IF(ISBLANK('Measured Data'!#REF!),"",'Measured Data'!#REF!)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IF('Measured Data'!B92&lt;&gt;0,'Measured Data'!$B$1,"")</f>
        <v/>
      </c>
      <c r="B101" s="238" t="str">
        <f>IF(ISBLANK('Measured Data'!A92),"",'Measured Data'!A92)</f>
        <v/>
      </c>
      <c r="C101" s="245" t="str">
        <f>IF(ISBLANK('Measured Data'!B92),"",'Measured Data'!B92)</f>
        <v/>
      </c>
      <c r="D101" s="246" t="str">
        <f>IF(ISBLANK('Measured Data'!C92),"",'Measured Data'!C92)</f>
        <v/>
      </c>
      <c r="E101" s="238" t="str">
        <f>IF(ISBLANK('Measured Data'!D92),"",'Measured Data'!D92)</f>
        <v/>
      </c>
      <c r="F101" s="238" t="str">
        <f>IF(ISBLANK('Measured Data'!E92),"",'Measured Data'!E92)</f>
        <v/>
      </c>
      <c r="G101" s="238" t="str">
        <f>IF(ISBLANK('Measured Data'!G92),"",'Measured Data'!G92)</f>
        <v/>
      </c>
      <c r="H101" s="238" t="str">
        <f>IF(ISBLANK('Measured Data'!H92),"",'Measured Data'!H92)</f>
        <v/>
      </c>
      <c r="I101" s="238" t="str">
        <f>IF(ISBLANK('Measured Data'!I92),"",'Measured Data'!I92)</f>
        <v/>
      </c>
      <c r="J101" s="238" t="str">
        <f>IF(ISBLANK('Measured Data'!J92),"",'Measured Data'!J92)</f>
        <v/>
      </c>
      <c r="K101" s="238" t="str">
        <f>IF(ISBLANK('Measured Data'!K92),"",'Measured Data'!K92)</f>
        <v/>
      </c>
      <c r="L101" s="238" t="str">
        <f>IF(ISBLANK('Measured Data'!L92),"",'Measured Data'!L92)</f>
        <v/>
      </c>
      <c r="M101" s="238" t="str">
        <f>IF(ISBLANK('Measured Data'!M92),"",'Measured Data'!M92)</f>
        <v/>
      </c>
      <c r="N101" s="238" t="str">
        <f>IF(ISBLANK('Measured Data'!N92),"",'Measured Data'!N92)</f>
        <v/>
      </c>
      <c r="O101" s="238" t="str">
        <f>IF(ISBLANK('Measured Data'!O92),"",'Measured Data'!O92)</f>
        <v/>
      </c>
      <c r="P101" s="238" t="str">
        <f>IF(ISBLANK('Measured Data'!P92),"",'Measured Data'!P92)</f>
        <v/>
      </c>
      <c r="Q101" s="238" t="str">
        <f>IF(ISBLANK('Measured Data'!Q92),"",'Measured Data'!Q92)</f>
        <v/>
      </c>
      <c r="R101" s="238" t="str">
        <f>IF(ISBLANK('Measured Data'!R92),"",'Measured Data'!R92)</f>
        <v/>
      </c>
      <c r="S101" s="238" t="str">
        <f>IF(ISBLANK('Measured Data'!S92),"",'Measured Data'!S92)</f>
        <v/>
      </c>
      <c r="T101" s="238" t="str">
        <f>IF(ISBLANK('Measured Data'!T92),"",'Measured Data'!T92)</f>
        <v/>
      </c>
      <c r="U101" s="238" t="str">
        <f>IF(ISBLANK('Measured Data'!U92),"",'Measured Data'!U92)</f>
        <v/>
      </c>
      <c r="V101" s="238" t="str">
        <f>IF(ISBLANK('Measured Data'!V92),"",'Measured Data'!V92)</f>
        <v/>
      </c>
      <c r="W101" s="238" t="str">
        <f>IF(ISBLANK('Measured Data'!W92),"",'Measured Data'!W92)</f>
        <v/>
      </c>
      <c r="X101" s="238" t="str">
        <f>IF(ISBLANK('Measured Data'!X92),"",'Measured Data'!X92)</f>
        <v/>
      </c>
      <c r="Y101" s="238" t="str">
        <f>IF(ISBLANK('Measured Data'!Y92),"",'Measured Data'!Y92)</f>
        <v/>
      </c>
      <c r="Z101" s="238" t="str">
        <f>IF(ISBLANK('Measured Data'!Z92),"",'Measured Data'!Z92)</f>
        <v/>
      </c>
      <c r="AA101" s="238" t="str">
        <f>IF(ISBLANK('Measured Data'!AA92),"",'Measured Data'!AA92)</f>
        <v/>
      </c>
      <c r="AB101" s="238" t="str">
        <f>IF(ISBLANK('Measured Data'!AB92),"",'Measured Data'!AB92)</f>
        <v/>
      </c>
      <c r="AC101" s="238" t="str">
        <f>IF(ISBLANK('Measured Data'!AC92),"",'Measured Data'!AC92)</f>
        <v/>
      </c>
      <c r="AD101" s="238" t="str">
        <f>IF(ISBLANK('Measured Data'!AD92),"",'Measured Data'!AD92)</f>
        <v/>
      </c>
      <c r="AE101" s="238" t="str">
        <f>IF(ISBLANK('Measured Data'!AE92),"",'Measured Data'!AE92)</f>
        <v/>
      </c>
      <c r="AF101" s="238" t="str">
        <f>IF(ISBLANK('Measured Data'!AF92),"",'Measured Data'!AF92)</f>
        <v/>
      </c>
      <c r="AG101" s="238" t="str">
        <f>IF(ISBLANK('Measured Data'!AG92),"",'Measured Data'!AG92)</f>
        <v/>
      </c>
      <c r="AH101" s="238" t="str">
        <f>IF(ISBLANK('Measured Data'!AH92),"",'Measured Data'!AH92)</f>
        <v/>
      </c>
      <c r="AI101" s="238" t="str">
        <f>IF(ISBLANK('Measured Data'!AI92),"",'Measured Data'!AI92)</f>
        <v/>
      </c>
      <c r="AJ101" s="238" t="str">
        <f>IF(ISBLANK('Measured Data'!AJ92),"",'Measured Data'!AJ92)</f>
        <v/>
      </c>
      <c r="AK101" s="238" t="str">
        <f>IF(ISBLANK('Measured Data'!AK92),"",'Measured Data'!AK92)</f>
        <v/>
      </c>
      <c r="AL101" s="238" t="str">
        <f>IF(ISBLANK('Measured Data'!AL92),"",'Measured Data'!AL92)</f>
        <v/>
      </c>
      <c r="AM101" s="238" t="str">
        <f>IF(ISBLANK('Measured Data'!AM92),"",'Measured Data'!AM92)</f>
        <v/>
      </c>
      <c r="AN101" s="238" t="str">
        <f>IF(ISBLANK('Measured Data'!AN92),"",'Measured Data'!AN92)</f>
        <v/>
      </c>
      <c r="AO101" s="238" t="str">
        <f>IF(ISBLANK('Measured Data'!AO92),"",'Measured Data'!AO92)</f>
        <v/>
      </c>
      <c r="AP101" s="238" t="str">
        <f>IF(ISBLANK('Measured Data'!AP92),"",'Measured Data'!AP92)</f>
        <v/>
      </c>
      <c r="AQ101" s="238" t="e">
        <f>IF(ISBLANK('Measured Data'!#REF!),"",'Measured Data'!#REF!)</f>
        <v>#REF!</v>
      </c>
      <c r="AR101" s="238" t="e">
        <f>IF(ISBLANK('Measured Data'!#REF!),"",'Measured Data'!#REF!)</f>
        <v>#REF!</v>
      </c>
      <c r="AS101" s="238" t="e">
        <f>IF(ISBLANK('Measured Data'!#REF!),"",'Measured Data'!#REF!)</f>
        <v>#REF!</v>
      </c>
      <c r="AT101" s="238" t="e">
        <f>IF(ISBLANK('Measured Data'!#REF!),"",'Measured Data'!#REF!)</f>
        <v>#REF!</v>
      </c>
      <c r="AU101" s="238" t="e">
        <f>IF(ISBLANK('Measured Data'!#REF!),"",'Measured Data'!#REF!)</f>
        <v>#REF!</v>
      </c>
      <c r="AV101" s="238" t="e">
        <f>IF(ISBLANK('Measured Data'!#REF!),"",'Measured Data'!#REF!)</f>
        <v>#REF!</v>
      </c>
      <c r="AW101" s="238" t="e">
        <f>IF(ISBLANK('Measured Data'!#REF!),"",'Measured Data'!#REF!)</f>
        <v>#REF!</v>
      </c>
      <c r="AX101" s="238" t="e">
        <f>IF(ISBLANK('Measured Data'!#REF!),"",'Measured Data'!#REF!)</f>
        <v>#REF!</v>
      </c>
      <c r="AY101" s="238" t="e">
        <f>IF(ISBLANK('Measured Data'!#REF!),"",'Measured Data'!#REF!)</f>
        <v>#REF!</v>
      </c>
      <c r="AZ101" s="238" t="e">
        <f>IF(ISBLANK('Measured Data'!#REF!),"",'Measured Data'!#REF!)</f>
        <v>#REF!</v>
      </c>
      <c r="BA101" s="238" t="e">
        <f>IF(ISBLANK('Measured Data'!#REF!),"",'Measured Data'!#REF!)</f>
        <v>#REF!</v>
      </c>
      <c r="BB101" s="238" t="e">
        <f>IF(ISBLANK('Measured Data'!#REF!),"",'Measured Data'!#REF!)</f>
        <v>#REF!</v>
      </c>
      <c r="BC101" s="238" t="e">
        <f>IF(ISBLANK('Measured Data'!#REF!),"",'Measured Data'!#REF!)</f>
        <v>#REF!</v>
      </c>
      <c r="BD101" s="238" t="e">
        <f>IF(ISBLANK('Measured Data'!#REF!),"",'Measured Data'!#REF!)</f>
        <v>#REF!</v>
      </c>
      <c r="BE101" s="238" t="e">
        <f>IF(ISBLANK('Measured Data'!#REF!),"",'Measured Data'!#REF!)</f>
        <v>#REF!</v>
      </c>
      <c r="BF101" s="238" t="e">
        <f>IF(ISBLANK('Measured Data'!#REF!),"",'Measured Data'!#REF!)</f>
        <v>#REF!</v>
      </c>
      <c r="BG101" s="238" t="e">
        <f>IF(ISBLANK('Measured Data'!#REF!),"",'Measured Data'!#REF!)</f>
        <v>#REF!</v>
      </c>
      <c r="BH101" s="238" t="e">
        <f>IF(ISBLANK('Measured Data'!#REF!),"",'Measured Data'!#REF!)</f>
        <v>#REF!</v>
      </c>
      <c r="BI101" s="238" t="e">
        <f>IF(ISBLANK('Measured Data'!#REF!),"",'Measured Data'!#REF!)</f>
        <v>#REF!</v>
      </c>
      <c r="BJ101" s="238" t="e">
        <f>IF(ISBLANK('Measured Data'!#REF!),"",'Measured Data'!#REF!)</f>
        <v>#REF!</v>
      </c>
      <c r="BK101" s="238" t="e">
        <f>IF(ISBLANK('Measured Data'!#REF!),"",'Measured Data'!#REF!)</f>
        <v>#REF!</v>
      </c>
      <c r="BL101" s="238" t="e">
        <f>IF(ISBLANK('Measured Data'!#REF!),"",'Measured Data'!#REF!)</f>
        <v>#REF!</v>
      </c>
      <c r="BM101" s="238" t="e">
        <f>IF(ISBLANK('Measured Data'!#REF!),"",'Measured Data'!#REF!)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cols>
    <col min="1" max="1" width="7.5" style="238" bestFit="1" customWidth="1"/>
    <col min="2" max="2" width="4.33203125" style="238" customWidth="1"/>
    <col min="3" max="3" width="7.5" style="238" bestFit="1" customWidth="1"/>
    <col min="4" max="4" width="7.33203125" style="238" bestFit="1" customWidth="1"/>
    <col min="5" max="5" width="3.5" style="238" bestFit="1" customWidth="1"/>
    <col min="6" max="6" width="4.6640625" style="238" bestFit="1" customWidth="1"/>
    <col min="7" max="7" width="4.6640625" style="238" customWidth="1"/>
    <col min="8"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48" width="4.6640625" style="238" bestFit="1" customWidth="1"/>
    <col min="49" max="50" width="5.5" style="238" bestFit="1" customWidth="1"/>
    <col min="51" max="66" width="4.6640625" style="238" bestFit="1" customWidth="1"/>
    <col min="67" max="67" width="6.33203125" style="238" bestFit="1" customWidth="1"/>
    <col min="68" max="16384" width="8.83203125" style="239"/>
  </cols>
  <sheetData>
    <row r="1" spans="1:67" ht="80" customHeight="1"/>
    <row r="2" spans="1:67" s="241" customFormat="1" ht="101" customHeight="1">
      <c r="A2" s="240" t="s">
        <v>113</v>
      </c>
      <c r="B2" s="240" t="str">
        <f>IF('Measured Data'!A6&lt;&gt;0,'Measured Data'!A6,"")</f>
        <v>SAMPLE #</v>
      </c>
      <c r="C2" s="240" t="str">
        <f>IF('Measured Data'!B6&lt;&gt;0,'Measured Data'!B6,"")</f>
        <v>Day</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 xml:space="preserve"> 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row>
    <row r="3" spans="1:67">
      <c r="A3" s="238" t="str">
        <f>IF('Measured Data'!$E9&gt;0,'Measured Data'!$B$1,"")</f>
        <v/>
      </c>
      <c r="B3" s="238" t="str">
        <f>IF('Measured Data'!$E9&gt;0,'Measured Data'!A7+0.1,"")</f>
        <v/>
      </c>
      <c r="C3" s="242" t="str">
        <f>IF('Measured Data'!$E9&gt;0,'Measured Data'!B7,"")</f>
        <v/>
      </c>
      <c r="D3" s="247" t="str">
        <f>IF('Measured Data'!$E9&gt;0,'Measured Data'!C7,"")</f>
        <v/>
      </c>
      <c r="E3" s="238" t="str">
        <f>IF('Measured Data'!$E9&gt;0,'Measured Data'!D7,"")</f>
        <v/>
      </c>
      <c r="F3" s="238" t="str">
        <f>IF('Measured Data'!$E9&gt;0,'Measured Data'!E7,"")</f>
        <v/>
      </c>
      <c r="G3" s="238" t="str">
        <f>IF('Measured Data'!$E9&gt;0,'Measured Data'!G7,"")</f>
        <v/>
      </c>
      <c r="H3" s="243" t="str">
        <f>IF('Measured Data'!$E9&gt;0,'Measured Data'!H7,"")</f>
        <v/>
      </c>
      <c r="I3" s="243" t="str">
        <f>IF('Measured Data'!$E9&gt;0,'Measured Data'!I7,"")</f>
        <v/>
      </c>
      <c r="J3" s="243" t="str">
        <f>IF('Measured Data'!$E9&gt;0,'Measured Data'!J7,"")</f>
        <v/>
      </c>
      <c r="K3" s="243" t="str">
        <f>IF('Measured Data'!$E9&gt;0,'Measured Data'!K7,"")</f>
        <v/>
      </c>
      <c r="L3" s="238" t="str">
        <f>IF('Measured Data'!$E9&gt;0,'Measured Data'!L7,"")</f>
        <v/>
      </c>
      <c r="M3" s="238" t="str">
        <f>IF('Measured Data'!$E9&gt;0,'Measured Data'!M7,"")</f>
        <v/>
      </c>
      <c r="N3" s="238" t="str">
        <f>IF('Measured Data'!$E9&gt;0,'Measured Data'!N7,"")</f>
        <v/>
      </c>
      <c r="O3" s="238" t="str">
        <f>IF('Measured Data'!$E9&gt;0,'Measured Data'!O7,"")</f>
        <v/>
      </c>
      <c r="P3" s="238" t="str">
        <f>IF('Measured Data'!$E9&gt;0,'Measured Data'!P7,"")</f>
        <v/>
      </c>
      <c r="Q3" s="238" t="str">
        <f>IF('Measured Data'!$E9&gt;0,'Measured Data'!Q7,"")</f>
        <v/>
      </c>
      <c r="R3" s="238" t="str">
        <f>IF('Measured Data'!$E9&gt;0,'Measured Data'!R7,"")</f>
        <v/>
      </c>
      <c r="S3" s="238" t="str">
        <f>IF('Measured Data'!$E9&gt;0,'Measured Data'!S7,"")</f>
        <v/>
      </c>
      <c r="T3" s="244" t="str">
        <f>IF('Measured Data'!$E9&gt;0,'Measured Data'!U7+'Measured Data'!$E9*'Measured Data'!AS7/'In Process Calc.'!$J4,"")</f>
        <v/>
      </c>
      <c r="U3" s="244" t="str">
        <f>IF('Measured Data'!$E9&gt;0,'Measured Data'!V7+'Measured Data'!$E9*'Measured Data'!AT7/'In Process Calc.'!$J4,"")</f>
        <v/>
      </c>
      <c r="V3" s="244" t="str">
        <f>IF('Measured Data'!$E9&gt;0,'Measured Data'!W7+'Measured Data'!$E9*'Measured Data'!AU7/'In Process Calc.'!$J4,"")</f>
        <v/>
      </c>
      <c r="W3" s="244" t="str">
        <f>IF('Measured Data'!$E9&gt;0,'Measured Data'!X7+'Measured Data'!$E9*'Measured Data'!AV7/'In Process Calc.'!$J4,"")</f>
        <v/>
      </c>
      <c r="X3" s="244" t="str">
        <f>IF('Measured Data'!$E9&gt;0,'Measured Data'!Y7+'Measured Data'!$E9*'Measured Data'!AW7/'In Process Calc.'!$J4,"")</f>
        <v/>
      </c>
      <c r="Y3" s="244" t="str">
        <f>IF('Measured Data'!$E9&gt;0,'Measured Data'!Z7+'Measured Data'!$E9*'Measured Data'!AX7/'In Process Calc.'!$J4,"")</f>
        <v/>
      </c>
      <c r="Z3" s="244" t="str">
        <f>IF('Measured Data'!$E9&gt;0,'Measured Data'!AA7+'Measured Data'!$E9*'Measured Data'!AY7/'In Process Calc.'!$J4,"")</f>
        <v/>
      </c>
      <c r="AA3" s="244" t="str">
        <f>IF('Measured Data'!$E9&gt;0,'Measured Data'!AB7+'Measured Data'!$E9*'Measured Data'!AZ7/'In Process Calc.'!$J4,"")</f>
        <v/>
      </c>
      <c r="AB3" s="244" t="str">
        <f>IF('Measured Data'!$E9&gt;0,'Measured Data'!AC7+'Measured Data'!$E9*'Measured Data'!BA7/'In Process Calc.'!$J4,"")</f>
        <v/>
      </c>
      <c r="AC3" s="244" t="str">
        <f>IF('Measured Data'!$E9&gt;0,'Measured Data'!AD7+'Measured Data'!$E9*'Measured Data'!BB7/'In Process Calc.'!$J4,"")</f>
        <v/>
      </c>
      <c r="AD3" s="244" t="str">
        <f>IF('Measured Data'!$E9&gt;0,'Measured Data'!AE7+'Measured Data'!$E9*'Measured Data'!BC7/'In Process Calc.'!$J4,"")</f>
        <v/>
      </c>
      <c r="AE3" s="244" t="str">
        <f>IF('Measured Data'!$E9&gt;0,'Measured Data'!AF7+'Measured Data'!$E9*'Measured Data'!BE7/'In Process Calc.'!$J4,"")</f>
        <v/>
      </c>
      <c r="AF3" s="244" t="str">
        <f>IF('Measured Data'!$E9&gt;0,'Measured Data'!AG7+'Measured Data'!$E9*'Measured Data'!BF7/'In Process Calc.'!$J4,"")</f>
        <v/>
      </c>
      <c r="AG3" s="244" t="str">
        <f>IF('Measured Data'!$E9&gt;0,'Measured Data'!AH7+'Measured Data'!$E9*'Measured Data'!BG7/'In Process Calc.'!$J4,"")</f>
        <v/>
      </c>
      <c r="AH3" s="244" t="str">
        <f>IF('Measured Data'!$E9&gt;0,'Measured Data'!AI7+'Measured Data'!$E9*'Measured Data'!BI7/'In Process Calc.'!$J4,"")</f>
        <v/>
      </c>
      <c r="AI3" s="244" t="str">
        <f>IF('Measured Data'!$E9&gt;0,'Measured Data'!AJ7+'Measured Data'!$E9*'Measured Data'!BJ7/'In Process Calc.'!$J4,"")</f>
        <v/>
      </c>
      <c r="AJ3" s="244" t="str">
        <f>IF('Measured Data'!$E9&gt;0,'Measured Data'!AK7+'Measured Data'!$E9*'Measured Data'!BK7/'In Process Calc.'!$J4,"")</f>
        <v/>
      </c>
      <c r="AK3" s="244" t="str">
        <f>IF('Measured Data'!$E9&gt;0,'Measured Data'!AL7+'Measured Data'!$E9*'Measured Data'!BL7/'In Process Calc.'!$J4,"")</f>
        <v/>
      </c>
      <c r="AL3" s="244" t="str">
        <f>IF('Measured Data'!$E9&gt;0,'Measured Data'!AM7+'Measured Data'!$E9*'Measured Data'!BM7/'In Process Calc.'!$J4,"")</f>
        <v/>
      </c>
      <c r="AM3" s="244" t="str">
        <f>IF('Measured Data'!$E9&gt;0,'Measured Data'!AN7+'Measured Data'!$E9*'Measured Data'!BN7/'In Process Calc.'!$J4,"")</f>
        <v/>
      </c>
      <c r="AN3" s="244" t="str">
        <f>IF('Measured Data'!$E9&gt;0,'Measured Data'!AO7+'Measured Data'!$E9*'Measured Data'!BO7/'In Process Calc.'!$J4,"")</f>
        <v/>
      </c>
      <c r="AO3" s="244" t="str">
        <f>IF('Measured Data'!$E9&gt;0,'Measured Data'!AP7+'Measured Data'!$E9*'Measured Data'!BP7/'In Process Calc.'!$J4,"")</f>
        <v/>
      </c>
      <c r="AP3" s="244" t="str">
        <f>IF('Measured Data'!$E9&gt;0,'Measured Data'!AQ7+'Measured Data'!$E9*'Measured Data'!BQ7/'In Process Calc.'!$J4,"")</f>
        <v/>
      </c>
      <c r="AQ3" s="244" t="str">
        <f>IF('Measured Data'!$E9&gt;0,'Measured Data'!AR7+'Measured Data'!$E9*'Measured Data'!BR7/'In Process Calc.'!$J4,"")</f>
        <v/>
      </c>
      <c r="AR3" s="244" t="str">
        <f>IF('Measured Data'!$E9&gt;0,'Measured Data'!AS7,"")</f>
        <v/>
      </c>
      <c r="AS3" s="244" t="str">
        <f>IF('Measured Data'!$E9&gt;0,'Measured Data'!AT7,"")</f>
        <v/>
      </c>
      <c r="AT3" s="244" t="str">
        <f>IF('Measured Data'!$E9&gt;0,'Measured Data'!AU7,"")</f>
        <v/>
      </c>
      <c r="AU3" s="244" t="str">
        <f>IF('Measured Data'!$E9&gt;0,'Measured Data'!AV7,"")</f>
        <v/>
      </c>
      <c r="AV3" s="244" t="str">
        <f>IF('Measured Data'!$E9&gt;0,'Measured Data'!AW7,"")</f>
        <v/>
      </c>
      <c r="AW3" s="244" t="str">
        <f>IF('Measured Data'!$E9&gt;0,'Measured Data'!AX7,"")</f>
        <v/>
      </c>
      <c r="AX3" s="244" t="str">
        <f>IF('Measured Data'!$E9&gt;0,'Measured Data'!AY7,"")</f>
        <v/>
      </c>
      <c r="AY3" s="244" t="str">
        <f>IF('Measured Data'!$E9&gt;0,'Measured Data'!AZ7,"")</f>
        <v/>
      </c>
      <c r="AZ3" s="244" t="str">
        <f>IF('Measured Data'!$E9&gt;0,'Measured Data'!BA7,"")</f>
        <v/>
      </c>
      <c r="BA3" s="244" t="str">
        <f>IF('Measured Data'!$E9&gt;0,'Measured Data'!BB7,"")</f>
        <v/>
      </c>
      <c r="BB3" s="244" t="str">
        <f>IF('Measured Data'!$E9&gt;0,'Measured Data'!BC7,"")</f>
        <v/>
      </c>
      <c r="BC3" s="244" t="str">
        <f>IF('Measured Data'!$E9&gt;0,'Measured Data'!BE7,"")</f>
        <v/>
      </c>
      <c r="BD3" s="244" t="str">
        <f>IF('Measured Data'!$E9&gt;0,'Measured Data'!BF7,"")</f>
        <v/>
      </c>
      <c r="BE3" s="244" t="str">
        <f>IF('Measured Data'!$E9&gt;0,'Measured Data'!BG7,"")</f>
        <v/>
      </c>
      <c r="BF3" s="244" t="str">
        <f>IF('Measured Data'!$E9&gt;0,'Measured Data'!BI7,"")</f>
        <v/>
      </c>
      <c r="BG3" s="244" t="str">
        <f>IF('Measured Data'!$E9&gt;0,'Measured Data'!BJ7,"")</f>
        <v/>
      </c>
      <c r="BH3" s="244" t="str">
        <f>IF('Measured Data'!$E9&gt;0,'Measured Data'!BK7,"")</f>
        <v/>
      </c>
      <c r="BI3" s="244" t="str">
        <f>IF('Measured Data'!$E9&gt;0,'Measured Data'!BL7,"")</f>
        <v/>
      </c>
      <c r="BJ3" s="244" t="str">
        <f>IF('Measured Data'!$E9&gt;0,'Measured Data'!BM7,"")</f>
        <v/>
      </c>
      <c r="BK3" s="244" t="str">
        <f>IF('Measured Data'!$E9&gt;0,'Measured Data'!BN7,"")</f>
        <v/>
      </c>
      <c r="BL3" s="244" t="str">
        <f>IF('Measured Data'!$E9&gt;0,'Measured Data'!BO7,"")</f>
        <v/>
      </c>
      <c r="BM3" s="244" t="str">
        <f>IF('Measured Data'!$E9&gt;0,'Measured Data'!BP7,"")</f>
        <v/>
      </c>
      <c r="BN3" s="244" t="str">
        <f>IF('Measured Data'!$E9&gt;0,'In Process Calc.'!B3,"")</f>
        <v/>
      </c>
      <c r="BO3" s="244" t="str">
        <f>IF('Measured Data'!$E9&gt;0,'In Process Calc.'!C3,"")</f>
        <v/>
      </c>
    </row>
    <row r="4" spans="1:67">
      <c r="A4" s="238" t="str">
        <f>IF('Measured Data'!$E10&gt;0,'Measured Data'!$B$1,"")</f>
        <v/>
      </c>
      <c r="B4" s="238" t="str">
        <f>IF('Measured Data'!$E10&gt;0,'Measured Data'!A8+0.1,"")</f>
        <v/>
      </c>
      <c r="C4" s="242" t="str">
        <f>IF('Measured Data'!$E10&gt;0,'Measured Data'!B8,"")</f>
        <v/>
      </c>
      <c r="D4" s="247" t="str">
        <f>IF('Measured Data'!$E10&gt;0,'Measured Data'!C8,"")</f>
        <v/>
      </c>
      <c r="E4" s="238" t="str">
        <f>IF('Measured Data'!$E10&gt;0,'Measured Data'!D8,"")</f>
        <v/>
      </c>
      <c r="F4" s="238" t="str">
        <f>IF('Measured Data'!$E10&gt;0,'Measured Data'!E9,"")</f>
        <v/>
      </c>
      <c r="G4" s="238" t="str">
        <f>IF('Measured Data'!$E10&gt;0,'Measured Data'!G8,"")</f>
        <v/>
      </c>
      <c r="H4" s="243" t="str">
        <f>IF('Measured Data'!$E10&gt;0,'Measured Data'!H8,"")</f>
        <v/>
      </c>
      <c r="I4" s="243" t="str">
        <f>IF('Measured Data'!$E10&gt;0,'Measured Data'!I8,"")</f>
        <v/>
      </c>
      <c r="J4" s="243" t="str">
        <f>IF('Measured Data'!$E10&gt;0,'Measured Data'!J8,"")</f>
        <v/>
      </c>
      <c r="K4" s="243" t="str">
        <f>IF('Measured Data'!$E10&gt;0,'Measured Data'!K8,"")</f>
        <v/>
      </c>
      <c r="L4" s="238" t="str">
        <f>IF('Measured Data'!$E10&gt;0,'Measured Data'!L8,"")</f>
        <v/>
      </c>
      <c r="M4" s="238" t="str">
        <f>IF('Measured Data'!$E10&gt;0,'Measured Data'!M8,"")</f>
        <v/>
      </c>
      <c r="N4" s="238" t="str">
        <f>IF('Measured Data'!$E10&gt;0,'Measured Data'!N8,"")</f>
        <v/>
      </c>
      <c r="O4" s="238" t="str">
        <f>IF('Measured Data'!$E10&gt;0,'Measured Data'!O8,"")</f>
        <v/>
      </c>
      <c r="P4" s="238" t="str">
        <f>IF('Measured Data'!$E10&gt;0,'Measured Data'!P8,"")</f>
        <v/>
      </c>
      <c r="Q4" s="238" t="str">
        <f>IF('Measured Data'!$E10&gt;0,'Measured Data'!Q8,"")</f>
        <v/>
      </c>
      <c r="R4" s="238" t="str">
        <f>IF('Measured Data'!$E10&gt;0,'Measured Data'!R8,"")</f>
        <v/>
      </c>
      <c r="S4" s="238" t="str">
        <f>IF('Measured Data'!$E10&gt;0,'Measured Data'!S8,"")</f>
        <v/>
      </c>
      <c r="T4" s="244" t="str">
        <f>IF('Measured Data'!$E10&gt;0,'Measured Data'!U8+'Measured Data'!$E10*'Measured Data'!AS8/'In Process Calc.'!$J5,"")</f>
        <v/>
      </c>
      <c r="U4" s="244" t="str">
        <f>IF('Measured Data'!$E10&gt;0,'Measured Data'!V8+'Measured Data'!$E10*'Measured Data'!AT8/'In Process Calc.'!$J5,"")</f>
        <v/>
      </c>
      <c r="V4" s="244" t="str">
        <f>IF('Measured Data'!$E10&gt;0,'Measured Data'!W8+'Measured Data'!$E10*'Measured Data'!AU8/'In Process Calc.'!$J5,"")</f>
        <v/>
      </c>
      <c r="W4" s="244" t="str">
        <f>IF('Measured Data'!$E10&gt;0,'Measured Data'!X8+'Measured Data'!$E10*'Measured Data'!AV8/'In Process Calc.'!$J5,"")</f>
        <v/>
      </c>
      <c r="X4" s="244" t="str">
        <f>IF('Measured Data'!$E10&gt;0,'Measured Data'!Y8+'Measured Data'!$E10*'Measured Data'!AW8/'In Process Calc.'!$J5,"")</f>
        <v/>
      </c>
      <c r="Y4" s="244" t="str">
        <f>IF('Measured Data'!$E10&gt;0,'Measured Data'!Z8+'Measured Data'!$E10*'Measured Data'!AX8/'In Process Calc.'!$J5,"")</f>
        <v/>
      </c>
      <c r="Z4" s="244" t="str">
        <f>IF('Measured Data'!$E10&gt;0,'Measured Data'!AA8+'Measured Data'!$E10*'Measured Data'!AY8/'In Process Calc.'!$J5,"")</f>
        <v/>
      </c>
      <c r="AA4" s="244" t="str">
        <f>IF('Measured Data'!$E10&gt;0,'Measured Data'!AB8+'Measured Data'!$E10*'Measured Data'!AZ8/'In Process Calc.'!$J5,"")</f>
        <v/>
      </c>
      <c r="AB4" s="244" t="str">
        <f>IF('Measured Data'!$E10&gt;0,'Measured Data'!AC8+'Measured Data'!$E10*'Measured Data'!BA8/'In Process Calc.'!$J5,"")</f>
        <v/>
      </c>
      <c r="AC4" s="244" t="str">
        <f>IF('Measured Data'!$E10&gt;0,'Measured Data'!AD8+'Measured Data'!$E10*'Measured Data'!BB8/'In Process Calc.'!$J5,"")</f>
        <v/>
      </c>
      <c r="AD4" s="244" t="str">
        <f>IF('Measured Data'!$E10&gt;0,'Measured Data'!AE8+'Measured Data'!$E10*'Measured Data'!BC8/'In Process Calc.'!$J5,"")</f>
        <v/>
      </c>
      <c r="AE4" s="244" t="str">
        <f>IF('Measured Data'!$E10&gt;0,'Measured Data'!AF8+'Measured Data'!$E10*'Measured Data'!BE8/'In Process Calc.'!$J5,"")</f>
        <v/>
      </c>
      <c r="AF4" s="244" t="str">
        <f>IF('Measured Data'!$E10&gt;0,'Measured Data'!AG8+'Measured Data'!$E10*'Measured Data'!BF8/'In Process Calc.'!$J5,"")</f>
        <v/>
      </c>
      <c r="AG4" s="244" t="str">
        <f>IF('Measured Data'!$E10&gt;0,'Measured Data'!AH8+'Measured Data'!$E10*'Measured Data'!BG8/'In Process Calc.'!$J5,"")</f>
        <v/>
      </c>
      <c r="AH4" s="244" t="str">
        <f>IF('Measured Data'!$E10&gt;0,'Measured Data'!AI8+'Measured Data'!$E10*'Measured Data'!BI8/'In Process Calc.'!$J5,"")</f>
        <v/>
      </c>
      <c r="AI4" s="244" t="str">
        <f>IF('Measured Data'!$E10&gt;0,'Measured Data'!AJ8+'Measured Data'!$E10*'Measured Data'!BJ8/'In Process Calc.'!$J5,"")</f>
        <v/>
      </c>
      <c r="AJ4" s="244" t="str">
        <f>IF('Measured Data'!$E10&gt;0,'Measured Data'!AK8+'Measured Data'!$E10*'Measured Data'!BK8/'In Process Calc.'!$J5,"")</f>
        <v/>
      </c>
      <c r="AK4" s="244" t="str">
        <f>IF('Measured Data'!$E10&gt;0,'Measured Data'!AL8+'Measured Data'!$E10*'Measured Data'!BL8/'In Process Calc.'!$J5,"")</f>
        <v/>
      </c>
      <c r="AL4" s="244" t="str">
        <f>IF('Measured Data'!$E10&gt;0,'Measured Data'!AM8+'Measured Data'!$E10*'Measured Data'!BM8/'In Process Calc.'!$J5,"")</f>
        <v/>
      </c>
      <c r="AM4" s="244" t="str">
        <f>IF('Measured Data'!$E10&gt;0,'Measured Data'!AN8+'Measured Data'!$E10*'Measured Data'!BN8/'In Process Calc.'!$J5,"")</f>
        <v/>
      </c>
      <c r="AN4" s="244" t="str">
        <f>IF('Measured Data'!$E10&gt;0,'Measured Data'!AO8+'Measured Data'!$E10*'Measured Data'!BO8/'In Process Calc.'!$J5,"")</f>
        <v/>
      </c>
      <c r="AO4" s="244" t="str">
        <f>IF('Measured Data'!$E10&gt;0,'Measured Data'!AP8+'Measured Data'!$E10*'Measured Data'!BP8/'In Process Calc.'!$J5,"")</f>
        <v/>
      </c>
      <c r="AP4" s="244" t="str">
        <f>IF('Measured Data'!$E10&gt;0,'Measured Data'!AQ8+'Measured Data'!$E10*'Measured Data'!BQ8/'In Process Calc.'!$J5,"")</f>
        <v/>
      </c>
      <c r="AQ4" s="244" t="str">
        <f>IF('Measured Data'!$E10&gt;0,'Measured Data'!AR8+'Measured Data'!$E10*'Measured Data'!BR8/'In Process Calc.'!$J5,"")</f>
        <v/>
      </c>
      <c r="AR4" s="244" t="str">
        <f>IF('Measured Data'!$E10&gt;0,'Measured Data'!AS8,"")</f>
        <v/>
      </c>
      <c r="AS4" s="244" t="str">
        <f>IF('Measured Data'!$E10&gt;0,'Measured Data'!AT8,"")</f>
        <v/>
      </c>
      <c r="AT4" s="244" t="str">
        <f>IF('Measured Data'!$E10&gt;0,'Measured Data'!AU8,"")</f>
        <v/>
      </c>
      <c r="AU4" s="244" t="str">
        <f>IF('Measured Data'!$E10&gt;0,'Measured Data'!AV8,"")</f>
        <v/>
      </c>
      <c r="AV4" s="244" t="str">
        <f>IF('Measured Data'!$E10&gt;0,'Measured Data'!AW8,"")</f>
        <v/>
      </c>
      <c r="AW4" s="244" t="str">
        <f>IF('Measured Data'!$E10&gt;0,'Measured Data'!AX8,"")</f>
        <v/>
      </c>
      <c r="AX4" s="244" t="str">
        <f>IF('Measured Data'!$E10&gt;0,'Measured Data'!AY8,"")</f>
        <v/>
      </c>
      <c r="AY4" s="244" t="str">
        <f>IF('Measured Data'!$E10&gt;0,'Measured Data'!AZ8,"")</f>
        <v/>
      </c>
      <c r="AZ4" s="244" t="str">
        <f>IF('Measured Data'!$E10&gt;0,'Measured Data'!BA8,"")</f>
        <v/>
      </c>
      <c r="BA4" s="244" t="str">
        <f>IF('Measured Data'!$E10&gt;0,'Measured Data'!BB8,"")</f>
        <v/>
      </c>
      <c r="BB4" s="244" t="str">
        <f>IF('Measured Data'!$E10&gt;0,'Measured Data'!BC8,"")</f>
        <v/>
      </c>
      <c r="BC4" s="244" t="str">
        <f>IF('Measured Data'!$E10&gt;0,'Measured Data'!BE8,"")</f>
        <v/>
      </c>
      <c r="BD4" s="244" t="str">
        <f>IF('Measured Data'!$E10&gt;0,'Measured Data'!BF8,"")</f>
        <v/>
      </c>
      <c r="BE4" s="244" t="str">
        <f>IF('Measured Data'!$E10&gt;0,'Measured Data'!BG8,"")</f>
        <v/>
      </c>
      <c r="BF4" s="244" t="str">
        <f>IF('Measured Data'!$E10&gt;0,'Measured Data'!BI8,"")</f>
        <v/>
      </c>
      <c r="BG4" s="244" t="str">
        <f>IF('Measured Data'!$E10&gt;0,'Measured Data'!BJ8,"")</f>
        <v/>
      </c>
      <c r="BH4" s="244" t="str">
        <f>IF('Measured Data'!$E10&gt;0,'Measured Data'!BK8,"")</f>
        <v/>
      </c>
      <c r="BI4" s="244" t="str">
        <f>IF('Measured Data'!$E10&gt;0,'Measured Data'!BL8,"")</f>
        <v/>
      </c>
      <c r="BJ4" s="244" t="str">
        <f>IF('Measured Data'!$E10&gt;0,'Measured Data'!BM8,"")</f>
        <v/>
      </c>
      <c r="BK4" s="244" t="str">
        <f>IF('Measured Data'!$E10&gt;0,'Measured Data'!BN8,"")</f>
        <v/>
      </c>
      <c r="BL4" s="244" t="str">
        <f>IF('Measured Data'!$E10&gt;0,'Measured Data'!BO8,"")</f>
        <v/>
      </c>
      <c r="BM4" s="244" t="str">
        <f>IF('Measured Data'!$E10&gt;0,'Measured Data'!BP8,"")</f>
        <v/>
      </c>
      <c r="BN4" s="244" t="str">
        <f>IF('Measured Data'!$E10&gt;0,'In Process Calc.'!B4,"")</f>
        <v/>
      </c>
      <c r="BO4" s="244" t="str">
        <f>IF('Measured Data'!$E10&gt;0,'In Process Calc.'!C4,"")</f>
        <v/>
      </c>
    </row>
    <row r="5" spans="1:67">
      <c r="A5" s="238" t="e">
        <f>IF('Measured Data'!#REF!&gt;0,'Measured Data'!$B$1,"")</f>
        <v>#REF!</v>
      </c>
      <c r="B5" s="238" t="e">
        <f>IF('Measured Data'!#REF!&gt;0,'Measured Data'!A9+0.1,"")</f>
        <v>#REF!</v>
      </c>
      <c r="C5" s="242" t="e">
        <f>IF('Measured Data'!#REF!&gt;0,'Measured Data'!B9,"")</f>
        <v>#REF!</v>
      </c>
      <c r="D5" s="247" t="e">
        <f>IF('Measured Data'!#REF!&gt;0,'Measured Data'!C9,"")</f>
        <v>#REF!</v>
      </c>
      <c r="E5" s="238" t="e">
        <f>IF('Measured Data'!#REF!&gt;0,'Measured Data'!D9,"")</f>
        <v>#REF!</v>
      </c>
      <c r="F5" s="238" t="e">
        <f>IF('Measured Data'!#REF!&gt;0,'Measured Data'!E10,"")</f>
        <v>#REF!</v>
      </c>
      <c r="G5" s="238" t="e">
        <f>IF('Measured Data'!#REF!&gt;0,'Measured Data'!G9,"")</f>
        <v>#REF!</v>
      </c>
      <c r="H5" s="243" t="e">
        <f>IF('Measured Data'!#REF!&gt;0,'Measured Data'!H9,"")</f>
        <v>#REF!</v>
      </c>
      <c r="I5" s="243" t="e">
        <f>IF('Measured Data'!#REF!&gt;0,'Measured Data'!I9,"")</f>
        <v>#REF!</v>
      </c>
      <c r="J5" s="243" t="e">
        <f>IF('Measured Data'!#REF!&gt;0,'Measured Data'!J9,"")</f>
        <v>#REF!</v>
      </c>
      <c r="K5" s="243" t="e">
        <f>IF('Measured Data'!#REF!&gt;0,'Measured Data'!K9,"")</f>
        <v>#REF!</v>
      </c>
      <c r="L5" s="238" t="e">
        <f>IF('Measured Data'!#REF!&gt;0,'Measured Data'!L9,"")</f>
        <v>#REF!</v>
      </c>
      <c r="M5" s="238" t="e">
        <f>IF('Measured Data'!#REF!&gt;0,'Measured Data'!M9,"")</f>
        <v>#REF!</v>
      </c>
      <c r="N5" s="238" t="e">
        <f>IF('Measured Data'!#REF!&gt;0,'Measured Data'!N9,"")</f>
        <v>#REF!</v>
      </c>
      <c r="O5" s="238" t="e">
        <f>IF('Measured Data'!#REF!&gt;0,'Measured Data'!O9,"")</f>
        <v>#REF!</v>
      </c>
      <c r="P5" s="238" t="e">
        <f>IF('Measured Data'!#REF!&gt;0,'Measured Data'!P9,"")</f>
        <v>#REF!</v>
      </c>
      <c r="Q5" s="238" t="e">
        <f>IF('Measured Data'!#REF!&gt;0,'Measured Data'!Q9,"")</f>
        <v>#REF!</v>
      </c>
      <c r="R5" s="238" t="e">
        <f>IF('Measured Data'!#REF!&gt;0,'Measured Data'!R9,"")</f>
        <v>#REF!</v>
      </c>
      <c r="S5" s="238" t="e">
        <f>IF('Measured Data'!#REF!&gt;0,'Measured Data'!S9,"")</f>
        <v>#REF!</v>
      </c>
      <c r="T5" s="243" t="e">
        <f>IF('Measured Data'!#REF!&gt;0,'Measured Data'!U9+'Measured Data'!#REF!*'Measured Data'!AS9/'In Process Calc.'!$J6,"")</f>
        <v>#REF!</v>
      </c>
      <c r="U5" s="243" t="e">
        <f>IF('Measured Data'!#REF!&gt;0,'Measured Data'!V9+'Measured Data'!#REF!*'Measured Data'!AT9/'In Process Calc.'!$J6,"")</f>
        <v>#REF!</v>
      </c>
      <c r="V5" s="243" t="e">
        <f>IF('Measured Data'!#REF!&gt;0,'Measured Data'!W9+'Measured Data'!#REF!*'Measured Data'!AU9/'In Process Calc.'!$J6,"")</f>
        <v>#REF!</v>
      </c>
      <c r="W5" s="243" t="e">
        <f>IF('Measured Data'!#REF!&gt;0,'Measured Data'!X9+'Measured Data'!#REF!*'Measured Data'!AV9/'In Process Calc.'!$J6,"")</f>
        <v>#REF!</v>
      </c>
      <c r="X5" s="243" t="e">
        <f>IF('Measured Data'!#REF!&gt;0,'Measured Data'!Y9+'Measured Data'!#REF!*'Measured Data'!AW9/'In Process Calc.'!$J6,"")</f>
        <v>#REF!</v>
      </c>
      <c r="Y5" s="243" t="e">
        <f>IF('Measured Data'!#REF!&gt;0,'Measured Data'!Z9+'Measured Data'!#REF!*'Measured Data'!AX9/'In Process Calc.'!$J6,"")</f>
        <v>#REF!</v>
      </c>
      <c r="Z5" s="243" t="e">
        <f>IF('Measured Data'!#REF!&gt;0,'Measured Data'!AA9+'Measured Data'!#REF!*'Measured Data'!AY9/'In Process Calc.'!$J6,"")</f>
        <v>#REF!</v>
      </c>
      <c r="AA5" s="243" t="e">
        <f>IF('Measured Data'!#REF!&gt;0,'Measured Data'!AB9+'Measured Data'!#REF!*'Measured Data'!AZ9/'In Process Calc.'!$J6,"")</f>
        <v>#REF!</v>
      </c>
      <c r="AB5" s="243" t="e">
        <f>IF('Measured Data'!#REF!&gt;0,'Measured Data'!AC9+'Measured Data'!#REF!*'Measured Data'!BA9/'In Process Calc.'!$J6,"")</f>
        <v>#REF!</v>
      </c>
      <c r="AC5" s="243" t="e">
        <f>IF('Measured Data'!#REF!&gt;0,'Measured Data'!AD9+'Measured Data'!#REF!*'Measured Data'!BB9/'In Process Calc.'!$J6,"")</f>
        <v>#REF!</v>
      </c>
      <c r="AD5" s="243" t="e">
        <f>IF('Measured Data'!#REF!&gt;0,'Measured Data'!AE9+'Measured Data'!#REF!*'Measured Data'!BC9/'In Process Calc.'!$J6,"")</f>
        <v>#REF!</v>
      </c>
      <c r="AE5" s="243" t="e">
        <f>IF('Measured Data'!#REF!&gt;0,'Measured Data'!AF9+'Measured Data'!#REF!*'Measured Data'!BE9/'In Process Calc.'!$J6,"")</f>
        <v>#REF!</v>
      </c>
      <c r="AF5" s="243" t="e">
        <f>IF('Measured Data'!#REF!&gt;0,'Measured Data'!AG9+'Measured Data'!#REF!*'Measured Data'!BF9/'In Process Calc.'!$J6,"")</f>
        <v>#REF!</v>
      </c>
      <c r="AG5" s="243" t="e">
        <f>IF('Measured Data'!#REF!&gt;0,'Measured Data'!AH9+'Measured Data'!#REF!*'Measured Data'!BG9/'In Process Calc.'!$J6,"")</f>
        <v>#REF!</v>
      </c>
      <c r="AH5" s="243" t="e">
        <f>IF('Measured Data'!#REF!&gt;0,'Measured Data'!AI9+'Measured Data'!#REF!*'Measured Data'!BI9/'In Process Calc.'!$J6,"")</f>
        <v>#REF!</v>
      </c>
      <c r="AI5" s="243" t="e">
        <f>IF('Measured Data'!#REF!&gt;0,'Measured Data'!AJ9+'Measured Data'!#REF!*'Measured Data'!BJ9/'In Process Calc.'!$J6,"")</f>
        <v>#REF!</v>
      </c>
      <c r="AJ5" s="243" t="e">
        <f>IF('Measured Data'!#REF!&gt;0,'Measured Data'!AK9+'Measured Data'!#REF!*'Measured Data'!BK9/'In Process Calc.'!$J6,"")</f>
        <v>#REF!</v>
      </c>
      <c r="AK5" s="243" t="e">
        <f>IF('Measured Data'!#REF!&gt;0,'Measured Data'!AL9+'Measured Data'!#REF!*'Measured Data'!BL9/'In Process Calc.'!$J6,"")</f>
        <v>#REF!</v>
      </c>
      <c r="AL5" s="243" t="e">
        <f>IF('Measured Data'!#REF!&gt;0,'Measured Data'!AM9+'Measured Data'!#REF!*'Measured Data'!BM9/'In Process Calc.'!$J6,"")</f>
        <v>#REF!</v>
      </c>
      <c r="AM5" s="243" t="e">
        <f>IF('Measured Data'!#REF!&gt;0,'Measured Data'!AN9+'Measured Data'!#REF!*'Measured Data'!BN9/'In Process Calc.'!$J6,"")</f>
        <v>#REF!</v>
      </c>
      <c r="AN5" s="243" t="e">
        <f>IF('Measured Data'!#REF!&gt;0,'Measured Data'!AO9+'Measured Data'!#REF!*'Measured Data'!BO9/'In Process Calc.'!$J6,"")</f>
        <v>#REF!</v>
      </c>
      <c r="AO5" s="243" t="e">
        <f>IF('Measured Data'!#REF!&gt;0,'Measured Data'!AP9+'Measured Data'!#REF!*'Measured Data'!BP9/'In Process Calc.'!$J6,"")</f>
        <v>#REF!</v>
      </c>
      <c r="AP5" s="243" t="e">
        <f>IF('Measured Data'!#REF!&gt;0,'Measured Data'!AQ9+'Measured Data'!#REF!*'Measured Data'!BQ9/'In Process Calc.'!$J6,"")</f>
        <v>#REF!</v>
      </c>
      <c r="AQ5" s="243" t="e">
        <f>IF('Measured Data'!#REF!&gt;0,'Measured Data'!AR9+'Measured Data'!#REF!*'Measured Data'!BR9/'In Process Calc.'!$J6,"")</f>
        <v>#REF!</v>
      </c>
      <c r="AR5" s="243" t="e">
        <f>IF('Measured Data'!#REF!&gt;0,'Measured Data'!AS9,"")</f>
        <v>#REF!</v>
      </c>
      <c r="AS5" s="243" t="e">
        <f>IF('Measured Data'!#REF!&gt;0,'Measured Data'!AT9,"")</f>
        <v>#REF!</v>
      </c>
      <c r="AT5" s="243" t="e">
        <f>IF('Measured Data'!#REF!&gt;0,'Measured Data'!AU9,"")</f>
        <v>#REF!</v>
      </c>
      <c r="AU5" s="243" t="e">
        <f>IF('Measured Data'!#REF!&gt;0,'Measured Data'!AV9,"")</f>
        <v>#REF!</v>
      </c>
      <c r="AV5" s="243" t="e">
        <f>IF('Measured Data'!#REF!&gt;0,'Measured Data'!AW9,"")</f>
        <v>#REF!</v>
      </c>
      <c r="AW5" s="243" t="e">
        <f>IF('Measured Data'!#REF!&gt;0,'Measured Data'!AX9,"")</f>
        <v>#REF!</v>
      </c>
      <c r="AX5" s="243" t="e">
        <f>IF('Measured Data'!#REF!&gt;0,'Measured Data'!AY9,"")</f>
        <v>#REF!</v>
      </c>
      <c r="AY5" s="243" t="e">
        <f>IF('Measured Data'!#REF!&gt;0,'Measured Data'!AZ9,"")</f>
        <v>#REF!</v>
      </c>
      <c r="AZ5" s="243" t="e">
        <f>IF('Measured Data'!#REF!&gt;0,'Measured Data'!BA9,"")</f>
        <v>#REF!</v>
      </c>
      <c r="BA5" s="243" t="e">
        <f>IF('Measured Data'!#REF!&gt;0,'Measured Data'!BB9,"")</f>
        <v>#REF!</v>
      </c>
      <c r="BB5" s="243" t="e">
        <f>IF('Measured Data'!#REF!&gt;0,'Measured Data'!BC9,"")</f>
        <v>#REF!</v>
      </c>
      <c r="BC5" s="243" t="e">
        <f>IF('Measured Data'!#REF!&gt;0,'Measured Data'!BE9,"")</f>
        <v>#REF!</v>
      </c>
      <c r="BD5" s="243" t="e">
        <f>IF('Measured Data'!#REF!&gt;0,'Measured Data'!BF9,"")</f>
        <v>#REF!</v>
      </c>
      <c r="BE5" s="243" t="e">
        <f>IF('Measured Data'!#REF!&gt;0,'Measured Data'!BG9,"")</f>
        <v>#REF!</v>
      </c>
      <c r="BF5" s="243" t="e">
        <f>IF('Measured Data'!#REF!&gt;0,'Measured Data'!BI9,"")</f>
        <v>#REF!</v>
      </c>
      <c r="BG5" s="243" t="e">
        <f>IF('Measured Data'!#REF!&gt;0,'Measured Data'!BJ9,"")</f>
        <v>#REF!</v>
      </c>
      <c r="BH5" s="243" t="e">
        <f>IF('Measured Data'!#REF!&gt;0,'Measured Data'!BK9,"")</f>
        <v>#REF!</v>
      </c>
      <c r="BI5" s="243" t="e">
        <f>IF('Measured Data'!#REF!&gt;0,'Measured Data'!BL9,"")</f>
        <v>#REF!</v>
      </c>
      <c r="BJ5" s="243" t="e">
        <f>IF('Measured Data'!#REF!&gt;0,'Measured Data'!BM9,"")</f>
        <v>#REF!</v>
      </c>
      <c r="BK5" s="243" t="e">
        <f>IF('Measured Data'!#REF!&gt;0,'Measured Data'!BN9,"")</f>
        <v>#REF!</v>
      </c>
      <c r="BL5" s="243" t="e">
        <f>IF('Measured Data'!#REF!&gt;0,'Measured Data'!BO9,"")</f>
        <v>#REF!</v>
      </c>
      <c r="BM5" s="243" t="e">
        <f>IF('Measured Data'!#REF!&gt;0,'Measured Data'!BP9,"")</f>
        <v>#REF!</v>
      </c>
      <c r="BN5" s="243" t="e">
        <f>IF('Measured Data'!#REF!&gt;0,'In Process Calc.'!B5,"")</f>
        <v>#REF!</v>
      </c>
      <c r="BO5" s="243" t="e">
        <f>IF('Measured Data'!#REF!&gt;0,'In Process Calc.'!C5,"")</f>
        <v>#REF!</v>
      </c>
    </row>
    <row r="6" spans="1:67">
      <c r="A6" s="238" t="str">
        <f>IF('Measured Data'!$E11&gt;0,'Measured Data'!$B$1,"")</f>
        <v/>
      </c>
      <c r="B6" s="238" t="str">
        <f>IF('Measured Data'!$E11&gt;0,'Measured Data'!A10+0.1,"")</f>
        <v/>
      </c>
      <c r="C6" s="242" t="str">
        <f>IF('Measured Data'!$E11&gt;0,'Measured Data'!B10,"")</f>
        <v/>
      </c>
      <c r="D6" s="247" t="str">
        <f>IF('Measured Data'!$E11&gt;0,'Measured Data'!C10,"")</f>
        <v/>
      </c>
      <c r="E6" s="238" t="str">
        <f>IF('Measured Data'!$E11&gt;0,'Measured Data'!D10,"")</f>
        <v/>
      </c>
      <c r="F6" s="238" t="str">
        <f>IF('Measured Data'!$E11&gt;0,'Measured Data'!#REF!,"")</f>
        <v/>
      </c>
      <c r="G6" s="238" t="str">
        <f>IF('Measured Data'!$E11&gt;0,'Measured Data'!G10,"")</f>
        <v/>
      </c>
      <c r="H6" s="243" t="str">
        <f>IF('Measured Data'!$E11&gt;0,'Measured Data'!H10,"")</f>
        <v/>
      </c>
      <c r="I6" s="243" t="str">
        <f>IF('Measured Data'!$E11&gt;0,'Measured Data'!I10,"")</f>
        <v/>
      </c>
      <c r="J6" s="243" t="str">
        <f>IF('Measured Data'!$E11&gt;0,'Measured Data'!J10,"")</f>
        <v/>
      </c>
      <c r="K6" s="243" t="str">
        <f>IF('Measured Data'!$E11&gt;0,'Measured Data'!K10,"")</f>
        <v/>
      </c>
      <c r="L6" s="238" t="str">
        <f>IF('Measured Data'!$E11&gt;0,'Measured Data'!L10,"")</f>
        <v/>
      </c>
      <c r="M6" s="238" t="str">
        <f>IF('Measured Data'!$E11&gt;0,'Measured Data'!M10,"")</f>
        <v/>
      </c>
      <c r="N6" s="238" t="str">
        <f>IF('Measured Data'!$E11&gt;0,'Measured Data'!N10,"")</f>
        <v/>
      </c>
      <c r="O6" s="238" t="str">
        <f>IF('Measured Data'!$E11&gt;0,'Measured Data'!O10,"")</f>
        <v/>
      </c>
      <c r="P6" s="238" t="str">
        <f>IF('Measured Data'!$E11&gt;0,'Measured Data'!P10,"")</f>
        <v/>
      </c>
      <c r="Q6" s="238" t="str">
        <f>IF('Measured Data'!$E11&gt;0,'Measured Data'!Q10,"")</f>
        <v/>
      </c>
      <c r="R6" s="238" t="str">
        <f>IF('Measured Data'!$E11&gt;0,'Measured Data'!R10,"")</f>
        <v/>
      </c>
      <c r="S6" s="238" t="str">
        <f>IF('Measured Data'!$E11&gt;0,'Measured Data'!S10,"")</f>
        <v/>
      </c>
      <c r="T6" s="243" t="str">
        <f>IF('Measured Data'!$E11&gt;0,'Measured Data'!U10+'Measured Data'!$E11*'Measured Data'!AS10/'In Process Calc.'!$J7,"")</f>
        <v/>
      </c>
      <c r="U6" s="243" t="str">
        <f>IF('Measured Data'!$E11&gt;0,'Measured Data'!V10+'Measured Data'!$E11*'Measured Data'!AT10/'In Process Calc.'!$J7,"")</f>
        <v/>
      </c>
      <c r="V6" s="243" t="str">
        <f>IF('Measured Data'!$E11&gt;0,'Measured Data'!W10+'Measured Data'!$E11*'Measured Data'!AU10/'In Process Calc.'!$J7,"")</f>
        <v/>
      </c>
      <c r="W6" s="243" t="str">
        <f>IF('Measured Data'!$E11&gt;0,'Measured Data'!X10+'Measured Data'!$E11*'Measured Data'!AV10/'In Process Calc.'!$J7,"")</f>
        <v/>
      </c>
      <c r="X6" s="243" t="str">
        <f>IF('Measured Data'!$E11&gt;0,'Measured Data'!Y10+'Measured Data'!$E11*'Measured Data'!AW10/'In Process Calc.'!$J7,"")</f>
        <v/>
      </c>
      <c r="Y6" s="243" t="str">
        <f>IF('Measured Data'!$E11&gt;0,'Measured Data'!Z10+'Measured Data'!$E11*'Measured Data'!AX10/'In Process Calc.'!$J7,"")</f>
        <v/>
      </c>
      <c r="Z6" s="243" t="str">
        <f>IF('Measured Data'!$E11&gt;0,'Measured Data'!AA10+'Measured Data'!$E11*'Measured Data'!AY10/'In Process Calc.'!$J7,"")</f>
        <v/>
      </c>
      <c r="AA6" s="243" t="str">
        <f>IF('Measured Data'!$E11&gt;0,'Measured Data'!AB10+'Measured Data'!$E11*'Measured Data'!AZ10/'In Process Calc.'!$J7,"")</f>
        <v/>
      </c>
      <c r="AB6" s="243" t="str">
        <f>IF('Measured Data'!$E11&gt;0,'Measured Data'!AC10+'Measured Data'!$E11*'Measured Data'!BA10/'In Process Calc.'!$J7,"")</f>
        <v/>
      </c>
      <c r="AC6" s="243" t="str">
        <f>IF('Measured Data'!$E11&gt;0,'Measured Data'!AD10+'Measured Data'!$E11*'Measured Data'!BB10/'In Process Calc.'!$J7,"")</f>
        <v/>
      </c>
      <c r="AD6" s="243" t="str">
        <f>IF('Measured Data'!$E11&gt;0,'Measured Data'!AE10+'Measured Data'!$E11*'Measured Data'!BC10/'In Process Calc.'!$J7,"")</f>
        <v/>
      </c>
      <c r="AE6" s="243" t="str">
        <f>IF('Measured Data'!$E11&gt;0,'Measured Data'!AF10+'Measured Data'!$E11*'Measured Data'!BE10/'In Process Calc.'!$J7,"")</f>
        <v/>
      </c>
      <c r="AF6" s="243" t="str">
        <f>IF('Measured Data'!$E11&gt;0,'Measured Data'!AG10+'Measured Data'!$E11*'Measured Data'!BF10/'In Process Calc.'!$J7,"")</f>
        <v/>
      </c>
      <c r="AG6" s="243" t="str">
        <f>IF('Measured Data'!$E11&gt;0,'Measured Data'!AH10+'Measured Data'!$E11*'Measured Data'!BG10/'In Process Calc.'!$J7,"")</f>
        <v/>
      </c>
      <c r="AH6" s="243" t="str">
        <f>IF('Measured Data'!$E11&gt;0,'Measured Data'!AI10+'Measured Data'!$E11*'Measured Data'!BI10/'In Process Calc.'!$J7,"")</f>
        <v/>
      </c>
      <c r="AI6" s="243" t="str">
        <f>IF('Measured Data'!$E11&gt;0,'Measured Data'!AJ10+'Measured Data'!$E11*'Measured Data'!BJ10/'In Process Calc.'!$J7,"")</f>
        <v/>
      </c>
      <c r="AJ6" s="243" t="str">
        <f>IF('Measured Data'!$E11&gt;0,'Measured Data'!AK10+'Measured Data'!$E11*'Measured Data'!BK10/'In Process Calc.'!$J7,"")</f>
        <v/>
      </c>
      <c r="AK6" s="243" t="str">
        <f>IF('Measured Data'!$E11&gt;0,'Measured Data'!AL10+'Measured Data'!$E11*'Measured Data'!BL10/'In Process Calc.'!$J7,"")</f>
        <v/>
      </c>
      <c r="AL6" s="243" t="str">
        <f>IF('Measured Data'!$E11&gt;0,'Measured Data'!AM10+'Measured Data'!$E11*'Measured Data'!BM10/'In Process Calc.'!$J7,"")</f>
        <v/>
      </c>
      <c r="AM6" s="243" t="str">
        <f>IF('Measured Data'!$E11&gt;0,'Measured Data'!AN10+'Measured Data'!$E11*'Measured Data'!BN10/'In Process Calc.'!$J7,"")</f>
        <v/>
      </c>
      <c r="AN6" s="243" t="str">
        <f>IF('Measured Data'!$E11&gt;0,'Measured Data'!AO10+'Measured Data'!$E11*'Measured Data'!BO10/'In Process Calc.'!$J7,"")</f>
        <v/>
      </c>
      <c r="AO6" s="243" t="str">
        <f>IF('Measured Data'!$E11&gt;0,'Measured Data'!AP10+'Measured Data'!$E11*'Measured Data'!BP10/'In Process Calc.'!$J7,"")</f>
        <v/>
      </c>
      <c r="AP6" s="243" t="str">
        <f>IF('Measured Data'!$E11&gt;0,'Measured Data'!AQ10+'Measured Data'!$E11*'Measured Data'!BQ10/'In Process Calc.'!$J7,"")</f>
        <v/>
      </c>
      <c r="AQ6" s="243" t="str">
        <f>IF('Measured Data'!$E11&gt;0,'Measured Data'!AR10+'Measured Data'!$E11*'Measured Data'!BR10/'In Process Calc.'!$J7,"")</f>
        <v/>
      </c>
      <c r="AR6" s="243" t="str">
        <f>IF('Measured Data'!$E11&gt;0,'Measured Data'!AS10,"")</f>
        <v/>
      </c>
      <c r="AS6" s="243" t="str">
        <f>IF('Measured Data'!$E11&gt;0,'Measured Data'!AT10,"")</f>
        <v/>
      </c>
      <c r="AT6" s="243" t="str">
        <f>IF('Measured Data'!$E11&gt;0,'Measured Data'!AU10,"")</f>
        <v/>
      </c>
      <c r="AU6" s="243" t="str">
        <f>IF('Measured Data'!$E11&gt;0,'Measured Data'!AV10,"")</f>
        <v/>
      </c>
      <c r="AV6" s="243" t="str">
        <f>IF('Measured Data'!$E11&gt;0,'Measured Data'!AW10,"")</f>
        <v/>
      </c>
      <c r="AW6" s="243" t="str">
        <f>IF('Measured Data'!$E11&gt;0,'Measured Data'!AX10,"")</f>
        <v/>
      </c>
      <c r="AX6" s="243" t="str">
        <f>IF('Measured Data'!$E11&gt;0,'Measured Data'!AY10,"")</f>
        <v/>
      </c>
      <c r="AY6" s="243" t="str">
        <f>IF('Measured Data'!$E11&gt;0,'Measured Data'!AZ10,"")</f>
        <v/>
      </c>
      <c r="AZ6" s="243" t="str">
        <f>IF('Measured Data'!$E11&gt;0,'Measured Data'!BA10,"")</f>
        <v/>
      </c>
      <c r="BA6" s="243" t="str">
        <f>IF('Measured Data'!$E11&gt;0,'Measured Data'!BB10,"")</f>
        <v/>
      </c>
      <c r="BB6" s="243" t="str">
        <f>IF('Measured Data'!$E11&gt;0,'Measured Data'!BC10,"")</f>
        <v/>
      </c>
      <c r="BC6" s="243" t="str">
        <f>IF('Measured Data'!$E11&gt;0,'Measured Data'!BE10,"")</f>
        <v/>
      </c>
      <c r="BD6" s="243" t="str">
        <f>IF('Measured Data'!$E11&gt;0,'Measured Data'!BF10,"")</f>
        <v/>
      </c>
      <c r="BE6" s="243" t="str">
        <f>IF('Measured Data'!$E11&gt;0,'Measured Data'!BG10,"")</f>
        <v/>
      </c>
      <c r="BF6" s="243" t="str">
        <f>IF('Measured Data'!$E11&gt;0,'Measured Data'!BI10,"")</f>
        <v/>
      </c>
      <c r="BG6" s="243" t="str">
        <f>IF('Measured Data'!$E11&gt;0,'Measured Data'!BJ10,"")</f>
        <v/>
      </c>
      <c r="BH6" s="243" t="str">
        <f>IF('Measured Data'!$E11&gt;0,'Measured Data'!BK10,"")</f>
        <v/>
      </c>
      <c r="BI6" s="243" t="str">
        <f>IF('Measured Data'!$E11&gt;0,'Measured Data'!BL10,"")</f>
        <v/>
      </c>
      <c r="BJ6" s="243" t="str">
        <f>IF('Measured Data'!$E11&gt;0,'Measured Data'!BM10,"")</f>
        <v/>
      </c>
      <c r="BK6" s="243" t="str">
        <f>IF('Measured Data'!$E11&gt;0,'Measured Data'!BN10,"")</f>
        <v/>
      </c>
      <c r="BL6" s="243" t="str">
        <f>IF('Measured Data'!$E11&gt;0,'Measured Data'!BO10,"")</f>
        <v/>
      </c>
      <c r="BM6" s="243" t="str">
        <f>IF('Measured Data'!$E11&gt;0,'Measured Data'!BP10,"")</f>
        <v/>
      </c>
      <c r="BN6" s="243" t="str">
        <f>IF('Measured Data'!$E11&gt;0,'In Process Calc.'!B6,"")</f>
        <v/>
      </c>
      <c r="BO6" s="243" t="str">
        <f>IF('Measured Data'!$E11&gt;0,'In Process Calc.'!C6,"")</f>
        <v/>
      </c>
    </row>
    <row r="7" spans="1:67">
      <c r="A7" s="238" t="str">
        <f>IF('Measured Data'!$E12&gt;0,'Measured Data'!$B$1,"")</f>
        <v/>
      </c>
      <c r="B7" s="238" t="str">
        <f>IF('Measured Data'!$E12&gt;0,'Measured Data'!#REF!+0.1,"")</f>
        <v/>
      </c>
      <c r="C7" s="242" t="str">
        <f>IF('Measured Data'!$E12&gt;0,'Measured Data'!#REF!,"")</f>
        <v/>
      </c>
      <c r="D7" s="247" t="str">
        <f>IF('Measured Data'!$E12&gt;0,'Measured Data'!#REF!,"")</f>
        <v/>
      </c>
      <c r="E7" s="238" t="str">
        <f>IF('Measured Data'!$E12&gt;0,'Measured Data'!#REF!,"")</f>
        <v/>
      </c>
      <c r="F7" s="238" t="str">
        <f>IF('Measured Data'!$E12&gt;0,'Measured Data'!E11,"")</f>
        <v/>
      </c>
      <c r="G7" s="238" t="str">
        <f>IF('Measured Data'!$E12&gt;0,'Measured Data'!#REF!,"")</f>
        <v/>
      </c>
      <c r="H7" s="243" t="str">
        <f>IF('Measured Data'!$E12&gt;0,'Measured Data'!#REF!,"")</f>
        <v/>
      </c>
      <c r="I7" s="243" t="str">
        <f>IF('Measured Data'!$E12&gt;0,'Measured Data'!#REF!,"")</f>
        <v/>
      </c>
      <c r="J7" s="243" t="str">
        <f>IF('Measured Data'!$E12&gt;0,'Measured Data'!#REF!,"")</f>
        <v/>
      </c>
      <c r="K7" s="243" t="str">
        <f>IF('Measured Data'!$E12&gt;0,'Measured Data'!#REF!,"")</f>
        <v/>
      </c>
      <c r="L7" s="238" t="str">
        <f>IF('Measured Data'!$E12&gt;0,'Measured Data'!#REF!,"")</f>
        <v/>
      </c>
      <c r="M7" s="238" t="str">
        <f>IF('Measured Data'!$E12&gt;0,'Measured Data'!#REF!,"")</f>
        <v/>
      </c>
      <c r="N7" s="238" t="str">
        <f>IF('Measured Data'!$E12&gt;0,'Measured Data'!#REF!,"")</f>
        <v/>
      </c>
      <c r="O7" s="238" t="str">
        <f>IF('Measured Data'!$E12&gt;0,'Measured Data'!#REF!,"")</f>
        <v/>
      </c>
      <c r="P7" s="238" t="str">
        <f>IF('Measured Data'!$E12&gt;0,'Measured Data'!#REF!,"")</f>
        <v/>
      </c>
      <c r="Q7" s="238" t="str">
        <f>IF('Measured Data'!$E12&gt;0,'Measured Data'!#REF!,"")</f>
        <v/>
      </c>
      <c r="R7" s="238" t="str">
        <f>IF('Measured Data'!$E12&gt;0,'Measured Data'!#REF!,"")</f>
        <v/>
      </c>
      <c r="S7" s="238" t="str">
        <f>IF('Measured Data'!$E12&gt;0,'Measured Data'!#REF!,"")</f>
        <v/>
      </c>
      <c r="T7" s="243" t="str">
        <f>IF('Measured Data'!$E12&gt;0,'Measured Data'!#REF!+'Measured Data'!$E12*'Measured Data'!#REF!/'In Process Calc.'!$J8,"")</f>
        <v/>
      </c>
      <c r="U7" s="243" t="str">
        <f>IF('Measured Data'!$E12&gt;0,'Measured Data'!#REF!+'Measured Data'!$E12*'Measured Data'!#REF!/'In Process Calc.'!$J8,"")</f>
        <v/>
      </c>
      <c r="V7" s="243" t="str">
        <f>IF('Measured Data'!$E12&gt;0,'Measured Data'!#REF!+'Measured Data'!$E12*'Measured Data'!#REF!/'In Process Calc.'!$J8,"")</f>
        <v/>
      </c>
      <c r="W7" s="243" t="str">
        <f>IF('Measured Data'!$E12&gt;0,'Measured Data'!#REF!+'Measured Data'!$E12*'Measured Data'!#REF!/'In Process Calc.'!$J8,"")</f>
        <v/>
      </c>
      <c r="X7" s="243" t="str">
        <f>IF('Measured Data'!$E12&gt;0,'Measured Data'!#REF!+'Measured Data'!$E12*'Measured Data'!#REF!/'In Process Calc.'!$J8,"")</f>
        <v/>
      </c>
      <c r="Y7" s="243" t="str">
        <f>IF('Measured Data'!$E12&gt;0,'Measured Data'!#REF!+'Measured Data'!$E12*'Measured Data'!#REF!/'In Process Calc.'!$J8,"")</f>
        <v/>
      </c>
      <c r="Z7" s="243" t="str">
        <f>IF('Measured Data'!$E12&gt;0,'Measured Data'!#REF!+'Measured Data'!$E12*'Measured Data'!#REF!/'In Process Calc.'!$J8,"")</f>
        <v/>
      </c>
      <c r="AA7" s="243" t="str">
        <f>IF('Measured Data'!$E12&gt;0,'Measured Data'!#REF!+'Measured Data'!$E12*'Measured Data'!#REF!/'In Process Calc.'!$J8,"")</f>
        <v/>
      </c>
      <c r="AB7" s="243" t="str">
        <f>IF('Measured Data'!$E12&gt;0,'Measured Data'!#REF!+'Measured Data'!$E12*'Measured Data'!#REF!/'In Process Calc.'!$J8,"")</f>
        <v/>
      </c>
      <c r="AC7" s="243" t="str">
        <f>IF('Measured Data'!$E12&gt;0,'Measured Data'!#REF!+'Measured Data'!$E12*'Measured Data'!#REF!/'In Process Calc.'!$J8,"")</f>
        <v/>
      </c>
      <c r="AD7" s="243" t="str">
        <f>IF('Measured Data'!$E12&gt;0,'Measured Data'!#REF!+'Measured Data'!$E12*'Measured Data'!#REF!/'In Process Calc.'!$J8,"")</f>
        <v/>
      </c>
      <c r="AE7" s="243" t="str">
        <f>IF('Measured Data'!$E12&gt;0,'Measured Data'!#REF!+'Measured Data'!$E12*'Measured Data'!#REF!/'In Process Calc.'!$J8,"")</f>
        <v/>
      </c>
      <c r="AF7" s="243" t="str">
        <f>IF('Measured Data'!$E12&gt;0,'Measured Data'!#REF!+'Measured Data'!$E12*'Measured Data'!#REF!/'In Process Calc.'!$J8,"")</f>
        <v/>
      </c>
      <c r="AG7" s="243" t="str">
        <f>IF('Measured Data'!$E12&gt;0,'Measured Data'!#REF!+'Measured Data'!$E12*'Measured Data'!#REF!/'In Process Calc.'!$J8,"")</f>
        <v/>
      </c>
      <c r="AH7" s="243" t="str">
        <f>IF('Measured Data'!$E12&gt;0,'Measured Data'!#REF!+'Measured Data'!$E12*'Measured Data'!#REF!/'In Process Calc.'!$J8,"")</f>
        <v/>
      </c>
      <c r="AI7" s="243" t="str">
        <f>IF('Measured Data'!$E12&gt;0,'Measured Data'!#REF!+'Measured Data'!$E12*'Measured Data'!#REF!/'In Process Calc.'!$J8,"")</f>
        <v/>
      </c>
      <c r="AJ7" s="243" t="str">
        <f>IF('Measured Data'!$E12&gt;0,'Measured Data'!#REF!+'Measured Data'!$E12*'Measured Data'!#REF!/'In Process Calc.'!$J8,"")</f>
        <v/>
      </c>
      <c r="AK7" s="243" t="str">
        <f>IF('Measured Data'!$E12&gt;0,'Measured Data'!#REF!+'Measured Data'!$E12*'Measured Data'!#REF!/'In Process Calc.'!$J8,"")</f>
        <v/>
      </c>
      <c r="AL7" s="243" t="str">
        <f>IF('Measured Data'!$E12&gt;0,'Measured Data'!#REF!+'Measured Data'!$E12*'Measured Data'!#REF!/'In Process Calc.'!$J8,"")</f>
        <v/>
      </c>
      <c r="AM7" s="243" t="str">
        <f>IF('Measured Data'!$E12&gt;0,'Measured Data'!#REF!+'Measured Data'!$E12*'Measured Data'!#REF!/'In Process Calc.'!$J8,"")</f>
        <v/>
      </c>
      <c r="AN7" s="243" t="str">
        <f>IF('Measured Data'!$E12&gt;0,'Measured Data'!#REF!+'Measured Data'!$E12*'Measured Data'!#REF!/'In Process Calc.'!$J8,"")</f>
        <v/>
      </c>
      <c r="AO7" s="243" t="str">
        <f>IF('Measured Data'!$E12&gt;0,'Measured Data'!#REF!+'Measured Data'!$E12*'Measured Data'!#REF!/'In Process Calc.'!$J8,"")</f>
        <v/>
      </c>
      <c r="AP7" s="243" t="str">
        <f>IF('Measured Data'!$E12&gt;0,'Measured Data'!#REF!+'Measured Data'!$E12*'Measured Data'!#REF!/'In Process Calc.'!$J8,"")</f>
        <v/>
      </c>
      <c r="AQ7" s="243" t="str">
        <f>IF('Measured Data'!$E12&gt;0,'Measured Data'!#REF!+'Measured Data'!$E12*'Measured Data'!#REF!/'In Process Calc.'!$J8,"")</f>
        <v/>
      </c>
      <c r="AR7" s="243" t="str">
        <f>IF('Measured Data'!$E12&gt;0,'Measured Data'!#REF!,"")</f>
        <v/>
      </c>
      <c r="AS7" s="243" t="str">
        <f>IF('Measured Data'!$E12&gt;0,'Measured Data'!#REF!,"")</f>
        <v/>
      </c>
      <c r="AT7" s="243" t="str">
        <f>IF('Measured Data'!$E12&gt;0,'Measured Data'!#REF!,"")</f>
        <v/>
      </c>
      <c r="AU7" s="243" t="str">
        <f>IF('Measured Data'!$E12&gt;0,'Measured Data'!#REF!,"")</f>
        <v/>
      </c>
      <c r="AV7" s="243" t="str">
        <f>IF('Measured Data'!$E12&gt;0,'Measured Data'!#REF!,"")</f>
        <v/>
      </c>
      <c r="AW7" s="243" t="str">
        <f>IF('Measured Data'!$E12&gt;0,'Measured Data'!#REF!,"")</f>
        <v/>
      </c>
      <c r="AX7" s="243" t="str">
        <f>IF('Measured Data'!$E12&gt;0,'Measured Data'!#REF!,"")</f>
        <v/>
      </c>
      <c r="AY7" s="243" t="str">
        <f>IF('Measured Data'!$E12&gt;0,'Measured Data'!#REF!,"")</f>
        <v/>
      </c>
      <c r="AZ7" s="243" t="str">
        <f>IF('Measured Data'!$E12&gt;0,'Measured Data'!#REF!,"")</f>
        <v/>
      </c>
      <c r="BA7" s="243" t="str">
        <f>IF('Measured Data'!$E12&gt;0,'Measured Data'!#REF!,"")</f>
        <v/>
      </c>
      <c r="BB7" s="243" t="str">
        <f>IF('Measured Data'!$E12&gt;0,'Measured Data'!#REF!,"")</f>
        <v/>
      </c>
      <c r="BC7" s="243" t="str">
        <f>IF('Measured Data'!$E12&gt;0,'Measured Data'!#REF!,"")</f>
        <v/>
      </c>
      <c r="BD7" s="243" t="str">
        <f>IF('Measured Data'!$E12&gt;0,'Measured Data'!#REF!,"")</f>
        <v/>
      </c>
      <c r="BE7" s="243" t="str">
        <f>IF('Measured Data'!$E12&gt;0,'Measured Data'!#REF!,"")</f>
        <v/>
      </c>
      <c r="BF7" s="243" t="str">
        <f>IF('Measured Data'!$E12&gt;0,'Measured Data'!#REF!,"")</f>
        <v/>
      </c>
      <c r="BG7" s="243" t="str">
        <f>IF('Measured Data'!$E12&gt;0,'Measured Data'!#REF!,"")</f>
        <v/>
      </c>
      <c r="BH7" s="243" t="str">
        <f>IF('Measured Data'!$E12&gt;0,'Measured Data'!#REF!,"")</f>
        <v/>
      </c>
      <c r="BI7" s="243" t="str">
        <f>IF('Measured Data'!$E12&gt;0,'Measured Data'!#REF!,"")</f>
        <v/>
      </c>
      <c r="BJ7" s="243" t="str">
        <f>IF('Measured Data'!$E12&gt;0,'Measured Data'!#REF!,"")</f>
        <v/>
      </c>
      <c r="BK7" s="243" t="str">
        <f>IF('Measured Data'!$E12&gt;0,'Measured Data'!#REF!,"")</f>
        <v/>
      </c>
      <c r="BL7" s="243" t="str">
        <f>IF('Measured Data'!$E12&gt;0,'Measured Data'!#REF!,"")</f>
        <v/>
      </c>
      <c r="BM7" s="243" t="str">
        <f>IF('Measured Data'!$E12&gt;0,'Measured Data'!#REF!,"")</f>
        <v/>
      </c>
      <c r="BN7" s="243" t="str">
        <f>IF('Measured Data'!$E12&gt;0,'In Process Calc.'!B7,"")</f>
        <v/>
      </c>
      <c r="BO7" s="243" t="str">
        <f>IF('Measured Data'!$E12&gt;0,'In Process Calc.'!C7,"")</f>
        <v/>
      </c>
    </row>
    <row r="8" spans="1:67">
      <c r="A8" s="238" t="str">
        <f>IF('Measured Data'!$E13&gt;0,'Measured Data'!$B$1,"")</f>
        <v/>
      </c>
      <c r="B8" s="238" t="str">
        <f>IF('Measured Data'!$E13&gt;0,'Measured Data'!A11+0.1,"")</f>
        <v/>
      </c>
      <c r="C8" s="242" t="str">
        <f>IF('Measured Data'!$E13&gt;0,'Measured Data'!B11,"")</f>
        <v/>
      </c>
      <c r="D8" s="247" t="str">
        <f>IF('Measured Data'!$E13&gt;0,'Measured Data'!C11,"")</f>
        <v/>
      </c>
      <c r="E8" s="238" t="str">
        <f>IF('Measured Data'!$E13&gt;0,'Measured Data'!D11,"")</f>
        <v/>
      </c>
      <c r="F8" s="238" t="str">
        <f>IF('Measured Data'!$E13&gt;0,'Measured Data'!E12,"")</f>
        <v/>
      </c>
      <c r="G8" s="238" t="str">
        <f>IF('Measured Data'!$E13&gt;0,'Measured Data'!G11,"")</f>
        <v/>
      </c>
      <c r="H8" s="243" t="str">
        <f>IF('Measured Data'!$E13&gt;0,'Measured Data'!H11,"")</f>
        <v/>
      </c>
      <c r="I8" s="243" t="str">
        <f>IF('Measured Data'!$E13&gt;0,'Measured Data'!I11,"")</f>
        <v/>
      </c>
      <c r="J8" s="243" t="str">
        <f>IF('Measured Data'!$E13&gt;0,'Measured Data'!J11,"")</f>
        <v/>
      </c>
      <c r="K8" s="243" t="str">
        <f>IF('Measured Data'!$E13&gt;0,'Measured Data'!K11,"")</f>
        <v/>
      </c>
      <c r="L8" s="238" t="str">
        <f>IF('Measured Data'!$E13&gt;0,'Measured Data'!L11,"")</f>
        <v/>
      </c>
      <c r="M8" s="238" t="str">
        <f>IF('Measured Data'!$E13&gt;0,'Measured Data'!M11,"")</f>
        <v/>
      </c>
      <c r="N8" s="238" t="str">
        <f>IF('Measured Data'!$E13&gt;0,'Measured Data'!N11,"")</f>
        <v/>
      </c>
      <c r="O8" s="238" t="str">
        <f>IF('Measured Data'!$E13&gt;0,'Measured Data'!O11,"")</f>
        <v/>
      </c>
      <c r="P8" s="238" t="str">
        <f>IF('Measured Data'!$E13&gt;0,'Measured Data'!P11,"")</f>
        <v/>
      </c>
      <c r="Q8" s="238" t="str">
        <f>IF('Measured Data'!$E13&gt;0,'Measured Data'!Q11,"")</f>
        <v/>
      </c>
      <c r="R8" s="238" t="str">
        <f>IF('Measured Data'!$E13&gt;0,'Measured Data'!R11,"")</f>
        <v/>
      </c>
      <c r="S8" s="238" t="str">
        <f>IF('Measured Data'!$E13&gt;0,'Measured Data'!S11,"")</f>
        <v/>
      </c>
      <c r="T8" s="243" t="str">
        <f>IF('Measured Data'!$E13&gt;0,'Measured Data'!U11+'Measured Data'!$E13*'Measured Data'!AS11/'In Process Calc.'!$J9,"")</f>
        <v/>
      </c>
      <c r="U8" s="243" t="str">
        <f>IF('Measured Data'!$E13&gt;0,'Measured Data'!V11+'Measured Data'!$E13*'Measured Data'!AT11/'In Process Calc.'!$J9,"")</f>
        <v/>
      </c>
      <c r="V8" s="243" t="str">
        <f>IF('Measured Data'!$E13&gt;0,'Measured Data'!W11+'Measured Data'!$E13*'Measured Data'!AU11/'In Process Calc.'!$J9,"")</f>
        <v/>
      </c>
      <c r="W8" s="243" t="str">
        <f>IF('Measured Data'!$E13&gt;0,'Measured Data'!X11+'Measured Data'!$E13*'Measured Data'!AV11/'In Process Calc.'!$J9,"")</f>
        <v/>
      </c>
      <c r="X8" s="243" t="str">
        <f>IF('Measured Data'!$E13&gt;0,'Measured Data'!Y11+'Measured Data'!$E13*'Measured Data'!AW11/'In Process Calc.'!$J9,"")</f>
        <v/>
      </c>
      <c r="Y8" s="243" t="str">
        <f>IF('Measured Data'!$E13&gt;0,'Measured Data'!Z11+'Measured Data'!$E13*'Measured Data'!AX11/'In Process Calc.'!$J9,"")</f>
        <v/>
      </c>
      <c r="Z8" s="243" t="str">
        <f>IF('Measured Data'!$E13&gt;0,'Measured Data'!AA11+'Measured Data'!$E13*'Measured Data'!AY11/'In Process Calc.'!$J9,"")</f>
        <v/>
      </c>
      <c r="AA8" s="243" t="str">
        <f>IF('Measured Data'!$E13&gt;0,'Measured Data'!AB11+'Measured Data'!$E13*'Measured Data'!AZ11/'In Process Calc.'!$J9,"")</f>
        <v/>
      </c>
      <c r="AB8" s="243" t="str">
        <f>IF('Measured Data'!$E13&gt;0,'Measured Data'!AC11+'Measured Data'!$E13*'Measured Data'!BA11/'In Process Calc.'!$J9,"")</f>
        <v/>
      </c>
      <c r="AC8" s="243" t="str">
        <f>IF('Measured Data'!$E13&gt;0,'Measured Data'!AD11+'Measured Data'!$E13*'Measured Data'!BB11/'In Process Calc.'!$J9,"")</f>
        <v/>
      </c>
      <c r="AD8" s="243" t="str">
        <f>IF('Measured Data'!$E13&gt;0,'Measured Data'!AE11+'Measured Data'!$E13*'Measured Data'!BC11/'In Process Calc.'!$J9,"")</f>
        <v/>
      </c>
      <c r="AE8" s="243" t="str">
        <f>IF('Measured Data'!$E13&gt;0,'Measured Data'!AF11+'Measured Data'!$E13*'Measured Data'!BE11/'In Process Calc.'!$J9,"")</f>
        <v/>
      </c>
      <c r="AF8" s="243" t="str">
        <f>IF('Measured Data'!$E13&gt;0,'Measured Data'!AG11+'Measured Data'!$E13*'Measured Data'!BF11/'In Process Calc.'!$J9,"")</f>
        <v/>
      </c>
      <c r="AG8" s="243" t="str">
        <f>IF('Measured Data'!$E13&gt;0,'Measured Data'!AH11+'Measured Data'!$E13*'Measured Data'!BG11/'In Process Calc.'!$J9,"")</f>
        <v/>
      </c>
      <c r="AH8" s="243" t="str">
        <f>IF('Measured Data'!$E13&gt;0,'Measured Data'!AI11+'Measured Data'!$E13*'Measured Data'!BI11/'In Process Calc.'!$J9,"")</f>
        <v/>
      </c>
      <c r="AI8" s="243" t="str">
        <f>IF('Measured Data'!$E13&gt;0,'Measured Data'!AJ11+'Measured Data'!$E13*'Measured Data'!BJ11/'In Process Calc.'!$J9,"")</f>
        <v/>
      </c>
      <c r="AJ8" s="243" t="str">
        <f>IF('Measured Data'!$E13&gt;0,'Measured Data'!AK11+'Measured Data'!$E13*'Measured Data'!BK11/'In Process Calc.'!$J9,"")</f>
        <v/>
      </c>
      <c r="AK8" s="243" t="str">
        <f>IF('Measured Data'!$E13&gt;0,'Measured Data'!AL11+'Measured Data'!$E13*'Measured Data'!BL11/'In Process Calc.'!$J9,"")</f>
        <v/>
      </c>
      <c r="AL8" s="243" t="str">
        <f>IF('Measured Data'!$E13&gt;0,'Measured Data'!AM11+'Measured Data'!$E13*'Measured Data'!BM11/'In Process Calc.'!$J9,"")</f>
        <v/>
      </c>
      <c r="AM8" s="243" t="str">
        <f>IF('Measured Data'!$E13&gt;0,'Measured Data'!AN11+'Measured Data'!$E13*'Measured Data'!BN11/'In Process Calc.'!$J9,"")</f>
        <v/>
      </c>
      <c r="AN8" s="243" t="str">
        <f>IF('Measured Data'!$E13&gt;0,'Measured Data'!AO11+'Measured Data'!$E13*'Measured Data'!BO11/'In Process Calc.'!$J9,"")</f>
        <v/>
      </c>
      <c r="AO8" s="243" t="str">
        <f>IF('Measured Data'!$E13&gt;0,'Measured Data'!AP11+'Measured Data'!$E13*'Measured Data'!BP11/'In Process Calc.'!$J9,"")</f>
        <v/>
      </c>
      <c r="AP8" s="243" t="str">
        <f>IF('Measured Data'!$E13&gt;0,'Measured Data'!AQ11+'Measured Data'!$E13*'Measured Data'!BQ11/'In Process Calc.'!$J9,"")</f>
        <v/>
      </c>
      <c r="AQ8" s="243" t="str">
        <f>IF('Measured Data'!$E13&gt;0,'Measured Data'!AR11+'Measured Data'!$E13*'Measured Data'!BR11/'In Process Calc.'!$J9,"")</f>
        <v/>
      </c>
      <c r="AR8" s="243" t="str">
        <f>IF('Measured Data'!$E13&gt;0,'Measured Data'!AS11,"")</f>
        <v/>
      </c>
      <c r="AS8" s="243" t="str">
        <f>IF('Measured Data'!$E13&gt;0,'Measured Data'!AT11,"")</f>
        <v/>
      </c>
      <c r="AT8" s="243" t="str">
        <f>IF('Measured Data'!$E13&gt;0,'Measured Data'!AU11,"")</f>
        <v/>
      </c>
      <c r="AU8" s="243" t="str">
        <f>IF('Measured Data'!$E13&gt;0,'Measured Data'!AV11,"")</f>
        <v/>
      </c>
      <c r="AV8" s="243" t="str">
        <f>IF('Measured Data'!$E13&gt;0,'Measured Data'!AW11,"")</f>
        <v/>
      </c>
      <c r="AW8" s="243" t="str">
        <f>IF('Measured Data'!$E13&gt;0,'Measured Data'!AX11,"")</f>
        <v/>
      </c>
      <c r="AX8" s="243" t="str">
        <f>IF('Measured Data'!$E13&gt;0,'Measured Data'!AY11,"")</f>
        <v/>
      </c>
      <c r="AY8" s="243" t="str">
        <f>IF('Measured Data'!$E13&gt;0,'Measured Data'!AZ11,"")</f>
        <v/>
      </c>
      <c r="AZ8" s="243" t="str">
        <f>IF('Measured Data'!$E13&gt;0,'Measured Data'!BA11,"")</f>
        <v/>
      </c>
      <c r="BA8" s="243" t="str">
        <f>IF('Measured Data'!$E13&gt;0,'Measured Data'!BB11,"")</f>
        <v/>
      </c>
      <c r="BB8" s="243" t="str">
        <f>IF('Measured Data'!$E13&gt;0,'Measured Data'!BC11,"")</f>
        <v/>
      </c>
      <c r="BC8" s="243" t="str">
        <f>IF('Measured Data'!$E13&gt;0,'Measured Data'!BE11,"")</f>
        <v/>
      </c>
      <c r="BD8" s="243" t="str">
        <f>IF('Measured Data'!$E13&gt;0,'Measured Data'!BF11,"")</f>
        <v/>
      </c>
      <c r="BE8" s="243" t="str">
        <f>IF('Measured Data'!$E13&gt;0,'Measured Data'!BG11,"")</f>
        <v/>
      </c>
      <c r="BF8" s="243" t="str">
        <f>IF('Measured Data'!$E13&gt;0,'Measured Data'!BI11,"")</f>
        <v/>
      </c>
      <c r="BG8" s="243" t="str">
        <f>IF('Measured Data'!$E13&gt;0,'Measured Data'!BJ11,"")</f>
        <v/>
      </c>
      <c r="BH8" s="243" t="str">
        <f>IF('Measured Data'!$E13&gt;0,'Measured Data'!BK11,"")</f>
        <v/>
      </c>
      <c r="BI8" s="243" t="str">
        <f>IF('Measured Data'!$E13&gt;0,'Measured Data'!BL11,"")</f>
        <v/>
      </c>
      <c r="BJ8" s="243" t="str">
        <f>IF('Measured Data'!$E13&gt;0,'Measured Data'!BM11,"")</f>
        <v/>
      </c>
      <c r="BK8" s="243" t="str">
        <f>IF('Measured Data'!$E13&gt;0,'Measured Data'!BN11,"")</f>
        <v/>
      </c>
      <c r="BL8" s="243" t="str">
        <f>IF('Measured Data'!$E13&gt;0,'Measured Data'!BO11,"")</f>
        <v/>
      </c>
      <c r="BM8" s="243" t="str">
        <f>IF('Measured Data'!$E13&gt;0,'Measured Data'!BP11,"")</f>
        <v/>
      </c>
      <c r="BN8" s="243" t="str">
        <f>IF('Measured Data'!$E13&gt;0,'In Process Calc.'!B8,"")</f>
        <v/>
      </c>
      <c r="BO8" s="243" t="str">
        <f>IF('Measured Data'!$E13&gt;0,'In Process Calc.'!C8,"")</f>
        <v/>
      </c>
    </row>
    <row r="9" spans="1:67">
      <c r="A9" s="238" t="e">
        <f>IF('Measured Data'!#REF!&gt;0,'Measured Data'!$B$1,"")</f>
        <v>#REF!</v>
      </c>
      <c r="B9" s="238" t="e">
        <f>IF('Measured Data'!#REF!&gt;0,'Measured Data'!A12+0.1,"")</f>
        <v>#REF!</v>
      </c>
      <c r="C9" s="242" t="e">
        <f>IF('Measured Data'!#REF!&gt;0,'Measured Data'!B12,"")</f>
        <v>#REF!</v>
      </c>
      <c r="D9" s="247" t="e">
        <f>IF('Measured Data'!#REF!&gt;0,'Measured Data'!C12,"")</f>
        <v>#REF!</v>
      </c>
      <c r="E9" s="238" t="e">
        <f>IF('Measured Data'!#REF!&gt;0,'Measured Data'!D12,"")</f>
        <v>#REF!</v>
      </c>
      <c r="F9" s="238" t="e">
        <f>IF('Measured Data'!#REF!&gt;0,'Measured Data'!E13,"")</f>
        <v>#REF!</v>
      </c>
      <c r="G9" s="238" t="e">
        <f>IF('Measured Data'!#REF!&gt;0,'Measured Data'!G12,"")</f>
        <v>#REF!</v>
      </c>
      <c r="H9" s="243" t="e">
        <f>IF('Measured Data'!#REF!&gt;0,'Measured Data'!H12,"")</f>
        <v>#REF!</v>
      </c>
      <c r="I9" s="243" t="e">
        <f>IF('Measured Data'!#REF!&gt;0,'Measured Data'!I12,"")</f>
        <v>#REF!</v>
      </c>
      <c r="J9" s="243" t="e">
        <f>IF('Measured Data'!#REF!&gt;0,'Measured Data'!J12,"")</f>
        <v>#REF!</v>
      </c>
      <c r="K9" s="243" t="e">
        <f>IF('Measured Data'!#REF!&gt;0,'Measured Data'!K12,"")</f>
        <v>#REF!</v>
      </c>
      <c r="L9" s="238" t="e">
        <f>IF('Measured Data'!#REF!&gt;0,'Measured Data'!L12,"")</f>
        <v>#REF!</v>
      </c>
      <c r="M9" s="238" t="e">
        <f>IF('Measured Data'!#REF!&gt;0,'Measured Data'!M12,"")</f>
        <v>#REF!</v>
      </c>
      <c r="N9" s="238" t="e">
        <f>IF('Measured Data'!#REF!&gt;0,'Measured Data'!N12,"")</f>
        <v>#REF!</v>
      </c>
      <c r="O9" s="238" t="e">
        <f>IF('Measured Data'!#REF!&gt;0,'Measured Data'!O12,"")</f>
        <v>#REF!</v>
      </c>
      <c r="P9" s="238" t="e">
        <f>IF('Measured Data'!#REF!&gt;0,'Measured Data'!P12,"")</f>
        <v>#REF!</v>
      </c>
      <c r="Q9" s="238" t="e">
        <f>IF('Measured Data'!#REF!&gt;0,'Measured Data'!Q12,"")</f>
        <v>#REF!</v>
      </c>
      <c r="R9" s="238" t="e">
        <f>IF('Measured Data'!#REF!&gt;0,'Measured Data'!R12,"")</f>
        <v>#REF!</v>
      </c>
      <c r="S9" s="238" t="e">
        <f>IF('Measured Data'!#REF!&gt;0,'Measured Data'!S12,"")</f>
        <v>#REF!</v>
      </c>
      <c r="T9" s="243" t="e">
        <f>IF('Measured Data'!#REF!&gt;0,'Measured Data'!U12+'Measured Data'!#REF!*'Measured Data'!AS12/'In Process Calc.'!$J10,"")</f>
        <v>#REF!</v>
      </c>
      <c r="U9" s="243" t="e">
        <f>IF('Measured Data'!#REF!&gt;0,'Measured Data'!V12+'Measured Data'!#REF!*'Measured Data'!AT12/'In Process Calc.'!$J10,"")</f>
        <v>#REF!</v>
      </c>
      <c r="V9" s="243" t="e">
        <f>IF('Measured Data'!#REF!&gt;0,'Measured Data'!W12+'Measured Data'!#REF!*'Measured Data'!AU12/'In Process Calc.'!$J10,"")</f>
        <v>#REF!</v>
      </c>
      <c r="W9" s="243" t="e">
        <f>IF('Measured Data'!#REF!&gt;0,'Measured Data'!X12+'Measured Data'!#REF!*'Measured Data'!AV12/'In Process Calc.'!$J10,"")</f>
        <v>#REF!</v>
      </c>
      <c r="X9" s="243" t="e">
        <f>IF('Measured Data'!#REF!&gt;0,'Measured Data'!Y12+'Measured Data'!#REF!*'Measured Data'!AW12/'In Process Calc.'!$J10,"")</f>
        <v>#REF!</v>
      </c>
      <c r="Y9" s="243" t="e">
        <f>IF('Measured Data'!#REF!&gt;0,'Measured Data'!Z12+'Measured Data'!#REF!*'Measured Data'!AX12/'In Process Calc.'!$J10,"")</f>
        <v>#REF!</v>
      </c>
      <c r="Z9" s="243" t="e">
        <f>IF('Measured Data'!#REF!&gt;0,'Measured Data'!AA12+'Measured Data'!#REF!*'Measured Data'!AY12/'In Process Calc.'!$J10,"")</f>
        <v>#REF!</v>
      </c>
      <c r="AA9" s="243" t="e">
        <f>IF('Measured Data'!#REF!&gt;0,'Measured Data'!AB12+'Measured Data'!#REF!*'Measured Data'!AZ12/'In Process Calc.'!$J10,"")</f>
        <v>#REF!</v>
      </c>
      <c r="AB9" s="243" t="e">
        <f>IF('Measured Data'!#REF!&gt;0,'Measured Data'!AC12+'Measured Data'!#REF!*'Measured Data'!BA12/'In Process Calc.'!$J10,"")</f>
        <v>#REF!</v>
      </c>
      <c r="AC9" s="243" t="e">
        <f>IF('Measured Data'!#REF!&gt;0,'Measured Data'!AD12+'Measured Data'!#REF!*'Measured Data'!BB12/'In Process Calc.'!$J10,"")</f>
        <v>#REF!</v>
      </c>
      <c r="AD9" s="243" t="e">
        <f>IF('Measured Data'!#REF!&gt;0,'Measured Data'!AE12+'Measured Data'!#REF!*'Measured Data'!BC12/'In Process Calc.'!$J10,"")</f>
        <v>#REF!</v>
      </c>
      <c r="AE9" s="243" t="e">
        <f>IF('Measured Data'!#REF!&gt;0,'Measured Data'!AF12+'Measured Data'!#REF!*'Measured Data'!BE12/'In Process Calc.'!$J10,"")</f>
        <v>#REF!</v>
      </c>
      <c r="AF9" s="243" t="e">
        <f>IF('Measured Data'!#REF!&gt;0,'Measured Data'!AG12+'Measured Data'!#REF!*'Measured Data'!BF12/'In Process Calc.'!$J10,"")</f>
        <v>#REF!</v>
      </c>
      <c r="AG9" s="243" t="e">
        <f>IF('Measured Data'!#REF!&gt;0,'Measured Data'!AH12+'Measured Data'!#REF!*'Measured Data'!BG12/'In Process Calc.'!$J10,"")</f>
        <v>#REF!</v>
      </c>
      <c r="AH9" s="243" t="e">
        <f>IF('Measured Data'!#REF!&gt;0,'Measured Data'!AI12+'Measured Data'!#REF!*'Measured Data'!BI12/'In Process Calc.'!$J10,"")</f>
        <v>#REF!</v>
      </c>
      <c r="AI9" s="243" t="e">
        <f>IF('Measured Data'!#REF!&gt;0,'Measured Data'!AJ12+'Measured Data'!#REF!*'Measured Data'!BJ12/'In Process Calc.'!$J10,"")</f>
        <v>#REF!</v>
      </c>
      <c r="AJ9" s="243" t="e">
        <f>IF('Measured Data'!#REF!&gt;0,'Measured Data'!AK12+'Measured Data'!#REF!*'Measured Data'!BK12/'In Process Calc.'!$J10,"")</f>
        <v>#REF!</v>
      </c>
      <c r="AK9" s="243" t="e">
        <f>IF('Measured Data'!#REF!&gt;0,'Measured Data'!AL12+'Measured Data'!#REF!*'Measured Data'!BL12/'In Process Calc.'!$J10,"")</f>
        <v>#REF!</v>
      </c>
      <c r="AL9" s="243" t="e">
        <f>IF('Measured Data'!#REF!&gt;0,'Measured Data'!AM12+'Measured Data'!#REF!*'Measured Data'!BM12/'In Process Calc.'!$J10,"")</f>
        <v>#REF!</v>
      </c>
      <c r="AM9" s="243" t="e">
        <f>IF('Measured Data'!#REF!&gt;0,'Measured Data'!AN12+'Measured Data'!#REF!*'Measured Data'!BN12/'In Process Calc.'!$J10,"")</f>
        <v>#REF!</v>
      </c>
      <c r="AN9" s="243" t="e">
        <f>IF('Measured Data'!#REF!&gt;0,'Measured Data'!AO12+'Measured Data'!#REF!*'Measured Data'!BO12/'In Process Calc.'!$J10,"")</f>
        <v>#REF!</v>
      </c>
      <c r="AO9" s="243" t="e">
        <f>IF('Measured Data'!#REF!&gt;0,'Measured Data'!AP12+'Measured Data'!#REF!*'Measured Data'!BP12/'In Process Calc.'!$J10,"")</f>
        <v>#REF!</v>
      </c>
      <c r="AP9" s="243" t="e">
        <f>IF('Measured Data'!#REF!&gt;0,'Measured Data'!AQ12+'Measured Data'!#REF!*'Measured Data'!BQ12/'In Process Calc.'!$J10,"")</f>
        <v>#REF!</v>
      </c>
      <c r="AQ9" s="243" t="e">
        <f>IF('Measured Data'!#REF!&gt;0,'Measured Data'!AR12+'Measured Data'!#REF!*'Measured Data'!BR12/'In Process Calc.'!$J10,"")</f>
        <v>#REF!</v>
      </c>
      <c r="AR9" s="243" t="e">
        <f>IF('Measured Data'!#REF!&gt;0,'Measured Data'!AS12,"")</f>
        <v>#REF!</v>
      </c>
      <c r="AS9" s="243" t="e">
        <f>IF('Measured Data'!#REF!&gt;0,'Measured Data'!AT12,"")</f>
        <v>#REF!</v>
      </c>
      <c r="AT9" s="243" t="e">
        <f>IF('Measured Data'!#REF!&gt;0,'Measured Data'!AU12,"")</f>
        <v>#REF!</v>
      </c>
      <c r="AU9" s="243" t="e">
        <f>IF('Measured Data'!#REF!&gt;0,'Measured Data'!AV12,"")</f>
        <v>#REF!</v>
      </c>
      <c r="AV9" s="243" t="e">
        <f>IF('Measured Data'!#REF!&gt;0,'Measured Data'!AW12,"")</f>
        <v>#REF!</v>
      </c>
      <c r="AW9" s="243" t="e">
        <f>IF('Measured Data'!#REF!&gt;0,'Measured Data'!AX12,"")</f>
        <v>#REF!</v>
      </c>
      <c r="AX9" s="243" t="e">
        <f>IF('Measured Data'!#REF!&gt;0,'Measured Data'!AY12,"")</f>
        <v>#REF!</v>
      </c>
      <c r="AY9" s="243" t="e">
        <f>IF('Measured Data'!#REF!&gt;0,'Measured Data'!AZ12,"")</f>
        <v>#REF!</v>
      </c>
      <c r="AZ9" s="243" t="e">
        <f>IF('Measured Data'!#REF!&gt;0,'Measured Data'!BA12,"")</f>
        <v>#REF!</v>
      </c>
      <c r="BA9" s="243" t="e">
        <f>IF('Measured Data'!#REF!&gt;0,'Measured Data'!BB12,"")</f>
        <v>#REF!</v>
      </c>
      <c r="BB9" s="243" t="e">
        <f>IF('Measured Data'!#REF!&gt;0,'Measured Data'!BC12,"")</f>
        <v>#REF!</v>
      </c>
      <c r="BC9" s="243" t="e">
        <f>IF('Measured Data'!#REF!&gt;0,'Measured Data'!BE12,"")</f>
        <v>#REF!</v>
      </c>
      <c r="BD9" s="243" t="e">
        <f>IF('Measured Data'!#REF!&gt;0,'Measured Data'!BF12,"")</f>
        <v>#REF!</v>
      </c>
      <c r="BE9" s="243" t="e">
        <f>IF('Measured Data'!#REF!&gt;0,'Measured Data'!BG12,"")</f>
        <v>#REF!</v>
      </c>
      <c r="BF9" s="243" t="e">
        <f>IF('Measured Data'!#REF!&gt;0,'Measured Data'!BI12,"")</f>
        <v>#REF!</v>
      </c>
      <c r="BG9" s="243" t="e">
        <f>IF('Measured Data'!#REF!&gt;0,'Measured Data'!BJ12,"")</f>
        <v>#REF!</v>
      </c>
      <c r="BH9" s="243" t="e">
        <f>IF('Measured Data'!#REF!&gt;0,'Measured Data'!BK12,"")</f>
        <v>#REF!</v>
      </c>
      <c r="BI9" s="243" t="e">
        <f>IF('Measured Data'!#REF!&gt;0,'Measured Data'!BL12,"")</f>
        <v>#REF!</v>
      </c>
      <c r="BJ9" s="243" t="e">
        <f>IF('Measured Data'!#REF!&gt;0,'Measured Data'!BM12,"")</f>
        <v>#REF!</v>
      </c>
      <c r="BK9" s="243" t="e">
        <f>IF('Measured Data'!#REF!&gt;0,'Measured Data'!BN12,"")</f>
        <v>#REF!</v>
      </c>
      <c r="BL9" s="243" t="e">
        <f>IF('Measured Data'!#REF!&gt;0,'Measured Data'!BO12,"")</f>
        <v>#REF!</v>
      </c>
      <c r="BM9" s="243" t="e">
        <f>IF('Measured Data'!#REF!&gt;0,'Measured Data'!BP12,"")</f>
        <v>#REF!</v>
      </c>
      <c r="BN9" s="243" t="e">
        <f>IF('Measured Data'!#REF!&gt;0,'In Process Calc.'!B9,"")</f>
        <v>#REF!</v>
      </c>
      <c r="BO9" s="243" t="e">
        <f>IF('Measured Data'!#REF!&gt;0,'In Process Calc.'!C9,"")</f>
        <v>#REF!</v>
      </c>
    </row>
    <row r="10" spans="1:67">
      <c r="A10" s="238" t="str">
        <f>IF('Measured Data'!$E14&gt;0,'Measured Data'!$B$1,"")</f>
        <v/>
      </c>
      <c r="B10" s="238" t="str">
        <f>IF('Measured Data'!$E14&gt;0,'Measured Data'!A13+0.1,"")</f>
        <v/>
      </c>
      <c r="C10" s="242" t="str">
        <f>IF('Measured Data'!$E14&gt;0,'Measured Data'!B13,"")</f>
        <v/>
      </c>
      <c r="D10" s="247" t="str">
        <f>IF('Measured Data'!$E14&gt;0,'Measured Data'!C13,"")</f>
        <v/>
      </c>
      <c r="E10" s="238" t="str">
        <f>IF('Measured Data'!$E14&gt;0,'Measured Data'!D13,"")</f>
        <v/>
      </c>
      <c r="F10" s="238" t="str">
        <f>IF('Measured Data'!$E14&gt;0,'Measured Data'!#REF!,"")</f>
        <v/>
      </c>
      <c r="G10" s="238" t="str">
        <f>IF('Measured Data'!$E14&gt;0,'Measured Data'!G13,"")</f>
        <v/>
      </c>
      <c r="H10" s="243" t="str">
        <f>IF('Measured Data'!$E14&gt;0,'Measured Data'!H13,"")</f>
        <v/>
      </c>
      <c r="I10" s="243" t="str">
        <f>IF('Measured Data'!$E14&gt;0,'Measured Data'!I13,"")</f>
        <v/>
      </c>
      <c r="J10" s="243" t="str">
        <f>IF('Measured Data'!$E14&gt;0,'Measured Data'!J13,"")</f>
        <v/>
      </c>
      <c r="K10" s="243" t="str">
        <f>IF('Measured Data'!$E14&gt;0,'Measured Data'!K13,"")</f>
        <v/>
      </c>
      <c r="L10" s="238" t="str">
        <f>IF('Measured Data'!$E14&gt;0,'Measured Data'!L13,"")</f>
        <v/>
      </c>
      <c r="M10" s="238" t="str">
        <f>IF('Measured Data'!$E14&gt;0,'Measured Data'!M13,"")</f>
        <v/>
      </c>
      <c r="N10" s="238" t="str">
        <f>IF('Measured Data'!$E14&gt;0,'Measured Data'!N13,"")</f>
        <v/>
      </c>
      <c r="O10" s="238" t="str">
        <f>IF('Measured Data'!$E14&gt;0,'Measured Data'!O13,"")</f>
        <v/>
      </c>
      <c r="P10" s="238" t="str">
        <f>IF('Measured Data'!$E14&gt;0,'Measured Data'!P13,"")</f>
        <v/>
      </c>
      <c r="Q10" s="238" t="str">
        <f>IF('Measured Data'!$E14&gt;0,'Measured Data'!Q13,"")</f>
        <v/>
      </c>
      <c r="R10" s="238" t="str">
        <f>IF('Measured Data'!$E14&gt;0,'Measured Data'!R13,"")</f>
        <v/>
      </c>
      <c r="S10" s="238" t="str">
        <f>IF('Measured Data'!$E14&gt;0,'Measured Data'!S13,"")</f>
        <v/>
      </c>
      <c r="T10" s="243" t="str">
        <f>IF('Measured Data'!$E14&gt;0,'Measured Data'!U13+'Measured Data'!$E14*'Measured Data'!AS13/'In Process Calc.'!$J11,"")</f>
        <v/>
      </c>
      <c r="U10" s="243" t="str">
        <f>IF('Measured Data'!$E14&gt;0,'Measured Data'!V13+'Measured Data'!$E14*'Measured Data'!AT13/'In Process Calc.'!$J11,"")</f>
        <v/>
      </c>
      <c r="V10" s="243" t="str">
        <f>IF('Measured Data'!$E14&gt;0,'Measured Data'!W13+'Measured Data'!$E14*'Measured Data'!AU13/'In Process Calc.'!$J11,"")</f>
        <v/>
      </c>
      <c r="W10" s="243" t="str">
        <f>IF('Measured Data'!$E14&gt;0,'Measured Data'!X13+'Measured Data'!$E14*'Measured Data'!AV13/'In Process Calc.'!$J11,"")</f>
        <v/>
      </c>
      <c r="X10" s="243" t="str">
        <f>IF('Measured Data'!$E14&gt;0,'Measured Data'!Y13+'Measured Data'!$E14*'Measured Data'!AW13/'In Process Calc.'!$J11,"")</f>
        <v/>
      </c>
      <c r="Y10" s="243" t="str">
        <f>IF('Measured Data'!$E14&gt;0,'Measured Data'!Z13+'Measured Data'!$E14*'Measured Data'!AX13/'In Process Calc.'!$J11,"")</f>
        <v/>
      </c>
      <c r="Z10" s="243" t="str">
        <f>IF('Measured Data'!$E14&gt;0,'Measured Data'!AA13+'Measured Data'!$E14*'Measured Data'!AY13/'In Process Calc.'!$J11,"")</f>
        <v/>
      </c>
      <c r="AA10" s="243" t="str">
        <f>IF('Measured Data'!$E14&gt;0,'Measured Data'!AB13+'Measured Data'!$E14*'Measured Data'!AZ13/'In Process Calc.'!$J11,"")</f>
        <v/>
      </c>
      <c r="AB10" s="243" t="str">
        <f>IF('Measured Data'!$E14&gt;0,'Measured Data'!AC13+'Measured Data'!$E14*'Measured Data'!BA13/'In Process Calc.'!$J11,"")</f>
        <v/>
      </c>
      <c r="AC10" s="243" t="str">
        <f>IF('Measured Data'!$E14&gt;0,'Measured Data'!AD13+'Measured Data'!$E14*'Measured Data'!BB13/'In Process Calc.'!$J11,"")</f>
        <v/>
      </c>
      <c r="AD10" s="243" t="str">
        <f>IF('Measured Data'!$E14&gt;0,'Measured Data'!AE13+'Measured Data'!$E14*'Measured Data'!BC13/'In Process Calc.'!$J11,"")</f>
        <v/>
      </c>
      <c r="AE10" s="243" t="str">
        <f>IF('Measured Data'!$E14&gt;0,'Measured Data'!AF13+'Measured Data'!$E14*'Measured Data'!BE13/'In Process Calc.'!$J11,"")</f>
        <v/>
      </c>
      <c r="AF10" s="243" t="str">
        <f>IF('Measured Data'!$E14&gt;0,'Measured Data'!AG13+'Measured Data'!$E14*'Measured Data'!BF13/'In Process Calc.'!$J11,"")</f>
        <v/>
      </c>
      <c r="AG10" s="243" t="str">
        <f>IF('Measured Data'!$E14&gt;0,'Measured Data'!AH13+'Measured Data'!$E14*'Measured Data'!BG13/'In Process Calc.'!$J11,"")</f>
        <v/>
      </c>
      <c r="AH10" s="243" t="str">
        <f>IF('Measured Data'!$E14&gt;0,'Measured Data'!AI13+'Measured Data'!$E14*'Measured Data'!BI13/'In Process Calc.'!$J11,"")</f>
        <v/>
      </c>
      <c r="AI10" s="243" t="str">
        <f>IF('Measured Data'!$E14&gt;0,'Measured Data'!AJ13+'Measured Data'!$E14*'Measured Data'!BJ13/'In Process Calc.'!$J11,"")</f>
        <v/>
      </c>
      <c r="AJ10" s="243" t="str">
        <f>IF('Measured Data'!$E14&gt;0,'Measured Data'!AK13+'Measured Data'!$E14*'Measured Data'!BK13/'In Process Calc.'!$J11,"")</f>
        <v/>
      </c>
      <c r="AK10" s="243" t="str">
        <f>IF('Measured Data'!$E14&gt;0,'Measured Data'!AL13+'Measured Data'!$E14*'Measured Data'!BL13/'In Process Calc.'!$J11,"")</f>
        <v/>
      </c>
      <c r="AL10" s="243" t="str">
        <f>IF('Measured Data'!$E14&gt;0,'Measured Data'!AM13+'Measured Data'!$E14*'Measured Data'!BM13/'In Process Calc.'!$J11,"")</f>
        <v/>
      </c>
      <c r="AM10" s="243" t="str">
        <f>IF('Measured Data'!$E14&gt;0,'Measured Data'!AN13+'Measured Data'!$E14*'Measured Data'!BN13/'In Process Calc.'!$J11,"")</f>
        <v/>
      </c>
      <c r="AN10" s="243" t="str">
        <f>IF('Measured Data'!$E14&gt;0,'Measured Data'!AO13+'Measured Data'!$E14*'Measured Data'!BO13/'In Process Calc.'!$J11,"")</f>
        <v/>
      </c>
      <c r="AO10" s="243" t="str">
        <f>IF('Measured Data'!$E14&gt;0,'Measured Data'!AP13+'Measured Data'!$E14*'Measured Data'!BP13/'In Process Calc.'!$J11,"")</f>
        <v/>
      </c>
      <c r="AP10" s="243" t="str">
        <f>IF('Measured Data'!$E14&gt;0,'Measured Data'!AQ13+'Measured Data'!$E14*'Measured Data'!BQ13/'In Process Calc.'!$J11,"")</f>
        <v/>
      </c>
      <c r="AQ10" s="243" t="str">
        <f>IF('Measured Data'!$E14&gt;0,'Measured Data'!AR13+'Measured Data'!$E14*'Measured Data'!BR13/'In Process Calc.'!$J11,"")</f>
        <v/>
      </c>
      <c r="AR10" s="243" t="str">
        <f>IF('Measured Data'!$E14&gt;0,'Measured Data'!AS13,"")</f>
        <v/>
      </c>
      <c r="AS10" s="243" t="str">
        <f>IF('Measured Data'!$E14&gt;0,'Measured Data'!AT13,"")</f>
        <v/>
      </c>
      <c r="AT10" s="243" t="str">
        <f>IF('Measured Data'!$E14&gt;0,'Measured Data'!AU13,"")</f>
        <v/>
      </c>
      <c r="AU10" s="243" t="str">
        <f>IF('Measured Data'!$E14&gt;0,'Measured Data'!AV13,"")</f>
        <v/>
      </c>
      <c r="AV10" s="243" t="str">
        <f>IF('Measured Data'!$E14&gt;0,'Measured Data'!AW13,"")</f>
        <v/>
      </c>
      <c r="AW10" s="243" t="str">
        <f>IF('Measured Data'!$E14&gt;0,'Measured Data'!AX13,"")</f>
        <v/>
      </c>
      <c r="AX10" s="243" t="str">
        <f>IF('Measured Data'!$E14&gt;0,'Measured Data'!AY13,"")</f>
        <v/>
      </c>
      <c r="AY10" s="243" t="str">
        <f>IF('Measured Data'!$E14&gt;0,'Measured Data'!AZ13,"")</f>
        <v/>
      </c>
      <c r="AZ10" s="243" t="str">
        <f>IF('Measured Data'!$E14&gt;0,'Measured Data'!BA13,"")</f>
        <v/>
      </c>
      <c r="BA10" s="243" t="str">
        <f>IF('Measured Data'!$E14&gt;0,'Measured Data'!BB13,"")</f>
        <v/>
      </c>
      <c r="BB10" s="243" t="str">
        <f>IF('Measured Data'!$E14&gt;0,'Measured Data'!BC13,"")</f>
        <v/>
      </c>
      <c r="BC10" s="243" t="str">
        <f>IF('Measured Data'!$E14&gt;0,'Measured Data'!BE13,"")</f>
        <v/>
      </c>
      <c r="BD10" s="243" t="str">
        <f>IF('Measured Data'!$E14&gt;0,'Measured Data'!BF13,"")</f>
        <v/>
      </c>
      <c r="BE10" s="243" t="str">
        <f>IF('Measured Data'!$E14&gt;0,'Measured Data'!BG13,"")</f>
        <v/>
      </c>
      <c r="BF10" s="243" t="str">
        <f>IF('Measured Data'!$E14&gt;0,'Measured Data'!BI13,"")</f>
        <v/>
      </c>
      <c r="BG10" s="243" t="str">
        <f>IF('Measured Data'!$E14&gt;0,'Measured Data'!BJ13,"")</f>
        <v/>
      </c>
      <c r="BH10" s="243" t="str">
        <f>IF('Measured Data'!$E14&gt;0,'Measured Data'!BK13,"")</f>
        <v/>
      </c>
      <c r="BI10" s="243" t="str">
        <f>IF('Measured Data'!$E14&gt;0,'Measured Data'!BL13,"")</f>
        <v/>
      </c>
      <c r="BJ10" s="243" t="str">
        <f>IF('Measured Data'!$E14&gt;0,'Measured Data'!BM13,"")</f>
        <v/>
      </c>
      <c r="BK10" s="243" t="str">
        <f>IF('Measured Data'!$E14&gt;0,'Measured Data'!BN13,"")</f>
        <v/>
      </c>
      <c r="BL10" s="243" t="str">
        <f>IF('Measured Data'!$E14&gt;0,'Measured Data'!BO13,"")</f>
        <v/>
      </c>
      <c r="BM10" s="243" t="str">
        <f>IF('Measured Data'!$E14&gt;0,'Measured Data'!BP13,"")</f>
        <v/>
      </c>
      <c r="BN10" s="243" t="str">
        <f>IF('Measured Data'!$E14&gt;0,'In Process Calc.'!B10,"")</f>
        <v/>
      </c>
      <c r="BO10" s="243" t="str">
        <f>IF('Measured Data'!$E14&gt;0,'In Process Calc.'!C10,"")</f>
        <v/>
      </c>
    </row>
    <row r="11" spans="1:67">
      <c r="A11" s="238" t="e">
        <f>IF('Measured Data'!#REF!&gt;0,'Measured Data'!$B$1,"")</f>
        <v>#REF!</v>
      </c>
      <c r="B11" s="238" t="e">
        <f>IF('Measured Data'!#REF!&gt;0,'Measured Data'!#REF!+0.1,"")</f>
        <v>#REF!</v>
      </c>
      <c r="C11" s="242" t="e">
        <f>IF('Measured Data'!#REF!&gt;0,'Measured Data'!#REF!,"")</f>
        <v>#REF!</v>
      </c>
      <c r="D11" s="247" t="e">
        <f>IF('Measured Data'!#REF!&gt;0,'Measured Data'!#REF!,"")</f>
        <v>#REF!</v>
      </c>
      <c r="E11" s="238" t="e">
        <f>IF('Measured Data'!#REF!&gt;0,'Measured Data'!#REF!,"")</f>
        <v>#REF!</v>
      </c>
      <c r="F11" s="238" t="e">
        <f>IF('Measured Data'!#REF!&gt;0,'Measured Data'!E14,"")</f>
        <v>#REF!</v>
      </c>
      <c r="G11" s="238" t="e">
        <f>IF('Measured Data'!#REF!&gt;0,'Measured Data'!#REF!,"")</f>
        <v>#REF!</v>
      </c>
      <c r="H11" s="243" t="e">
        <f>IF('Measured Data'!#REF!&gt;0,'Measured Data'!#REF!,"")</f>
        <v>#REF!</v>
      </c>
      <c r="I11" s="243" t="e">
        <f>IF('Measured Data'!#REF!&gt;0,'Measured Data'!#REF!,"")</f>
        <v>#REF!</v>
      </c>
      <c r="J11" s="243" t="e">
        <f>IF('Measured Data'!#REF!&gt;0,'Measured Data'!#REF!,"")</f>
        <v>#REF!</v>
      </c>
      <c r="K11" s="243" t="e">
        <f>IF('Measured Data'!#REF!&gt;0,'Measured Data'!#REF!,"")</f>
        <v>#REF!</v>
      </c>
      <c r="L11" s="238" t="e">
        <f>IF('Measured Data'!#REF!&gt;0,'Measured Data'!#REF!,"")</f>
        <v>#REF!</v>
      </c>
      <c r="M11" s="238" t="e">
        <f>IF('Measured Data'!#REF!&gt;0,'Measured Data'!#REF!,"")</f>
        <v>#REF!</v>
      </c>
      <c r="N11" s="238" t="e">
        <f>IF('Measured Data'!#REF!&gt;0,'Measured Data'!#REF!,"")</f>
        <v>#REF!</v>
      </c>
      <c r="O11" s="238" t="e">
        <f>IF('Measured Data'!#REF!&gt;0,'Measured Data'!#REF!,"")</f>
        <v>#REF!</v>
      </c>
      <c r="P11" s="238" t="e">
        <f>IF('Measured Data'!#REF!&gt;0,'Measured Data'!#REF!,"")</f>
        <v>#REF!</v>
      </c>
      <c r="Q11" s="238" t="e">
        <f>IF('Measured Data'!#REF!&gt;0,'Measured Data'!#REF!,"")</f>
        <v>#REF!</v>
      </c>
      <c r="R11" s="238" t="e">
        <f>IF('Measured Data'!#REF!&gt;0,'Measured Data'!#REF!,"")</f>
        <v>#REF!</v>
      </c>
      <c r="S11" s="238" t="e">
        <f>IF('Measured Data'!#REF!&gt;0,'Measured Data'!#REF!,"")</f>
        <v>#REF!</v>
      </c>
      <c r="T11" s="243" t="e">
        <f>IF('Measured Data'!#REF!&gt;0,'Measured Data'!#REF!+'Measured Data'!#REF!*'Measured Data'!#REF!/'In Process Calc.'!$J12,"")</f>
        <v>#REF!</v>
      </c>
      <c r="U11" s="243" t="e">
        <f>IF('Measured Data'!#REF!&gt;0,'Measured Data'!#REF!+'Measured Data'!#REF!*'Measured Data'!#REF!/'In Process Calc.'!$J12,"")</f>
        <v>#REF!</v>
      </c>
      <c r="V11" s="243" t="e">
        <f>IF('Measured Data'!#REF!&gt;0,'Measured Data'!#REF!+'Measured Data'!#REF!*'Measured Data'!#REF!/'In Process Calc.'!$J12,"")</f>
        <v>#REF!</v>
      </c>
      <c r="W11" s="243" t="e">
        <f>IF('Measured Data'!#REF!&gt;0,'Measured Data'!#REF!+'Measured Data'!#REF!*'Measured Data'!#REF!/'In Process Calc.'!$J12,"")</f>
        <v>#REF!</v>
      </c>
      <c r="X11" s="243" t="e">
        <f>IF('Measured Data'!#REF!&gt;0,'Measured Data'!#REF!+'Measured Data'!#REF!*'Measured Data'!#REF!/'In Process Calc.'!$J12,"")</f>
        <v>#REF!</v>
      </c>
      <c r="Y11" s="243" t="e">
        <f>IF('Measured Data'!#REF!&gt;0,'Measured Data'!#REF!+'Measured Data'!#REF!*'Measured Data'!#REF!/'In Process Calc.'!$J12,"")</f>
        <v>#REF!</v>
      </c>
      <c r="Z11" s="243" t="e">
        <f>IF('Measured Data'!#REF!&gt;0,'Measured Data'!#REF!+'Measured Data'!#REF!*'Measured Data'!#REF!/'In Process Calc.'!$J12,"")</f>
        <v>#REF!</v>
      </c>
      <c r="AA11" s="243" t="e">
        <f>IF('Measured Data'!#REF!&gt;0,'Measured Data'!#REF!+'Measured Data'!#REF!*'Measured Data'!#REF!/'In Process Calc.'!$J12,"")</f>
        <v>#REF!</v>
      </c>
      <c r="AB11" s="243" t="e">
        <f>IF('Measured Data'!#REF!&gt;0,'Measured Data'!#REF!+'Measured Data'!#REF!*'Measured Data'!#REF!/'In Process Calc.'!$J12,"")</f>
        <v>#REF!</v>
      </c>
      <c r="AC11" s="243" t="e">
        <f>IF('Measured Data'!#REF!&gt;0,'Measured Data'!#REF!+'Measured Data'!#REF!*'Measured Data'!#REF!/'In Process Calc.'!$J12,"")</f>
        <v>#REF!</v>
      </c>
      <c r="AD11" s="243" t="e">
        <f>IF('Measured Data'!#REF!&gt;0,'Measured Data'!#REF!+'Measured Data'!#REF!*'Measured Data'!#REF!/'In Process Calc.'!$J12,"")</f>
        <v>#REF!</v>
      </c>
      <c r="AE11" s="243" t="e">
        <f>IF('Measured Data'!#REF!&gt;0,'Measured Data'!#REF!+'Measured Data'!#REF!*'Measured Data'!#REF!/'In Process Calc.'!$J12,"")</f>
        <v>#REF!</v>
      </c>
      <c r="AF11" s="243" t="e">
        <f>IF('Measured Data'!#REF!&gt;0,'Measured Data'!#REF!+'Measured Data'!#REF!*'Measured Data'!#REF!/'In Process Calc.'!$J12,"")</f>
        <v>#REF!</v>
      </c>
      <c r="AG11" s="243" t="e">
        <f>IF('Measured Data'!#REF!&gt;0,'Measured Data'!#REF!+'Measured Data'!#REF!*'Measured Data'!#REF!/'In Process Calc.'!$J12,"")</f>
        <v>#REF!</v>
      </c>
      <c r="AH11" s="243" t="e">
        <f>IF('Measured Data'!#REF!&gt;0,'Measured Data'!#REF!+'Measured Data'!#REF!*'Measured Data'!#REF!/'In Process Calc.'!$J12,"")</f>
        <v>#REF!</v>
      </c>
      <c r="AI11" s="243" t="e">
        <f>IF('Measured Data'!#REF!&gt;0,'Measured Data'!#REF!+'Measured Data'!#REF!*'Measured Data'!#REF!/'In Process Calc.'!$J12,"")</f>
        <v>#REF!</v>
      </c>
      <c r="AJ11" s="243" t="e">
        <f>IF('Measured Data'!#REF!&gt;0,'Measured Data'!#REF!+'Measured Data'!#REF!*'Measured Data'!#REF!/'In Process Calc.'!$J12,"")</f>
        <v>#REF!</v>
      </c>
      <c r="AK11" s="243" t="e">
        <f>IF('Measured Data'!#REF!&gt;0,'Measured Data'!#REF!+'Measured Data'!#REF!*'Measured Data'!#REF!/'In Process Calc.'!$J12,"")</f>
        <v>#REF!</v>
      </c>
      <c r="AL11" s="243" t="e">
        <f>IF('Measured Data'!#REF!&gt;0,'Measured Data'!#REF!+'Measured Data'!#REF!*'Measured Data'!#REF!/'In Process Calc.'!$J12,"")</f>
        <v>#REF!</v>
      </c>
      <c r="AM11" s="243" t="e">
        <f>IF('Measured Data'!#REF!&gt;0,'Measured Data'!#REF!+'Measured Data'!#REF!*'Measured Data'!#REF!/'In Process Calc.'!$J12,"")</f>
        <v>#REF!</v>
      </c>
      <c r="AN11" s="243" t="e">
        <f>IF('Measured Data'!#REF!&gt;0,'Measured Data'!#REF!+'Measured Data'!#REF!*'Measured Data'!#REF!/'In Process Calc.'!$J12,"")</f>
        <v>#REF!</v>
      </c>
      <c r="AO11" s="243" t="e">
        <f>IF('Measured Data'!#REF!&gt;0,'Measured Data'!#REF!+'Measured Data'!#REF!*'Measured Data'!#REF!/'In Process Calc.'!$J12,"")</f>
        <v>#REF!</v>
      </c>
      <c r="AP11" s="243" t="e">
        <f>IF('Measured Data'!#REF!&gt;0,'Measured Data'!#REF!+'Measured Data'!#REF!*'Measured Data'!#REF!/'In Process Calc.'!$J12,"")</f>
        <v>#REF!</v>
      </c>
      <c r="AQ11" s="243" t="e">
        <f>IF('Measured Data'!#REF!&gt;0,'Measured Data'!#REF!+'Measured Data'!#REF!*'Measured Data'!#REF!/'In Process Calc.'!$J12,"")</f>
        <v>#REF!</v>
      </c>
      <c r="AR11" s="243" t="e">
        <f>IF('Measured Data'!#REF!&gt;0,'Measured Data'!#REF!,"")</f>
        <v>#REF!</v>
      </c>
      <c r="AS11" s="243" t="e">
        <f>IF('Measured Data'!#REF!&gt;0,'Measured Data'!#REF!,"")</f>
        <v>#REF!</v>
      </c>
      <c r="AT11" s="243" t="e">
        <f>IF('Measured Data'!#REF!&gt;0,'Measured Data'!#REF!,"")</f>
        <v>#REF!</v>
      </c>
      <c r="AU11" s="243" t="e">
        <f>IF('Measured Data'!#REF!&gt;0,'Measured Data'!#REF!,"")</f>
        <v>#REF!</v>
      </c>
      <c r="AV11" s="243" t="e">
        <f>IF('Measured Data'!#REF!&gt;0,'Measured Data'!#REF!,"")</f>
        <v>#REF!</v>
      </c>
      <c r="AW11" s="243" t="e">
        <f>IF('Measured Data'!#REF!&gt;0,'Measured Data'!#REF!,"")</f>
        <v>#REF!</v>
      </c>
      <c r="AX11" s="243" t="e">
        <f>IF('Measured Data'!#REF!&gt;0,'Measured Data'!#REF!,"")</f>
        <v>#REF!</v>
      </c>
      <c r="AY11" s="243" t="e">
        <f>IF('Measured Data'!#REF!&gt;0,'Measured Data'!#REF!,"")</f>
        <v>#REF!</v>
      </c>
      <c r="AZ11" s="243" t="e">
        <f>IF('Measured Data'!#REF!&gt;0,'Measured Data'!#REF!,"")</f>
        <v>#REF!</v>
      </c>
      <c r="BA11" s="243" t="e">
        <f>IF('Measured Data'!#REF!&gt;0,'Measured Data'!#REF!,"")</f>
        <v>#REF!</v>
      </c>
      <c r="BB11" s="243" t="e">
        <f>IF('Measured Data'!#REF!&gt;0,'Measured Data'!#REF!,"")</f>
        <v>#REF!</v>
      </c>
      <c r="BC11" s="243" t="e">
        <f>IF('Measured Data'!#REF!&gt;0,'Measured Data'!#REF!,"")</f>
        <v>#REF!</v>
      </c>
      <c r="BD11" s="243" t="e">
        <f>IF('Measured Data'!#REF!&gt;0,'Measured Data'!#REF!,"")</f>
        <v>#REF!</v>
      </c>
      <c r="BE11" s="243" t="e">
        <f>IF('Measured Data'!#REF!&gt;0,'Measured Data'!#REF!,"")</f>
        <v>#REF!</v>
      </c>
      <c r="BF11" s="243" t="e">
        <f>IF('Measured Data'!#REF!&gt;0,'Measured Data'!#REF!,"")</f>
        <v>#REF!</v>
      </c>
      <c r="BG11" s="243" t="e">
        <f>IF('Measured Data'!#REF!&gt;0,'Measured Data'!#REF!,"")</f>
        <v>#REF!</v>
      </c>
      <c r="BH11" s="243" t="e">
        <f>IF('Measured Data'!#REF!&gt;0,'Measured Data'!#REF!,"")</f>
        <v>#REF!</v>
      </c>
      <c r="BI11" s="243" t="e">
        <f>IF('Measured Data'!#REF!&gt;0,'Measured Data'!#REF!,"")</f>
        <v>#REF!</v>
      </c>
      <c r="BJ11" s="243" t="e">
        <f>IF('Measured Data'!#REF!&gt;0,'Measured Data'!#REF!,"")</f>
        <v>#REF!</v>
      </c>
      <c r="BK11" s="243" t="e">
        <f>IF('Measured Data'!#REF!&gt;0,'Measured Data'!#REF!,"")</f>
        <v>#REF!</v>
      </c>
      <c r="BL11" s="243" t="e">
        <f>IF('Measured Data'!#REF!&gt;0,'Measured Data'!#REF!,"")</f>
        <v>#REF!</v>
      </c>
      <c r="BM11" s="243" t="e">
        <f>IF('Measured Data'!#REF!&gt;0,'Measured Data'!#REF!,"")</f>
        <v>#REF!</v>
      </c>
      <c r="BN11" s="243" t="e">
        <f>IF('Measured Data'!#REF!&gt;0,'In Process Calc.'!B11,"")</f>
        <v>#REF!</v>
      </c>
      <c r="BO11" s="243" t="e">
        <f>IF('Measured Data'!#REF!&gt;0,'In Process Calc.'!C11,"")</f>
        <v>#REF!</v>
      </c>
    </row>
    <row r="12" spans="1:67">
      <c r="A12" s="238" t="e">
        <f>IF('Measured Data'!#REF!&gt;0,'Measured Data'!$B$1,"")</f>
        <v>#REF!</v>
      </c>
      <c r="B12" s="238" t="e">
        <f>IF('Measured Data'!#REF!&gt;0,'Measured Data'!A14+0.1,"")</f>
        <v>#REF!</v>
      </c>
      <c r="C12" s="242" t="e">
        <f>IF('Measured Data'!#REF!&gt;0,'Measured Data'!B14,"")</f>
        <v>#REF!</v>
      </c>
      <c r="D12" s="247" t="e">
        <f>IF('Measured Data'!#REF!&gt;0,'Measured Data'!C14,"")</f>
        <v>#REF!</v>
      </c>
      <c r="E12" s="238" t="e">
        <f>IF('Measured Data'!#REF!&gt;0,'Measured Data'!D14,"")</f>
        <v>#REF!</v>
      </c>
      <c r="F12" s="238" t="e">
        <f>IF('Measured Data'!#REF!&gt;0,'Measured Data'!#REF!,"")</f>
        <v>#REF!</v>
      </c>
      <c r="G12" s="238" t="e">
        <f>IF('Measured Data'!#REF!&gt;0,'Measured Data'!G14,"")</f>
        <v>#REF!</v>
      </c>
      <c r="H12" s="243" t="e">
        <f>IF('Measured Data'!#REF!&gt;0,'Measured Data'!H14,"")</f>
        <v>#REF!</v>
      </c>
      <c r="I12" s="243" t="e">
        <f>IF('Measured Data'!#REF!&gt;0,'Measured Data'!I14,"")</f>
        <v>#REF!</v>
      </c>
      <c r="J12" s="243" t="e">
        <f>IF('Measured Data'!#REF!&gt;0,'Measured Data'!J14,"")</f>
        <v>#REF!</v>
      </c>
      <c r="K12" s="243" t="e">
        <f>IF('Measured Data'!#REF!&gt;0,'Measured Data'!K14,"")</f>
        <v>#REF!</v>
      </c>
      <c r="L12" s="238" t="e">
        <f>IF('Measured Data'!#REF!&gt;0,'Measured Data'!L14,"")</f>
        <v>#REF!</v>
      </c>
      <c r="M12" s="238" t="e">
        <f>IF('Measured Data'!#REF!&gt;0,'Measured Data'!M14,"")</f>
        <v>#REF!</v>
      </c>
      <c r="N12" s="238" t="e">
        <f>IF('Measured Data'!#REF!&gt;0,'Measured Data'!N14,"")</f>
        <v>#REF!</v>
      </c>
      <c r="O12" s="238" t="e">
        <f>IF('Measured Data'!#REF!&gt;0,'Measured Data'!O14,"")</f>
        <v>#REF!</v>
      </c>
      <c r="P12" s="238" t="e">
        <f>IF('Measured Data'!#REF!&gt;0,'Measured Data'!P14,"")</f>
        <v>#REF!</v>
      </c>
      <c r="Q12" s="238" t="e">
        <f>IF('Measured Data'!#REF!&gt;0,'Measured Data'!Q14,"")</f>
        <v>#REF!</v>
      </c>
      <c r="R12" s="238" t="e">
        <f>IF('Measured Data'!#REF!&gt;0,'Measured Data'!R14,"")</f>
        <v>#REF!</v>
      </c>
      <c r="S12" s="238" t="e">
        <f>IF('Measured Data'!#REF!&gt;0,'Measured Data'!S14,"")</f>
        <v>#REF!</v>
      </c>
      <c r="T12" s="243" t="e">
        <f>IF('Measured Data'!#REF!&gt;0,'Measured Data'!U14+'Measured Data'!#REF!*'Measured Data'!AS14/'In Process Calc.'!#REF!,"")</f>
        <v>#REF!</v>
      </c>
      <c r="U12" s="243" t="e">
        <f>IF('Measured Data'!#REF!&gt;0,'Measured Data'!V14+'Measured Data'!#REF!*'Measured Data'!AT14/'In Process Calc.'!#REF!,"")</f>
        <v>#REF!</v>
      </c>
      <c r="V12" s="243" t="e">
        <f>IF('Measured Data'!#REF!&gt;0,'Measured Data'!W14+'Measured Data'!#REF!*'Measured Data'!AU14/'In Process Calc.'!#REF!,"")</f>
        <v>#REF!</v>
      </c>
      <c r="W12" s="243" t="e">
        <f>IF('Measured Data'!#REF!&gt;0,'Measured Data'!X14+'Measured Data'!#REF!*'Measured Data'!AV14/'In Process Calc.'!#REF!,"")</f>
        <v>#REF!</v>
      </c>
      <c r="X12" s="243" t="e">
        <f>IF('Measured Data'!#REF!&gt;0,'Measured Data'!Y14+'Measured Data'!#REF!*'Measured Data'!AW14/'In Process Calc.'!#REF!,"")</f>
        <v>#REF!</v>
      </c>
      <c r="Y12" s="243" t="e">
        <f>IF('Measured Data'!#REF!&gt;0,'Measured Data'!Z14+'Measured Data'!#REF!*'Measured Data'!AX14/'In Process Calc.'!#REF!,"")</f>
        <v>#REF!</v>
      </c>
      <c r="Z12" s="243" t="e">
        <f>IF('Measured Data'!#REF!&gt;0,'Measured Data'!AA14+'Measured Data'!#REF!*'Measured Data'!AY14/'In Process Calc.'!#REF!,"")</f>
        <v>#REF!</v>
      </c>
      <c r="AA12" s="243" t="e">
        <f>IF('Measured Data'!#REF!&gt;0,'Measured Data'!AB14+'Measured Data'!#REF!*'Measured Data'!AZ14/'In Process Calc.'!#REF!,"")</f>
        <v>#REF!</v>
      </c>
      <c r="AB12" s="243" t="e">
        <f>IF('Measured Data'!#REF!&gt;0,'Measured Data'!AC14+'Measured Data'!#REF!*'Measured Data'!BA14/'In Process Calc.'!#REF!,"")</f>
        <v>#REF!</v>
      </c>
      <c r="AC12" s="243" t="e">
        <f>IF('Measured Data'!#REF!&gt;0,'Measured Data'!AD14+'Measured Data'!#REF!*'Measured Data'!BB14/'In Process Calc.'!#REF!,"")</f>
        <v>#REF!</v>
      </c>
      <c r="AD12" s="243" t="e">
        <f>IF('Measured Data'!#REF!&gt;0,'Measured Data'!AE14+'Measured Data'!#REF!*'Measured Data'!BC14/'In Process Calc.'!#REF!,"")</f>
        <v>#REF!</v>
      </c>
      <c r="AE12" s="243" t="e">
        <f>IF('Measured Data'!#REF!&gt;0,'Measured Data'!AF14+'Measured Data'!#REF!*'Measured Data'!BE14/'In Process Calc.'!#REF!,"")</f>
        <v>#REF!</v>
      </c>
      <c r="AF12" s="243" t="e">
        <f>IF('Measured Data'!#REF!&gt;0,'Measured Data'!AG14+'Measured Data'!#REF!*'Measured Data'!BF14/'In Process Calc.'!#REF!,"")</f>
        <v>#REF!</v>
      </c>
      <c r="AG12" s="243" t="e">
        <f>IF('Measured Data'!#REF!&gt;0,'Measured Data'!AH14+'Measured Data'!#REF!*'Measured Data'!BG14/'In Process Calc.'!#REF!,"")</f>
        <v>#REF!</v>
      </c>
      <c r="AH12" s="243" t="e">
        <f>IF('Measured Data'!#REF!&gt;0,'Measured Data'!AI14+'Measured Data'!#REF!*'Measured Data'!BI14/'In Process Calc.'!#REF!,"")</f>
        <v>#REF!</v>
      </c>
      <c r="AI12" s="243" t="e">
        <f>IF('Measured Data'!#REF!&gt;0,'Measured Data'!AJ14+'Measured Data'!#REF!*'Measured Data'!BJ14/'In Process Calc.'!#REF!,"")</f>
        <v>#REF!</v>
      </c>
      <c r="AJ12" s="243" t="e">
        <f>IF('Measured Data'!#REF!&gt;0,'Measured Data'!AK14+'Measured Data'!#REF!*'Measured Data'!BK14/'In Process Calc.'!#REF!,"")</f>
        <v>#REF!</v>
      </c>
      <c r="AK12" s="243" t="e">
        <f>IF('Measured Data'!#REF!&gt;0,'Measured Data'!AL14+'Measured Data'!#REF!*'Measured Data'!BL14/'In Process Calc.'!#REF!,"")</f>
        <v>#REF!</v>
      </c>
      <c r="AL12" s="243" t="e">
        <f>IF('Measured Data'!#REF!&gt;0,'Measured Data'!AM14+'Measured Data'!#REF!*'Measured Data'!BM14/'In Process Calc.'!#REF!,"")</f>
        <v>#REF!</v>
      </c>
      <c r="AM12" s="243" t="e">
        <f>IF('Measured Data'!#REF!&gt;0,'Measured Data'!AN14+'Measured Data'!#REF!*'Measured Data'!BN14/'In Process Calc.'!#REF!,"")</f>
        <v>#REF!</v>
      </c>
      <c r="AN12" s="243" t="e">
        <f>IF('Measured Data'!#REF!&gt;0,'Measured Data'!AO14+'Measured Data'!#REF!*'Measured Data'!BO14/'In Process Calc.'!#REF!,"")</f>
        <v>#REF!</v>
      </c>
      <c r="AO12" s="243" t="e">
        <f>IF('Measured Data'!#REF!&gt;0,'Measured Data'!AP14+'Measured Data'!#REF!*'Measured Data'!BP14/'In Process Calc.'!#REF!,"")</f>
        <v>#REF!</v>
      </c>
      <c r="AP12" s="243" t="e">
        <f>IF('Measured Data'!#REF!&gt;0,'Measured Data'!AQ14+'Measured Data'!#REF!*'Measured Data'!BQ14/'In Process Calc.'!#REF!,"")</f>
        <v>#REF!</v>
      </c>
      <c r="AQ12" s="243" t="e">
        <f>IF('Measured Data'!#REF!&gt;0,'Measured Data'!AR14+'Measured Data'!#REF!*'Measured Data'!BR14/'In Process Calc.'!#REF!,"")</f>
        <v>#REF!</v>
      </c>
      <c r="AR12" s="243" t="e">
        <f>IF('Measured Data'!#REF!&gt;0,'Measured Data'!AS14,"")</f>
        <v>#REF!</v>
      </c>
      <c r="AS12" s="243" t="e">
        <f>IF('Measured Data'!#REF!&gt;0,'Measured Data'!AT14,"")</f>
        <v>#REF!</v>
      </c>
      <c r="AT12" s="243" t="e">
        <f>IF('Measured Data'!#REF!&gt;0,'Measured Data'!AU14,"")</f>
        <v>#REF!</v>
      </c>
      <c r="AU12" s="243" t="e">
        <f>IF('Measured Data'!#REF!&gt;0,'Measured Data'!AV14,"")</f>
        <v>#REF!</v>
      </c>
      <c r="AV12" s="243" t="e">
        <f>IF('Measured Data'!#REF!&gt;0,'Measured Data'!AW14,"")</f>
        <v>#REF!</v>
      </c>
      <c r="AW12" s="243" t="e">
        <f>IF('Measured Data'!#REF!&gt;0,'Measured Data'!AX14,"")</f>
        <v>#REF!</v>
      </c>
      <c r="AX12" s="243" t="e">
        <f>IF('Measured Data'!#REF!&gt;0,'Measured Data'!AY14,"")</f>
        <v>#REF!</v>
      </c>
      <c r="AY12" s="243" t="e">
        <f>IF('Measured Data'!#REF!&gt;0,'Measured Data'!AZ14,"")</f>
        <v>#REF!</v>
      </c>
      <c r="AZ12" s="243" t="e">
        <f>IF('Measured Data'!#REF!&gt;0,'Measured Data'!BA14,"")</f>
        <v>#REF!</v>
      </c>
      <c r="BA12" s="243" t="e">
        <f>IF('Measured Data'!#REF!&gt;0,'Measured Data'!BB14,"")</f>
        <v>#REF!</v>
      </c>
      <c r="BB12" s="243" t="e">
        <f>IF('Measured Data'!#REF!&gt;0,'Measured Data'!BC14,"")</f>
        <v>#REF!</v>
      </c>
      <c r="BC12" s="243" t="e">
        <f>IF('Measured Data'!#REF!&gt;0,'Measured Data'!BE14,"")</f>
        <v>#REF!</v>
      </c>
      <c r="BD12" s="243" t="e">
        <f>IF('Measured Data'!#REF!&gt;0,'Measured Data'!BF14,"")</f>
        <v>#REF!</v>
      </c>
      <c r="BE12" s="243" t="e">
        <f>IF('Measured Data'!#REF!&gt;0,'Measured Data'!BG14,"")</f>
        <v>#REF!</v>
      </c>
      <c r="BF12" s="243" t="e">
        <f>IF('Measured Data'!#REF!&gt;0,'Measured Data'!BI14,"")</f>
        <v>#REF!</v>
      </c>
      <c r="BG12" s="243" t="e">
        <f>IF('Measured Data'!#REF!&gt;0,'Measured Data'!BJ14,"")</f>
        <v>#REF!</v>
      </c>
      <c r="BH12" s="243" t="e">
        <f>IF('Measured Data'!#REF!&gt;0,'Measured Data'!BK14,"")</f>
        <v>#REF!</v>
      </c>
      <c r="BI12" s="243" t="e">
        <f>IF('Measured Data'!#REF!&gt;0,'Measured Data'!BL14,"")</f>
        <v>#REF!</v>
      </c>
      <c r="BJ12" s="243" t="e">
        <f>IF('Measured Data'!#REF!&gt;0,'Measured Data'!BM14,"")</f>
        <v>#REF!</v>
      </c>
      <c r="BK12" s="243" t="e">
        <f>IF('Measured Data'!#REF!&gt;0,'Measured Data'!BN14,"")</f>
        <v>#REF!</v>
      </c>
      <c r="BL12" s="243" t="e">
        <f>IF('Measured Data'!#REF!&gt;0,'Measured Data'!BO14,"")</f>
        <v>#REF!</v>
      </c>
      <c r="BM12" s="243" t="e">
        <f>IF('Measured Data'!#REF!&gt;0,'Measured Data'!BP14,"")</f>
        <v>#REF!</v>
      </c>
      <c r="BN12" s="243" t="e">
        <f>IF('Measured Data'!#REF!&gt;0,'In Process Calc.'!B12,"")</f>
        <v>#REF!</v>
      </c>
      <c r="BO12" s="243" t="e">
        <f>IF('Measured Data'!#REF!&gt;0,'In Process Calc.'!C12,"")</f>
        <v>#REF!</v>
      </c>
    </row>
    <row r="13" spans="1:67">
      <c r="A13" s="238" t="e">
        <f>IF('Measured Data'!#REF!&gt;0,'Measured Data'!$B$1,"")</f>
        <v>#REF!</v>
      </c>
      <c r="B13" s="238" t="e">
        <f>IF('Measured Data'!#REF!&gt;0,'Measured Data'!#REF!+0.1,"")</f>
        <v>#REF!</v>
      </c>
      <c r="C13" s="242" t="e">
        <f>IF('Measured Data'!#REF!&gt;0,'Measured Data'!#REF!,"")</f>
        <v>#REF!</v>
      </c>
      <c r="D13" s="247" t="e">
        <f>IF('Measured Data'!#REF!&gt;0,'Measured Data'!#REF!,"")</f>
        <v>#REF!</v>
      </c>
      <c r="E13" s="238" t="e">
        <f>IF('Measured Data'!#REF!&gt;0,'Measured Data'!#REF!,"")</f>
        <v>#REF!</v>
      </c>
      <c r="F13" s="238" t="e">
        <f>IF('Measured Data'!#REF!&gt;0,'Measured Data'!#REF!,"")</f>
        <v>#REF!</v>
      </c>
      <c r="G13" s="238" t="e">
        <f>IF('Measured Data'!#REF!&gt;0,'Measured Data'!#REF!,"")</f>
        <v>#REF!</v>
      </c>
      <c r="H13" s="243" t="e">
        <f>IF('Measured Data'!#REF!&gt;0,'Measured Data'!#REF!,"")</f>
        <v>#REF!</v>
      </c>
      <c r="I13" s="243" t="e">
        <f>IF('Measured Data'!#REF!&gt;0,'Measured Data'!#REF!,"")</f>
        <v>#REF!</v>
      </c>
      <c r="J13" s="243" t="e">
        <f>IF('Measured Data'!#REF!&gt;0,'Measured Data'!#REF!,"")</f>
        <v>#REF!</v>
      </c>
      <c r="K13" s="243" t="e">
        <f>IF('Measured Data'!#REF!&gt;0,'Measured Data'!#REF!,"")</f>
        <v>#REF!</v>
      </c>
      <c r="L13" s="238" t="e">
        <f>IF('Measured Data'!#REF!&gt;0,'Measured Data'!#REF!,"")</f>
        <v>#REF!</v>
      </c>
      <c r="M13" s="238" t="e">
        <f>IF('Measured Data'!#REF!&gt;0,'Measured Data'!#REF!,"")</f>
        <v>#REF!</v>
      </c>
      <c r="N13" s="238" t="e">
        <f>IF('Measured Data'!#REF!&gt;0,'Measured Data'!#REF!,"")</f>
        <v>#REF!</v>
      </c>
      <c r="O13" s="238" t="e">
        <f>IF('Measured Data'!#REF!&gt;0,'Measured Data'!#REF!,"")</f>
        <v>#REF!</v>
      </c>
      <c r="P13" s="238" t="e">
        <f>IF('Measured Data'!#REF!&gt;0,'Measured Data'!#REF!,"")</f>
        <v>#REF!</v>
      </c>
      <c r="Q13" s="238" t="e">
        <f>IF('Measured Data'!#REF!&gt;0,'Measured Data'!#REF!,"")</f>
        <v>#REF!</v>
      </c>
      <c r="R13" s="238" t="e">
        <f>IF('Measured Data'!#REF!&gt;0,'Measured Data'!#REF!,"")</f>
        <v>#REF!</v>
      </c>
      <c r="S13" s="238" t="e">
        <f>IF('Measured Data'!#REF!&gt;0,'Measured Data'!#REF!,"")</f>
        <v>#REF!</v>
      </c>
      <c r="T13" s="243" t="e">
        <f>IF('Measured Data'!#REF!&gt;0,'Measured Data'!#REF!+'Measured Data'!#REF!*'Measured Data'!#REF!/'In Process Calc.'!#REF!,"")</f>
        <v>#REF!</v>
      </c>
      <c r="U13" s="243" t="e">
        <f>IF('Measured Data'!#REF!&gt;0,'Measured Data'!#REF!+'Measured Data'!#REF!*'Measured Data'!#REF!/'In Process Calc.'!#REF!,"")</f>
        <v>#REF!</v>
      </c>
      <c r="V13" s="243" t="e">
        <f>IF('Measured Data'!#REF!&gt;0,'Measured Data'!#REF!+'Measured Data'!#REF!*'Measured Data'!#REF!/'In Process Calc.'!#REF!,"")</f>
        <v>#REF!</v>
      </c>
      <c r="W13" s="243" t="e">
        <f>IF('Measured Data'!#REF!&gt;0,'Measured Data'!#REF!+'Measured Data'!#REF!*'Measured Data'!#REF!/'In Process Calc.'!#REF!,"")</f>
        <v>#REF!</v>
      </c>
      <c r="X13" s="243" t="e">
        <f>IF('Measured Data'!#REF!&gt;0,'Measured Data'!#REF!+'Measured Data'!#REF!*'Measured Data'!#REF!/'In Process Calc.'!#REF!,"")</f>
        <v>#REF!</v>
      </c>
      <c r="Y13" s="243" t="e">
        <f>IF('Measured Data'!#REF!&gt;0,'Measured Data'!#REF!+'Measured Data'!#REF!*'Measured Data'!#REF!/'In Process Calc.'!#REF!,"")</f>
        <v>#REF!</v>
      </c>
      <c r="Z13" s="243" t="e">
        <f>IF('Measured Data'!#REF!&gt;0,'Measured Data'!#REF!+'Measured Data'!#REF!*'Measured Data'!#REF!/'In Process Calc.'!#REF!,"")</f>
        <v>#REF!</v>
      </c>
      <c r="AA13" s="243" t="e">
        <f>IF('Measured Data'!#REF!&gt;0,'Measured Data'!#REF!+'Measured Data'!#REF!*'Measured Data'!#REF!/'In Process Calc.'!#REF!,"")</f>
        <v>#REF!</v>
      </c>
      <c r="AB13" s="243" t="e">
        <f>IF('Measured Data'!#REF!&gt;0,'Measured Data'!#REF!+'Measured Data'!#REF!*'Measured Data'!#REF!/'In Process Calc.'!#REF!,"")</f>
        <v>#REF!</v>
      </c>
      <c r="AC13" s="243" t="e">
        <f>IF('Measured Data'!#REF!&gt;0,'Measured Data'!#REF!+'Measured Data'!#REF!*'Measured Data'!#REF!/'In Process Calc.'!#REF!,"")</f>
        <v>#REF!</v>
      </c>
      <c r="AD13" s="243" t="e">
        <f>IF('Measured Data'!#REF!&gt;0,'Measured Data'!#REF!+'Measured Data'!#REF!*'Measured Data'!#REF!/'In Process Calc.'!#REF!,"")</f>
        <v>#REF!</v>
      </c>
      <c r="AE13" s="243" t="e">
        <f>IF('Measured Data'!#REF!&gt;0,'Measured Data'!#REF!+'Measured Data'!#REF!*'Measured Data'!#REF!/'In Process Calc.'!#REF!,"")</f>
        <v>#REF!</v>
      </c>
      <c r="AF13" s="243" t="e">
        <f>IF('Measured Data'!#REF!&gt;0,'Measured Data'!#REF!+'Measured Data'!#REF!*'Measured Data'!#REF!/'In Process Calc.'!#REF!,"")</f>
        <v>#REF!</v>
      </c>
      <c r="AG13" s="243" t="e">
        <f>IF('Measured Data'!#REF!&gt;0,'Measured Data'!#REF!+'Measured Data'!#REF!*'Measured Data'!#REF!/'In Process Calc.'!#REF!,"")</f>
        <v>#REF!</v>
      </c>
      <c r="AH13" s="243" t="e">
        <f>IF('Measured Data'!#REF!&gt;0,'Measured Data'!#REF!+'Measured Data'!#REF!*'Measured Data'!#REF!/'In Process Calc.'!#REF!,"")</f>
        <v>#REF!</v>
      </c>
      <c r="AI13" s="243" t="e">
        <f>IF('Measured Data'!#REF!&gt;0,'Measured Data'!#REF!+'Measured Data'!#REF!*'Measured Data'!#REF!/'In Process Calc.'!#REF!,"")</f>
        <v>#REF!</v>
      </c>
      <c r="AJ13" s="243" t="e">
        <f>IF('Measured Data'!#REF!&gt;0,'Measured Data'!#REF!+'Measured Data'!#REF!*'Measured Data'!#REF!/'In Process Calc.'!#REF!,"")</f>
        <v>#REF!</v>
      </c>
      <c r="AK13" s="243" t="e">
        <f>IF('Measured Data'!#REF!&gt;0,'Measured Data'!#REF!+'Measured Data'!#REF!*'Measured Data'!#REF!/'In Process Calc.'!#REF!,"")</f>
        <v>#REF!</v>
      </c>
      <c r="AL13" s="243" t="e">
        <f>IF('Measured Data'!#REF!&gt;0,'Measured Data'!#REF!+'Measured Data'!#REF!*'Measured Data'!#REF!/'In Process Calc.'!#REF!,"")</f>
        <v>#REF!</v>
      </c>
      <c r="AM13" s="243" t="e">
        <f>IF('Measured Data'!#REF!&gt;0,'Measured Data'!#REF!+'Measured Data'!#REF!*'Measured Data'!#REF!/'In Process Calc.'!#REF!,"")</f>
        <v>#REF!</v>
      </c>
      <c r="AN13" s="243" t="e">
        <f>IF('Measured Data'!#REF!&gt;0,'Measured Data'!#REF!+'Measured Data'!#REF!*'Measured Data'!#REF!/'In Process Calc.'!#REF!,"")</f>
        <v>#REF!</v>
      </c>
      <c r="AO13" s="243" t="e">
        <f>IF('Measured Data'!#REF!&gt;0,'Measured Data'!#REF!+'Measured Data'!#REF!*'Measured Data'!#REF!/'In Process Calc.'!#REF!,"")</f>
        <v>#REF!</v>
      </c>
      <c r="AP13" s="243" t="e">
        <f>IF('Measured Data'!#REF!&gt;0,'Measured Data'!#REF!+'Measured Data'!#REF!*'Measured Data'!#REF!/'In Process Calc.'!#REF!,"")</f>
        <v>#REF!</v>
      </c>
      <c r="AQ13" s="243" t="e">
        <f>IF('Measured Data'!#REF!&gt;0,'Measured Data'!#REF!+'Measured Data'!#REF!*'Measured Data'!#REF!/'In Process Calc.'!#REF!,"")</f>
        <v>#REF!</v>
      </c>
      <c r="AR13" s="243" t="e">
        <f>IF('Measured Data'!#REF!&gt;0,'Measured Data'!#REF!,"")</f>
        <v>#REF!</v>
      </c>
      <c r="AS13" s="243" t="e">
        <f>IF('Measured Data'!#REF!&gt;0,'Measured Data'!#REF!,"")</f>
        <v>#REF!</v>
      </c>
      <c r="AT13" s="243" t="e">
        <f>IF('Measured Data'!#REF!&gt;0,'Measured Data'!#REF!,"")</f>
        <v>#REF!</v>
      </c>
      <c r="AU13" s="243" t="e">
        <f>IF('Measured Data'!#REF!&gt;0,'Measured Data'!#REF!,"")</f>
        <v>#REF!</v>
      </c>
      <c r="AV13" s="243" t="e">
        <f>IF('Measured Data'!#REF!&gt;0,'Measured Data'!#REF!,"")</f>
        <v>#REF!</v>
      </c>
      <c r="AW13" s="243" t="e">
        <f>IF('Measured Data'!#REF!&gt;0,'Measured Data'!#REF!,"")</f>
        <v>#REF!</v>
      </c>
      <c r="AX13" s="243" t="e">
        <f>IF('Measured Data'!#REF!&gt;0,'Measured Data'!#REF!,"")</f>
        <v>#REF!</v>
      </c>
      <c r="AY13" s="243" t="e">
        <f>IF('Measured Data'!#REF!&gt;0,'Measured Data'!#REF!,"")</f>
        <v>#REF!</v>
      </c>
      <c r="AZ13" s="243" t="e">
        <f>IF('Measured Data'!#REF!&gt;0,'Measured Data'!#REF!,"")</f>
        <v>#REF!</v>
      </c>
      <c r="BA13" s="243" t="e">
        <f>IF('Measured Data'!#REF!&gt;0,'Measured Data'!#REF!,"")</f>
        <v>#REF!</v>
      </c>
      <c r="BB13" s="243" t="e">
        <f>IF('Measured Data'!#REF!&gt;0,'Measured Data'!#REF!,"")</f>
        <v>#REF!</v>
      </c>
      <c r="BC13" s="243" t="e">
        <f>IF('Measured Data'!#REF!&gt;0,'Measured Data'!#REF!,"")</f>
        <v>#REF!</v>
      </c>
      <c r="BD13" s="243" t="e">
        <f>IF('Measured Data'!#REF!&gt;0,'Measured Data'!#REF!,"")</f>
        <v>#REF!</v>
      </c>
      <c r="BE13" s="243" t="e">
        <f>IF('Measured Data'!#REF!&gt;0,'Measured Data'!#REF!,"")</f>
        <v>#REF!</v>
      </c>
      <c r="BF13" s="243" t="e">
        <f>IF('Measured Data'!#REF!&gt;0,'Measured Data'!#REF!,"")</f>
        <v>#REF!</v>
      </c>
      <c r="BG13" s="243" t="e">
        <f>IF('Measured Data'!#REF!&gt;0,'Measured Data'!#REF!,"")</f>
        <v>#REF!</v>
      </c>
      <c r="BH13" s="243" t="e">
        <f>IF('Measured Data'!#REF!&gt;0,'Measured Data'!#REF!,"")</f>
        <v>#REF!</v>
      </c>
      <c r="BI13" s="243" t="e">
        <f>IF('Measured Data'!#REF!&gt;0,'Measured Data'!#REF!,"")</f>
        <v>#REF!</v>
      </c>
      <c r="BJ13" s="243" t="e">
        <f>IF('Measured Data'!#REF!&gt;0,'Measured Data'!#REF!,"")</f>
        <v>#REF!</v>
      </c>
      <c r="BK13" s="243" t="e">
        <f>IF('Measured Data'!#REF!&gt;0,'Measured Data'!#REF!,"")</f>
        <v>#REF!</v>
      </c>
      <c r="BL13" s="243" t="e">
        <f>IF('Measured Data'!#REF!&gt;0,'Measured Data'!#REF!,"")</f>
        <v>#REF!</v>
      </c>
      <c r="BM13" s="243" t="e">
        <f>IF('Measured Data'!#REF!&gt;0,'Measured Data'!#REF!,"")</f>
        <v>#REF!</v>
      </c>
      <c r="BN13" s="243" t="e">
        <f>IF('Measured Data'!#REF!&gt;0,'In Process Calc.'!#REF!,"")</f>
        <v>#REF!</v>
      </c>
      <c r="BO13" s="243" t="e">
        <f>IF('Measured Data'!#REF!&gt;0,'In Process Calc.'!#REF!,"")</f>
        <v>#REF!</v>
      </c>
    </row>
    <row r="14" spans="1:67">
      <c r="A14" s="238" t="e">
        <f>IF('Measured Data'!#REF!&gt;0,'Measured Data'!$B$1,"")</f>
        <v>#REF!</v>
      </c>
      <c r="B14" s="238" t="e">
        <f>IF('Measured Data'!#REF!&gt;0,'Measured Data'!#REF!+0.1,"")</f>
        <v>#REF!</v>
      </c>
      <c r="C14" s="242" t="e">
        <f>IF('Measured Data'!#REF!&gt;0,'Measured Data'!#REF!,"")</f>
        <v>#REF!</v>
      </c>
      <c r="D14" s="247" t="e">
        <f>IF('Measured Data'!#REF!&gt;0,'Measured Data'!#REF!,"")</f>
        <v>#REF!</v>
      </c>
      <c r="E14" s="238" t="e">
        <f>IF('Measured Data'!#REF!&gt;0,'Measured Data'!#REF!,"")</f>
        <v>#REF!</v>
      </c>
      <c r="F14" s="238" t="e">
        <f>IF('Measured Data'!#REF!&gt;0,'Measured Data'!#REF!,"")</f>
        <v>#REF!</v>
      </c>
      <c r="G14" s="238" t="e">
        <f>IF('Measured Data'!#REF!&gt;0,'Measured Data'!#REF!,"")</f>
        <v>#REF!</v>
      </c>
      <c r="H14" s="243" t="e">
        <f>IF('Measured Data'!#REF!&gt;0,'Measured Data'!#REF!,"")</f>
        <v>#REF!</v>
      </c>
      <c r="I14" s="243" t="e">
        <f>IF('Measured Data'!#REF!&gt;0,'Measured Data'!#REF!,"")</f>
        <v>#REF!</v>
      </c>
      <c r="J14" s="243" t="e">
        <f>IF('Measured Data'!#REF!&gt;0,'Measured Data'!#REF!,"")</f>
        <v>#REF!</v>
      </c>
      <c r="K14" s="243" t="e">
        <f>IF('Measured Data'!#REF!&gt;0,'Measured Data'!#REF!,"")</f>
        <v>#REF!</v>
      </c>
      <c r="L14" s="238" t="e">
        <f>IF('Measured Data'!#REF!&gt;0,'Measured Data'!#REF!,"")</f>
        <v>#REF!</v>
      </c>
      <c r="M14" s="238" t="e">
        <f>IF('Measured Data'!#REF!&gt;0,'Measured Data'!#REF!,"")</f>
        <v>#REF!</v>
      </c>
      <c r="N14" s="238" t="e">
        <f>IF('Measured Data'!#REF!&gt;0,'Measured Data'!#REF!,"")</f>
        <v>#REF!</v>
      </c>
      <c r="O14" s="238" t="e">
        <f>IF('Measured Data'!#REF!&gt;0,'Measured Data'!#REF!,"")</f>
        <v>#REF!</v>
      </c>
      <c r="P14" s="238" t="e">
        <f>IF('Measured Data'!#REF!&gt;0,'Measured Data'!#REF!,"")</f>
        <v>#REF!</v>
      </c>
      <c r="Q14" s="238" t="e">
        <f>IF('Measured Data'!#REF!&gt;0,'Measured Data'!#REF!,"")</f>
        <v>#REF!</v>
      </c>
      <c r="R14" s="238" t="e">
        <f>IF('Measured Data'!#REF!&gt;0,'Measured Data'!#REF!,"")</f>
        <v>#REF!</v>
      </c>
      <c r="S14" s="238" t="e">
        <f>IF('Measured Data'!#REF!&gt;0,'Measured Data'!#REF!,"")</f>
        <v>#REF!</v>
      </c>
      <c r="T14" s="243" t="e">
        <f>IF('Measured Data'!#REF!&gt;0,'Measured Data'!#REF!+'Measured Data'!#REF!*'Measured Data'!#REF!/'In Process Calc.'!#REF!,"")</f>
        <v>#REF!</v>
      </c>
      <c r="U14" s="243" t="e">
        <f>IF('Measured Data'!#REF!&gt;0,'Measured Data'!#REF!+'Measured Data'!#REF!*'Measured Data'!#REF!/'In Process Calc.'!#REF!,"")</f>
        <v>#REF!</v>
      </c>
      <c r="V14" s="243" t="e">
        <f>IF('Measured Data'!#REF!&gt;0,'Measured Data'!#REF!+'Measured Data'!#REF!*'Measured Data'!#REF!/'In Process Calc.'!#REF!,"")</f>
        <v>#REF!</v>
      </c>
      <c r="W14" s="243" t="e">
        <f>IF('Measured Data'!#REF!&gt;0,'Measured Data'!#REF!+'Measured Data'!#REF!*'Measured Data'!#REF!/'In Process Calc.'!#REF!,"")</f>
        <v>#REF!</v>
      </c>
      <c r="X14" s="243" t="e">
        <f>IF('Measured Data'!#REF!&gt;0,'Measured Data'!#REF!+'Measured Data'!#REF!*'Measured Data'!#REF!/'In Process Calc.'!#REF!,"")</f>
        <v>#REF!</v>
      </c>
      <c r="Y14" s="243" t="e">
        <f>IF('Measured Data'!#REF!&gt;0,'Measured Data'!#REF!+'Measured Data'!#REF!*'Measured Data'!#REF!/'In Process Calc.'!#REF!,"")</f>
        <v>#REF!</v>
      </c>
      <c r="Z14" s="243" t="e">
        <f>IF('Measured Data'!#REF!&gt;0,'Measured Data'!#REF!+'Measured Data'!#REF!*'Measured Data'!#REF!/'In Process Calc.'!#REF!,"")</f>
        <v>#REF!</v>
      </c>
      <c r="AA14" s="243" t="e">
        <f>IF('Measured Data'!#REF!&gt;0,'Measured Data'!#REF!+'Measured Data'!#REF!*'Measured Data'!#REF!/'In Process Calc.'!#REF!,"")</f>
        <v>#REF!</v>
      </c>
      <c r="AB14" s="243" t="e">
        <f>IF('Measured Data'!#REF!&gt;0,'Measured Data'!#REF!+'Measured Data'!#REF!*'Measured Data'!#REF!/'In Process Calc.'!#REF!,"")</f>
        <v>#REF!</v>
      </c>
      <c r="AC14" s="243" t="e">
        <f>IF('Measured Data'!#REF!&gt;0,'Measured Data'!#REF!+'Measured Data'!#REF!*'Measured Data'!#REF!/'In Process Calc.'!#REF!,"")</f>
        <v>#REF!</v>
      </c>
      <c r="AD14" s="243" t="e">
        <f>IF('Measured Data'!#REF!&gt;0,'Measured Data'!#REF!+'Measured Data'!#REF!*'Measured Data'!#REF!/'In Process Calc.'!#REF!,"")</f>
        <v>#REF!</v>
      </c>
      <c r="AE14" s="243" t="e">
        <f>IF('Measured Data'!#REF!&gt;0,'Measured Data'!#REF!+'Measured Data'!#REF!*'Measured Data'!#REF!/'In Process Calc.'!#REF!,"")</f>
        <v>#REF!</v>
      </c>
      <c r="AF14" s="243" t="e">
        <f>IF('Measured Data'!#REF!&gt;0,'Measured Data'!#REF!+'Measured Data'!#REF!*'Measured Data'!#REF!/'In Process Calc.'!#REF!,"")</f>
        <v>#REF!</v>
      </c>
      <c r="AG14" s="243" t="e">
        <f>IF('Measured Data'!#REF!&gt;0,'Measured Data'!#REF!+'Measured Data'!#REF!*'Measured Data'!#REF!/'In Process Calc.'!#REF!,"")</f>
        <v>#REF!</v>
      </c>
      <c r="AH14" s="243" t="e">
        <f>IF('Measured Data'!#REF!&gt;0,'Measured Data'!#REF!+'Measured Data'!#REF!*'Measured Data'!#REF!/'In Process Calc.'!#REF!,"")</f>
        <v>#REF!</v>
      </c>
      <c r="AI14" s="243" t="e">
        <f>IF('Measured Data'!#REF!&gt;0,'Measured Data'!#REF!+'Measured Data'!#REF!*'Measured Data'!#REF!/'In Process Calc.'!#REF!,"")</f>
        <v>#REF!</v>
      </c>
      <c r="AJ14" s="243" t="e">
        <f>IF('Measured Data'!#REF!&gt;0,'Measured Data'!#REF!+'Measured Data'!#REF!*'Measured Data'!#REF!/'In Process Calc.'!#REF!,"")</f>
        <v>#REF!</v>
      </c>
      <c r="AK14" s="243" t="e">
        <f>IF('Measured Data'!#REF!&gt;0,'Measured Data'!#REF!+'Measured Data'!#REF!*'Measured Data'!#REF!/'In Process Calc.'!#REF!,"")</f>
        <v>#REF!</v>
      </c>
      <c r="AL14" s="243" t="e">
        <f>IF('Measured Data'!#REF!&gt;0,'Measured Data'!#REF!+'Measured Data'!#REF!*'Measured Data'!#REF!/'In Process Calc.'!#REF!,"")</f>
        <v>#REF!</v>
      </c>
      <c r="AM14" s="243" t="e">
        <f>IF('Measured Data'!#REF!&gt;0,'Measured Data'!#REF!+'Measured Data'!#REF!*'Measured Data'!#REF!/'In Process Calc.'!#REF!,"")</f>
        <v>#REF!</v>
      </c>
      <c r="AN14" s="243" t="e">
        <f>IF('Measured Data'!#REF!&gt;0,'Measured Data'!#REF!+'Measured Data'!#REF!*'Measured Data'!#REF!/'In Process Calc.'!#REF!,"")</f>
        <v>#REF!</v>
      </c>
      <c r="AO14" s="243" t="e">
        <f>IF('Measured Data'!#REF!&gt;0,'Measured Data'!#REF!+'Measured Data'!#REF!*'Measured Data'!#REF!/'In Process Calc.'!#REF!,"")</f>
        <v>#REF!</v>
      </c>
      <c r="AP14" s="243" t="e">
        <f>IF('Measured Data'!#REF!&gt;0,'Measured Data'!#REF!+'Measured Data'!#REF!*'Measured Data'!#REF!/'In Process Calc.'!#REF!,"")</f>
        <v>#REF!</v>
      </c>
      <c r="AQ14" s="243" t="e">
        <f>IF('Measured Data'!#REF!&gt;0,'Measured Data'!#REF!+'Measured Data'!#REF!*'Measured Data'!#REF!/'In Process Calc.'!#REF!,"")</f>
        <v>#REF!</v>
      </c>
      <c r="AR14" s="243" t="e">
        <f>IF('Measured Data'!#REF!&gt;0,'Measured Data'!#REF!,"")</f>
        <v>#REF!</v>
      </c>
      <c r="AS14" s="243" t="e">
        <f>IF('Measured Data'!#REF!&gt;0,'Measured Data'!#REF!,"")</f>
        <v>#REF!</v>
      </c>
      <c r="AT14" s="243" t="e">
        <f>IF('Measured Data'!#REF!&gt;0,'Measured Data'!#REF!,"")</f>
        <v>#REF!</v>
      </c>
      <c r="AU14" s="243" t="e">
        <f>IF('Measured Data'!#REF!&gt;0,'Measured Data'!#REF!,"")</f>
        <v>#REF!</v>
      </c>
      <c r="AV14" s="243" t="e">
        <f>IF('Measured Data'!#REF!&gt;0,'Measured Data'!#REF!,"")</f>
        <v>#REF!</v>
      </c>
      <c r="AW14" s="243" t="e">
        <f>IF('Measured Data'!#REF!&gt;0,'Measured Data'!#REF!,"")</f>
        <v>#REF!</v>
      </c>
      <c r="AX14" s="243" t="e">
        <f>IF('Measured Data'!#REF!&gt;0,'Measured Data'!#REF!,"")</f>
        <v>#REF!</v>
      </c>
      <c r="AY14" s="243" t="e">
        <f>IF('Measured Data'!#REF!&gt;0,'Measured Data'!#REF!,"")</f>
        <v>#REF!</v>
      </c>
      <c r="AZ14" s="243" t="e">
        <f>IF('Measured Data'!#REF!&gt;0,'Measured Data'!#REF!,"")</f>
        <v>#REF!</v>
      </c>
      <c r="BA14" s="243" t="e">
        <f>IF('Measured Data'!#REF!&gt;0,'Measured Data'!#REF!,"")</f>
        <v>#REF!</v>
      </c>
      <c r="BB14" s="243" t="e">
        <f>IF('Measured Data'!#REF!&gt;0,'Measured Data'!#REF!,"")</f>
        <v>#REF!</v>
      </c>
      <c r="BC14" s="243" t="e">
        <f>IF('Measured Data'!#REF!&gt;0,'Measured Data'!#REF!,"")</f>
        <v>#REF!</v>
      </c>
      <c r="BD14" s="243" t="e">
        <f>IF('Measured Data'!#REF!&gt;0,'Measured Data'!#REF!,"")</f>
        <v>#REF!</v>
      </c>
      <c r="BE14" s="243" t="e">
        <f>IF('Measured Data'!#REF!&gt;0,'Measured Data'!#REF!,"")</f>
        <v>#REF!</v>
      </c>
      <c r="BF14" s="243" t="e">
        <f>IF('Measured Data'!#REF!&gt;0,'Measured Data'!#REF!,"")</f>
        <v>#REF!</v>
      </c>
      <c r="BG14" s="243" t="e">
        <f>IF('Measured Data'!#REF!&gt;0,'Measured Data'!#REF!,"")</f>
        <v>#REF!</v>
      </c>
      <c r="BH14" s="243" t="e">
        <f>IF('Measured Data'!#REF!&gt;0,'Measured Data'!#REF!,"")</f>
        <v>#REF!</v>
      </c>
      <c r="BI14" s="243" t="e">
        <f>IF('Measured Data'!#REF!&gt;0,'Measured Data'!#REF!,"")</f>
        <v>#REF!</v>
      </c>
      <c r="BJ14" s="243" t="e">
        <f>IF('Measured Data'!#REF!&gt;0,'Measured Data'!#REF!,"")</f>
        <v>#REF!</v>
      </c>
      <c r="BK14" s="243" t="e">
        <f>IF('Measured Data'!#REF!&gt;0,'Measured Data'!#REF!,"")</f>
        <v>#REF!</v>
      </c>
      <c r="BL14" s="243" t="e">
        <f>IF('Measured Data'!#REF!&gt;0,'Measured Data'!#REF!,"")</f>
        <v>#REF!</v>
      </c>
      <c r="BM14" s="243" t="e">
        <f>IF('Measured Data'!#REF!&gt;0,'Measured Data'!#REF!,"")</f>
        <v>#REF!</v>
      </c>
      <c r="BN14" s="243" t="e">
        <f>IF('Measured Data'!#REF!&gt;0,'In Process Calc.'!#REF!,"")</f>
        <v>#REF!</v>
      </c>
      <c r="BO14" s="243" t="e">
        <f>IF('Measured Data'!#REF!&gt;0,'In Process Calc.'!#REF!,"")</f>
        <v>#REF!</v>
      </c>
    </row>
    <row r="15" spans="1:67">
      <c r="A15" s="238" t="e">
        <f>IF('Measured Data'!#REF!&gt;0,'Measured Data'!$B$1,"")</f>
        <v>#REF!</v>
      </c>
      <c r="B15" s="238" t="e">
        <f>IF('Measured Data'!#REF!&gt;0,'Measured Data'!#REF!+0.1,"")</f>
        <v>#REF!</v>
      </c>
      <c r="C15" s="242" t="e">
        <f>IF('Measured Data'!#REF!&gt;0,'Measured Data'!#REF!,"")</f>
        <v>#REF!</v>
      </c>
      <c r="D15" s="247" t="e">
        <f>IF('Measured Data'!#REF!&gt;0,'Measured Data'!#REF!,"")</f>
        <v>#REF!</v>
      </c>
      <c r="E15" s="238" t="e">
        <f>IF('Measured Data'!#REF!&gt;0,'Measured Data'!#REF!,"")</f>
        <v>#REF!</v>
      </c>
      <c r="F15" s="238" t="e">
        <f>IF('Measured Data'!#REF!&gt;0,'Measured Data'!#REF!,"")</f>
        <v>#REF!</v>
      </c>
      <c r="G15" s="238" t="e">
        <f>IF('Measured Data'!#REF!&gt;0,'Measured Data'!#REF!,"")</f>
        <v>#REF!</v>
      </c>
      <c r="H15" s="243" t="e">
        <f>IF('Measured Data'!#REF!&gt;0,'Measured Data'!#REF!,"")</f>
        <v>#REF!</v>
      </c>
      <c r="I15" s="243" t="e">
        <f>IF('Measured Data'!#REF!&gt;0,'Measured Data'!#REF!,"")</f>
        <v>#REF!</v>
      </c>
      <c r="J15" s="243" t="e">
        <f>IF('Measured Data'!#REF!&gt;0,'Measured Data'!#REF!,"")</f>
        <v>#REF!</v>
      </c>
      <c r="K15" s="243" t="e">
        <f>IF('Measured Data'!#REF!&gt;0,'Measured Data'!#REF!,"")</f>
        <v>#REF!</v>
      </c>
      <c r="L15" s="238" t="e">
        <f>IF('Measured Data'!#REF!&gt;0,'Measured Data'!#REF!,"")</f>
        <v>#REF!</v>
      </c>
      <c r="M15" s="238" t="e">
        <f>IF('Measured Data'!#REF!&gt;0,'Measured Data'!#REF!,"")</f>
        <v>#REF!</v>
      </c>
      <c r="N15" s="238" t="e">
        <f>IF('Measured Data'!#REF!&gt;0,'Measured Data'!#REF!,"")</f>
        <v>#REF!</v>
      </c>
      <c r="O15" s="238" t="e">
        <f>IF('Measured Data'!#REF!&gt;0,'Measured Data'!#REF!,"")</f>
        <v>#REF!</v>
      </c>
      <c r="P15" s="238" t="e">
        <f>IF('Measured Data'!#REF!&gt;0,'Measured Data'!#REF!,"")</f>
        <v>#REF!</v>
      </c>
      <c r="Q15" s="238" t="e">
        <f>IF('Measured Data'!#REF!&gt;0,'Measured Data'!#REF!,"")</f>
        <v>#REF!</v>
      </c>
      <c r="R15" s="238" t="e">
        <f>IF('Measured Data'!#REF!&gt;0,'Measured Data'!#REF!,"")</f>
        <v>#REF!</v>
      </c>
      <c r="S15" s="238" t="e">
        <f>IF('Measured Data'!#REF!&gt;0,'Measured Data'!#REF!,"")</f>
        <v>#REF!</v>
      </c>
      <c r="T15" s="243" t="e">
        <f>IF('Measured Data'!#REF!&gt;0,'Measured Data'!#REF!+'Measured Data'!#REF!*'Measured Data'!#REF!/'In Process Calc.'!#REF!,"")</f>
        <v>#REF!</v>
      </c>
      <c r="U15" s="243" t="e">
        <f>IF('Measured Data'!#REF!&gt;0,'Measured Data'!#REF!+'Measured Data'!#REF!*'Measured Data'!#REF!/'In Process Calc.'!#REF!,"")</f>
        <v>#REF!</v>
      </c>
      <c r="V15" s="243" t="e">
        <f>IF('Measured Data'!#REF!&gt;0,'Measured Data'!#REF!+'Measured Data'!#REF!*'Measured Data'!#REF!/'In Process Calc.'!#REF!,"")</f>
        <v>#REF!</v>
      </c>
      <c r="W15" s="243" t="e">
        <f>IF('Measured Data'!#REF!&gt;0,'Measured Data'!#REF!+'Measured Data'!#REF!*'Measured Data'!#REF!/'In Process Calc.'!#REF!,"")</f>
        <v>#REF!</v>
      </c>
      <c r="X15" s="243" t="e">
        <f>IF('Measured Data'!#REF!&gt;0,'Measured Data'!#REF!+'Measured Data'!#REF!*'Measured Data'!#REF!/'In Process Calc.'!#REF!,"")</f>
        <v>#REF!</v>
      </c>
      <c r="Y15" s="243" t="e">
        <f>IF('Measured Data'!#REF!&gt;0,'Measured Data'!#REF!+'Measured Data'!#REF!*'Measured Data'!#REF!/'In Process Calc.'!#REF!,"")</f>
        <v>#REF!</v>
      </c>
      <c r="Z15" s="243" t="e">
        <f>IF('Measured Data'!#REF!&gt;0,'Measured Data'!#REF!+'Measured Data'!#REF!*'Measured Data'!#REF!/'In Process Calc.'!#REF!,"")</f>
        <v>#REF!</v>
      </c>
      <c r="AA15" s="243" t="e">
        <f>IF('Measured Data'!#REF!&gt;0,'Measured Data'!#REF!+'Measured Data'!#REF!*'Measured Data'!#REF!/'In Process Calc.'!#REF!,"")</f>
        <v>#REF!</v>
      </c>
      <c r="AB15" s="243" t="e">
        <f>IF('Measured Data'!#REF!&gt;0,'Measured Data'!#REF!+'Measured Data'!#REF!*'Measured Data'!#REF!/'In Process Calc.'!#REF!,"")</f>
        <v>#REF!</v>
      </c>
      <c r="AC15" s="243" t="e">
        <f>IF('Measured Data'!#REF!&gt;0,'Measured Data'!#REF!+'Measured Data'!#REF!*'Measured Data'!#REF!/'In Process Calc.'!#REF!,"")</f>
        <v>#REF!</v>
      </c>
      <c r="AD15" s="243" t="e">
        <f>IF('Measured Data'!#REF!&gt;0,'Measured Data'!#REF!+'Measured Data'!#REF!*'Measured Data'!#REF!/'In Process Calc.'!#REF!,"")</f>
        <v>#REF!</v>
      </c>
      <c r="AE15" s="243" t="e">
        <f>IF('Measured Data'!#REF!&gt;0,'Measured Data'!#REF!+'Measured Data'!#REF!*'Measured Data'!#REF!/'In Process Calc.'!#REF!,"")</f>
        <v>#REF!</v>
      </c>
      <c r="AF15" s="243" t="e">
        <f>IF('Measured Data'!#REF!&gt;0,'Measured Data'!#REF!+'Measured Data'!#REF!*'Measured Data'!#REF!/'In Process Calc.'!#REF!,"")</f>
        <v>#REF!</v>
      </c>
      <c r="AG15" s="243" t="e">
        <f>IF('Measured Data'!#REF!&gt;0,'Measured Data'!#REF!+'Measured Data'!#REF!*'Measured Data'!#REF!/'In Process Calc.'!#REF!,"")</f>
        <v>#REF!</v>
      </c>
      <c r="AH15" s="243" t="e">
        <f>IF('Measured Data'!#REF!&gt;0,'Measured Data'!#REF!+'Measured Data'!#REF!*'Measured Data'!#REF!/'In Process Calc.'!#REF!,"")</f>
        <v>#REF!</v>
      </c>
      <c r="AI15" s="243" t="e">
        <f>IF('Measured Data'!#REF!&gt;0,'Measured Data'!#REF!+'Measured Data'!#REF!*'Measured Data'!#REF!/'In Process Calc.'!#REF!,"")</f>
        <v>#REF!</v>
      </c>
      <c r="AJ15" s="243" t="e">
        <f>IF('Measured Data'!#REF!&gt;0,'Measured Data'!#REF!+'Measured Data'!#REF!*'Measured Data'!#REF!/'In Process Calc.'!#REF!,"")</f>
        <v>#REF!</v>
      </c>
      <c r="AK15" s="243" t="e">
        <f>IF('Measured Data'!#REF!&gt;0,'Measured Data'!#REF!+'Measured Data'!#REF!*'Measured Data'!#REF!/'In Process Calc.'!#REF!,"")</f>
        <v>#REF!</v>
      </c>
      <c r="AL15" s="243" t="e">
        <f>IF('Measured Data'!#REF!&gt;0,'Measured Data'!#REF!+'Measured Data'!#REF!*'Measured Data'!#REF!/'In Process Calc.'!#REF!,"")</f>
        <v>#REF!</v>
      </c>
      <c r="AM15" s="243" t="e">
        <f>IF('Measured Data'!#REF!&gt;0,'Measured Data'!#REF!+'Measured Data'!#REF!*'Measured Data'!#REF!/'In Process Calc.'!#REF!,"")</f>
        <v>#REF!</v>
      </c>
      <c r="AN15" s="243" t="e">
        <f>IF('Measured Data'!#REF!&gt;0,'Measured Data'!#REF!+'Measured Data'!#REF!*'Measured Data'!#REF!/'In Process Calc.'!#REF!,"")</f>
        <v>#REF!</v>
      </c>
      <c r="AO15" s="243" t="e">
        <f>IF('Measured Data'!#REF!&gt;0,'Measured Data'!#REF!+'Measured Data'!#REF!*'Measured Data'!#REF!/'In Process Calc.'!#REF!,"")</f>
        <v>#REF!</v>
      </c>
      <c r="AP15" s="243" t="e">
        <f>IF('Measured Data'!#REF!&gt;0,'Measured Data'!#REF!+'Measured Data'!#REF!*'Measured Data'!#REF!/'In Process Calc.'!#REF!,"")</f>
        <v>#REF!</v>
      </c>
      <c r="AQ15" s="243" t="e">
        <f>IF('Measured Data'!#REF!&gt;0,'Measured Data'!#REF!+'Measured Data'!#REF!*'Measured Data'!#REF!/'In Process Calc.'!#REF!,"")</f>
        <v>#REF!</v>
      </c>
      <c r="AR15" s="243" t="e">
        <f>IF('Measured Data'!#REF!&gt;0,'Measured Data'!#REF!,"")</f>
        <v>#REF!</v>
      </c>
      <c r="AS15" s="243" t="e">
        <f>IF('Measured Data'!#REF!&gt;0,'Measured Data'!#REF!,"")</f>
        <v>#REF!</v>
      </c>
      <c r="AT15" s="243" t="e">
        <f>IF('Measured Data'!#REF!&gt;0,'Measured Data'!#REF!,"")</f>
        <v>#REF!</v>
      </c>
      <c r="AU15" s="243" t="e">
        <f>IF('Measured Data'!#REF!&gt;0,'Measured Data'!#REF!,"")</f>
        <v>#REF!</v>
      </c>
      <c r="AV15" s="243" t="e">
        <f>IF('Measured Data'!#REF!&gt;0,'Measured Data'!#REF!,"")</f>
        <v>#REF!</v>
      </c>
      <c r="AW15" s="243" t="e">
        <f>IF('Measured Data'!#REF!&gt;0,'Measured Data'!#REF!,"")</f>
        <v>#REF!</v>
      </c>
      <c r="AX15" s="243" t="e">
        <f>IF('Measured Data'!#REF!&gt;0,'Measured Data'!#REF!,"")</f>
        <v>#REF!</v>
      </c>
      <c r="AY15" s="243" t="e">
        <f>IF('Measured Data'!#REF!&gt;0,'Measured Data'!#REF!,"")</f>
        <v>#REF!</v>
      </c>
      <c r="AZ15" s="243" t="e">
        <f>IF('Measured Data'!#REF!&gt;0,'Measured Data'!#REF!,"")</f>
        <v>#REF!</v>
      </c>
      <c r="BA15" s="243" t="e">
        <f>IF('Measured Data'!#REF!&gt;0,'Measured Data'!#REF!,"")</f>
        <v>#REF!</v>
      </c>
      <c r="BB15" s="243" t="e">
        <f>IF('Measured Data'!#REF!&gt;0,'Measured Data'!#REF!,"")</f>
        <v>#REF!</v>
      </c>
      <c r="BC15" s="243" t="e">
        <f>IF('Measured Data'!#REF!&gt;0,'Measured Data'!#REF!,"")</f>
        <v>#REF!</v>
      </c>
      <c r="BD15" s="243" t="e">
        <f>IF('Measured Data'!#REF!&gt;0,'Measured Data'!#REF!,"")</f>
        <v>#REF!</v>
      </c>
      <c r="BE15" s="243" t="e">
        <f>IF('Measured Data'!#REF!&gt;0,'Measured Data'!#REF!,"")</f>
        <v>#REF!</v>
      </c>
      <c r="BF15" s="243" t="e">
        <f>IF('Measured Data'!#REF!&gt;0,'Measured Data'!#REF!,"")</f>
        <v>#REF!</v>
      </c>
      <c r="BG15" s="243" t="e">
        <f>IF('Measured Data'!#REF!&gt;0,'Measured Data'!#REF!,"")</f>
        <v>#REF!</v>
      </c>
      <c r="BH15" s="243" t="e">
        <f>IF('Measured Data'!#REF!&gt;0,'Measured Data'!#REF!,"")</f>
        <v>#REF!</v>
      </c>
      <c r="BI15" s="243" t="e">
        <f>IF('Measured Data'!#REF!&gt;0,'Measured Data'!#REF!,"")</f>
        <v>#REF!</v>
      </c>
      <c r="BJ15" s="243" t="e">
        <f>IF('Measured Data'!#REF!&gt;0,'Measured Data'!#REF!,"")</f>
        <v>#REF!</v>
      </c>
      <c r="BK15" s="243" t="e">
        <f>IF('Measured Data'!#REF!&gt;0,'Measured Data'!#REF!,"")</f>
        <v>#REF!</v>
      </c>
      <c r="BL15" s="243" t="e">
        <f>IF('Measured Data'!#REF!&gt;0,'Measured Data'!#REF!,"")</f>
        <v>#REF!</v>
      </c>
      <c r="BM15" s="243" t="e">
        <f>IF('Measured Data'!#REF!&gt;0,'Measured Data'!#REF!,"")</f>
        <v>#REF!</v>
      </c>
      <c r="BN15" s="243" t="e">
        <f>IF('Measured Data'!#REF!&gt;0,'In Process Calc.'!#REF!,"")</f>
        <v>#REF!</v>
      </c>
      <c r="BO15" s="243" t="e">
        <f>IF('Measured Data'!#REF!&gt;0,'In Process Calc.'!#REF!,"")</f>
        <v>#REF!</v>
      </c>
    </row>
    <row r="16" spans="1:67">
      <c r="A16" s="238" t="e">
        <f>IF('Measured Data'!#REF!&gt;0,'Measured Data'!$B$1,"")</f>
        <v>#REF!</v>
      </c>
      <c r="B16" s="238" t="e">
        <f>IF('Measured Data'!#REF!&gt;0,'Measured Data'!#REF!+0.1,"")</f>
        <v>#REF!</v>
      </c>
      <c r="C16" s="242" t="e">
        <f>IF('Measured Data'!#REF!&gt;0,'Measured Data'!#REF!,"")</f>
        <v>#REF!</v>
      </c>
      <c r="D16" s="247" t="e">
        <f>IF('Measured Data'!#REF!&gt;0,'Measured Data'!#REF!,"")</f>
        <v>#REF!</v>
      </c>
      <c r="E16" s="238" t="e">
        <f>IF('Measured Data'!#REF!&gt;0,'Measured Data'!#REF!,"")</f>
        <v>#REF!</v>
      </c>
      <c r="F16" s="238" t="e">
        <f>IF('Measured Data'!#REF!&gt;0,'Measured Data'!#REF!,"")</f>
        <v>#REF!</v>
      </c>
      <c r="G16" s="238" t="e">
        <f>IF('Measured Data'!#REF!&gt;0,'Measured Data'!#REF!,"")</f>
        <v>#REF!</v>
      </c>
      <c r="H16" s="243" t="e">
        <f>IF('Measured Data'!#REF!&gt;0,'Measured Data'!#REF!,"")</f>
        <v>#REF!</v>
      </c>
      <c r="I16" s="243" t="e">
        <f>IF('Measured Data'!#REF!&gt;0,'Measured Data'!#REF!,"")</f>
        <v>#REF!</v>
      </c>
      <c r="J16" s="243" t="e">
        <f>IF('Measured Data'!#REF!&gt;0,'Measured Data'!#REF!,"")</f>
        <v>#REF!</v>
      </c>
      <c r="K16" s="243" t="e">
        <f>IF('Measured Data'!#REF!&gt;0,'Measured Data'!#REF!,"")</f>
        <v>#REF!</v>
      </c>
      <c r="L16" s="238" t="e">
        <f>IF('Measured Data'!#REF!&gt;0,'Measured Data'!#REF!,"")</f>
        <v>#REF!</v>
      </c>
      <c r="M16" s="238" t="e">
        <f>IF('Measured Data'!#REF!&gt;0,'Measured Data'!#REF!,"")</f>
        <v>#REF!</v>
      </c>
      <c r="N16" s="238" t="e">
        <f>IF('Measured Data'!#REF!&gt;0,'Measured Data'!#REF!,"")</f>
        <v>#REF!</v>
      </c>
      <c r="O16" s="238" t="e">
        <f>IF('Measured Data'!#REF!&gt;0,'Measured Data'!#REF!,"")</f>
        <v>#REF!</v>
      </c>
      <c r="P16" s="238" t="e">
        <f>IF('Measured Data'!#REF!&gt;0,'Measured Data'!#REF!,"")</f>
        <v>#REF!</v>
      </c>
      <c r="Q16" s="238" t="e">
        <f>IF('Measured Data'!#REF!&gt;0,'Measured Data'!#REF!,"")</f>
        <v>#REF!</v>
      </c>
      <c r="R16" s="238" t="e">
        <f>IF('Measured Data'!#REF!&gt;0,'Measured Data'!#REF!,"")</f>
        <v>#REF!</v>
      </c>
      <c r="S16" s="238" t="e">
        <f>IF('Measured Data'!#REF!&gt;0,'Measured Data'!#REF!,"")</f>
        <v>#REF!</v>
      </c>
      <c r="T16" s="243" t="e">
        <f>IF('Measured Data'!#REF!&gt;0,'Measured Data'!#REF!+'Measured Data'!#REF!*'Measured Data'!#REF!/'In Process Calc.'!#REF!,"")</f>
        <v>#REF!</v>
      </c>
      <c r="U16" s="243" t="e">
        <f>IF('Measured Data'!#REF!&gt;0,'Measured Data'!#REF!+'Measured Data'!#REF!*'Measured Data'!#REF!/'In Process Calc.'!#REF!,"")</f>
        <v>#REF!</v>
      </c>
      <c r="V16" s="243" t="e">
        <f>IF('Measured Data'!#REF!&gt;0,'Measured Data'!#REF!+'Measured Data'!#REF!*'Measured Data'!#REF!/'In Process Calc.'!#REF!,"")</f>
        <v>#REF!</v>
      </c>
      <c r="W16" s="243" t="e">
        <f>IF('Measured Data'!#REF!&gt;0,'Measured Data'!#REF!+'Measured Data'!#REF!*'Measured Data'!#REF!/'In Process Calc.'!#REF!,"")</f>
        <v>#REF!</v>
      </c>
      <c r="X16" s="243" t="e">
        <f>IF('Measured Data'!#REF!&gt;0,'Measured Data'!#REF!+'Measured Data'!#REF!*'Measured Data'!#REF!/'In Process Calc.'!#REF!,"")</f>
        <v>#REF!</v>
      </c>
      <c r="Y16" s="243" t="e">
        <f>IF('Measured Data'!#REF!&gt;0,'Measured Data'!#REF!+'Measured Data'!#REF!*'Measured Data'!#REF!/'In Process Calc.'!#REF!,"")</f>
        <v>#REF!</v>
      </c>
      <c r="Z16" s="243" t="e">
        <f>IF('Measured Data'!#REF!&gt;0,'Measured Data'!#REF!+'Measured Data'!#REF!*'Measured Data'!#REF!/'In Process Calc.'!#REF!,"")</f>
        <v>#REF!</v>
      </c>
      <c r="AA16" s="243" t="e">
        <f>IF('Measured Data'!#REF!&gt;0,'Measured Data'!#REF!+'Measured Data'!#REF!*'Measured Data'!#REF!/'In Process Calc.'!#REF!,"")</f>
        <v>#REF!</v>
      </c>
      <c r="AB16" s="243" t="e">
        <f>IF('Measured Data'!#REF!&gt;0,'Measured Data'!#REF!+'Measured Data'!#REF!*'Measured Data'!#REF!/'In Process Calc.'!#REF!,"")</f>
        <v>#REF!</v>
      </c>
      <c r="AC16" s="243" t="e">
        <f>IF('Measured Data'!#REF!&gt;0,'Measured Data'!#REF!+'Measured Data'!#REF!*'Measured Data'!#REF!/'In Process Calc.'!#REF!,"")</f>
        <v>#REF!</v>
      </c>
      <c r="AD16" s="243" t="e">
        <f>IF('Measured Data'!#REF!&gt;0,'Measured Data'!#REF!+'Measured Data'!#REF!*'Measured Data'!#REF!/'In Process Calc.'!#REF!,"")</f>
        <v>#REF!</v>
      </c>
      <c r="AE16" s="243" t="e">
        <f>IF('Measured Data'!#REF!&gt;0,'Measured Data'!#REF!+'Measured Data'!#REF!*'Measured Data'!#REF!/'In Process Calc.'!#REF!,"")</f>
        <v>#REF!</v>
      </c>
      <c r="AF16" s="243" t="e">
        <f>IF('Measured Data'!#REF!&gt;0,'Measured Data'!#REF!+'Measured Data'!#REF!*'Measured Data'!#REF!/'In Process Calc.'!#REF!,"")</f>
        <v>#REF!</v>
      </c>
      <c r="AG16" s="243" t="e">
        <f>IF('Measured Data'!#REF!&gt;0,'Measured Data'!#REF!+'Measured Data'!#REF!*'Measured Data'!#REF!/'In Process Calc.'!#REF!,"")</f>
        <v>#REF!</v>
      </c>
      <c r="AH16" s="243" t="e">
        <f>IF('Measured Data'!#REF!&gt;0,'Measured Data'!#REF!+'Measured Data'!#REF!*'Measured Data'!#REF!/'In Process Calc.'!#REF!,"")</f>
        <v>#REF!</v>
      </c>
      <c r="AI16" s="243" t="e">
        <f>IF('Measured Data'!#REF!&gt;0,'Measured Data'!#REF!+'Measured Data'!#REF!*'Measured Data'!#REF!/'In Process Calc.'!#REF!,"")</f>
        <v>#REF!</v>
      </c>
      <c r="AJ16" s="243" t="e">
        <f>IF('Measured Data'!#REF!&gt;0,'Measured Data'!#REF!+'Measured Data'!#REF!*'Measured Data'!#REF!/'In Process Calc.'!#REF!,"")</f>
        <v>#REF!</v>
      </c>
      <c r="AK16" s="243" t="e">
        <f>IF('Measured Data'!#REF!&gt;0,'Measured Data'!#REF!+'Measured Data'!#REF!*'Measured Data'!#REF!/'In Process Calc.'!#REF!,"")</f>
        <v>#REF!</v>
      </c>
      <c r="AL16" s="243" t="e">
        <f>IF('Measured Data'!#REF!&gt;0,'Measured Data'!#REF!+'Measured Data'!#REF!*'Measured Data'!#REF!/'In Process Calc.'!#REF!,"")</f>
        <v>#REF!</v>
      </c>
      <c r="AM16" s="243" t="e">
        <f>IF('Measured Data'!#REF!&gt;0,'Measured Data'!#REF!+'Measured Data'!#REF!*'Measured Data'!#REF!/'In Process Calc.'!#REF!,"")</f>
        <v>#REF!</v>
      </c>
      <c r="AN16" s="243" t="e">
        <f>IF('Measured Data'!#REF!&gt;0,'Measured Data'!#REF!+'Measured Data'!#REF!*'Measured Data'!#REF!/'In Process Calc.'!#REF!,"")</f>
        <v>#REF!</v>
      </c>
      <c r="AO16" s="243" t="e">
        <f>IF('Measured Data'!#REF!&gt;0,'Measured Data'!#REF!+'Measured Data'!#REF!*'Measured Data'!#REF!/'In Process Calc.'!#REF!,"")</f>
        <v>#REF!</v>
      </c>
      <c r="AP16" s="243" t="e">
        <f>IF('Measured Data'!#REF!&gt;0,'Measured Data'!#REF!+'Measured Data'!#REF!*'Measured Data'!#REF!/'In Process Calc.'!#REF!,"")</f>
        <v>#REF!</v>
      </c>
      <c r="AQ16" s="243" t="e">
        <f>IF('Measured Data'!#REF!&gt;0,'Measured Data'!#REF!+'Measured Data'!#REF!*'Measured Data'!#REF!/'In Process Calc.'!#REF!,"")</f>
        <v>#REF!</v>
      </c>
      <c r="AR16" s="243" t="e">
        <f>IF('Measured Data'!#REF!&gt;0,'Measured Data'!#REF!,"")</f>
        <v>#REF!</v>
      </c>
      <c r="AS16" s="243" t="e">
        <f>IF('Measured Data'!#REF!&gt;0,'Measured Data'!#REF!,"")</f>
        <v>#REF!</v>
      </c>
      <c r="AT16" s="243" t="e">
        <f>IF('Measured Data'!#REF!&gt;0,'Measured Data'!#REF!,"")</f>
        <v>#REF!</v>
      </c>
      <c r="AU16" s="243" t="e">
        <f>IF('Measured Data'!#REF!&gt;0,'Measured Data'!#REF!,"")</f>
        <v>#REF!</v>
      </c>
      <c r="AV16" s="243" t="e">
        <f>IF('Measured Data'!#REF!&gt;0,'Measured Data'!#REF!,"")</f>
        <v>#REF!</v>
      </c>
      <c r="AW16" s="243" t="e">
        <f>IF('Measured Data'!#REF!&gt;0,'Measured Data'!#REF!,"")</f>
        <v>#REF!</v>
      </c>
      <c r="AX16" s="243" t="e">
        <f>IF('Measured Data'!#REF!&gt;0,'Measured Data'!#REF!,"")</f>
        <v>#REF!</v>
      </c>
      <c r="AY16" s="243" t="e">
        <f>IF('Measured Data'!#REF!&gt;0,'Measured Data'!#REF!,"")</f>
        <v>#REF!</v>
      </c>
      <c r="AZ16" s="243" t="e">
        <f>IF('Measured Data'!#REF!&gt;0,'Measured Data'!#REF!,"")</f>
        <v>#REF!</v>
      </c>
      <c r="BA16" s="243" t="e">
        <f>IF('Measured Data'!#REF!&gt;0,'Measured Data'!#REF!,"")</f>
        <v>#REF!</v>
      </c>
      <c r="BB16" s="243" t="e">
        <f>IF('Measured Data'!#REF!&gt;0,'Measured Data'!#REF!,"")</f>
        <v>#REF!</v>
      </c>
      <c r="BC16" s="243" t="e">
        <f>IF('Measured Data'!#REF!&gt;0,'Measured Data'!#REF!,"")</f>
        <v>#REF!</v>
      </c>
      <c r="BD16" s="243" t="e">
        <f>IF('Measured Data'!#REF!&gt;0,'Measured Data'!#REF!,"")</f>
        <v>#REF!</v>
      </c>
      <c r="BE16" s="243" t="e">
        <f>IF('Measured Data'!#REF!&gt;0,'Measured Data'!#REF!,"")</f>
        <v>#REF!</v>
      </c>
      <c r="BF16" s="243" t="e">
        <f>IF('Measured Data'!#REF!&gt;0,'Measured Data'!#REF!,"")</f>
        <v>#REF!</v>
      </c>
      <c r="BG16" s="243" t="e">
        <f>IF('Measured Data'!#REF!&gt;0,'Measured Data'!#REF!,"")</f>
        <v>#REF!</v>
      </c>
      <c r="BH16" s="243" t="e">
        <f>IF('Measured Data'!#REF!&gt;0,'Measured Data'!#REF!,"")</f>
        <v>#REF!</v>
      </c>
      <c r="BI16" s="243" t="e">
        <f>IF('Measured Data'!#REF!&gt;0,'Measured Data'!#REF!,"")</f>
        <v>#REF!</v>
      </c>
      <c r="BJ16" s="243" t="e">
        <f>IF('Measured Data'!#REF!&gt;0,'Measured Data'!#REF!,"")</f>
        <v>#REF!</v>
      </c>
      <c r="BK16" s="243" t="e">
        <f>IF('Measured Data'!#REF!&gt;0,'Measured Data'!#REF!,"")</f>
        <v>#REF!</v>
      </c>
      <c r="BL16" s="243" t="e">
        <f>IF('Measured Data'!#REF!&gt;0,'Measured Data'!#REF!,"")</f>
        <v>#REF!</v>
      </c>
      <c r="BM16" s="243" t="e">
        <f>IF('Measured Data'!#REF!&gt;0,'Measured Data'!#REF!,"")</f>
        <v>#REF!</v>
      </c>
      <c r="BN16" s="243" t="e">
        <f>IF('Measured Data'!#REF!&gt;0,'In Process Calc.'!#REF!,"")</f>
        <v>#REF!</v>
      </c>
      <c r="BO16" s="243" t="e">
        <f>IF('Measured Data'!#REF!&gt;0,'In Process Calc.'!#REF!,"")</f>
        <v>#REF!</v>
      </c>
    </row>
    <row r="17" spans="1:67">
      <c r="A17" s="238" t="e">
        <f>IF('Measured Data'!#REF!&gt;0,'Measured Data'!$B$1,"")</f>
        <v>#REF!</v>
      </c>
      <c r="B17" s="238" t="e">
        <f>IF('Measured Data'!#REF!&gt;0,'Measured Data'!#REF!+0.1,"")</f>
        <v>#REF!</v>
      </c>
      <c r="C17" s="242" t="e">
        <f>IF('Measured Data'!#REF!&gt;0,'Measured Data'!#REF!,"")</f>
        <v>#REF!</v>
      </c>
      <c r="D17" s="247" t="e">
        <f>IF('Measured Data'!#REF!&gt;0,'Measured Data'!#REF!,"")</f>
        <v>#REF!</v>
      </c>
      <c r="E17" s="238" t="e">
        <f>IF('Measured Data'!#REF!&gt;0,'Measured Data'!#REF!,"")</f>
        <v>#REF!</v>
      </c>
      <c r="F17" s="238" t="e">
        <f>IF('Measured Data'!#REF!&gt;0,'Measured Data'!#REF!,"")</f>
        <v>#REF!</v>
      </c>
      <c r="G17" s="238" t="e">
        <f>IF('Measured Data'!#REF!&gt;0,'Measured Data'!#REF!,"")</f>
        <v>#REF!</v>
      </c>
      <c r="H17" s="243" t="e">
        <f>IF('Measured Data'!#REF!&gt;0,'Measured Data'!#REF!,"")</f>
        <v>#REF!</v>
      </c>
      <c r="I17" s="243" t="e">
        <f>IF('Measured Data'!#REF!&gt;0,'Measured Data'!#REF!,"")</f>
        <v>#REF!</v>
      </c>
      <c r="J17" s="243" t="e">
        <f>IF('Measured Data'!#REF!&gt;0,'Measured Data'!#REF!,"")</f>
        <v>#REF!</v>
      </c>
      <c r="K17" s="243" t="e">
        <f>IF('Measured Data'!#REF!&gt;0,'Measured Data'!#REF!,"")</f>
        <v>#REF!</v>
      </c>
      <c r="L17" s="238" t="e">
        <f>IF('Measured Data'!#REF!&gt;0,'Measured Data'!#REF!,"")</f>
        <v>#REF!</v>
      </c>
      <c r="M17" s="238" t="e">
        <f>IF('Measured Data'!#REF!&gt;0,'Measured Data'!#REF!,"")</f>
        <v>#REF!</v>
      </c>
      <c r="N17" s="238" t="e">
        <f>IF('Measured Data'!#REF!&gt;0,'Measured Data'!#REF!,"")</f>
        <v>#REF!</v>
      </c>
      <c r="O17" s="238" t="e">
        <f>IF('Measured Data'!#REF!&gt;0,'Measured Data'!#REF!,"")</f>
        <v>#REF!</v>
      </c>
      <c r="P17" s="238" t="e">
        <f>IF('Measured Data'!#REF!&gt;0,'Measured Data'!#REF!,"")</f>
        <v>#REF!</v>
      </c>
      <c r="Q17" s="238" t="e">
        <f>IF('Measured Data'!#REF!&gt;0,'Measured Data'!#REF!,"")</f>
        <v>#REF!</v>
      </c>
      <c r="R17" s="238" t="e">
        <f>IF('Measured Data'!#REF!&gt;0,'Measured Data'!#REF!,"")</f>
        <v>#REF!</v>
      </c>
      <c r="S17" s="238" t="e">
        <f>IF('Measured Data'!#REF!&gt;0,'Measured Data'!#REF!,"")</f>
        <v>#REF!</v>
      </c>
      <c r="T17" s="243" t="e">
        <f>IF('Measured Data'!#REF!&gt;0,'Measured Data'!#REF!+'Measured Data'!#REF!*'Measured Data'!#REF!/'In Process Calc.'!#REF!,"")</f>
        <v>#REF!</v>
      </c>
      <c r="U17" s="243" t="e">
        <f>IF('Measured Data'!#REF!&gt;0,'Measured Data'!#REF!+'Measured Data'!#REF!*'Measured Data'!#REF!/'In Process Calc.'!#REF!,"")</f>
        <v>#REF!</v>
      </c>
      <c r="V17" s="243" t="e">
        <f>IF('Measured Data'!#REF!&gt;0,'Measured Data'!#REF!+'Measured Data'!#REF!*'Measured Data'!#REF!/'In Process Calc.'!#REF!,"")</f>
        <v>#REF!</v>
      </c>
      <c r="W17" s="243" t="e">
        <f>IF('Measured Data'!#REF!&gt;0,'Measured Data'!#REF!+'Measured Data'!#REF!*'Measured Data'!#REF!/'In Process Calc.'!#REF!,"")</f>
        <v>#REF!</v>
      </c>
      <c r="X17" s="243" t="e">
        <f>IF('Measured Data'!#REF!&gt;0,'Measured Data'!#REF!+'Measured Data'!#REF!*'Measured Data'!#REF!/'In Process Calc.'!#REF!,"")</f>
        <v>#REF!</v>
      </c>
      <c r="Y17" s="243" t="e">
        <f>IF('Measured Data'!#REF!&gt;0,'Measured Data'!#REF!+'Measured Data'!#REF!*'Measured Data'!#REF!/'In Process Calc.'!#REF!,"")</f>
        <v>#REF!</v>
      </c>
      <c r="Z17" s="243" t="e">
        <f>IF('Measured Data'!#REF!&gt;0,'Measured Data'!#REF!+'Measured Data'!#REF!*'Measured Data'!#REF!/'In Process Calc.'!#REF!,"")</f>
        <v>#REF!</v>
      </c>
      <c r="AA17" s="243" t="e">
        <f>IF('Measured Data'!#REF!&gt;0,'Measured Data'!#REF!+'Measured Data'!#REF!*'Measured Data'!#REF!/'In Process Calc.'!#REF!,"")</f>
        <v>#REF!</v>
      </c>
      <c r="AB17" s="243" t="e">
        <f>IF('Measured Data'!#REF!&gt;0,'Measured Data'!#REF!+'Measured Data'!#REF!*'Measured Data'!#REF!/'In Process Calc.'!#REF!,"")</f>
        <v>#REF!</v>
      </c>
      <c r="AC17" s="243" t="e">
        <f>IF('Measured Data'!#REF!&gt;0,'Measured Data'!#REF!+'Measured Data'!#REF!*'Measured Data'!#REF!/'In Process Calc.'!#REF!,"")</f>
        <v>#REF!</v>
      </c>
      <c r="AD17" s="243" t="e">
        <f>IF('Measured Data'!#REF!&gt;0,'Measured Data'!#REF!+'Measured Data'!#REF!*'Measured Data'!#REF!/'In Process Calc.'!#REF!,"")</f>
        <v>#REF!</v>
      </c>
      <c r="AE17" s="243" t="e">
        <f>IF('Measured Data'!#REF!&gt;0,'Measured Data'!#REF!+'Measured Data'!#REF!*'Measured Data'!#REF!/'In Process Calc.'!#REF!,"")</f>
        <v>#REF!</v>
      </c>
      <c r="AF17" s="243" t="e">
        <f>IF('Measured Data'!#REF!&gt;0,'Measured Data'!#REF!+'Measured Data'!#REF!*'Measured Data'!#REF!/'In Process Calc.'!#REF!,"")</f>
        <v>#REF!</v>
      </c>
      <c r="AG17" s="243" t="e">
        <f>IF('Measured Data'!#REF!&gt;0,'Measured Data'!#REF!+'Measured Data'!#REF!*'Measured Data'!#REF!/'In Process Calc.'!#REF!,"")</f>
        <v>#REF!</v>
      </c>
      <c r="AH17" s="243" t="e">
        <f>IF('Measured Data'!#REF!&gt;0,'Measured Data'!#REF!+'Measured Data'!#REF!*'Measured Data'!#REF!/'In Process Calc.'!#REF!,"")</f>
        <v>#REF!</v>
      </c>
      <c r="AI17" s="243" t="e">
        <f>IF('Measured Data'!#REF!&gt;0,'Measured Data'!#REF!+'Measured Data'!#REF!*'Measured Data'!#REF!/'In Process Calc.'!#REF!,"")</f>
        <v>#REF!</v>
      </c>
      <c r="AJ17" s="243" t="e">
        <f>IF('Measured Data'!#REF!&gt;0,'Measured Data'!#REF!+'Measured Data'!#REF!*'Measured Data'!#REF!/'In Process Calc.'!#REF!,"")</f>
        <v>#REF!</v>
      </c>
      <c r="AK17" s="243" t="e">
        <f>IF('Measured Data'!#REF!&gt;0,'Measured Data'!#REF!+'Measured Data'!#REF!*'Measured Data'!#REF!/'In Process Calc.'!#REF!,"")</f>
        <v>#REF!</v>
      </c>
      <c r="AL17" s="243" t="e">
        <f>IF('Measured Data'!#REF!&gt;0,'Measured Data'!#REF!+'Measured Data'!#REF!*'Measured Data'!#REF!/'In Process Calc.'!#REF!,"")</f>
        <v>#REF!</v>
      </c>
      <c r="AM17" s="243" t="e">
        <f>IF('Measured Data'!#REF!&gt;0,'Measured Data'!#REF!+'Measured Data'!#REF!*'Measured Data'!#REF!/'In Process Calc.'!#REF!,"")</f>
        <v>#REF!</v>
      </c>
      <c r="AN17" s="243" t="e">
        <f>IF('Measured Data'!#REF!&gt;0,'Measured Data'!#REF!+'Measured Data'!#REF!*'Measured Data'!#REF!/'In Process Calc.'!#REF!,"")</f>
        <v>#REF!</v>
      </c>
      <c r="AO17" s="243" t="e">
        <f>IF('Measured Data'!#REF!&gt;0,'Measured Data'!#REF!+'Measured Data'!#REF!*'Measured Data'!#REF!/'In Process Calc.'!#REF!,"")</f>
        <v>#REF!</v>
      </c>
      <c r="AP17" s="243" t="e">
        <f>IF('Measured Data'!#REF!&gt;0,'Measured Data'!#REF!+'Measured Data'!#REF!*'Measured Data'!#REF!/'In Process Calc.'!#REF!,"")</f>
        <v>#REF!</v>
      </c>
      <c r="AQ17" s="243" t="e">
        <f>IF('Measured Data'!#REF!&gt;0,'Measured Data'!#REF!+'Measured Data'!#REF!*'Measured Data'!#REF!/'In Process Calc.'!#REF!,"")</f>
        <v>#REF!</v>
      </c>
      <c r="AR17" s="243" t="e">
        <f>IF('Measured Data'!#REF!&gt;0,'Measured Data'!#REF!,"")</f>
        <v>#REF!</v>
      </c>
      <c r="AS17" s="243" t="e">
        <f>IF('Measured Data'!#REF!&gt;0,'Measured Data'!#REF!,"")</f>
        <v>#REF!</v>
      </c>
      <c r="AT17" s="243" t="e">
        <f>IF('Measured Data'!#REF!&gt;0,'Measured Data'!#REF!,"")</f>
        <v>#REF!</v>
      </c>
      <c r="AU17" s="243" t="e">
        <f>IF('Measured Data'!#REF!&gt;0,'Measured Data'!#REF!,"")</f>
        <v>#REF!</v>
      </c>
      <c r="AV17" s="243" t="e">
        <f>IF('Measured Data'!#REF!&gt;0,'Measured Data'!#REF!,"")</f>
        <v>#REF!</v>
      </c>
      <c r="AW17" s="243" t="e">
        <f>IF('Measured Data'!#REF!&gt;0,'Measured Data'!#REF!,"")</f>
        <v>#REF!</v>
      </c>
      <c r="AX17" s="243" t="e">
        <f>IF('Measured Data'!#REF!&gt;0,'Measured Data'!#REF!,"")</f>
        <v>#REF!</v>
      </c>
      <c r="AY17" s="243" t="e">
        <f>IF('Measured Data'!#REF!&gt;0,'Measured Data'!#REF!,"")</f>
        <v>#REF!</v>
      </c>
      <c r="AZ17" s="243" t="e">
        <f>IF('Measured Data'!#REF!&gt;0,'Measured Data'!#REF!,"")</f>
        <v>#REF!</v>
      </c>
      <c r="BA17" s="243" t="e">
        <f>IF('Measured Data'!#REF!&gt;0,'Measured Data'!#REF!,"")</f>
        <v>#REF!</v>
      </c>
      <c r="BB17" s="243" t="e">
        <f>IF('Measured Data'!#REF!&gt;0,'Measured Data'!#REF!,"")</f>
        <v>#REF!</v>
      </c>
      <c r="BC17" s="243" t="e">
        <f>IF('Measured Data'!#REF!&gt;0,'Measured Data'!#REF!,"")</f>
        <v>#REF!</v>
      </c>
      <c r="BD17" s="243" t="e">
        <f>IF('Measured Data'!#REF!&gt;0,'Measured Data'!#REF!,"")</f>
        <v>#REF!</v>
      </c>
      <c r="BE17" s="243" t="e">
        <f>IF('Measured Data'!#REF!&gt;0,'Measured Data'!#REF!,"")</f>
        <v>#REF!</v>
      </c>
      <c r="BF17" s="243" t="e">
        <f>IF('Measured Data'!#REF!&gt;0,'Measured Data'!#REF!,"")</f>
        <v>#REF!</v>
      </c>
      <c r="BG17" s="243" t="e">
        <f>IF('Measured Data'!#REF!&gt;0,'Measured Data'!#REF!,"")</f>
        <v>#REF!</v>
      </c>
      <c r="BH17" s="243" t="e">
        <f>IF('Measured Data'!#REF!&gt;0,'Measured Data'!#REF!,"")</f>
        <v>#REF!</v>
      </c>
      <c r="BI17" s="243" t="e">
        <f>IF('Measured Data'!#REF!&gt;0,'Measured Data'!#REF!,"")</f>
        <v>#REF!</v>
      </c>
      <c r="BJ17" s="243" t="e">
        <f>IF('Measured Data'!#REF!&gt;0,'Measured Data'!#REF!,"")</f>
        <v>#REF!</v>
      </c>
      <c r="BK17" s="243" t="e">
        <f>IF('Measured Data'!#REF!&gt;0,'Measured Data'!#REF!,"")</f>
        <v>#REF!</v>
      </c>
      <c r="BL17" s="243" t="e">
        <f>IF('Measured Data'!#REF!&gt;0,'Measured Data'!#REF!,"")</f>
        <v>#REF!</v>
      </c>
      <c r="BM17" s="243" t="e">
        <f>IF('Measured Data'!#REF!&gt;0,'Measured Data'!#REF!,"")</f>
        <v>#REF!</v>
      </c>
      <c r="BN17" s="243" t="e">
        <f>IF('Measured Data'!#REF!&gt;0,'In Process Calc.'!#REF!,"")</f>
        <v>#REF!</v>
      </c>
      <c r="BO17" s="243" t="e">
        <f>IF('Measured Data'!#REF!&gt;0,'In Process Calc.'!#REF!,"")</f>
        <v>#REF!</v>
      </c>
    </row>
    <row r="18" spans="1:67">
      <c r="A18" s="238" t="e">
        <f>IF('Measured Data'!#REF!&gt;0,'Measured Data'!$B$1,"")</f>
        <v>#REF!</v>
      </c>
      <c r="B18" s="238" t="e">
        <f>IF('Measured Data'!#REF!&gt;0,'Measured Data'!#REF!+0.1,"")</f>
        <v>#REF!</v>
      </c>
      <c r="C18" s="242" t="e">
        <f>IF('Measured Data'!#REF!&gt;0,'Measured Data'!#REF!,"")</f>
        <v>#REF!</v>
      </c>
      <c r="D18" s="247" t="e">
        <f>IF('Measured Data'!#REF!&gt;0,'Measured Data'!#REF!,"")</f>
        <v>#REF!</v>
      </c>
      <c r="E18" s="238" t="e">
        <f>IF('Measured Data'!#REF!&gt;0,'Measured Data'!#REF!,"")</f>
        <v>#REF!</v>
      </c>
      <c r="F18" s="238" t="e">
        <f>IF('Measured Data'!#REF!&gt;0,'Measured Data'!#REF!,"")</f>
        <v>#REF!</v>
      </c>
      <c r="G18" s="238" t="e">
        <f>IF('Measured Data'!#REF!&gt;0,'Measured Data'!#REF!,"")</f>
        <v>#REF!</v>
      </c>
      <c r="H18" s="243" t="e">
        <f>IF('Measured Data'!#REF!&gt;0,'Measured Data'!#REF!,"")</f>
        <v>#REF!</v>
      </c>
      <c r="I18" s="243" t="e">
        <f>IF('Measured Data'!#REF!&gt;0,'Measured Data'!#REF!,"")</f>
        <v>#REF!</v>
      </c>
      <c r="J18" s="243" t="e">
        <f>IF('Measured Data'!#REF!&gt;0,'Measured Data'!#REF!,"")</f>
        <v>#REF!</v>
      </c>
      <c r="K18" s="243" t="e">
        <f>IF('Measured Data'!#REF!&gt;0,'Measured Data'!#REF!,"")</f>
        <v>#REF!</v>
      </c>
      <c r="L18" s="238" t="e">
        <f>IF('Measured Data'!#REF!&gt;0,'Measured Data'!#REF!,"")</f>
        <v>#REF!</v>
      </c>
      <c r="M18" s="238" t="e">
        <f>IF('Measured Data'!#REF!&gt;0,'Measured Data'!#REF!,"")</f>
        <v>#REF!</v>
      </c>
      <c r="N18" s="238" t="e">
        <f>IF('Measured Data'!#REF!&gt;0,'Measured Data'!#REF!,"")</f>
        <v>#REF!</v>
      </c>
      <c r="O18" s="238" t="e">
        <f>IF('Measured Data'!#REF!&gt;0,'Measured Data'!#REF!,"")</f>
        <v>#REF!</v>
      </c>
      <c r="P18" s="238" t="e">
        <f>IF('Measured Data'!#REF!&gt;0,'Measured Data'!#REF!,"")</f>
        <v>#REF!</v>
      </c>
      <c r="Q18" s="238" t="e">
        <f>IF('Measured Data'!#REF!&gt;0,'Measured Data'!#REF!,"")</f>
        <v>#REF!</v>
      </c>
      <c r="R18" s="238" t="e">
        <f>IF('Measured Data'!#REF!&gt;0,'Measured Data'!#REF!,"")</f>
        <v>#REF!</v>
      </c>
      <c r="S18" s="238" t="e">
        <f>IF('Measured Data'!#REF!&gt;0,'Measured Data'!#REF!,"")</f>
        <v>#REF!</v>
      </c>
      <c r="T18" s="243" t="e">
        <f>IF('Measured Data'!#REF!&gt;0,'Measured Data'!#REF!+'Measured Data'!#REF!*'Measured Data'!#REF!/'In Process Calc.'!#REF!,"")</f>
        <v>#REF!</v>
      </c>
      <c r="U18" s="243" t="e">
        <f>IF('Measured Data'!#REF!&gt;0,'Measured Data'!#REF!+'Measured Data'!#REF!*'Measured Data'!#REF!/'In Process Calc.'!#REF!,"")</f>
        <v>#REF!</v>
      </c>
      <c r="V18" s="243" t="e">
        <f>IF('Measured Data'!#REF!&gt;0,'Measured Data'!#REF!+'Measured Data'!#REF!*'Measured Data'!#REF!/'In Process Calc.'!#REF!,"")</f>
        <v>#REF!</v>
      </c>
      <c r="W18" s="243" t="e">
        <f>IF('Measured Data'!#REF!&gt;0,'Measured Data'!#REF!+'Measured Data'!#REF!*'Measured Data'!#REF!/'In Process Calc.'!#REF!,"")</f>
        <v>#REF!</v>
      </c>
      <c r="X18" s="243" t="e">
        <f>IF('Measured Data'!#REF!&gt;0,'Measured Data'!#REF!+'Measured Data'!#REF!*'Measured Data'!#REF!/'In Process Calc.'!#REF!,"")</f>
        <v>#REF!</v>
      </c>
      <c r="Y18" s="243" t="e">
        <f>IF('Measured Data'!#REF!&gt;0,'Measured Data'!#REF!+'Measured Data'!#REF!*'Measured Data'!#REF!/'In Process Calc.'!#REF!,"")</f>
        <v>#REF!</v>
      </c>
      <c r="Z18" s="243" t="e">
        <f>IF('Measured Data'!#REF!&gt;0,'Measured Data'!#REF!+'Measured Data'!#REF!*'Measured Data'!#REF!/'In Process Calc.'!#REF!,"")</f>
        <v>#REF!</v>
      </c>
      <c r="AA18" s="243" t="e">
        <f>IF('Measured Data'!#REF!&gt;0,'Measured Data'!#REF!+'Measured Data'!#REF!*'Measured Data'!#REF!/'In Process Calc.'!#REF!,"")</f>
        <v>#REF!</v>
      </c>
      <c r="AB18" s="243" t="e">
        <f>IF('Measured Data'!#REF!&gt;0,'Measured Data'!#REF!+'Measured Data'!#REF!*'Measured Data'!#REF!/'In Process Calc.'!#REF!,"")</f>
        <v>#REF!</v>
      </c>
      <c r="AC18" s="243" t="e">
        <f>IF('Measured Data'!#REF!&gt;0,'Measured Data'!#REF!+'Measured Data'!#REF!*'Measured Data'!#REF!/'In Process Calc.'!#REF!,"")</f>
        <v>#REF!</v>
      </c>
      <c r="AD18" s="243" t="e">
        <f>IF('Measured Data'!#REF!&gt;0,'Measured Data'!#REF!+'Measured Data'!#REF!*'Measured Data'!#REF!/'In Process Calc.'!#REF!,"")</f>
        <v>#REF!</v>
      </c>
      <c r="AE18" s="243" t="e">
        <f>IF('Measured Data'!#REF!&gt;0,'Measured Data'!#REF!+'Measured Data'!#REF!*'Measured Data'!#REF!/'In Process Calc.'!#REF!,"")</f>
        <v>#REF!</v>
      </c>
      <c r="AF18" s="243" t="e">
        <f>IF('Measured Data'!#REF!&gt;0,'Measured Data'!#REF!+'Measured Data'!#REF!*'Measured Data'!#REF!/'In Process Calc.'!#REF!,"")</f>
        <v>#REF!</v>
      </c>
      <c r="AG18" s="243" t="e">
        <f>IF('Measured Data'!#REF!&gt;0,'Measured Data'!#REF!+'Measured Data'!#REF!*'Measured Data'!#REF!/'In Process Calc.'!#REF!,"")</f>
        <v>#REF!</v>
      </c>
      <c r="AH18" s="243" t="e">
        <f>IF('Measured Data'!#REF!&gt;0,'Measured Data'!#REF!+'Measured Data'!#REF!*'Measured Data'!#REF!/'In Process Calc.'!#REF!,"")</f>
        <v>#REF!</v>
      </c>
      <c r="AI18" s="243" t="e">
        <f>IF('Measured Data'!#REF!&gt;0,'Measured Data'!#REF!+'Measured Data'!#REF!*'Measured Data'!#REF!/'In Process Calc.'!#REF!,"")</f>
        <v>#REF!</v>
      </c>
      <c r="AJ18" s="243" t="e">
        <f>IF('Measured Data'!#REF!&gt;0,'Measured Data'!#REF!+'Measured Data'!#REF!*'Measured Data'!#REF!/'In Process Calc.'!#REF!,"")</f>
        <v>#REF!</v>
      </c>
      <c r="AK18" s="243" t="e">
        <f>IF('Measured Data'!#REF!&gt;0,'Measured Data'!#REF!+'Measured Data'!#REF!*'Measured Data'!#REF!/'In Process Calc.'!#REF!,"")</f>
        <v>#REF!</v>
      </c>
      <c r="AL18" s="243" t="e">
        <f>IF('Measured Data'!#REF!&gt;0,'Measured Data'!#REF!+'Measured Data'!#REF!*'Measured Data'!#REF!/'In Process Calc.'!#REF!,"")</f>
        <v>#REF!</v>
      </c>
      <c r="AM18" s="243" t="e">
        <f>IF('Measured Data'!#REF!&gt;0,'Measured Data'!#REF!+'Measured Data'!#REF!*'Measured Data'!#REF!/'In Process Calc.'!#REF!,"")</f>
        <v>#REF!</v>
      </c>
      <c r="AN18" s="243" t="e">
        <f>IF('Measured Data'!#REF!&gt;0,'Measured Data'!#REF!+'Measured Data'!#REF!*'Measured Data'!#REF!/'In Process Calc.'!#REF!,"")</f>
        <v>#REF!</v>
      </c>
      <c r="AO18" s="243" t="e">
        <f>IF('Measured Data'!#REF!&gt;0,'Measured Data'!#REF!+'Measured Data'!#REF!*'Measured Data'!#REF!/'In Process Calc.'!#REF!,"")</f>
        <v>#REF!</v>
      </c>
      <c r="AP18" s="243" t="e">
        <f>IF('Measured Data'!#REF!&gt;0,'Measured Data'!#REF!+'Measured Data'!#REF!*'Measured Data'!#REF!/'In Process Calc.'!#REF!,"")</f>
        <v>#REF!</v>
      </c>
      <c r="AQ18" s="243" t="e">
        <f>IF('Measured Data'!#REF!&gt;0,'Measured Data'!#REF!+'Measured Data'!#REF!*'Measured Data'!#REF!/'In Process Calc.'!#REF!,"")</f>
        <v>#REF!</v>
      </c>
      <c r="AR18" s="243" t="e">
        <f>IF('Measured Data'!#REF!&gt;0,'Measured Data'!#REF!,"")</f>
        <v>#REF!</v>
      </c>
      <c r="AS18" s="243" t="e">
        <f>IF('Measured Data'!#REF!&gt;0,'Measured Data'!#REF!,"")</f>
        <v>#REF!</v>
      </c>
      <c r="AT18" s="243" t="e">
        <f>IF('Measured Data'!#REF!&gt;0,'Measured Data'!#REF!,"")</f>
        <v>#REF!</v>
      </c>
      <c r="AU18" s="243" t="e">
        <f>IF('Measured Data'!#REF!&gt;0,'Measured Data'!#REF!,"")</f>
        <v>#REF!</v>
      </c>
      <c r="AV18" s="243" t="e">
        <f>IF('Measured Data'!#REF!&gt;0,'Measured Data'!#REF!,"")</f>
        <v>#REF!</v>
      </c>
      <c r="AW18" s="243" t="e">
        <f>IF('Measured Data'!#REF!&gt;0,'Measured Data'!#REF!,"")</f>
        <v>#REF!</v>
      </c>
      <c r="AX18" s="243" t="e">
        <f>IF('Measured Data'!#REF!&gt;0,'Measured Data'!#REF!,"")</f>
        <v>#REF!</v>
      </c>
      <c r="AY18" s="243" t="e">
        <f>IF('Measured Data'!#REF!&gt;0,'Measured Data'!#REF!,"")</f>
        <v>#REF!</v>
      </c>
      <c r="AZ18" s="243" t="e">
        <f>IF('Measured Data'!#REF!&gt;0,'Measured Data'!#REF!,"")</f>
        <v>#REF!</v>
      </c>
      <c r="BA18" s="243" t="e">
        <f>IF('Measured Data'!#REF!&gt;0,'Measured Data'!#REF!,"")</f>
        <v>#REF!</v>
      </c>
      <c r="BB18" s="243" t="e">
        <f>IF('Measured Data'!#REF!&gt;0,'Measured Data'!#REF!,"")</f>
        <v>#REF!</v>
      </c>
      <c r="BC18" s="243" t="e">
        <f>IF('Measured Data'!#REF!&gt;0,'Measured Data'!#REF!,"")</f>
        <v>#REF!</v>
      </c>
      <c r="BD18" s="243" t="e">
        <f>IF('Measured Data'!#REF!&gt;0,'Measured Data'!#REF!,"")</f>
        <v>#REF!</v>
      </c>
      <c r="BE18" s="243" t="e">
        <f>IF('Measured Data'!#REF!&gt;0,'Measured Data'!#REF!,"")</f>
        <v>#REF!</v>
      </c>
      <c r="BF18" s="243" t="e">
        <f>IF('Measured Data'!#REF!&gt;0,'Measured Data'!#REF!,"")</f>
        <v>#REF!</v>
      </c>
      <c r="BG18" s="243" t="e">
        <f>IF('Measured Data'!#REF!&gt;0,'Measured Data'!#REF!,"")</f>
        <v>#REF!</v>
      </c>
      <c r="BH18" s="243" t="e">
        <f>IF('Measured Data'!#REF!&gt;0,'Measured Data'!#REF!,"")</f>
        <v>#REF!</v>
      </c>
      <c r="BI18" s="243" t="e">
        <f>IF('Measured Data'!#REF!&gt;0,'Measured Data'!#REF!,"")</f>
        <v>#REF!</v>
      </c>
      <c r="BJ18" s="243" t="e">
        <f>IF('Measured Data'!#REF!&gt;0,'Measured Data'!#REF!,"")</f>
        <v>#REF!</v>
      </c>
      <c r="BK18" s="243" t="e">
        <f>IF('Measured Data'!#REF!&gt;0,'Measured Data'!#REF!,"")</f>
        <v>#REF!</v>
      </c>
      <c r="BL18" s="243" t="e">
        <f>IF('Measured Data'!#REF!&gt;0,'Measured Data'!#REF!,"")</f>
        <v>#REF!</v>
      </c>
      <c r="BM18" s="243" t="e">
        <f>IF('Measured Data'!#REF!&gt;0,'Measured Data'!#REF!,"")</f>
        <v>#REF!</v>
      </c>
      <c r="BN18" s="243" t="e">
        <f>IF('Measured Data'!#REF!&gt;0,'In Process Calc.'!#REF!,"")</f>
        <v>#REF!</v>
      </c>
      <c r="BO18" s="243" t="e">
        <f>IF('Measured Data'!#REF!&gt;0,'In Process Calc.'!#REF!,"")</f>
        <v>#REF!</v>
      </c>
    </row>
    <row r="19" spans="1:67">
      <c r="A19" s="238" t="str">
        <f>IF('Measured Data'!$E15&gt;0,'Measured Data'!$B$1,"")</f>
        <v/>
      </c>
      <c r="B19" s="238" t="str">
        <f>IF('Measured Data'!$E15&gt;0,'Measured Data'!#REF!+0.1,"")</f>
        <v/>
      </c>
      <c r="C19" s="242" t="str">
        <f>IF('Measured Data'!$E15&gt;0,'Measured Data'!#REF!,"")</f>
        <v/>
      </c>
      <c r="D19" s="247" t="str">
        <f>IF('Measured Data'!$E15&gt;0,'Measured Data'!#REF!,"")</f>
        <v/>
      </c>
      <c r="E19" s="238" t="str">
        <f>IF('Measured Data'!$E15&gt;0,'Measured Data'!#REF!,"")</f>
        <v/>
      </c>
      <c r="F19" s="238" t="str">
        <f>IF('Measured Data'!$E15&gt;0,'Measured Data'!#REF!,"")</f>
        <v/>
      </c>
      <c r="G19" s="238" t="str">
        <f>IF('Measured Data'!$E15&gt;0,'Measured Data'!#REF!,"")</f>
        <v/>
      </c>
      <c r="H19" s="243" t="str">
        <f>IF('Measured Data'!$E15&gt;0,'Measured Data'!#REF!,"")</f>
        <v/>
      </c>
      <c r="I19" s="243" t="str">
        <f>IF('Measured Data'!$E15&gt;0,'Measured Data'!#REF!,"")</f>
        <v/>
      </c>
      <c r="J19" s="243" t="str">
        <f>IF('Measured Data'!$E15&gt;0,'Measured Data'!#REF!,"")</f>
        <v/>
      </c>
      <c r="K19" s="243" t="str">
        <f>IF('Measured Data'!$E15&gt;0,'Measured Data'!#REF!,"")</f>
        <v/>
      </c>
      <c r="L19" s="238" t="str">
        <f>IF('Measured Data'!$E15&gt;0,'Measured Data'!#REF!,"")</f>
        <v/>
      </c>
      <c r="M19" s="238" t="str">
        <f>IF('Measured Data'!$E15&gt;0,'Measured Data'!#REF!,"")</f>
        <v/>
      </c>
      <c r="N19" s="238" t="str">
        <f>IF('Measured Data'!$E15&gt;0,'Measured Data'!#REF!,"")</f>
        <v/>
      </c>
      <c r="O19" s="238" t="str">
        <f>IF('Measured Data'!$E15&gt;0,'Measured Data'!#REF!,"")</f>
        <v/>
      </c>
      <c r="P19" s="238" t="str">
        <f>IF('Measured Data'!$E15&gt;0,'Measured Data'!#REF!,"")</f>
        <v/>
      </c>
      <c r="Q19" s="238" t="str">
        <f>IF('Measured Data'!$E15&gt;0,'Measured Data'!#REF!,"")</f>
        <v/>
      </c>
      <c r="R19" s="238" t="str">
        <f>IF('Measured Data'!$E15&gt;0,'Measured Data'!#REF!,"")</f>
        <v/>
      </c>
      <c r="S19" s="238" t="str">
        <f>IF('Measured Data'!$E15&gt;0,'Measured Data'!#REF!,"")</f>
        <v/>
      </c>
      <c r="T19" s="244" t="str">
        <f>IF('Measured Data'!$E15&gt;0,'Measured Data'!#REF!+'Measured Data'!$E15*'Measured Data'!#REF!/'In Process Calc.'!$J13,"")</f>
        <v/>
      </c>
      <c r="U19" s="244" t="str">
        <f>IF('Measured Data'!$E15&gt;0,'Measured Data'!#REF!+'Measured Data'!$E15*'Measured Data'!#REF!/'In Process Calc.'!$J13,"")</f>
        <v/>
      </c>
      <c r="V19" s="244" t="str">
        <f>IF('Measured Data'!$E15&gt;0,'Measured Data'!#REF!+'Measured Data'!$E15*'Measured Data'!#REF!/'In Process Calc.'!$J13,"")</f>
        <v/>
      </c>
      <c r="W19" s="244" t="str">
        <f>IF('Measured Data'!$E15&gt;0,'Measured Data'!#REF!+'Measured Data'!$E15*'Measured Data'!#REF!/'In Process Calc.'!$J13,"")</f>
        <v/>
      </c>
      <c r="X19" s="244" t="str">
        <f>IF('Measured Data'!$E15&gt;0,'Measured Data'!#REF!+'Measured Data'!$E15*'Measured Data'!#REF!/'In Process Calc.'!$J13,"")</f>
        <v/>
      </c>
      <c r="Y19" s="244" t="str">
        <f>IF('Measured Data'!$E15&gt;0,'Measured Data'!#REF!+'Measured Data'!$E15*'Measured Data'!#REF!/'In Process Calc.'!$J13,"")</f>
        <v/>
      </c>
      <c r="Z19" s="244" t="str">
        <f>IF('Measured Data'!$E15&gt;0,'Measured Data'!#REF!+'Measured Data'!$E15*'Measured Data'!#REF!/'In Process Calc.'!$J13,"")</f>
        <v/>
      </c>
      <c r="AA19" s="244" t="str">
        <f>IF('Measured Data'!$E15&gt;0,'Measured Data'!#REF!+'Measured Data'!$E15*'Measured Data'!#REF!/'In Process Calc.'!$J13,"")</f>
        <v/>
      </c>
      <c r="AB19" s="244" t="str">
        <f>IF('Measured Data'!$E15&gt;0,'Measured Data'!#REF!+'Measured Data'!$E15*'Measured Data'!#REF!/'In Process Calc.'!$J13,"")</f>
        <v/>
      </c>
      <c r="AC19" s="244" t="str">
        <f>IF('Measured Data'!$E15&gt;0,'Measured Data'!#REF!+'Measured Data'!$E15*'Measured Data'!#REF!/'In Process Calc.'!$J13,"")</f>
        <v/>
      </c>
      <c r="AD19" s="244" t="str">
        <f>IF('Measured Data'!$E15&gt;0,'Measured Data'!#REF!+'Measured Data'!$E15*'Measured Data'!#REF!/'In Process Calc.'!$J13,"")</f>
        <v/>
      </c>
      <c r="AE19" s="244" t="str">
        <f>IF('Measured Data'!$E15&gt;0,'Measured Data'!#REF!+'Measured Data'!$E15*'Measured Data'!#REF!/'In Process Calc.'!$J13,"")</f>
        <v/>
      </c>
      <c r="AF19" s="244" t="str">
        <f>IF('Measured Data'!$E15&gt;0,'Measured Data'!#REF!+'Measured Data'!$E15*'Measured Data'!#REF!/'In Process Calc.'!$J13,"")</f>
        <v/>
      </c>
      <c r="AG19" s="244" t="str">
        <f>IF('Measured Data'!$E15&gt;0,'Measured Data'!#REF!+'Measured Data'!$E15*'Measured Data'!#REF!/'In Process Calc.'!$J13,"")</f>
        <v/>
      </c>
      <c r="AH19" s="244" t="str">
        <f>IF('Measured Data'!$E15&gt;0,'Measured Data'!#REF!+'Measured Data'!$E15*'Measured Data'!#REF!/'In Process Calc.'!$J13,"")</f>
        <v/>
      </c>
      <c r="AI19" s="244" t="str">
        <f>IF('Measured Data'!$E15&gt;0,'Measured Data'!#REF!+'Measured Data'!$E15*'Measured Data'!#REF!/'In Process Calc.'!$J13,"")</f>
        <v/>
      </c>
      <c r="AJ19" s="244" t="str">
        <f>IF('Measured Data'!$E15&gt;0,'Measured Data'!#REF!+'Measured Data'!$E15*'Measured Data'!#REF!/'In Process Calc.'!$J13,"")</f>
        <v/>
      </c>
      <c r="AK19" s="244" t="str">
        <f>IF('Measured Data'!$E15&gt;0,'Measured Data'!#REF!+'Measured Data'!$E15*'Measured Data'!#REF!/'In Process Calc.'!$J13,"")</f>
        <v/>
      </c>
      <c r="AL19" s="244" t="str">
        <f>IF('Measured Data'!$E15&gt;0,'Measured Data'!#REF!+'Measured Data'!$E15*'Measured Data'!#REF!/'In Process Calc.'!$J13,"")</f>
        <v/>
      </c>
      <c r="AM19" s="244" t="str">
        <f>IF('Measured Data'!$E15&gt;0,'Measured Data'!#REF!+'Measured Data'!$E15*'Measured Data'!#REF!/'In Process Calc.'!$J13,"")</f>
        <v/>
      </c>
      <c r="AN19" s="244" t="str">
        <f>IF('Measured Data'!$E15&gt;0,'Measured Data'!#REF!+'Measured Data'!$E15*'Measured Data'!#REF!/'In Process Calc.'!$J13,"")</f>
        <v/>
      </c>
      <c r="AO19" s="244" t="str">
        <f>IF('Measured Data'!$E15&gt;0,'Measured Data'!#REF!+'Measured Data'!$E15*'Measured Data'!#REF!/'In Process Calc.'!$J13,"")</f>
        <v/>
      </c>
      <c r="AP19" s="244" t="str">
        <f>IF('Measured Data'!$E15&gt;0,'Measured Data'!#REF!+'Measured Data'!$E15*'Measured Data'!#REF!/'In Process Calc.'!$J13,"")</f>
        <v/>
      </c>
      <c r="AQ19" s="244" t="str">
        <f>IF('Measured Data'!$E15&gt;0,'Measured Data'!#REF!+'Measured Data'!$E15*'Measured Data'!#REF!/'In Process Calc.'!$J13,"")</f>
        <v/>
      </c>
      <c r="AR19" s="244" t="str">
        <f>IF('Measured Data'!$E15&gt;0,'Measured Data'!#REF!,"")</f>
        <v/>
      </c>
      <c r="AS19" s="244" t="str">
        <f>IF('Measured Data'!$E15&gt;0,'Measured Data'!#REF!,"")</f>
        <v/>
      </c>
      <c r="AT19" s="244" t="str">
        <f>IF('Measured Data'!$E15&gt;0,'Measured Data'!#REF!,"")</f>
        <v/>
      </c>
      <c r="AU19" s="244" t="str">
        <f>IF('Measured Data'!$E15&gt;0,'Measured Data'!#REF!,"")</f>
        <v/>
      </c>
      <c r="AV19" s="244" t="str">
        <f>IF('Measured Data'!$E15&gt;0,'Measured Data'!#REF!,"")</f>
        <v/>
      </c>
      <c r="AW19" s="244" t="str">
        <f>IF('Measured Data'!$E15&gt;0,'Measured Data'!#REF!,"")</f>
        <v/>
      </c>
      <c r="AX19" s="244" t="str">
        <f>IF('Measured Data'!$E15&gt;0,'Measured Data'!#REF!,"")</f>
        <v/>
      </c>
      <c r="AY19" s="244" t="str">
        <f>IF('Measured Data'!$E15&gt;0,'Measured Data'!#REF!,"")</f>
        <v/>
      </c>
      <c r="AZ19" s="244" t="str">
        <f>IF('Measured Data'!$E15&gt;0,'Measured Data'!#REF!,"")</f>
        <v/>
      </c>
      <c r="BA19" s="244" t="str">
        <f>IF('Measured Data'!$E15&gt;0,'Measured Data'!#REF!,"")</f>
        <v/>
      </c>
      <c r="BB19" s="244" t="str">
        <f>IF('Measured Data'!$E15&gt;0,'Measured Data'!#REF!,"")</f>
        <v/>
      </c>
      <c r="BC19" s="244" t="str">
        <f>IF('Measured Data'!$E15&gt;0,'Measured Data'!#REF!,"")</f>
        <v/>
      </c>
      <c r="BD19" s="244" t="str">
        <f>IF('Measured Data'!$E15&gt;0,'Measured Data'!#REF!,"")</f>
        <v/>
      </c>
      <c r="BE19" s="244" t="str">
        <f>IF('Measured Data'!$E15&gt;0,'Measured Data'!#REF!,"")</f>
        <v/>
      </c>
      <c r="BF19" s="244" t="str">
        <f>IF('Measured Data'!$E15&gt;0,'Measured Data'!#REF!,"")</f>
        <v/>
      </c>
      <c r="BG19" s="244" t="str">
        <f>IF('Measured Data'!$E15&gt;0,'Measured Data'!#REF!,"")</f>
        <v/>
      </c>
      <c r="BH19" s="244" t="str">
        <f>IF('Measured Data'!$E15&gt;0,'Measured Data'!#REF!,"")</f>
        <v/>
      </c>
      <c r="BI19" s="244" t="str">
        <f>IF('Measured Data'!$E15&gt;0,'Measured Data'!#REF!,"")</f>
        <v/>
      </c>
      <c r="BJ19" s="244" t="str">
        <f>IF('Measured Data'!$E15&gt;0,'Measured Data'!#REF!,"")</f>
        <v/>
      </c>
      <c r="BK19" s="244" t="str">
        <f>IF('Measured Data'!$E15&gt;0,'Measured Data'!#REF!,"")</f>
        <v/>
      </c>
      <c r="BL19" s="244" t="str">
        <f>IF('Measured Data'!$E15&gt;0,'Measured Data'!#REF!,"")</f>
        <v/>
      </c>
      <c r="BM19" s="244" t="str">
        <f>IF('Measured Data'!$E15&gt;0,'Measured Data'!#REF!,"")</f>
        <v/>
      </c>
      <c r="BN19" s="244" t="str">
        <f>IF('Measured Data'!$E15&gt;0,'In Process Calc.'!#REF!,"")</f>
        <v/>
      </c>
      <c r="BO19" s="244" t="str">
        <f>IF('Measured Data'!$E15&gt;0,'In Process Calc.'!#REF!,"")</f>
        <v/>
      </c>
    </row>
    <row r="20" spans="1:67">
      <c r="A20" s="238" t="str">
        <f>IF('Measured Data'!$E16&gt;0,'Measured Data'!$B$1,"")</f>
        <v/>
      </c>
      <c r="B20" s="238" t="str">
        <f>IF('Measured Data'!$E16&gt;0,'Measured Data'!A15+0.1,"")</f>
        <v/>
      </c>
      <c r="C20" s="242" t="str">
        <f>IF('Measured Data'!$E16&gt;0,'Measured Data'!B15,"")</f>
        <v/>
      </c>
      <c r="D20" s="247" t="str">
        <f>IF('Measured Data'!$E16&gt;0,'Measured Data'!C15,"")</f>
        <v/>
      </c>
      <c r="E20" s="238" t="str">
        <f>IF('Measured Data'!$E16&gt;0,'Measured Data'!D15,"")</f>
        <v/>
      </c>
      <c r="F20" s="238" t="str">
        <f>IF('Measured Data'!$E16&gt;0,'Measured Data'!E15,"")</f>
        <v/>
      </c>
      <c r="G20" s="238" t="str">
        <f>IF('Measured Data'!$E16&gt;0,'Measured Data'!G15,"")</f>
        <v/>
      </c>
      <c r="H20" s="243" t="str">
        <f>IF('Measured Data'!$E16&gt;0,'Measured Data'!H15,"")</f>
        <v/>
      </c>
      <c r="I20" s="243" t="str">
        <f>IF('Measured Data'!$E16&gt;0,'Measured Data'!I15,"")</f>
        <v/>
      </c>
      <c r="J20" s="243" t="str">
        <f>IF('Measured Data'!$E16&gt;0,'Measured Data'!J15,"")</f>
        <v/>
      </c>
      <c r="K20" s="243" t="str">
        <f>IF('Measured Data'!$E16&gt;0,'Measured Data'!K15,"")</f>
        <v/>
      </c>
      <c r="L20" s="238" t="str">
        <f>IF('Measured Data'!$E16&gt;0,'Measured Data'!L15,"")</f>
        <v/>
      </c>
      <c r="M20" s="238" t="str">
        <f>IF('Measured Data'!$E16&gt;0,'Measured Data'!M15,"")</f>
        <v/>
      </c>
      <c r="N20" s="238" t="str">
        <f>IF('Measured Data'!$E16&gt;0,'Measured Data'!N15,"")</f>
        <v/>
      </c>
      <c r="O20" s="238" t="str">
        <f>IF('Measured Data'!$E16&gt;0,'Measured Data'!O15,"")</f>
        <v/>
      </c>
      <c r="P20" s="238" t="str">
        <f>IF('Measured Data'!$E16&gt;0,'Measured Data'!P15,"")</f>
        <v/>
      </c>
      <c r="Q20" s="238" t="str">
        <f>IF('Measured Data'!$E16&gt;0,'Measured Data'!Q15,"")</f>
        <v/>
      </c>
      <c r="R20" s="238" t="str">
        <f>IF('Measured Data'!$E16&gt;0,'Measured Data'!R15,"")</f>
        <v/>
      </c>
      <c r="S20" s="238" t="str">
        <f>IF('Measured Data'!$E16&gt;0,'Measured Data'!S15,"")</f>
        <v/>
      </c>
      <c r="T20" s="244" t="str">
        <f>IF('Measured Data'!$E16&gt;0,'Measured Data'!U15+'Measured Data'!$E16*'Measured Data'!AS15/'In Process Calc.'!$J14,"")</f>
        <v/>
      </c>
      <c r="U20" s="244" t="str">
        <f>IF('Measured Data'!$E16&gt;0,'Measured Data'!V15+'Measured Data'!$E16*'Measured Data'!AT15/'In Process Calc.'!$J14,"")</f>
        <v/>
      </c>
      <c r="V20" s="244" t="str">
        <f>IF('Measured Data'!$E16&gt;0,'Measured Data'!W15+'Measured Data'!$E16*'Measured Data'!AU15/'In Process Calc.'!$J14,"")</f>
        <v/>
      </c>
      <c r="W20" s="244" t="str">
        <f>IF('Measured Data'!$E16&gt;0,'Measured Data'!X15+'Measured Data'!$E16*'Measured Data'!AV15/'In Process Calc.'!$J14,"")</f>
        <v/>
      </c>
      <c r="X20" s="244" t="str">
        <f>IF('Measured Data'!$E16&gt;0,'Measured Data'!Y15+'Measured Data'!$E16*'Measured Data'!AW15/'In Process Calc.'!$J14,"")</f>
        <v/>
      </c>
      <c r="Y20" s="244" t="str">
        <f>IF('Measured Data'!$E16&gt;0,'Measured Data'!Z15+'Measured Data'!$E16*'Measured Data'!AX15/'In Process Calc.'!$J14,"")</f>
        <v/>
      </c>
      <c r="Z20" s="244" t="str">
        <f>IF('Measured Data'!$E16&gt;0,'Measured Data'!AA15+'Measured Data'!$E16*'Measured Data'!AY15/'In Process Calc.'!$J14,"")</f>
        <v/>
      </c>
      <c r="AA20" s="244" t="str">
        <f>IF('Measured Data'!$E16&gt;0,'Measured Data'!AB15+'Measured Data'!$E16*'Measured Data'!AZ15/'In Process Calc.'!$J14,"")</f>
        <v/>
      </c>
      <c r="AB20" s="244" t="str">
        <f>IF('Measured Data'!$E16&gt;0,'Measured Data'!AC15+'Measured Data'!$E16*'Measured Data'!BA15/'In Process Calc.'!$J14,"")</f>
        <v/>
      </c>
      <c r="AC20" s="244" t="str">
        <f>IF('Measured Data'!$E16&gt;0,'Measured Data'!AD15+'Measured Data'!$E16*'Measured Data'!BB15/'In Process Calc.'!$J14,"")</f>
        <v/>
      </c>
      <c r="AD20" s="244" t="str">
        <f>IF('Measured Data'!$E16&gt;0,'Measured Data'!AE15+'Measured Data'!$E16*'Measured Data'!BC15/'In Process Calc.'!$J14,"")</f>
        <v/>
      </c>
      <c r="AE20" s="244" t="str">
        <f>IF('Measured Data'!$E16&gt;0,'Measured Data'!AF15+'Measured Data'!$E16*'Measured Data'!BE15/'In Process Calc.'!$J14,"")</f>
        <v/>
      </c>
      <c r="AF20" s="244" t="str">
        <f>IF('Measured Data'!$E16&gt;0,'Measured Data'!AG15+'Measured Data'!$E16*'Measured Data'!BF15/'In Process Calc.'!$J14,"")</f>
        <v/>
      </c>
      <c r="AG20" s="244" t="str">
        <f>IF('Measured Data'!$E16&gt;0,'Measured Data'!AH15+'Measured Data'!$E16*'Measured Data'!BG15/'In Process Calc.'!$J14,"")</f>
        <v/>
      </c>
      <c r="AH20" s="244" t="str">
        <f>IF('Measured Data'!$E16&gt;0,'Measured Data'!AI15+'Measured Data'!$E16*'Measured Data'!BI15/'In Process Calc.'!$J14,"")</f>
        <v/>
      </c>
      <c r="AI20" s="244" t="str">
        <f>IF('Measured Data'!$E16&gt;0,'Measured Data'!AJ15+'Measured Data'!$E16*'Measured Data'!BJ15/'In Process Calc.'!$J14,"")</f>
        <v/>
      </c>
      <c r="AJ20" s="244" t="str">
        <f>IF('Measured Data'!$E16&gt;0,'Measured Data'!AK15+'Measured Data'!$E16*'Measured Data'!BK15/'In Process Calc.'!$J14,"")</f>
        <v/>
      </c>
      <c r="AK20" s="244" t="str">
        <f>IF('Measured Data'!$E16&gt;0,'Measured Data'!AL15+'Measured Data'!$E16*'Measured Data'!BL15/'In Process Calc.'!$J14,"")</f>
        <v/>
      </c>
      <c r="AL20" s="244" t="str">
        <f>IF('Measured Data'!$E16&gt;0,'Measured Data'!AM15+'Measured Data'!$E16*'Measured Data'!BM15/'In Process Calc.'!$J14,"")</f>
        <v/>
      </c>
      <c r="AM20" s="244" t="str">
        <f>IF('Measured Data'!$E16&gt;0,'Measured Data'!AN15+'Measured Data'!$E16*'Measured Data'!BN15/'In Process Calc.'!$J14,"")</f>
        <v/>
      </c>
      <c r="AN20" s="244" t="str">
        <f>IF('Measured Data'!$E16&gt;0,'Measured Data'!AO15+'Measured Data'!$E16*'Measured Data'!BO15/'In Process Calc.'!$J14,"")</f>
        <v/>
      </c>
      <c r="AO20" s="244" t="str">
        <f>IF('Measured Data'!$E16&gt;0,'Measured Data'!AP15+'Measured Data'!$E16*'Measured Data'!BP15/'In Process Calc.'!$J14,"")</f>
        <v/>
      </c>
      <c r="AP20" s="244" t="str">
        <f>IF('Measured Data'!$E16&gt;0,'Measured Data'!AQ15+'Measured Data'!$E16*'Measured Data'!BQ15/'In Process Calc.'!$J14,"")</f>
        <v/>
      </c>
      <c r="AQ20" s="244" t="str">
        <f>IF('Measured Data'!$E16&gt;0,'Measured Data'!AR15+'Measured Data'!$E16*'Measured Data'!BR15/'In Process Calc.'!$J14,"")</f>
        <v/>
      </c>
      <c r="AR20" s="244" t="str">
        <f>IF('Measured Data'!$E16&gt;0,'Measured Data'!AS15,"")</f>
        <v/>
      </c>
      <c r="AS20" s="244" t="str">
        <f>IF('Measured Data'!$E16&gt;0,'Measured Data'!AT15,"")</f>
        <v/>
      </c>
      <c r="AT20" s="244" t="str">
        <f>IF('Measured Data'!$E16&gt;0,'Measured Data'!AU15,"")</f>
        <v/>
      </c>
      <c r="AU20" s="244" t="str">
        <f>IF('Measured Data'!$E16&gt;0,'Measured Data'!AV15,"")</f>
        <v/>
      </c>
      <c r="AV20" s="244" t="str">
        <f>IF('Measured Data'!$E16&gt;0,'Measured Data'!AW15,"")</f>
        <v/>
      </c>
      <c r="AW20" s="244" t="str">
        <f>IF('Measured Data'!$E16&gt;0,'Measured Data'!AX15,"")</f>
        <v/>
      </c>
      <c r="AX20" s="244" t="str">
        <f>IF('Measured Data'!$E16&gt;0,'Measured Data'!AY15,"")</f>
        <v/>
      </c>
      <c r="AY20" s="244" t="str">
        <f>IF('Measured Data'!$E16&gt;0,'Measured Data'!AZ15,"")</f>
        <v/>
      </c>
      <c r="AZ20" s="244" t="str">
        <f>IF('Measured Data'!$E16&gt;0,'Measured Data'!BA15,"")</f>
        <v/>
      </c>
      <c r="BA20" s="244" t="str">
        <f>IF('Measured Data'!$E16&gt;0,'Measured Data'!BB15,"")</f>
        <v/>
      </c>
      <c r="BB20" s="244" t="str">
        <f>IF('Measured Data'!$E16&gt;0,'Measured Data'!BC15,"")</f>
        <v/>
      </c>
      <c r="BC20" s="244" t="str">
        <f>IF('Measured Data'!$E16&gt;0,'Measured Data'!BE15,"")</f>
        <v/>
      </c>
      <c r="BD20" s="244" t="str">
        <f>IF('Measured Data'!$E16&gt;0,'Measured Data'!BF15,"")</f>
        <v/>
      </c>
      <c r="BE20" s="244" t="str">
        <f>IF('Measured Data'!$E16&gt;0,'Measured Data'!BG15,"")</f>
        <v/>
      </c>
      <c r="BF20" s="244" t="str">
        <f>IF('Measured Data'!$E16&gt;0,'Measured Data'!BI15,"")</f>
        <v/>
      </c>
      <c r="BG20" s="244" t="str">
        <f>IF('Measured Data'!$E16&gt;0,'Measured Data'!BJ15,"")</f>
        <v/>
      </c>
      <c r="BH20" s="244" t="str">
        <f>IF('Measured Data'!$E16&gt;0,'Measured Data'!BK15,"")</f>
        <v/>
      </c>
      <c r="BI20" s="244" t="str">
        <f>IF('Measured Data'!$E16&gt;0,'Measured Data'!BL15,"")</f>
        <v/>
      </c>
      <c r="BJ20" s="244" t="str">
        <f>IF('Measured Data'!$E16&gt;0,'Measured Data'!BM15,"")</f>
        <v/>
      </c>
      <c r="BK20" s="244" t="str">
        <f>IF('Measured Data'!$E16&gt;0,'Measured Data'!BN15,"")</f>
        <v/>
      </c>
      <c r="BL20" s="244" t="str">
        <f>IF('Measured Data'!$E16&gt;0,'Measured Data'!BO15,"")</f>
        <v/>
      </c>
      <c r="BM20" s="244" t="str">
        <f>IF('Measured Data'!$E16&gt;0,'Measured Data'!BP15,"")</f>
        <v/>
      </c>
      <c r="BN20" s="244" t="str">
        <f>IF('Measured Data'!$E16&gt;0,'In Process Calc.'!B13,"")</f>
        <v/>
      </c>
      <c r="BO20" s="244" t="str">
        <f>IF('Measured Data'!$E16&gt;0,'In Process Calc.'!C13,"")</f>
        <v/>
      </c>
    </row>
    <row r="21" spans="1:67">
      <c r="A21" s="238" t="e">
        <f>IF('Measured Data'!#REF!&gt;0,'Measured Data'!$B$1,"")</f>
        <v>#REF!</v>
      </c>
      <c r="B21" s="238" t="e">
        <f>IF('Measured Data'!#REF!&gt;0,'Measured Data'!A16+0.1,"")</f>
        <v>#REF!</v>
      </c>
      <c r="C21" s="242" t="e">
        <f>IF('Measured Data'!#REF!&gt;0,'Measured Data'!B16,"")</f>
        <v>#REF!</v>
      </c>
      <c r="D21" s="247" t="e">
        <f>IF('Measured Data'!#REF!&gt;0,'Measured Data'!C16,"")</f>
        <v>#REF!</v>
      </c>
      <c r="E21" s="238" t="e">
        <f>IF('Measured Data'!#REF!&gt;0,'Measured Data'!D16,"")</f>
        <v>#REF!</v>
      </c>
      <c r="F21" s="238" t="e">
        <f>IF('Measured Data'!#REF!&gt;0,'Measured Data'!E16,"")</f>
        <v>#REF!</v>
      </c>
      <c r="G21" s="238" t="e">
        <f>IF('Measured Data'!#REF!&gt;0,'Measured Data'!G16,"")</f>
        <v>#REF!</v>
      </c>
      <c r="H21" s="243" t="e">
        <f>IF('Measured Data'!#REF!&gt;0,'Measured Data'!H16,"")</f>
        <v>#REF!</v>
      </c>
      <c r="I21" s="243" t="e">
        <f>IF('Measured Data'!#REF!&gt;0,'Measured Data'!I16,"")</f>
        <v>#REF!</v>
      </c>
      <c r="J21" s="243" t="e">
        <f>IF('Measured Data'!#REF!&gt;0,'Measured Data'!J16,"")</f>
        <v>#REF!</v>
      </c>
      <c r="K21" s="243" t="e">
        <f>IF('Measured Data'!#REF!&gt;0,'Measured Data'!K16,"")</f>
        <v>#REF!</v>
      </c>
      <c r="L21" s="238" t="e">
        <f>IF('Measured Data'!#REF!&gt;0,'Measured Data'!L16,"")</f>
        <v>#REF!</v>
      </c>
      <c r="M21" s="238" t="e">
        <f>IF('Measured Data'!#REF!&gt;0,'Measured Data'!M16,"")</f>
        <v>#REF!</v>
      </c>
      <c r="N21" s="238" t="e">
        <f>IF('Measured Data'!#REF!&gt;0,'Measured Data'!N16,"")</f>
        <v>#REF!</v>
      </c>
      <c r="O21" s="238" t="e">
        <f>IF('Measured Data'!#REF!&gt;0,'Measured Data'!O16,"")</f>
        <v>#REF!</v>
      </c>
      <c r="P21" s="238" t="e">
        <f>IF('Measured Data'!#REF!&gt;0,'Measured Data'!P16,"")</f>
        <v>#REF!</v>
      </c>
      <c r="Q21" s="238" t="e">
        <f>IF('Measured Data'!#REF!&gt;0,'Measured Data'!Q16,"")</f>
        <v>#REF!</v>
      </c>
      <c r="R21" s="238" t="e">
        <f>IF('Measured Data'!#REF!&gt;0,'Measured Data'!R16,"")</f>
        <v>#REF!</v>
      </c>
      <c r="S21" s="238" t="e">
        <f>IF('Measured Data'!#REF!&gt;0,'Measured Data'!S16,"")</f>
        <v>#REF!</v>
      </c>
      <c r="T21" s="244" t="e">
        <f>IF('Measured Data'!#REF!&gt;0,'Measured Data'!U16+'Measured Data'!#REF!*'Measured Data'!AS16/'In Process Calc.'!$J15,"")</f>
        <v>#REF!</v>
      </c>
      <c r="U21" s="244" t="e">
        <f>IF('Measured Data'!#REF!&gt;0,'Measured Data'!V16+'Measured Data'!#REF!*'Measured Data'!AT16/'In Process Calc.'!$J15,"")</f>
        <v>#REF!</v>
      </c>
      <c r="V21" s="244" t="e">
        <f>IF('Measured Data'!#REF!&gt;0,'Measured Data'!W16+'Measured Data'!#REF!*'Measured Data'!AU16/'In Process Calc.'!$J15,"")</f>
        <v>#REF!</v>
      </c>
      <c r="W21" s="244" t="e">
        <f>IF('Measured Data'!#REF!&gt;0,'Measured Data'!X16+'Measured Data'!#REF!*'Measured Data'!AV16/'In Process Calc.'!$J15,"")</f>
        <v>#REF!</v>
      </c>
      <c r="X21" s="244" t="e">
        <f>IF('Measured Data'!#REF!&gt;0,'Measured Data'!Y16+'Measured Data'!#REF!*'Measured Data'!AW16/'In Process Calc.'!$J15,"")</f>
        <v>#REF!</v>
      </c>
      <c r="Y21" s="244" t="e">
        <f>IF('Measured Data'!#REF!&gt;0,'Measured Data'!Z16+'Measured Data'!#REF!*'Measured Data'!AX16/'In Process Calc.'!$J15,"")</f>
        <v>#REF!</v>
      </c>
      <c r="Z21" s="244" t="e">
        <f>IF('Measured Data'!#REF!&gt;0,'Measured Data'!AA16+'Measured Data'!#REF!*'Measured Data'!AY16/'In Process Calc.'!$J15,"")</f>
        <v>#REF!</v>
      </c>
      <c r="AA21" s="244" t="e">
        <f>IF('Measured Data'!#REF!&gt;0,'Measured Data'!AB16+'Measured Data'!#REF!*'Measured Data'!AZ16/'In Process Calc.'!$J15,"")</f>
        <v>#REF!</v>
      </c>
      <c r="AB21" s="244" t="e">
        <f>IF('Measured Data'!#REF!&gt;0,'Measured Data'!AC16+'Measured Data'!#REF!*'Measured Data'!BA16/'In Process Calc.'!$J15,"")</f>
        <v>#REF!</v>
      </c>
      <c r="AC21" s="244" t="e">
        <f>IF('Measured Data'!#REF!&gt;0,'Measured Data'!AD16+'Measured Data'!#REF!*'Measured Data'!BB16/'In Process Calc.'!$J15,"")</f>
        <v>#REF!</v>
      </c>
      <c r="AD21" s="244" t="e">
        <f>IF('Measured Data'!#REF!&gt;0,'Measured Data'!AE16+'Measured Data'!#REF!*'Measured Data'!BC16/'In Process Calc.'!$J15,"")</f>
        <v>#REF!</v>
      </c>
      <c r="AE21" s="244" t="e">
        <f>IF('Measured Data'!#REF!&gt;0,'Measured Data'!AF16+'Measured Data'!#REF!*'Measured Data'!BE16/'In Process Calc.'!$J15,"")</f>
        <v>#REF!</v>
      </c>
      <c r="AF21" s="244" t="e">
        <f>IF('Measured Data'!#REF!&gt;0,'Measured Data'!AG16+'Measured Data'!#REF!*'Measured Data'!BF16/'In Process Calc.'!$J15,"")</f>
        <v>#REF!</v>
      </c>
      <c r="AG21" s="244" t="e">
        <f>IF('Measured Data'!#REF!&gt;0,'Measured Data'!AH16+'Measured Data'!#REF!*'Measured Data'!BG16/'In Process Calc.'!$J15,"")</f>
        <v>#REF!</v>
      </c>
      <c r="AH21" s="244" t="e">
        <f>IF('Measured Data'!#REF!&gt;0,'Measured Data'!AI16+'Measured Data'!#REF!*'Measured Data'!BI16/'In Process Calc.'!$J15,"")</f>
        <v>#REF!</v>
      </c>
      <c r="AI21" s="244" t="e">
        <f>IF('Measured Data'!#REF!&gt;0,'Measured Data'!AJ16+'Measured Data'!#REF!*'Measured Data'!BJ16/'In Process Calc.'!$J15,"")</f>
        <v>#REF!</v>
      </c>
      <c r="AJ21" s="244" t="e">
        <f>IF('Measured Data'!#REF!&gt;0,'Measured Data'!AK16+'Measured Data'!#REF!*'Measured Data'!BK16/'In Process Calc.'!$J15,"")</f>
        <v>#REF!</v>
      </c>
      <c r="AK21" s="244" t="e">
        <f>IF('Measured Data'!#REF!&gt;0,'Measured Data'!AL16+'Measured Data'!#REF!*'Measured Data'!BL16/'In Process Calc.'!$J15,"")</f>
        <v>#REF!</v>
      </c>
      <c r="AL21" s="244" t="e">
        <f>IF('Measured Data'!#REF!&gt;0,'Measured Data'!AM16+'Measured Data'!#REF!*'Measured Data'!BM16/'In Process Calc.'!$J15,"")</f>
        <v>#REF!</v>
      </c>
      <c r="AM21" s="244" t="e">
        <f>IF('Measured Data'!#REF!&gt;0,'Measured Data'!AN16+'Measured Data'!#REF!*'Measured Data'!BN16/'In Process Calc.'!$J15,"")</f>
        <v>#REF!</v>
      </c>
      <c r="AN21" s="244" t="e">
        <f>IF('Measured Data'!#REF!&gt;0,'Measured Data'!AO16+'Measured Data'!#REF!*'Measured Data'!BO16/'In Process Calc.'!$J15,"")</f>
        <v>#REF!</v>
      </c>
      <c r="AO21" s="244" t="e">
        <f>IF('Measured Data'!#REF!&gt;0,'Measured Data'!AP16+'Measured Data'!#REF!*'Measured Data'!BP16/'In Process Calc.'!$J15,"")</f>
        <v>#REF!</v>
      </c>
      <c r="AP21" s="244" t="e">
        <f>IF('Measured Data'!#REF!&gt;0,'Measured Data'!AQ16+'Measured Data'!#REF!*'Measured Data'!BQ16/'In Process Calc.'!$J15,"")</f>
        <v>#REF!</v>
      </c>
      <c r="AQ21" s="244" t="e">
        <f>IF('Measured Data'!#REF!&gt;0,'Measured Data'!AR16+'Measured Data'!#REF!*'Measured Data'!BR16/'In Process Calc.'!$J15,"")</f>
        <v>#REF!</v>
      </c>
      <c r="AR21" s="244" t="e">
        <f>IF('Measured Data'!#REF!&gt;0,'Measured Data'!AS16,"")</f>
        <v>#REF!</v>
      </c>
      <c r="AS21" s="244" t="e">
        <f>IF('Measured Data'!#REF!&gt;0,'Measured Data'!AT16,"")</f>
        <v>#REF!</v>
      </c>
      <c r="AT21" s="244" t="e">
        <f>IF('Measured Data'!#REF!&gt;0,'Measured Data'!AU16,"")</f>
        <v>#REF!</v>
      </c>
      <c r="AU21" s="244" t="e">
        <f>IF('Measured Data'!#REF!&gt;0,'Measured Data'!AV16,"")</f>
        <v>#REF!</v>
      </c>
      <c r="AV21" s="244" t="e">
        <f>IF('Measured Data'!#REF!&gt;0,'Measured Data'!AW16,"")</f>
        <v>#REF!</v>
      </c>
      <c r="AW21" s="244" t="e">
        <f>IF('Measured Data'!#REF!&gt;0,'Measured Data'!AX16,"")</f>
        <v>#REF!</v>
      </c>
      <c r="AX21" s="244" t="e">
        <f>IF('Measured Data'!#REF!&gt;0,'Measured Data'!AY16,"")</f>
        <v>#REF!</v>
      </c>
      <c r="AY21" s="244" t="e">
        <f>IF('Measured Data'!#REF!&gt;0,'Measured Data'!AZ16,"")</f>
        <v>#REF!</v>
      </c>
      <c r="AZ21" s="244" t="e">
        <f>IF('Measured Data'!#REF!&gt;0,'Measured Data'!BA16,"")</f>
        <v>#REF!</v>
      </c>
      <c r="BA21" s="244" t="e">
        <f>IF('Measured Data'!#REF!&gt;0,'Measured Data'!BB16,"")</f>
        <v>#REF!</v>
      </c>
      <c r="BB21" s="244" t="e">
        <f>IF('Measured Data'!#REF!&gt;0,'Measured Data'!BC16,"")</f>
        <v>#REF!</v>
      </c>
      <c r="BC21" s="244" t="e">
        <f>IF('Measured Data'!#REF!&gt;0,'Measured Data'!BE16,"")</f>
        <v>#REF!</v>
      </c>
      <c r="BD21" s="244" t="e">
        <f>IF('Measured Data'!#REF!&gt;0,'Measured Data'!BF16,"")</f>
        <v>#REF!</v>
      </c>
      <c r="BE21" s="244" t="e">
        <f>IF('Measured Data'!#REF!&gt;0,'Measured Data'!BG16,"")</f>
        <v>#REF!</v>
      </c>
      <c r="BF21" s="244" t="e">
        <f>IF('Measured Data'!#REF!&gt;0,'Measured Data'!BI16,"")</f>
        <v>#REF!</v>
      </c>
      <c r="BG21" s="244" t="e">
        <f>IF('Measured Data'!#REF!&gt;0,'Measured Data'!BJ16,"")</f>
        <v>#REF!</v>
      </c>
      <c r="BH21" s="244" t="e">
        <f>IF('Measured Data'!#REF!&gt;0,'Measured Data'!BK16,"")</f>
        <v>#REF!</v>
      </c>
      <c r="BI21" s="244" t="e">
        <f>IF('Measured Data'!#REF!&gt;0,'Measured Data'!BL16,"")</f>
        <v>#REF!</v>
      </c>
      <c r="BJ21" s="244" t="e">
        <f>IF('Measured Data'!#REF!&gt;0,'Measured Data'!BM16,"")</f>
        <v>#REF!</v>
      </c>
      <c r="BK21" s="244" t="e">
        <f>IF('Measured Data'!#REF!&gt;0,'Measured Data'!BN16,"")</f>
        <v>#REF!</v>
      </c>
      <c r="BL21" s="244" t="e">
        <f>IF('Measured Data'!#REF!&gt;0,'Measured Data'!BO16,"")</f>
        <v>#REF!</v>
      </c>
      <c r="BM21" s="244" t="e">
        <f>IF('Measured Data'!#REF!&gt;0,'Measured Data'!BP16,"")</f>
        <v>#REF!</v>
      </c>
      <c r="BN21" s="244" t="e">
        <f>IF('Measured Data'!#REF!&gt;0,'In Process Calc.'!B14,"")</f>
        <v>#REF!</v>
      </c>
      <c r="BO21" s="244" t="e">
        <f>IF('Measured Data'!#REF!&gt;0,'In Process Calc.'!C14,"")</f>
        <v>#REF!</v>
      </c>
    </row>
    <row r="22" spans="1:67">
      <c r="A22" s="238" t="str">
        <f>IF('Measured Data'!$E17&gt;0,'Measured Data'!$B$1,"")</f>
        <v/>
      </c>
      <c r="B22" s="238" t="str">
        <f>IF('Measured Data'!$E17&gt;0,'Measured Data'!#REF!+0.1,"")</f>
        <v/>
      </c>
      <c r="C22" s="242" t="str">
        <f>IF('Measured Data'!$E17&gt;0,'Measured Data'!#REF!,"")</f>
        <v/>
      </c>
      <c r="D22" s="247" t="str">
        <f>IF('Measured Data'!$E17&gt;0,'Measured Data'!#REF!,"")</f>
        <v/>
      </c>
      <c r="E22" s="238" t="str">
        <f>IF('Measured Data'!$E17&gt;0,'Measured Data'!#REF!,"")</f>
        <v/>
      </c>
      <c r="F22" s="238" t="str">
        <f>IF('Measured Data'!$E17&gt;0,'Measured Data'!#REF!,"")</f>
        <v/>
      </c>
      <c r="G22" s="238" t="str">
        <f>IF('Measured Data'!$E17&gt;0,'Measured Data'!#REF!,"")</f>
        <v/>
      </c>
      <c r="H22" s="243" t="str">
        <f>IF('Measured Data'!$E17&gt;0,'Measured Data'!#REF!,"")</f>
        <v/>
      </c>
      <c r="I22" s="243" t="str">
        <f>IF('Measured Data'!$E17&gt;0,'Measured Data'!#REF!,"")</f>
        <v/>
      </c>
      <c r="J22" s="243" t="str">
        <f>IF('Measured Data'!$E17&gt;0,'Measured Data'!#REF!,"")</f>
        <v/>
      </c>
      <c r="K22" s="243" t="str">
        <f>IF('Measured Data'!$E17&gt;0,'Measured Data'!#REF!,"")</f>
        <v/>
      </c>
      <c r="L22" s="238" t="str">
        <f>IF('Measured Data'!$E17&gt;0,'Measured Data'!#REF!,"")</f>
        <v/>
      </c>
      <c r="M22" s="238" t="str">
        <f>IF('Measured Data'!$E17&gt;0,'Measured Data'!#REF!,"")</f>
        <v/>
      </c>
      <c r="N22" s="238" t="str">
        <f>IF('Measured Data'!$E17&gt;0,'Measured Data'!#REF!,"")</f>
        <v/>
      </c>
      <c r="O22" s="238" t="str">
        <f>IF('Measured Data'!$E17&gt;0,'Measured Data'!#REF!,"")</f>
        <v/>
      </c>
      <c r="P22" s="238" t="str">
        <f>IF('Measured Data'!$E17&gt;0,'Measured Data'!#REF!,"")</f>
        <v/>
      </c>
      <c r="Q22" s="238" t="str">
        <f>IF('Measured Data'!$E17&gt;0,'Measured Data'!#REF!,"")</f>
        <v/>
      </c>
      <c r="R22" s="238" t="str">
        <f>IF('Measured Data'!$E17&gt;0,'Measured Data'!#REF!,"")</f>
        <v/>
      </c>
      <c r="S22" s="238" t="str">
        <f>IF('Measured Data'!$E17&gt;0,'Measured Data'!#REF!,"")</f>
        <v/>
      </c>
      <c r="T22" s="244" t="str">
        <f>IF('Measured Data'!$E17&gt;0,'Measured Data'!#REF!+'Measured Data'!$E17*'Measured Data'!#REF!/'In Process Calc.'!$J16,"")</f>
        <v/>
      </c>
      <c r="U22" s="244" t="str">
        <f>IF('Measured Data'!$E17&gt;0,'Measured Data'!#REF!+'Measured Data'!$E17*'Measured Data'!#REF!/'In Process Calc.'!$J16,"")</f>
        <v/>
      </c>
      <c r="V22" s="244" t="str">
        <f>IF('Measured Data'!$E17&gt;0,'Measured Data'!#REF!+'Measured Data'!$E17*'Measured Data'!#REF!/'In Process Calc.'!$J16,"")</f>
        <v/>
      </c>
      <c r="W22" s="244" t="str">
        <f>IF('Measured Data'!$E17&gt;0,'Measured Data'!#REF!+'Measured Data'!$E17*'Measured Data'!#REF!/'In Process Calc.'!$J16,"")</f>
        <v/>
      </c>
      <c r="X22" s="244" t="str">
        <f>IF('Measured Data'!$E17&gt;0,'Measured Data'!#REF!+'Measured Data'!$E17*'Measured Data'!#REF!/'In Process Calc.'!$J16,"")</f>
        <v/>
      </c>
      <c r="Y22" s="244" t="str">
        <f>IF('Measured Data'!$E17&gt;0,'Measured Data'!#REF!+'Measured Data'!$E17*'Measured Data'!#REF!/'In Process Calc.'!$J16,"")</f>
        <v/>
      </c>
      <c r="Z22" s="244" t="str">
        <f>IF('Measured Data'!$E17&gt;0,'Measured Data'!#REF!+'Measured Data'!$E17*'Measured Data'!#REF!/'In Process Calc.'!$J16,"")</f>
        <v/>
      </c>
      <c r="AA22" s="244" t="str">
        <f>IF('Measured Data'!$E17&gt;0,'Measured Data'!#REF!+'Measured Data'!$E17*'Measured Data'!#REF!/'In Process Calc.'!$J16,"")</f>
        <v/>
      </c>
      <c r="AB22" s="244" t="str">
        <f>IF('Measured Data'!$E17&gt;0,'Measured Data'!#REF!+'Measured Data'!$E17*'Measured Data'!#REF!/'In Process Calc.'!$J16,"")</f>
        <v/>
      </c>
      <c r="AC22" s="244" t="str">
        <f>IF('Measured Data'!$E17&gt;0,'Measured Data'!#REF!+'Measured Data'!$E17*'Measured Data'!#REF!/'In Process Calc.'!$J16,"")</f>
        <v/>
      </c>
      <c r="AD22" s="244" t="str">
        <f>IF('Measured Data'!$E17&gt;0,'Measured Data'!#REF!+'Measured Data'!$E17*'Measured Data'!#REF!/'In Process Calc.'!$J16,"")</f>
        <v/>
      </c>
      <c r="AE22" s="244" t="str">
        <f>IF('Measured Data'!$E17&gt;0,'Measured Data'!#REF!+'Measured Data'!$E17*'Measured Data'!#REF!/'In Process Calc.'!$J16,"")</f>
        <v/>
      </c>
      <c r="AF22" s="244" t="str">
        <f>IF('Measured Data'!$E17&gt;0,'Measured Data'!#REF!+'Measured Data'!$E17*'Measured Data'!#REF!/'In Process Calc.'!$J16,"")</f>
        <v/>
      </c>
      <c r="AG22" s="244" t="str">
        <f>IF('Measured Data'!$E17&gt;0,'Measured Data'!#REF!+'Measured Data'!$E17*'Measured Data'!#REF!/'In Process Calc.'!$J16,"")</f>
        <v/>
      </c>
      <c r="AH22" s="244" t="str">
        <f>IF('Measured Data'!$E17&gt;0,'Measured Data'!#REF!+'Measured Data'!$E17*'Measured Data'!#REF!/'In Process Calc.'!$J16,"")</f>
        <v/>
      </c>
      <c r="AI22" s="244" t="str">
        <f>IF('Measured Data'!$E17&gt;0,'Measured Data'!#REF!+'Measured Data'!$E17*'Measured Data'!#REF!/'In Process Calc.'!$J16,"")</f>
        <v/>
      </c>
      <c r="AJ22" s="244" t="str">
        <f>IF('Measured Data'!$E17&gt;0,'Measured Data'!#REF!+'Measured Data'!$E17*'Measured Data'!#REF!/'In Process Calc.'!$J16,"")</f>
        <v/>
      </c>
      <c r="AK22" s="244" t="str">
        <f>IF('Measured Data'!$E17&gt;0,'Measured Data'!#REF!+'Measured Data'!$E17*'Measured Data'!#REF!/'In Process Calc.'!$J16,"")</f>
        <v/>
      </c>
      <c r="AL22" s="244" t="str">
        <f>IF('Measured Data'!$E17&gt;0,'Measured Data'!#REF!+'Measured Data'!$E17*'Measured Data'!#REF!/'In Process Calc.'!$J16,"")</f>
        <v/>
      </c>
      <c r="AM22" s="244" t="str">
        <f>IF('Measured Data'!$E17&gt;0,'Measured Data'!#REF!+'Measured Data'!$E17*'Measured Data'!#REF!/'In Process Calc.'!$J16,"")</f>
        <v/>
      </c>
      <c r="AN22" s="244" t="str">
        <f>IF('Measured Data'!$E17&gt;0,'Measured Data'!#REF!+'Measured Data'!$E17*'Measured Data'!#REF!/'In Process Calc.'!$J16,"")</f>
        <v/>
      </c>
      <c r="AO22" s="244" t="str">
        <f>IF('Measured Data'!$E17&gt;0,'Measured Data'!#REF!+'Measured Data'!$E17*'Measured Data'!#REF!/'In Process Calc.'!$J16,"")</f>
        <v/>
      </c>
      <c r="AP22" s="244" t="str">
        <f>IF('Measured Data'!$E17&gt;0,'Measured Data'!#REF!+'Measured Data'!$E17*'Measured Data'!#REF!/'In Process Calc.'!$J16,"")</f>
        <v/>
      </c>
      <c r="AQ22" s="244" t="str">
        <f>IF('Measured Data'!$E17&gt;0,'Measured Data'!#REF!+'Measured Data'!$E17*'Measured Data'!#REF!/'In Process Calc.'!$J16,"")</f>
        <v/>
      </c>
      <c r="AR22" s="244" t="str">
        <f>IF('Measured Data'!$E17&gt;0,'Measured Data'!#REF!,"")</f>
        <v/>
      </c>
      <c r="AS22" s="244" t="str">
        <f>IF('Measured Data'!$E17&gt;0,'Measured Data'!#REF!,"")</f>
        <v/>
      </c>
      <c r="AT22" s="244" t="str">
        <f>IF('Measured Data'!$E17&gt;0,'Measured Data'!#REF!,"")</f>
        <v/>
      </c>
      <c r="AU22" s="244" t="str">
        <f>IF('Measured Data'!$E17&gt;0,'Measured Data'!#REF!,"")</f>
        <v/>
      </c>
      <c r="AV22" s="244" t="str">
        <f>IF('Measured Data'!$E17&gt;0,'Measured Data'!#REF!,"")</f>
        <v/>
      </c>
      <c r="AW22" s="244" t="str">
        <f>IF('Measured Data'!$E17&gt;0,'Measured Data'!#REF!,"")</f>
        <v/>
      </c>
      <c r="AX22" s="244" t="str">
        <f>IF('Measured Data'!$E17&gt;0,'Measured Data'!#REF!,"")</f>
        <v/>
      </c>
      <c r="AY22" s="244" t="str">
        <f>IF('Measured Data'!$E17&gt;0,'Measured Data'!#REF!,"")</f>
        <v/>
      </c>
      <c r="AZ22" s="244" t="str">
        <f>IF('Measured Data'!$E17&gt;0,'Measured Data'!#REF!,"")</f>
        <v/>
      </c>
      <c r="BA22" s="244" t="str">
        <f>IF('Measured Data'!$E17&gt;0,'Measured Data'!#REF!,"")</f>
        <v/>
      </c>
      <c r="BB22" s="244" t="str">
        <f>IF('Measured Data'!$E17&gt;0,'Measured Data'!#REF!,"")</f>
        <v/>
      </c>
      <c r="BC22" s="244" t="str">
        <f>IF('Measured Data'!$E17&gt;0,'Measured Data'!#REF!,"")</f>
        <v/>
      </c>
      <c r="BD22" s="244" t="str">
        <f>IF('Measured Data'!$E17&gt;0,'Measured Data'!#REF!,"")</f>
        <v/>
      </c>
      <c r="BE22" s="244" t="str">
        <f>IF('Measured Data'!$E17&gt;0,'Measured Data'!#REF!,"")</f>
        <v/>
      </c>
      <c r="BF22" s="244" t="str">
        <f>IF('Measured Data'!$E17&gt;0,'Measured Data'!#REF!,"")</f>
        <v/>
      </c>
      <c r="BG22" s="244" t="str">
        <f>IF('Measured Data'!$E17&gt;0,'Measured Data'!#REF!,"")</f>
        <v/>
      </c>
      <c r="BH22" s="244" t="str">
        <f>IF('Measured Data'!$E17&gt;0,'Measured Data'!#REF!,"")</f>
        <v/>
      </c>
      <c r="BI22" s="244" t="str">
        <f>IF('Measured Data'!$E17&gt;0,'Measured Data'!#REF!,"")</f>
        <v/>
      </c>
      <c r="BJ22" s="244" t="str">
        <f>IF('Measured Data'!$E17&gt;0,'Measured Data'!#REF!,"")</f>
        <v/>
      </c>
      <c r="BK22" s="244" t="str">
        <f>IF('Measured Data'!$E17&gt;0,'Measured Data'!#REF!,"")</f>
        <v/>
      </c>
      <c r="BL22" s="244" t="str">
        <f>IF('Measured Data'!$E17&gt;0,'Measured Data'!#REF!,"")</f>
        <v/>
      </c>
      <c r="BM22" s="244" t="str">
        <f>IF('Measured Data'!$E17&gt;0,'Measured Data'!#REF!,"")</f>
        <v/>
      </c>
      <c r="BN22" s="244" t="str">
        <f>IF('Measured Data'!$E17&gt;0,'In Process Calc.'!B15,"")</f>
        <v/>
      </c>
      <c r="BO22" s="244" t="str">
        <f>IF('Measured Data'!$E17&gt;0,'In Process Calc.'!C15,"")</f>
        <v/>
      </c>
    </row>
    <row r="23" spans="1:67">
      <c r="A23" s="238" t="str">
        <f>IF('Measured Data'!$E18&gt;0,'Measured Data'!$B$1,"")</f>
        <v/>
      </c>
      <c r="B23" s="238" t="str">
        <f>IF('Measured Data'!$E18&gt;0,'Measured Data'!A17+0.1,"")</f>
        <v/>
      </c>
      <c r="C23" s="242" t="str">
        <f>IF('Measured Data'!$E18&gt;0,'Measured Data'!B17,"")</f>
        <v/>
      </c>
      <c r="D23" s="247" t="str">
        <f>IF('Measured Data'!$E18&gt;0,'Measured Data'!C17,"")</f>
        <v/>
      </c>
      <c r="E23" s="238" t="str">
        <f>IF('Measured Data'!$E18&gt;0,'Measured Data'!D17,"")</f>
        <v/>
      </c>
      <c r="F23" s="238" t="str">
        <f>IF('Measured Data'!$E18&gt;0,'Measured Data'!E17,"")</f>
        <v/>
      </c>
      <c r="G23" s="238" t="str">
        <f>IF('Measured Data'!$E18&gt;0,'Measured Data'!G17,"")</f>
        <v/>
      </c>
      <c r="H23" s="243" t="str">
        <f>IF('Measured Data'!$E18&gt;0,'Measured Data'!H17,"")</f>
        <v/>
      </c>
      <c r="I23" s="243" t="str">
        <f>IF('Measured Data'!$E18&gt;0,'Measured Data'!I17,"")</f>
        <v/>
      </c>
      <c r="J23" s="243" t="str">
        <f>IF('Measured Data'!$E18&gt;0,'Measured Data'!J17,"")</f>
        <v/>
      </c>
      <c r="K23" s="243" t="str">
        <f>IF('Measured Data'!$E18&gt;0,'Measured Data'!K17,"")</f>
        <v/>
      </c>
      <c r="L23" s="238" t="str">
        <f>IF('Measured Data'!$E18&gt;0,'Measured Data'!L17,"")</f>
        <v/>
      </c>
      <c r="M23" s="238" t="str">
        <f>IF('Measured Data'!$E18&gt;0,'Measured Data'!M17,"")</f>
        <v/>
      </c>
      <c r="N23" s="238" t="str">
        <f>IF('Measured Data'!$E18&gt;0,'Measured Data'!N17,"")</f>
        <v/>
      </c>
      <c r="O23" s="238" t="str">
        <f>IF('Measured Data'!$E18&gt;0,'Measured Data'!O17,"")</f>
        <v/>
      </c>
      <c r="P23" s="238" t="str">
        <f>IF('Measured Data'!$E18&gt;0,'Measured Data'!P17,"")</f>
        <v/>
      </c>
      <c r="Q23" s="238" t="str">
        <f>IF('Measured Data'!$E18&gt;0,'Measured Data'!Q17,"")</f>
        <v/>
      </c>
      <c r="R23" s="238" t="str">
        <f>IF('Measured Data'!$E18&gt;0,'Measured Data'!R17,"")</f>
        <v/>
      </c>
      <c r="S23" s="238" t="str">
        <f>IF('Measured Data'!$E18&gt;0,'Measured Data'!S17,"")</f>
        <v/>
      </c>
      <c r="T23" s="244" t="str">
        <f>IF('Measured Data'!$E18&gt;0,'Measured Data'!U17+'Measured Data'!$E18*'Measured Data'!AS17/'In Process Calc.'!$J17,"")</f>
        <v/>
      </c>
      <c r="U23" s="244" t="str">
        <f>IF('Measured Data'!$E18&gt;0,'Measured Data'!V17+'Measured Data'!$E18*'Measured Data'!AT17/'In Process Calc.'!$J17,"")</f>
        <v/>
      </c>
      <c r="V23" s="244" t="str">
        <f>IF('Measured Data'!$E18&gt;0,'Measured Data'!W17+'Measured Data'!$E18*'Measured Data'!AU17/'In Process Calc.'!$J17,"")</f>
        <v/>
      </c>
      <c r="W23" s="244" t="str">
        <f>IF('Measured Data'!$E18&gt;0,'Measured Data'!X17+'Measured Data'!$E18*'Measured Data'!AV17/'In Process Calc.'!$J17,"")</f>
        <v/>
      </c>
      <c r="X23" s="244" t="str">
        <f>IF('Measured Data'!$E18&gt;0,'Measured Data'!Y17+'Measured Data'!$E18*'Measured Data'!AW17/'In Process Calc.'!$J17,"")</f>
        <v/>
      </c>
      <c r="Y23" s="244" t="str">
        <f>IF('Measured Data'!$E18&gt;0,'Measured Data'!Z17+'Measured Data'!$E18*'Measured Data'!AX17/'In Process Calc.'!$J17,"")</f>
        <v/>
      </c>
      <c r="Z23" s="244" t="str">
        <f>IF('Measured Data'!$E18&gt;0,'Measured Data'!AA17+'Measured Data'!$E18*'Measured Data'!AY17/'In Process Calc.'!$J17,"")</f>
        <v/>
      </c>
      <c r="AA23" s="244" t="str">
        <f>IF('Measured Data'!$E18&gt;0,'Measured Data'!AB17+'Measured Data'!$E18*'Measured Data'!AZ17/'In Process Calc.'!$J17,"")</f>
        <v/>
      </c>
      <c r="AB23" s="244" t="str">
        <f>IF('Measured Data'!$E18&gt;0,'Measured Data'!AC17+'Measured Data'!$E18*'Measured Data'!BA17/'In Process Calc.'!$J17,"")</f>
        <v/>
      </c>
      <c r="AC23" s="244" t="str">
        <f>IF('Measured Data'!$E18&gt;0,'Measured Data'!AD17+'Measured Data'!$E18*'Measured Data'!BB17/'In Process Calc.'!$J17,"")</f>
        <v/>
      </c>
      <c r="AD23" s="244" t="str">
        <f>IF('Measured Data'!$E18&gt;0,'Measured Data'!AE17+'Measured Data'!$E18*'Measured Data'!BC17/'In Process Calc.'!$J17,"")</f>
        <v/>
      </c>
      <c r="AE23" s="244" t="str">
        <f>IF('Measured Data'!$E18&gt;0,'Measured Data'!AF17+'Measured Data'!$E18*'Measured Data'!BE17/'In Process Calc.'!$J17,"")</f>
        <v/>
      </c>
      <c r="AF23" s="244" t="str">
        <f>IF('Measured Data'!$E18&gt;0,'Measured Data'!AG17+'Measured Data'!$E18*'Measured Data'!BF17/'In Process Calc.'!$J17,"")</f>
        <v/>
      </c>
      <c r="AG23" s="244" t="str">
        <f>IF('Measured Data'!$E18&gt;0,'Measured Data'!AH17+'Measured Data'!$E18*'Measured Data'!BG17/'In Process Calc.'!$J17,"")</f>
        <v/>
      </c>
      <c r="AH23" s="244" t="str">
        <f>IF('Measured Data'!$E18&gt;0,'Measured Data'!AI17+'Measured Data'!$E18*'Measured Data'!BI17/'In Process Calc.'!$J17,"")</f>
        <v/>
      </c>
      <c r="AI23" s="244" t="str">
        <f>IF('Measured Data'!$E18&gt;0,'Measured Data'!AJ17+'Measured Data'!$E18*'Measured Data'!BJ17/'In Process Calc.'!$J17,"")</f>
        <v/>
      </c>
      <c r="AJ23" s="244" t="str">
        <f>IF('Measured Data'!$E18&gt;0,'Measured Data'!AK17+'Measured Data'!$E18*'Measured Data'!BK17/'In Process Calc.'!$J17,"")</f>
        <v/>
      </c>
      <c r="AK23" s="244" t="str">
        <f>IF('Measured Data'!$E18&gt;0,'Measured Data'!AL17+'Measured Data'!$E18*'Measured Data'!BL17/'In Process Calc.'!$J17,"")</f>
        <v/>
      </c>
      <c r="AL23" s="244" t="str">
        <f>IF('Measured Data'!$E18&gt;0,'Measured Data'!AM17+'Measured Data'!$E18*'Measured Data'!BM17/'In Process Calc.'!$J17,"")</f>
        <v/>
      </c>
      <c r="AM23" s="244" t="str">
        <f>IF('Measured Data'!$E18&gt;0,'Measured Data'!AN17+'Measured Data'!$E18*'Measured Data'!BN17/'In Process Calc.'!$J17,"")</f>
        <v/>
      </c>
      <c r="AN23" s="244" t="str">
        <f>IF('Measured Data'!$E18&gt;0,'Measured Data'!AO17+'Measured Data'!$E18*'Measured Data'!BO17/'In Process Calc.'!$J17,"")</f>
        <v/>
      </c>
      <c r="AO23" s="244" t="str">
        <f>IF('Measured Data'!$E18&gt;0,'Measured Data'!AP17+'Measured Data'!$E18*'Measured Data'!BP17/'In Process Calc.'!$J17,"")</f>
        <v/>
      </c>
      <c r="AP23" s="244" t="str">
        <f>IF('Measured Data'!$E18&gt;0,'Measured Data'!AQ17+'Measured Data'!$E18*'Measured Data'!BQ17/'In Process Calc.'!$J17,"")</f>
        <v/>
      </c>
      <c r="AQ23" s="244" t="str">
        <f>IF('Measured Data'!$E18&gt;0,'Measured Data'!AR17+'Measured Data'!$E18*'Measured Data'!BR17/'In Process Calc.'!$J17,"")</f>
        <v/>
      </c>
      <c r="AR23" s="244" t="str">
        <f>IF('Measured Data'!$E18&gt;0,'Measured Data'!AS17,"")</f>
        <v/>
      </c>
      <c r="AS23" s="244" t="str">
        <f>IF('Measured Data'!$E18&gt;0,'Measured Data'!AT17,"")</f>
        <v/>
      </c>
      <c r="AT23" s="244" t="str">
        <f>IF('Measured Data'!$E18&gt;0,'Measured Data'!AU17,"")</f>
        <v/>
      </c>
      <c r="AU23" s="244" t="str">
        <f>IF('Measured Data'!$E18&gt;0,'Measured Data'!AV17,"")</f>
        <v/>
      </c>
      <c r="AV23" s="244" t="str">
        <f>IF('Measured Data'!$E18&gt;0,'Measured Data'!AW17,"")</f>
        <v/>
      </c>
      <c r="AW23" s="244" t="str">
        <f>IF('Measured Data'!$E18&gt;0,'Measured Data'!AX17,"")</f>
        <v/>
      </c>
      <c r="AX23" s="244" t="str">
        <f>IF('Measured Data'!$E18&gt;0,'Measured Data'!AY17,"")</f>
        <v/>
      </c>
      <c r="AY23" s="244" t="str">
        <f>IF('Measured Data'!$E18&gt;0,'Measured Data'!AZ17,"")</f>
        <v/>
      </c>
      <c r="AZ23" s="244" t="str">
        <f>IF('Measured Data'!$E18&gt;0,'Measured Data'!BA17,"")</f>
        <v/>
      </c>
      <c r="BA23" s="244" t="str">
        <f>IF('Measured Data'!$E18&gt;0,'Measured Data'!BB17,"")</f>
        <v/>
      </c>
      <c r="BB23" s="244" t="str">
        <f>IF('Measured Data'!$E18&gt;0,'Measured Data'!BC17,"")</f>
        <v/>
      </c>
      <c r="BC23" s="244" t="str">
        <f>IF('Measured Data'!$E18&gt;0,'Measured Data'!BE17,"")</f>
        <v/>
      </c>
      <c r="BD23" s="244" t="str">
        <f>IF('Measured Data'!$E18&gt;0,'Measured Data'!BF17,"")</f>
        <v/>
      </c>
      <c r="BE23" s="244" t="str">
        <f>IF('Measured Data'!$E18&gt;0,'Measured Data'!BG17,"")</f>
        <v/>
      </c>
      <c r="BF23" s="244" t="str">
        <f>IF('Measured Data'!$E18&gt;0,'Measured Data'!BI17,"")</f>
        <v/>
      </c>
      <c r="BG23" s="244" t="str">
        <f>IF('Measured Data'!$E18&gt;0,'Measured Data'!BJ17,"")</f>
        <v/>
      </c>
      <c r="BH23" s="244" t="str">
        <f>IF('Measured Data'!$E18&gt;0,'Measured Data'!BK17,"")</f>
        <v/>
      </c>
      <c r="BI23" s="244" t="str">
        <f>IF('Measured Data'!$E18&gt;0,'Measured Data'!BL17,"")</f>
        <v/>
      </c>
      <c r="BJ23" s="244" t="str">
        <f>IF('Measured Data'!$E18&gt;0,'Measured Data'!BM17,"")</f>
        <v/>
      </c>
      <c r="BK23" s="244" t="str">
        <f>IF('Measured Data'!$E18&gt;0,'Measured Data'!BN17,"")</f>
        <v/>
      </c>
      <c r="BL23" s="244" t="str">
        <f>IF('Measured Data'!$E18&gt;0,'Measured Data'!BO17,"")</f>
        <v/>
      </c>
      <c r="BM23" s="244" t="str">
        <f>IF('Measured Data'!$E18&gt;0,'Measured Data'!BP17,"")</f>
        <v/>
      </c>
      <c r="BN23" s="244" t="str">
        <f>IF('Measured Data'!$E18&gt;0,'In Process Calc.'!B16,"")</f>
        <v/>
      </c>
      <c r="BO23" s="244" t="str">
        <f>IF('Measured Data'!$E18&gt;0,'In Process Calc.'!C16,"")</f>
        <v/>
      </c>
    </row>
    <row r="24" spans="1:67">
      <c r="A24" s="238" t="str">
        <f>IF('Measured Data'!$E19&gt;0,'Measured Data'!$B$1,"")</f>
        <v/>
      </c>
      <c r="B24" s="238" t="str">
        <f>IF('Measured Data'!$E19&gt;0,'Measured Data'!A18+0.1,"")</f>
        <v/>
      </c>
      <c r="C24" s="242" t="str">
        <f>IF('Measured Data'!$E19&gt;0,'Measured Data'!B18,"")</f>
        <v/>
      </c>
      <c r="D24" s="247" t="str">
        <f>IF('Measured Data'!$E19&gt;0,'Measured Data'!C18,"")</f>
        <v/>
      </c>
      <c r="E24" s="238" t="str">
        <f>IF('Measured Data'!$E19&gt;0,'Measured Data'!D18,"")</f>
        <v/>
      </c>
      <c r="F24" s="238" t="str">
        <f>IF('Measured Data'!$E19&gt;0,'Measured Data'!E18,"")</f>
        <v/>
      </c>
      <c r="G24" s="238" t="str">
        <f>IF('Measured Data'!$E19&gt;0,'Measured Data'!G18,"")</f>
        <v/>
      </c>
      <c r="H24" s="243" t="str">
        <f>IF('Measured Data'!$E19&gt;0,'Measured Data'!H18,"")</f>
        <v/>
      </c>
      <c r="I24" s="243" t="str">
        <f>IF('Measured Data'!$E19&gt;0,'Measured Data'!I18,"")</f>
        <v/>
      </c>
      <c r="J24" s="243" t="str">
        <f>IF('Measured Data'!$E19&gt;0,'Measured Data'!J18,"")</f>
        <v/>
      </c>
      <c r="K24" s="243" t="str">
        <f>IF('Measured Data'!$E19&gt;0,'Measured Data'!K18,"")</f>
        <v/>
      </c>
      <c r="L24" s="238" t="str">
        <f>IF('Measured Data'!$E19&gt;0,'Measured Data'!L18,"")</f>
        <v/>
      </c>
      <c r="M24" s="238" t="str">
        <f>IF('Measured Data'!$E19&gt;0,'Measured Data'!M18,"")</f>
        <v/>
      </c>
      <c r="N24" s="238" t="str">
        <f>IF('Measured Data'!$E19&gt;0,'Measured Data'!N18,"")</f>
        <v/>
      </c>
      <c r="O24" s="238" t="str">
        <f>IF('Measured Data'!$E19&gt;0,'Measured Data'!O18,"")</f>
        <v/>
      </c>
      <c r="P24" s="238" t="str">
        <f>IF('Measured Data'!$E19&gt;0,'Measured Data'!P18,"")</f>
        <v/>
      </c>
      <c r="Q24" s="238" t="str">
        <f>IF('Measured Data'!$E19&gt;0,'Measured Data'!Q18,"")</f>
        <v/>
      </c>
      <c r="R24" s="238" t="str">
        <f>IF('Measured Data'!$E19&gt;0,'Measured Data'!R18,"")</f>
        <v/>
      </c>
      <c r="S24" s="238" t="str">
        <f>IF('Measured Data'!$E19&gt;0,'Measured Data'!S18,"")</f>
        <v/>
      </c>
      <c r="T24" s="244" t="str">
        <f>IF('Measured Data'!$E19&gt;0,'Measured Data'!U18+'Measured Data'!$E19*'Measured Data'!AS18/'In Process Calc.'!$J18,"")</f>
        <v/>
      </c>
      <c r="U24" s="244" t="str">
        <f>IF('Measured Data'!$E19&gt;0,'Measured Data'!V18+'Measured Data'!$E19*'Measured Data'!AT18/'In Process Calc.'!$J18,"")</f>
        <v/>
      </c>
      <c r="V24" s="244" t="str">
        <f>IF('Measured Data'!$E19&gt;0,'Measured Data'!W18+'Measured Data'!$E19*'Measured Data'!AU18/'In Process Calc.'!$J18,"")</f>
        <v/>
      </c>
      <c r="W24" s="244" t="str">
        <f>IF('Measured Data'!$E19&gt;0,'Measured Data'!X18+'Measured Data'!$E19*'Measured Data'!AV18/'In Process Calc.'!$J18,"")</f>
        <v/>
      </c>
      <c r="X24" s="244" t="str">
        <f>IF('Measured Data'!$E19&gt;0,'Measured Data'!Y18+'Measured Data'!$E19*'Measured Data'!AW18/'In Process Calc.'!$J18,"")</f>
        <v/>
      </c>
      <c r="Y24" s="244" t="str">
        <f>IF('Measured Data'!$E19&gt;0,'Measured Data'!Z18+'Measured Data'!$E19*'Measured Data'!AX18/'In Process Calc.'!$J18,"")</f>
        <v/>
      </c>
      <c r="Z24" s="244" t="str">
        <f>IF('Measured Data'!$E19&gt;0,'Measured Data'!AA18+'Measured Data'!$E19*'Measured Data'!AY18/'In Process Calc.'!$J18,"")</f>
        <v/>
      </c>
      <c r="AA24" s="244" t="str">
        <f>IF('Measured Data'!$E19&gt;0,'Measured Data'!AB18+'Measured Data'!$E19*'Measured Data'!AZ18/'In Process Calc.'!$J18,"")</f>
        <v/>
      </c>
      <c r="AB24" s="244" t="str">
        <f>IF('Measured Data'!$E19&gt;0,'Measured Data'!AC18+'Measured Data'!$E19*'Measured Data'!BA18/'In Process Calc.'!$J18,"")</f>
        <v/>
      </c>
      <c r="AC24" s="244" t="str">
        <f>IF('Measured Data'!$E19&gt;0,'Measured Data'!AD18+'Measured Data'!$E19*'Measured Data'!BB18/'In Process Calc.'!$J18,"")</f>
        <v/>
      </c>
      <c r="AD24" s="244" t="str">
        <f>IF('Measured Data'!$E19&gt;0,'Measured Data'!AE18+'Measured Data'!$E19*'Measured Data'!BC18/'In Process Calc.'!$J18,"")</f>
        <v/>
      </c>
      <c r="AE24" s="244" t="str">
        <f>IF('Measured Data'!$E19&gt;0,'Measured Data'!AF18+'Measured Data'!$E19*'Measured Data'!BE18/'In Process Calc.'!$J18,"")</f>
        <v/>
      </c>
      <c r="AF24" s="244" t="str">
        <f>IF('Measured Data'!$E19&gt;0,'Measured Data'!AG18+'Measured Data'!$E19*'Measured Data'!BF18/'In Process Calc.'!$J18,"")</f>
        <v/>
      </c>
      <c r="AG24" s="244" t="str">
        <f>IF('Measured Data'!$E19&gt;0,'Measured Data'!AH18+'Measured Data'!$E19*'Measured Data'!BG18/'In Process Calc.'!$J18,"")</f>
        <v/>
      </c>
      <c r="AH24" s="244" t="str">
        <f>IF('Measured Data'!$E19&gt;0,'Measured Data'!AI18+'Measured Data'!$E19*'Measured Data'!BI18/'In Process Calc.'!$J18,"")</f>
        <v/>
      </c>
      <c r="AI24" s="244" t="str">
        <f>IF('Measured Data'!$E19&gt;0,'Measured Data'!AJ18+'Measured Data'!$E19*'Measured Data'!BJ18/'In Process Calc.'!$J18,"")</f>
        <v/>
      </c>
      <c r="AJ24" s="244" t="str">
        <f>IF('Measured Data'!$E19&gt;0,'Measured Data'!AK18+'Measured Data'!$E19*'Measured Data'!BK18/'In Process Calc.'!$J18,"")</f>
        <v/>
      </c>
      <c r="AK24" s="244" t="str">
        <f>IF('Measured Data'!$E19&gt;0,'Measured Data'!AL18+'Measured Data'!$E19*'Measured Data'!BL18/'In Process Calc.'!$J18,"")</f>
        <v/>
      </c>
      <c r="AL24" s="244" t="str">
        <f>IF('Measured Data'!$E19&gt;0,'Measured Data'!AM18+'Measured Data'!$E19*'Measured Data'!BM18/'In Process Calc.'!$J18,"")</f>
        <v/>
      </c>
      <c r="AM24" s="244" t="str">
        <f>IF('Measured Data'!$E19&gt;0,'Measured Data'!AN18+'Measured Data'!$E19*'Measured Data'!BN18/'In Process Calc.'!$J18,"")</f>
        <v/>
      </c>
      <c r="AN24" s="244" t="str">
        <f>IF('Measured Data'!$E19&gt;0,'Measured Data'!AO18+'Measured Data'!$E19*'Measured Data'!BO18/'In Process Calc.'!$J18,"")</f>
        <v/>
      </c>
      <c r="AO24" s="244" t="str">
        <f>IF('Measured Data'!$E19&gt;0,'Measured Data'!AP18+'Measured Data'!$E19*'Measured Data'!BP18/'In Process Calc.'!$J18,"")</f>
        <v/>
      </c>
      <c r="AP24" s="244" t="str">
        <f>IF('Measured Data'!$E19&gt;0,'Measured Data'!AQ18+'Measured Data'!$E19*'Measured Data'!BQ18/'In Process Calc.'!$J18,"")</f>
        <v/>
      </c>
      <c r="AQ24" s="244" t="str">
        <f>IF('Measured Data'!$E19&gt;0,'Measured Data'!AR18+'Measured Data'!$E19*'Measured Data'!BR18/'In Process Calc.'!$J18,"")</f>
        <v/>
      </c>
      <c r="AR24" s="244" t="str">
        <f>IF('Measured Data'!$E19&gt;0,'Measured Data'!AS18,"")</f>
        <v/>
      </c>
      <c r="AS24" s="244" t="str">
        <f>IF('Measured Data'!$E19&gt;0,'Measured Data'!AT18,"")</f>
        <v/>
      </c>
      <c r="AT24" s="244" t="str">
        <f>IF('Measured Data'!$E19&gt;0,'Measured Data'!AU18,"")</f>
        <v/>
      </c>
      <c r="AU24" s="244" t="str">
        <f>IF('Measured Data'!$E19&gt;0,'Measured Data'!AV18,"")</f>
        <v/>
      </c>
      <c r="AV24" s="244" t="str">
        <f>IF('Measured Data'!$E19&gt;0,'Measured Data'!AW18,"")</f>
        <v/>
      </c>
      <c r="AW24" s="244" t="str">
        <f>IF('Measured Data'!$E19&gt;0,'Measured Data'!AX18,"")</f>
        <v/>
      </c>
      <c r="AX24" s="244" t="str">
        <f>IF('Measured Data'!$E19&gt;0,'Measured Data'!AY18,"")</f>
        <v/>
      </c>
      <c r="AY24" s="244" t="str">
        <f>IF('Measured Data'!$E19&gt;0,'Measured Data'!AZ18,"")</f>
        <v/>
      </c>
      <c r="AZ24" s="244" t="str">
        <f>IF('Measured Data'!$E19&gt;0,'Measured Data'!BA18,"")</f>
        <v/>
      </c>
      <c r="BA24" s="244" t="str">
        <f>IF('Measured Data'!$E19&gt;0,'Measured Data'!BB18,"")</f>
        <v/>
      </c>
      <c r="BB24" s="244" t="str">
        <f>IF('Measured Data'!$E19&gt;0,'Measured Data'!BC18,"")</f>
        <v/>
      </c>
      <c r="BC24" s="244" t="str">
        <f>IF('Measured Data'!$E19&gt;0,'Measured Data'!BE18,"")</f>
        <v/>
      </c>
      <c r="BD24" s="244" t="str">
        <f>IF('Measured Data'!$E19&gt;0,'Measured Data'!BF18,"")</f>
        <v/>
      </c>
      <c r="BE24" s="244" t="str">
        <f>IF('Measured Data'!$E19&gt;0,'Measured Data'!BG18,"")</f>
        <v/>
      </c>
      <c r="BF24" s="244" t="str">
        <f>IF('Measured Data'!$E19&gt;0,'Measured Data'!BI18,"")</f>
        <v/>
      </c>
      <c r="BG24" s="244" t="str">
        <f>IF('Measured Data'!$E19&gt;0,'Measured Data'!BJ18,"")</f>
        <v/>
      </c>
      <c r="BH24" s="244" t="str">
        <f>IF('Measured Data'!$E19&gt;0,'Measured Data'!BK18,"")</f>
        <v/>
      </c>
      <c r="BI24" s="244" t="str">
        <f>IF('Measured Data'!$E19&gt;0,'Measured Data'!BL18,"")</f>
        <v/>
      </c>
      <c r="BJ24" s="244" t="str">
        <f>IF('Measured Data'!$E19&gt;0,'Measured Data'!BM18,"")</f>
        <v/>
      </c>
      <c r="BK24" s="244" t="str">
        <f>IF('Measured Data'!$E19&gt;0,'Measured Data'!BN18,"")</f>
        <v/>
      </c>
      <c r="BL24" s="244" t="str">
        <f>IF('Measured Data'!$E19&gt;0,'Measured Data'!BO18,"")</f>
        <v/>
      </c>
      <c r="BM24" s="244" t="str">
        <f>IF('Measured Data'!$E19&gt;0,'Measured Data'!BP18,"")</f>
        <v/>
      </c>
      <c r="BN24" s="244" t="str">
        <f>IF('Measured Data'!$E19&gt;0,'In Process Calc.'!B17,"")</f>
        <v/>
      </c>
      <c r="BO24" s="244" t="str">
        <f>IF('Measured Data'!$E19&gt;0,'In Process Calc.'!C17,"")</f>
        <v/>
      </c>
    </row>
    <row r="25" spans="1:67">
      <c r="A25" s="238" t="e">
        <f>IF('Measured Data'!#REF!&gt;0,'Measured Data'!$B$1,"")</f>
        <v>#REF!</v>
      </c>
      <c r="B25" s="238" t="e">
        <f>IF('Measured Data'!#REF!&gt;0,'Measured Data'!A19+0.1,"")</f>
        <v>#REF!</v>
      </c>
      <c r="C25" s="242" t="e">
        <f>IF('Measured Data'!#REF!&gt;0,'Measured Data'!B19,"")</f>
        <v>#REF!</v>
      </c>
      <c r="D25" s="247" t="e">
        <f>IF('Measured Data'!#REF!&gt;0,'Measured Data'!C19,"")</f>
        <v>#REF!</v>
      </c>
      <c r="E25" s="238" t="e">
        <f>IF('Measured Data'!#REF!&gt;0,'Measured Data'!D19,"")</f>
        <v>#REF!</v>
      </c>
      <c r="F25" s="238" t="e">
        <f>IF('Measured Data'!#REF!&gt;0,'Measured Data'!E19,"")</f>
        <v>#REF!</v>
      </c>
      <c r="G25" s="238" t="e">
        <f>IF('Measured Data'!#REF!&gt;0,'Measured Data'!G19,"")</f>
        <v>#REF!</v>
      </c>
      <c r="H25" s="243" t="e">
        <f>IF('Measured Data'!#REF!&gt;0,'Measured Data'!H19,"")</f>
        <v>#REF!</v>
      </c>
      <c r="I25" s="243" t="e">
        <f>IF('Measured Data'!#REF!&gt;0,'Measured Data'!I19,"")</f>
        <v>#REF!</v>
      </c>
      <c r="J25" s="243" t="e">
        <f>IF('Measured Data'!#REF!&gt;0,'Measured Data'!J19,"")</f>
        <v>#REF!</v>
      </c>
      <c r="K25" s="243" t="e">
        <f>IF('Measured Data'!#REF!&gt;0,'Measured Data'!K19,"")</f>
        <v>#REF!</v>
      </c>
      <c r="L25" s="238" t="e">
        <f>IF('Measured Data'!#REF!&gt;0,'Measured Data'!L19,"")</f>
        <v>#REF!</v>
      </c>
      <c r="M25" s="238" t="e">
        <f>IF('Measured Data'!#REF!&gt;0,'Measured Data'!M19,"")</f>
        <v>#REF!</v>
      </c>
      <c r="N25" s="238" t="e">
        <f>IF('Measured Data'!#REF!&gt;0,'Measured Data'!N19,"")</f>
        <v>#REF!</v>
      </c>
      <c r="O25" s="238" t="e">
        <f>IF('Measured Data'!#REF!&gt;0,'Measured Data'!O19,"")</f>
        <v>#REF!</v>
      </c>
      <c r="P25" s="238" t="e">
        <f>IF('Measured Data'!#REF!&gt;0,'Measured Data'!P19,"")</f>
        <v>#REF!</v>
      </c>
      <c r="Q25" s="238" t="e">
        <f>IF('Measured Data'!#REF!&gt;0,'Measured Data'!Q19,"")</f>
        <v>#REF!</v>
      </c>
      <c r="R25" s="238" t="e">
        <f>IF('Measured Data'!#REF!&gt;0,'Measured Data'!R19,"")</f>
        <v>#REF!</v>
      </c>
      <c r="S25" s="238" t="e">
        <f>IF('Measured Data'!#REF!&gt;0,'Measured Data'!S19,"")</f>
        <v>#REF!</v>
      </c>
      <c r="T25" s="244" t="e">
        <f>IF('Measured Data'!#REF!&gt;0,'Measured Data'!U19+'Measured Data'!#REF!*'Measured Data'!AS19/'In Process Calc.'!$J19,"")</f>
        <v>#REF!</v>
      </c>
      <c r="U25" s="244" t="e">
        <f>IF('Measured Data'!#REF!&gt;0,'Measured Data'!V19+'Measured Data'!#REF!*'Measured Data'!AT19/'In Process Calc.'!$J19,"")</f>
        <v>#REF!</v>
      </c>
      <c r="V25" s="244" t="e">
        <f>IF('Measured Data'!#REF!&gt;0,'Measured Data'!W19+'Measured Data'!#REF!*'Measured Data'!AU19/'In Process Calc.'!$J19,"")</f>
        <v>#REF!</v>
      </c>
      <c r="W25" s="244" t="e">
        <f>IF('Measured Data'!#REF!&gt;0,'Measured Data'!X19+'Measured Data'!#REF!*'Measured Data'!AV19/'In Process Calc.'!$J19,"")</f>
        <v>#REF!</v>
      </c>
      <c r="X25" s="244" t="e">
        <f>IF('Measured Data'!#REF!&gt;0,'Measured Data'!Y19+'Measured Data'!#REF!*'Measured Data'!AW19/'In Process Calc.'!$J19,"")</f>
        <v>#REF!</v>
      </c>
      <c r="Y25" s="244" t="e">
        <f>IF('Measured Data'!#REF!&gt;0,'Measured Data'!Z19+'Measured Data'!#REF!*'Measured Data'!AX19/'In Process Calc.'!$J19,"")</f>
        <v>#REF!</v>
      </c>
      <c r="Z25" s="244" t="e">
        <f>IF('Measured Data'!#REF!&gt;0,'Measured Data'!AA19+'Measured Data'!#REF!*'Measured Data'!AY19/'In Process Calc.'!$J19,"")</f>
        <v>#REF!</v>
      </c>
      <c r="AA25" s="244" t="e">
        <f>IF('Measured Data'!#REF!&gt;0,'Measured Data'!AB19+'Measured Data'!#REF!*'Measured Data'!AZ19/'In Process Calc.'!$J19,"")</f>
        <v>#REF!</v>
      </c>
      <c r="AB25" s="244" t="e">
        <f>IF('Measured Data'!#REF!&gt;0,'Measured Data'!AC19+'Measured Data'!#REF!*'Measured Data'!BA19/'In Process Calc.'!$J19,"")</f>
        <v>#REF!</v>
      </c>
      <c r="AC25" s="244" t="e">
        <f>IF('Measured Data'!#REF!&gt;0,'Measured Data'!AD19+'Measured Data'!#REF!*'Measured Data'!BB19/'In Process Calc.'!$J19,"")</f>
        <v>#REF!</v>
      </c>
      <c r="AD25" s="244" t="e">
        <f>IF('Measured Data'!#REF!&gt;0,'Measured Data'!AE19+'Measured Data'!#REF!*'Measured Data'!BC19/'In Process Calc.'!$J19,"")</f>
        <v>#REF!</v>
      </c>
      <c r="AE25" s="244" t="e">
        <f>IF('Measured Data'!#REF!&gt;0,'Measured Data'!AF19+'Measured Data'!#REF!*'Measured Data'!BE19/'In Process Calc.'!$J19,"")</f>
        <v>#REF!</v>
      </c>
      <c r="AF25" s="244" t="e">
        <f>IF('Measured Data'!#REF!&gt;0,'Measured Data'!AG19+'Measured Data'!#REF!*'Measured Data'!BF19/'In Process Calc.'!$J19,"")</f>
        <v>#REF!</v>
      </c>
      <c r="AG25" s="244" t="e">
        <f>IF('Measured Data'!#REF!&gt;0,'Measured Data'!AH19+'Measured Data'!#REF!*'Measured Data'!BG19/'In Process Calc.'!$J19,"")</f>
        <v>#REF!</v>
      </c>
      <c r="AH25" s="244" t="e">
        <f>IF('Measured Data'!#REF!&gt;0,'Measured Data'!AI19+'Measured Data'!#REF!*'Measured Data'!BI19/'In Process Calc.'!$J19,"")</f>
        <v>#REF!</v>
      </c>
      <c r="AI25" s="244" t="e">
        <f>IF('Measured Data'!#REF!&gt;0,'Measured Data'!AJ19+'Measured Data'!#REF!*'Measured Data'!BJ19/'In Process Calc.'!$J19,"")</f>
        <v>#REF!</v>
      </c>
      <c r="AJ25" s="244" t="e">
        <f>IF('Measured Data'!#REF!&gt;0,'Measured Data'!AK19+'Measured Data'!#REF!*'Measured Data'!BK19/'In Process Calc.'!$J19,"")</f>
        <v>#REF!</v>
      </c>
      <c r="AK25" s="244" t="e">
        <f>IF('Measured Data'!#REF!&gt;0,'Measured Data'!AL19+'Measured Data'!#REF!*'Measured Data'!BL19/'In Process Calc.'!$J19,"")</f>
        <v>#REF!</v>
      </c>
      <c r="AL25" s="244" t="e">
        <f>IF('Measured Data'!#REF!&gt;0,'Measured Data'!AM19+'Measured Data'!#REF!*'Measured Data'!BM19/'In Process Calc.'!$J19,"")</f>
        <v>#REF!</v>
      </c>
      <c r="AM25" s="244" t="e">
        <f>IF('Measured Data'!#REF!&gt;0,'Measured Data'!AN19+'Measured Data'!#REF!*'Measured Data'!BN19/'In Process Calc.'!$J19,"")</f>
        <v>#REF!</v>
      </c>
      <c r="AN25" s="244" t="e">
        <f>IF('Measured Data'!#REF!&gt;0,'Measured Data'!AO19+'Measured Data'!#REF!*'Measured Data'!BO19/'In Process Calc.'!$J19,"")</f>
        <v>#REF!</v>
      </c>
      <c r="AO25" s="244" t="e">
        <f>IF('Measured Data'!#REF!&gt;0,'Measured Data'!AP19+'Measured Data'!#REF!*'Measured Data'!BP19/'In Process Calc.'!$J19,"")</f>
        <v>#REF!</v>
      </c>
      <c r="AP25" s="244" t="e">
        <f>IF('Measured Data'!#REF!&gt;0,'Measured Data'!AQ19+'Measured Data'!#REF!*'Measured Data'!BQ19/'In Process Calc.'!$J19,"")</f>
        <v>#REF!</v>
      </c>
      <c r="AQ25" s="244" t="e">
        <f>IF('Measured Data'!#REF!&gt;0,'Measured Data'!AR19+'Measured Data'!#REF!*'Measured Data'!BR19/'In Process Calc.'!$J19,"")</f>
        <v>#REF!</v>
      </c>
      <c r="AR25" s="244" t="e">
        <f>IF('Measured Data'!#REF!&gt;0,'Measured Data'!AS19,"")</f>
        <v>#REF!</v>
      </c>
      <c r="AS25" s="244" t="e">
        <f>IF('Measured Data'!#REF!&gt;0,'Measured Data'!AT19,"")</f>
        <v>#REF!</v>
      </c>
      <c r="AT25" s="244" t="e">
        <f>IF('Measured Data'!#REF!&gt;0,'Measured Data'!AU19,"")</f>
        <v>#REF!</v>
      </c>
      <c r="AU25" s="244" t="e">
        <f>IF('Measured Data'!#REF!&gt;0,'Measured Data'!AV19,"")</f>
        <v>#REF!</v>
      </c>
      <c r="AV25" s="244" t="e">
        <f>IF('Measured Data'!#REF!&gt;0,'Measured Data'!AW19,"")</f>
        <v>#REF!</v>
      </c>
      <c r="AW25" s="244" t="e">
        <f>IF('Measured Data'!#REF!&gt;0,'Measured Data'!AX19,"")</f>
        <v>#REF!</v>
      </c>
      <c r="AX25" s="244" t="e">
        <f>IF('Measured Data'!#REF!&gt;0,'Measured Data'!AY19,"")</f>
        <v>#REF!</v>
      </c>
      <c r="AY25" s="244" t="e">
        <f>IF('Measured Data'!#REF!&gt;0,'Measured Data'!AZ19,"")</f>
        <v>#REF!</v>
      </c>
      <c r="AZ25" s="244" t="e">
        <f>IF('Measured Data'!#REF!&gt;0,'Measured Data'!BA19,"")</f>
        <v>#REF!</v>
      </c>
      <c r="BA25" s="244" t="e">
        <f>IF('Measured Data'!#REF!&gt;0,'Measured Data'!BB19,"")</f>
        <v>#REF!</v>
      </c>
      <c r="BB25" s="244" t="e">
        <f>IF('Measured Data'!#REF!&gt;0,'Measured Data'!BC19,"")</f>
        <v>#REF!</v>
      </c>
      <c r="BC25" s="244" t="e">
        <f>IF('Measured Data'!#REF!&gt;0,'Measured Data'!BE19,"")</f>
        <v>#REF!</v>
      </c>
      <c r="BD25" s="244" t="e">
        <f>IF('Measured Data'!#REF!&gt;0,'Measured Data'!BF19,"")</f>
        <v>#REF!</v>
      </c>
      <c r="BE25" s="244" t="e">
        <f>IF('Measured Data'!#REF!&gt;0,'Measured Data'!BG19,"")</f>
        <v>#REF!</v>
      </c>
      <c r="BF25" s="244" t="e">
        <f>IF('Measured Data'!#REF!&gt;0,'Measured Data'!BI19,"")</f>
        <v>#REF!</v>
      </c>
      <c r="BG25" s="244" t="e">
        <f>IF('Measured Data'!#REF!&gt;0,'Measured Data'!BJ19,"")</f>
        <v>#REF!</v>
      </c>
      <c r="BH25" s="244" t="e">
        <f>IF('Measured Data'!#REF!&gt;0,'Measured Data'!BK19,"")</f>
        <v>#REF!</v>
      </c>
      <c r="BI25" s="244" t="e">
        <f>IF('Measured Data'!#REF!&gt;0,'Measured Data'!BL19,"")</f>
        <v>#REF!</v>
      </c>
      <c r="BJ25" s="244" t="e">
        <f>IF('Measured Data'!#REF!&gt;0,'Measured Data'!BM19,"")</f>
        <v>#REF!</v>
      </c>
      <c r="BK25" s="244" t="e">
        <f>IF('Measured Data'!#REF!&gt;0,'Measured Data'!BN19,"")</f>
        <v>#REF!</v>
      </c>
      <c r="BL25" s="244" t="e">
        <f>IF('Measured Data'!#REF!&gt;0,'Measured Data'!BO19,"")</f>
        <v>#REF!</v>
      </c>
      <c r="BM25" s="244" t="e">
        <f>IF('Measured Data'!#REF!&gt;0,'Measured Data'!BP19,"")</f>
        <v>#REF!</v>
      </c>
      <c r="BN25" s="244" t="e">
        <f>IF('Measured Data'!#REF!&gt;0,'In Process Calc.'!B18,"")</f>
        <v>#REF!</v>
      </c>
      <c r="BO25" s="244" t="e">
        <f>IF('Measured Data'!#REF!&gt;0,'In Process Calc.'!C18,"")</f>
        <v>#REF!</v>
      </c>
    </row>
    <row r="26" spans="1:67">
      <c r="A26" s="238" t="e">
        <f>IF('Measured Data'!#REF!&gt;0,'Measured Data'!$B$1,"")</f>
        <v>#REF!</v>
      </c>
      <c r="B26" s="238" t="e">
        <f>IF('Measured Data'!#REF!&gt;0,'Measured Data'!#REF!+0.1,"")</f>
        <v>#REF!</v>
      </c>
      <c r="C26" s="242" t="e">
        <f>IF('Measured Data'!#REF!&gt;0,'Measured Data'!#REF!,"")</f>
        <v>#REF!</v>
      </c>
      <c r="D26" s="247" t="e">
        <f>IF('Measured Data'!#REF!&gt;0,'Measured Data'!#REF!,"")</f>
        <v>#REF!</v>
      </c>
      <c r="E26" s="238" t="e">
        <f>IF('Measured Data'!#REF!&gt;0,'Measured Data'!#REF!,"")</f>
        <v>#REF!</v>
      </c>
      <c r="F26" s="238" t="e">
        <f>IF('Measured Data'!#REF!&gt;0,'Measured Data'!#REF!,"")</f>
        <v>#REF!</v>
      </c>
      <c r="G26" s="238" t="e">
        <f>IF('Measured Data'!#REF!&gt;0,'Measured Data'!#REF!,"")</f>
        <v>#REF!</v>
      </c>
      <c r="H26" s="243" t="e">
        <f>IF('Measured Data'!#REF!&gt;0,'Measured Data'!#REF!,"")</f>
        <v>#REF!</v>
      </c>
      <c r="I26" s="243" t="e">
        <f>IF('Measured Data'!#REF!&gt;0,'Measured Data'!#REF!,"")</f>
        <v>#REF!</v>
      </c>
      <c r="J26" s="243" t="e">
        <f>IF('Measured Data'!#REF!&gt;0,'Measured Data'!#REF!,"")</f>
        <v>#REF!</v>
      </c>
      <c r="K26" s="243" t="e">
        <f>IF('Measured Data'!#REF!&gt;0,'Measured Data'!#REF!,"")</f>
        <v>#REF!</v>
      </c>
      <c r="L26" s="238" t="e">
        <f>IF('Measured Data'!#REF!&gt;0,'Measured Data'!#REF!,"")</f>
        <v>#REF!</v>
      </c>
      <c r="M26" s="238" t="e">
        <f>IF('Measured Data'!#REF!&gt;0,'Measured Data'!#REF!,"")</f>
        <v>#REF!</v>
      </c>
      <c r="N26" s="238" t="e">
        <f>IF('Measured Data'!#REF!&gt;0,'Measured Data'!#REF!,"")</f>
        <v>#REF!</v>
      </c>
      <c r="O26" s="238" t="e">
        <f>IF('Measured Data'!#REF!&gt;0,'Measured Data'!#REF!,"")</f>
        <v>#REF!</v>
      </c>
      <c r="P26" s="238" t="e">
        <f>IF('Measured Data'!#REF!&gt;0,'Measured Data'!#REF!,"")</f>
        <v>#REF!</v>
      </c>
      <c r="Q26" s="238" t="e">
        <f>IF('Measured Data'!#REF!&gt;0,'Measured Data'!#REF!,"")</f>
        <v>#REF!</v>
      </c>
      <c r="R26" s="238" t="e">
        <f>IF('Measured Data'!#REF!&gt;0,'Measured Data'!#REF!,"")</f>
        <v>#REF!</v>
      </c>
      <c r="S26" s="238" t="e">
        <f>IF('Measured Data'!#REF!&gt;0,'Measured Data'!#REF!,"")</f>
        <v>#REF!</v>
      </c>
      <c r="T26" s="244" t="e">
        <f>IF('Measured Data'!#REF!&gt;0,'Measured Data'!#REF!+'Measured Data'!#REF!*'Measured Data'!#REF!/'In Process Calc.'!$J20,"")</f>
        <v>#REF!</v>
      </c>
      <c r="U26" s="244" t="e">
        <f>IF('Measured Data'!#REF!&gt;0,'Measured Data'!#REF!+'Measured Data'!#REF!*'Measured Data'!#REF!/'In Process Calc.'!$J20,"")</f>
        <v>#REF!</v>
      </c>
      <c r="V26" s="244" t="e">
        <f>IF('Measured Data'!#REF!&gt;0,'Measured Data'!#REF!+'Measured Data'!#REF!*'Measured Data'!#REF!/'In Process Calc.'!$J20,"")</f>
        <v>#REF!</v>
      </c>
      <c r="W26" s="244" t="e">
        <f>IF('Measured Data'!#REF!&gt;0,'Measured Data'!#REF!+'Measured Data'!#REF!*'Measured Data'!#REF!/'In Process Calc.'!$J20,"")</f>
        <v>#REF!</v>
      </c>
      <c r="X26" s="244" t="e">
        <f>IF('Measured Data'!#REF!&gt;0,'Measured Data'!#REF!+'Measured Data'!#REF!*'Measured Data'!#REF!/'In Process Calc.'!$J20,"")</f>
        <v>#REF!</v>
      </c>
      <c r="Y26" s="244" t="e">
        <f>IF('Measured Data'!#REF!&gt;0,'Measured Data'!#REF!+'Measured Data'!#REF!*'Measured Data'!#REF!/'In Process Calc.'!$J20,"")</f>
        <v>#REF!</v>
      </c>
      <c r="Z26" s="244" t="e">
        <f>IF('Measured Data'!#REF!&gt;0,'Measured Data'!#REF!+'Measured Data'!#REF!*'Measured Data'!#REF!/'In Process Calc.'!$J20,"")</f>
        <v>#REF!</v>
      </c>
      <c r="AA26" s="244" t="e">
        <f>IF('Measured Data'!#REF!&gt;0,'Measured Data'!#REF!+'Measured Data'!#REF!*'Measured Data'!#REF!/'In Process Calc.'!$J20,"")</f>
        <v>#REF!</v>
      </c>
      <c r="AB26" s="244" t="e">
        <f>IF('Measured Data'!#REF!&gt;0,'Measured Data'!#REF!+'Measured Data'!#REF!*'Measured Data'!#REF!/'In Process Calc.'!$J20,"")</f>
        <v>#REF!</v>
      </c>
      <c r="AC26" s="244" t="e">
        <f>IF('Measured Data'!#REF!&gt;0,'Measured Data'!#REF!+'Measured Data'!#REF!*'Measured Data'!#REF!/'In Process Calc.'!$J20,"")</f>
        <v>#REF!</v>
      </c>
      <c r="AD26" s="244" t="e">
        <f>IF('Measured Data'!#REF!&gt;0,'Measured Data'!#REF!+'Measured Data'!#REF!*'Measured Data'!#REF!/'In Process Calc.'!$J20,"")</f>
        <v>#REF!</v>
      </c>
      <c r="AE26" s="244" t="e">
        <f>IF('Measured Data'!#REF!&gt;0,'Measured Data'!#REF!+'Measured Data'!#REF!*'Measured Data'!#REF!/'In Process Calc.'!$J20,"")</f>
        <v>#REF!</v>
      </c>
      <c r="AF26" s="244" t="e">
        <f>IF('Measured Data'!#REF!&gt;0,'Measured Data'!#REF!+'Measured Data'!#REF!*'Measured Data'!#REF!/'In Process Calc.'!$J20,"")</f>
        <v>#REF!</v>
      </c>
      <c r="AG26" s="244" t="e">
        <f>IF('Measured Data'!#REF!&gt;0,'Measured Data'!#REF!+'Measured Data'!#REF!*'Measured Data'!#REF!/'In Process Calc.'!$J20,"")</f>
        <v>#REF!</v>
      </c>
      <c r="AH26" s="244" t="e">
        <f>IF('Measured Data'!#REF!&gt;0,'Measured Data'!#REF!+'Measured Data'!#REF!*'Measured Data'!#REF!/'In Process Calc.'!$J20,"")</f>
        <v>#REF!</v>
      </c>
      <c r="AI26" s="244" t="e">
        <f>IF('Measured Data'!#REF!&gt;0,'Measured Data'!#REF!+'Measured Data'!#REF!*'Measured Data'!#REF!/'In Process Calc.'!$J20,"")</f>
        <v>#REF!</v>
      </c>
      <c r="AJ26" s="244" t="e">
        <f>IF('Measured Data'!#REF!&gt;0,'Measured Data'!#REF!+'Measured Data'!#REF!*'Measured Data'!#REF!/'In Process Calc.'!$J20,"")</f>
        <v>#REF!</v>
      </c>
      <c r="AK26" s="244" t="e">
        <f>IF('Measured Data'!#REF!&gt;0,'Measured Data'!#REF!+'Measured Data'!#REF!*'Measured Data'!#REF!/'In Process Calc.'!$J20,"")</f>
        <v>#REF!</v>
      </c>
      <c r="AL26" s="244" t="e">
        <f>IF('Measured Data'!#REF!&gt;0,'Measured Data'!#REF!+'Measured Data'!#REF!*'Measured Data'!#REF!/'In Process Calc.'!$J20,"")</f>
        <v>#REF!</v>
      </c>
      <c r="AM26" s="244" t="e">
        <f>IF('Measured Data'!#REF!&gt;0,'Measured Data'!#REF!+'Measured Data'!#REF!*'Measured Data'!#REF!/'In Process Calc.'!$J20,"")</f>
        <v>#REF!</v>
      </c>
      <c r="AN26" s="244" t="e">
        <f>IF('Measured Data'!#REF!&gt;0,'Measured Data'!#REF!+'Measured Data'!#REF!*'Measured Data'!#REF!/'In Process Calc.'!$J20,"")</f>
        <v>#REF!</v>
      </c>
      <c r="AO26" s="244" t="e">
        <f>IF('Measured Data'!#REF!&gt;0,'Measured Data'!#REF!+'Measured Data'!#REF!*'Measured Data'!#REF!/'In Process Calc.'!$J20,"")</f>
        <v>#REF!</v>
      </c>
      <c r="AP26" s="244" t="e">
        <f>IF('Measured Data'!#REF!&gt;0,'Measured Data'!#REF!+'Measured Data'!#REF!*'Measured Data'!#REF!/'In Process Calc.'!$J20,"")</f>
        <v>#REF!</v>
      </c>
      <c r="AQ26" s="244" t="e">
        <f>IF('Measured Data'!#REF!&gt;0,'Measured Data'!#REF!+'Measured Data'!#REF!*'Measured Data'!#REF!/'In Process Calc.'!$J20,"")</f>
        <v>#REF!</v>
      </c>
      <c r="AR26" s="244" t="e">
        <f>IF('Measured Data'!#REF!&gt;0,'Measured Data'!#REF!,"")</f>
        <v>#REF!</v>
      </c>
      <c r="AS26" s="244" t="e">
        <f>IF('Measured Data'!#REF!&gt;0,'Measured Data'!#REF!,"")</f>
        <v>#REF!</v>
      </c>
      <c r="AT26" s="244" t="e">
        <f>IF('Measured Data'!#REF!&gt;0,'Measured Data'!#REF!,"")</f>
        <v>#REF!</v>
      </c>
      <c r="AU26" s="244" t="e">
        <f>IF('Measured Data'!#REF!&gt;0,'Measured Data'!#REF!,"")</f>
        <v>#REF!</v>
      </c>
      <c r="AV26" s="244" t="e">
        <f>IF('Measured Data'!#REF!&gt;0,'Measured Data'!#REF!,"")</f>
        <v>#REF!</v>
      </c>
      <c r="AW26" s="244" t="e">
        <f>IF('Measured Data'!#REF!&gt;0,'Measured Data'!#REF!,"")</f>
        <v>#REF!</v>
      </c>
      <c r="AX26" s="244" t="e">
        <f>IF('Measured Data'!#REF!&gt;0,'Measured Data'!#REF!,"")</f>
        <v>#REF!</v>
      </c>
      <c r="AY26" s="244" t="e">
        <f>IF('Measured Data'!#REF!&gt;0,'Measured Data'!#REF!,"")</f>
        <v>#REF!</v>
      </c>
      <c r="AZ26" s="244" t="e">
        <f>IF('Measured Data'!#REF!&gt;0,'Measured Data'!#REF!,"")</f>
        <v>#REF!</v>
      </c>
      <c r="BA26" s="244" t="e">
        <f>IF('Measured Data'!#REF!&gt;0,'Measured Data'!#REF!,"")</f>
        <v>#REF!</v>
      </c>
      <c r="BB26" s="244" t="e">
        <f>IF('Measured Data'!#REF!&gt;0,'Measured Data'!#REF!,"")</f>
        <v>#REF!</v>
      </c>
      <c r="BC26" s="244" t="e">
        <f>IF('Measured Data'!#REF!&gt;0,'Measured Data'!#REF!,"")</f>
        <v>#REF!</v>
      </c>
      <c r="BD26" s="244" t="e">
        <f>IF('Measured Data'!#REF!&gt;0,'Measured Data'!#REF!,"")</f>
        <v>#REF!</v>
      </c>
      <c r="BE26" s="244" t="e">
        <f>IF('Measured Data'!#REF!&gt;0,'Measured Data'!#REF!,"")</f>
        <v>#REF!</v>
      </c>
      <c r="BF26" s="244" t="e">
        <f>IF('Measured Data'!#REF!&gt;0,'Measured Data'!#REF!,"")</f>
        <v>#REF!</v>
      </c>
      <c r="BG26" s="244" t="e">
        <f>IF('Measured Data'!#REF!&gt;0,'Measured Data'!#REF!,"")</f>
        <v>#REF!</v>
      </c>
      <c r="BH26" s="244" t="e">
        <f>IF('Measured Data'!#REF!&gt;0,'Measured Data'!#REF!,"")</f>
        <v>#REF!</v>
      </c>
      <c r="BI26" s="244" t="e">
        <f>IF('Measured Data'!#REF!&gt;0,'Measured Data'!#REF!,"")</f>
        <v>#REF!</v>
      </c>
      <c r="BJ26" s="244" t="e">
        <f>IF('Measured Data'!#REF!&gt;0,'Measured Data'!#REF!,"")</f>
        <v>#REF!</v>
      </c>
      <c r="BK26" s="244" t="e">
        <f>IF('Measured Data'!#REF!&gt;0,'Measured Data'!#REF!,"")</f>
        <v>#REF!</v>
      </c>
      <c r="BL26" s="244" t="e">
        <f>IF('Measured Data'!#REF!&gt;0,'Measured Data'!#REF!,"")</f>
        <v>#REF!</v>
      </c>
      <c r="BM26" s="244" t="e">
        <f>IF('Measured Data'!#REF!&gt;0,'Measured Data'!#REF!,"")</f>
        <v>#REF!</v>
      </c>
      <c r="BN26" s="244" t="e">
        <f>IF('Measured Data'!#REF!&gt;0,'In Process Calc.'!B19,"")</f>
        <v>#REF!</v>
      </c>
      <c r="BO26" s="244" t="e">
        <f>IF('Measured Data'!#REF!&gt;0,'In Process Calc.'!C19,"")</f>
        <v>#REF!</v>
      </c>
    </row>
    <row r="27" spans="1:67">
      <c r="A27" s="238" t="e">
        <f>IF('Measured Data'!#REF!&gt;0,'Measured Data'!$B$1,"")</f>
        <v>#REF!</v>
      </c>
      <c r="B27" s="238" t="e">
        <f>IF('Measured Data'!#REF!&gt;0,'Measured Data'!#REF!+0.1,"")</f>
        <v>#REF!</v>
      </c>
      <c r="C27" s="242" t="e">
        <f>IF('Measured Data'!#REF!&gt;0,'Measured Data'!#REF!,"")</f>
        <v>#REF!</v>
      </c>
      <c r="D27" s="247" t="e">
        <f>IF('Measured Data'!#REF!&gt;0,'Measured Data'!#REF!,"")</f>
        <v>#REF!</v>
      </c>
      <c r="E27" s="238" t="e">
        <f>IF('Measured Data'!#REF!&gt;0,'Measured Data'!#REF!,"")</f>
        <v>#REF!</v>
      </c>
      <c r="F27" s="238" t="e">
        <f>IF('Measured Data'!#REF!&gt;0,'Measured Data'!#REF!,"")</f>
        <v>#REF!</v>
      </c>
      <c r="G27" s="238" t="e">
        <f>IF('Measured Data'!#REF!&gt;0,'Measured Data'!#REF!,"")</f>
        <v>#REF!</v>
      </c>
      <c r="H27" s="243" t="e">
        <f>IF('Measured Data'!#REF!&gt;0,'Measured Data'!#REF!,"")</f>
        <v>#REF!</v>
      </c>
      <c r="I27" s="243" t="e">
        <f>IF('Measured Data'!#REF!&gt;0,'Measured Data'!#REF!,"")</f>
        <v>#REF!</v>
      </c>
      <c r="J27" s="243" t="e">
        <f>IF('Measured Data'!#REF!&gt;0,'Measured Data'!#REF!,"")</f>
        <v>#REF!</v>
      </c>
      <c r="K27" s="243" t="e">
        <f>IF('Measured Data'!#REF!&gt;0,'Measured Data'!#REF!,"")</f>
        <v>#REF!</v>
      </c>
      <c r="L27" s="238" t="e">
        <f>IF('Measured Data'!#REF!&gt;0,'Measured Data'!#REF!,"")</f>
        <v>#REF!</v>
      </c>
      <c r="M27" s="238" t="e">
        <f>IF('Measured Data'!#REF!&gt;0,'Measured Data'!#REF!,"")</f>
        <v>#REF!</v>
      </c>
      <c r="N27" s="238" t="e">
        <f>IF('Measured Data'!#REF!&gt;0,'Measured Data'!#REF!,"")</f>
        <v>#REF!</v>
      </c>
      <c r="O27" s="238" t="e">
        <f>IF('Measured Data'!#REF!&gt;0,'Measured Data'!#REF!,"")</f>
        <v>#REF!</v>
      </c>
      <c r="P27" s="238" t="e">
        <f>IF('Measured Data'!#REF!&gt;0,'Measured Data'!#REF!,"")</f>
        <v>#REF!</v>
      </c>
      <c r="Q27" s="238" t="e">
        <f>IF('Measured Data'!#REF!&gt;0,'Measured Data'!#REF!,"")</f>
        <v>#REF!</v>
      </c>
      <c r="R27" s="238" t="e">
        <f>IF('Measured Data'!#REF!&gt;0,'Measured Data'!#REF!,"")</f>
        <v>#REF!</v>
      </c>
      <c r="S27" s="238" t="e">
        <f>IF('Measured Data'!#REF!&gt;0,'Measured Data'!#REF!,"")</f>
        <v>#REF!</v>
      </c>
      <c r="T27" s="244" t="e">
        <f>IF('Measured Data'!#REF!&gt;0,'Measured Data'!#REF!+'Measured Data'!#REF!*'Measured Data'!#REF!/'In Process Calc.'!$J21,"")</f>
        <v>#REF!</v>
      </c>
      <c r="U27" s="244" t="e">
        <f>IF('Measured Data'!#REF!&gt;0,'Measured Data'!#REF!+'Measured Data'!#REF!*'Measured Data'!#REF!/'In Process Calc.'!$J21,"")</f>
        <v>#REF!</v>
      </c>
      <c r="V27" s="244" t="e">
        <f>IF('Measured Data'!#REF!&gt;0,'Measured Data'!#REF!+'Measured Data'!#REF!*'Measured Data'!#REF!/'In Process Calc.'!$J21,"")</f>
        <v>#REF!</v>
      </c>
      <c r="W27" s="244" t="e">
        <f>IF('Measured Data'!#REF!&gt;0,'Measured Data'!#REF!+'Measured Data'!#REF!*'Measured Data'!#REF!/'In Process Calc.'!$J21,"")</f>
        <v>#REF!</v>
      </c>
      <c r="X27" s="244" t="e">
        <f>IF('Measured Data'!#REF!&gt;0,'Measured Data'!#REF!+'Measured Data'!#REF!*'Measured Data'!#REF!/'In Process Calc.'!$J21,"")</f>
        <v>#REF!</v>
      </c>
      <c r="Y27" s="244" t="e">
        <f>IF('Measured Data'!#REF!&gt;0,'Measured Data'!#REF!+'Measured Data'!#REF!*'Measured Data'!#REF!/'In Process Calc.'!$J21,"")</f>
        <v>#REF!</v>
      </c>
      <c r="Z27" s="244" t="e">
        <f>IF('Measured Data'!#REF!&gt;0,'Measured Data'!#REF!+'Measured Data'!#REF!*'Measured Data'!#REF!/'In Process Calc.'!$J21,"")</f>
        <v>#REF!</v>
      </c>
      <c r="AA27" s="244" t="e">
        <f>IF('Measured Data'!#REF!&gt;0,'Measured Data'!#REF!+'Measured Data'!#REF!*'Measured Data'!#REF!/'In Process Calc.'!$J21,"")</f>
        <v>#REF!</v>
      </c>
      <c r="AB27" s="244" t="e">
        <f>IF('Measured Data'!#REF!&gt;0,'Measured Data'!#REF!+'Measured Data'!#REF!*'Measured Data'!#REF!/'In Process Calc.'!$J21,"")</f>
        <v>#REF!</v>
      </c>
      <c r="AC27" s="244" t="e">
        <f>IF('Measured Data'!#REF!&gt;0,'Measured Data'!#REF!+'Measured Data'!#REF!*'Measured Data'!#REF!/'In Process Calc.'!$J21,"")</f>
        <v>#REF!</v>
      </c>
      <c r="AD27" s="244" t="e">
        <f>IF('Measured Data'!#REF!&gt;0,'Measured Data'!#REF!+'Measured Data'!#REF!*'Measured Data'!#REF!/'In Process Calc.'!$J21,"")</f>
        <v>#REF!</v>
      </c>
      <c r="AE27" s="244" t="e">
        <f>IF('Measured Data'!#REF!&gt;0,'Measured Data'!#REF!+'Measured Data'!#REF!*'Measured Data'!#REF!/'In Process Calc.'!$J21,"")</f>
        <v>#REF!</v>
      </c>
      <c r="AF27" s="244" t="e">
        <f>IF('Measured Data'!#REF!&gt;0,'Measured Data'!#REF!+'Measured Data'!#REF!*'Measured Data'!#REF!/'In Process Calc.'!$J21,"")</f>
        <v>#REF!</v>
      </c>
      <c r="AG27" s="244" t="e">
        <f>IF('Measured Data'!#REF!&gt;0,'Measured Data'!#REF!+'Measured Data'!#REF!*'Measured Data'!#REF!/'In Process Calc.'!$J21,"")</f>
        <v>#REF!</v>
      </c>
      <c r="AH27" s="244" t="e">
        <f>IF('Measured Data'!#REF!&gt;0,'Measured Data'!#REF!+'Measured Data'!#REF!*'Measured Data'!#REF!/'In Process Calc.'!$J21,"")</f>
        <v>#REF!</v>
      </c>
      <c r="AI27" s="244" t="e">
        <f>IF('Measured Data'!#REF!&gt;0,'Measured Data'!#REF!+'Measured Data'!#REF!*'Measured Data'!#REF!/'In Process Calc.'!$J21,"")</f>
        <v>#REF!</v>
      </c>
      <c r="AJ27" s="244" t="e">
        <f>IF('Measured Data'!#REF!&gt;0,'Measured Data'!#REF!+'Measured Data'!#REF!*'Measured Data'!#REF!/'In Process Calc.'!$J21,"")</f>
        <v>#REF!</v>
      </c>
      <c r="AK27" s="244" t="e">
        <f>IF('Measured Data'!#REF!&gt;0,'Measured Data'!#REF!+'Measured Data'!#REF!*'Measured Data'!#REF!/'In Process Calc.'!$J21,"")</f>
        <v>#REF!</v>
      </c>
      <c r="AL27" s="244" t="e">
        <f>IF('Measured Data'!#REF!&gt;0,'Measured Data'!#REF!+'Measured Data'!#REF!*'Measured Data'!#REF!/'In Process Calc.'!$J21,"")</f>
        <v>#REF!</v>
      </c>
      <c r="AM27" s="244" t="e">
        <f>IF('Measured Data'!#REF!&gt;0,'Measured Data'!#REF!+'Measured Data'!#REF!*'Measured Data'!#REF!/'In Process Calc.'!$J21,"")</f>
        <v>#REF!</v>
      </c>
      <c r="AN27" s="244" t="e">
        <f>IF('Measured Data'!#REF!&gt;0,'Measured Data'!#REF!+'Measured Data'!#REF!*'Measured Data'!#REF!/'In Process Calc.'!$J21,"")</f>
        <v>#REF!</v>
      </c>
      <c r="AO27" s="244" t="e">
        <f>IF('Measured Data'!#REF!&gt;0,'Measured Data'!#REF!+'Measured Data'!#REF!*'Measured Data'!#REF!/'In Process Calc.'!$J21,"")</f>
        <v>#REF!</v>
      </c>
      <c r="AP27" s="244" t="e">
        <f>IF('Measured Data'!#REF!&gt;0,'Measured Data'!#REF!+'Measured Data'!#REF!*'Measured Data'!#REF!/'In Process Calc.'!$J21,"")</f>
        <v>#REF!</v>
      </c>
      <c r="AQ27" s="244" t="e">
        <f>IF('Measured Data'!#REF!&gt;0,'Measured Data'!#REF!+'Measured Data'!#REF!*'Measured Data'!#REF!/'In Process Calc.'!$J21,"")</f>
        <v>#REF!</v>
      </c>
      <c r="AR27" s="244" t="e">
        <f>IF('Measured Data'!#REF!&gt;0,'Measured Data'!#REF!,"")</f>
        <v>#REF!</v>
      </c>
      <c r="AS27" s="244" t="e">
        <f>IF('Measured Data'!#REF!&gt;0,'Measured Data'!#REF!,"")</f>
        <v>#REF!</v>
      </c>
      <c r="AT27" s="244" t="e">
        <f>IF('Measured Data'!#REF!&gt;0,'Measured Data'!#REF!,"")</f>
        <v>#REF!</v>
      </c>
      <c r="AU27" s="244" t="e">
        <f>IF('Measured Data'!#REF!&gt;0,'Measured Data'!#REF!,"")</f>
        <v>#REF!</v>
      </c>
      <c r="AV27" s="244" t="e">
        <f>IF('Measured Data'!#REF!&gt;0,'Measured Data'!#REF!,"")</f>
        <v>#REF!</v>
      </c>
      <c r="AW27" s="244" t="e">
        <f>IF('Measured Data'!#REF!&gt;0,'Measured Data'!#REF!,"")</f>
        <v>#REF!</v>
      </c>
      <c r="AX27" s="244" t="e">
        <f>IF('Measured Data'!#REF!&gt;0,'Measured Data'!#REF!,"")</f>
        <v>#REF!</v>
      </c>
      <c r="AY27" s="244" t="e">
        <f>IF('Measured Data'!#REF!&gt;0,'Measured Data'!#REF!,"")</f>
        <v>#REF!</v>
      </c>
      <c r="AZ27" s="244" t="e">
        <f>IF('Measured Data'!#REF!&gt;0,'Measured Data'!#REF!,"")</f>
        <v>#REF!</v>
      </c>
      <c r="BA27" s="244" t="e">
        <f>IF('Measured Data'!#REF!&gt;0,'Measured Data'!#REF!,"")</f>
        <v>#REF!</v>
      </c>
      <c r="BB27" s="244" t="e">
        <f>IF('Measured Data'!#REF!&gt;0,'Measured Data'!#REF!,"")</f>
        <v>#REF!</v>
      </c>
      <c r="BC27" s="244" t="e">
        <f>IF('Measured Data'!#REF!&gt;0,'Measured Data'!#REF!,"")</f>
        <v>#REF!</v>
      </c>
      <c r="BD27" s="244" t="e">
        <f>IF('Measured Data'!#REF!&gt;0,'Measured Data'!#REF!,"")</f>
        <v>#REF!</v>
      </c>
      <c r="BE27" s="244" t="e">
        <f>IF('Measured Data'!#REF!&gt;0,'Measured Data'!#REF!,"")</f>
        <v>#REF!</v>
      </c>
      <c r="BF27" s="244" t="e">
        <f>IF('Measured Data'!#REF!&gt;0,'Measured Data'!#REF!,"")</f>
        <v>#REF!</v>
      </c>
      <c r="BG27" s="244" t="e">
        <f>IF('Measured Data'!#REF!&gt;0,'Measured Data'!#REF!,"")</f>
        <v>#REF!</v>
      </c>
      <c r="BH27" s="244" t="e">
        <f>IF('Measured Data'!#REF!&gt;0,'Measured Data'!#REF!,"")</f>
        <v>#REF!</v>
      </c>
      <c r="BI27" s="244" t="e">
        <f>IF('Measured Data'!#REF!&gt;0,'Measured Data'!#REF!,"")</f>
        <v>#REF!</v>
      </c>
      <c r="BJ27" s="244" t="e">
        <f>IF('Measured Data'!#REF!&gt;0,'Measured Data'!#REF!,"")</f>
        <v>#REF!</v>
      </c>
      <c r="BK27" s="244" t="e">
        <f>IF('Measured Data'!#REF!&gt;0,'Measured Data'!#REF!,"")</f>
        <v>#REF!</v>
      </c>
      <c r="BL27" s="244" t="e">
        <f>IF('Measured Data'!#REF!&gt;0,'Measured Data'!#REF!,"")</f>
        <v>#REF!</v>
      </c>
      <c r="BM27" s="244" t="e">
        <f>IF('Measured Data'!#REF!&gt;0,'Measured Data'!#REF!,"")</f>
        <v>#REF!</v>
      </c>
      <c r="BN27" s="244" t="e">
        <f>IF('Measured Data'!#REF!&gt;0,'In Process Calc.'!B20,"")</f>
        <v>#REF!</v>
      </c>
      <c r="BO27" s="244" t="e">
        <f>IF('Measured Data'!#REF!&gt;0,'In Process Calc.'!C20,"")</f>
        <v>#REF!</v>
      </c>
    </row>
    <row r="28" spans="1:67">
      <c r="A28" s="238" t="str">
        <f>IF('Measured Data'!$E20&gt;0,'Measured Data'!$B$1,"")</f>
        <v/>
      </c>
      <c r="B28" s="238" t="str">
        <f>IF('Measured Data'!$E20&gt;0,'Measured Data'!#REF!+0.1,"")</f>
        <v/>
      </c>
      <c r="C28" s="242" t="str">
        <f>IF('Measured Data'!$E20&gt;0,'Measured Data'!#REF!,"")</f>
        <v/>
      </c>
      <c r="D28" s="247" t="str">
        <f>IF('Measured Data'!$E20&gt;0,'Measured Data'!#REF!,"")</f>
        <v/>
      </c>
      <c r="E28" s="238" t="str">
        <f>IF('Measured Data'!$E20&gt;0,'Measured Data'!#REF!,"")</f>
        <v/>
      </c>
      <c r="F28" s="238" t="str">
        <f>IF('Measured Data'!$E20&gt;0,'Measured Data'!#REF!,"")</f>
        <v/>
      </c>
      <c r="G28" s="238" t="str">
        <f>IF('Measured Data'!$E20&gt;0,'Measured Data'!#REF!,"")</f>
        <v/>
      </c>
      <c r="H28" s="243" t="str">
        <f>IF('Measured Data'!$E20&gt;0,'Measured Data'!#REF!,"")</f>
        <v/>
      </c>
      <c r="I28" s="243" t="str">
        <f>IF('Measured Data'!$E20&gt;0,'Measured Data'!#REF!,"")</f>
        <v/>
      </c>
      <c r="J28" s="243" t="str">
        <f>IF('Measured Data'!$E20&gt;0,'Measured Data'!#REF!,"")</f>
        <v/>
      </c>
      <c r="K28" s="243" t="str">
        <f>IF('Measured Data'!$E20&gt;0,'Measured Data'!#REF!,"")</f>
        <v/>
      </c>
      <c r="L28" s="238" t="str">
        <f>IF('Measured Data'!$E20&gt;0,'Measured Data'!#REF!,"")</f>
        <v/>
      </c>
      <c r="M28" s="238" t="str">
        <f>IF('Measured Data'!$E20&gt;0,'Measured Data'!#REF!,"")</f>
        <v/>
      </c>
      <c r="N28" s="238" t="str">
        <f>IF('Measured Data'!$E20&gt;0,'Measured Data'!#REF!,"")</f>
        <v/>
      </c>
      <c r="O28" s="238" t="str">
        <f>IF('Measured Data'!$E20&gt;0,'Measured Data'!#REF!,"")</f>
        <v/>
      </c>
      <c r="P28" s="238" t="str">
        <f>IF('Measured Data'!$E20&gt;0,'Measured Data'!#REF!,"")</f>
        <v/>
      </c>
      <c r="Q28" s="238" t="str">
        <f>IF('Measured Data'!$E20&gt;0,'Measured Data'!#REF!,"")</f>
        <v/>
      </c>
      <c r="R28" s="238" t="str">
        <f>IF('Measured Data'!$E20&gt;0,'Measured Data'!#REF!,"")</f>
        <v/>
      </c>
      <c r="S28" s="238" t="str">
        <f>IF('Measured Data'!$E20&gt;0,'Measured Data'!#REF!,"")</f>
        <v/>
      </c>
      <c r="T28" s="244" t="str">
        <f>IF('Measured Data'!$E20&gt;0,'Measured Data'!#REF!+'Measured Data'!$E20*'Measured Data'!#REF!/'In Process Calc.'!$J22,"")</f>
        <v/>
      </c>
      <c r="U28" s="244" t="str">
        <f>IF('Measured Data'!$E20&gt;0,'Measured Data'!#REF!+'Measured Data'!$E20*'Measured Data'!#REF!/'In Process Calc.'!$J22,"")</f>
        <v/>
      </c>
      <c r="V28" s="244" t="str">
        <f>IF('Measured Data'!$E20&gt;0,'Measured Data'!#REF!+'Measured Data'!$E20*'Measured Data'!#REF!/'In Process Calc.'!$J22,"")</f>
        <v/>
      </c>
      <c r="W28" s="244" t="str">
        <f>IF('Measured Data'!$E20&gt;0,'Measured Data'!#REF!+'Measured Data'!$E20*'Measured Data'!#REF!/'In Process Calc.'!$J22,"")</f>
        <v/>
      </c>
      <c r="X28" s="244" t="str">
        <f>IF('Measured Data'!$E20&gt;0,'Measured Data'!#REF!+'Measured Data'!$E20*'Measured Data'!#REF!/'In Process Calc.'!$J22,"")</f>
        <v/>
      </c>
      <c r="Y28" s="244" t="str">
        <f>IF('Measured Data'!$E20&gt;0,'Measured Data'!#REF!+'Measured Data'!$E20*'Measured Data'!#REF!/'In Process Calc.'!$J22,"")</f>
        <v/>
      </c>
      <c r="Z28" s="244" t="str">
        <f>IF('Measured Data'!$E20&gt;0,'Measured Data'!#REF!+'Measured Data'!$E20*'Measured Data'!#REF!/'In Process Calc.'!$J22,"")</f>
        <v/>
      </c>
      <c r="AA28" s="244" t="str">
        <f>IF('Measured Data'!$E20&gt;0,'Measured Data'!#REF!+'Measured Data'!$E20*'Measured Data'!#REF!/'In Process Calc.'!$J22,"")</f>
        <v/>
      </c>
      <c r="AB28" s="244" t="str">
        <f>IF('Measured Data'!$E20&gt;0,'Measured Data'!#REF!+'Measured Data'!$E20*'Measured Data'!#REF!/'In Process Calc.'!$J22,"")</f>
        <v/>
      </c>
      <c r="AC28" s="244" t="str">
        <f>IF('Measured Data'!$E20&gt;0,'Measured Data'!#REF!+'Measured Data'!$E20*'Measured Data'!#REF!/'In Process Calc.'!$J22,"")</f>
        <v/>
      </c>
      <c r="AD28" s="244" t="str">
        <f>IF('Measured Data'!$E20&gt;0,'Measured Data'!#REF!+'Measured Data'!$E20*'Measured Data'!#REF!/'In Process Calc.'!$J22,"")</f>
        <v/>
      </c>
      <c r="AE28" s="244" t="str">
        <f>IF('Measured Data'!$E20&gt;0,'Measured Data'!#REF!+'Measured Data'!$E20*'Measured Data'!#REF!/'In Process Calc.'!$J22,"")</f>
        <v/>
      </c>
      <c r="AF28" s="244" t="str">
        <f>IF('Measured Data'!$E20&gt;0,'Measured Data'!#REF!+'Measured Data'!$E20*'Measured Data'!#REF!/'In Process Calc.'!$J22,"")</f>
        <v/>
      </c>
      <c r="AG28" s="244" t="str">
        <f>IF('Measured Data'!$E20&gt;0,'Measured Data'!#REF!+'Measured Data'!$E20*'Measured Data'!#REF!/'In Process Calc.'!$J22,"")</f>
        <v/>
      </c>
      <c r="AH28" s="244" t="str">
        <f>IF('Measured Data'!$E20&gt;0,'Measured Data'!#REF!+'Measured Data'!$E20*'Measured Data'!#REF!/'In Process Calc.'!$J22,"")</f>
        <v/>
      </c>
      <c r="AI28" s="244" t="str">
        <f>IF('Measured Data'!$E20&gt;0,'Measured Data'!#REF!+'Measured Data'!$E20*'Measured Data'!#REF!/'In Process Calc.'!$J22,"")</f>
        <v/>
      </c>
      <c r="AJ28" s="244" t="str">
        <f>IF('Measured Data'!$E20&gt;0,'Measured Data'!#REF!+'Measured Data'!$E20*'Measured Data'!#REF!/'In Process Calc.'!$J22,"")</f>
        <v/>
      </c>
      <c r="AK28" s="244" t="str">
        <f>IF('Measured Data'!$E20&gt;0,'Measured Data'!#REF!+'Measured Data'!$E20*'Measured Data'!#REF!/'In Process Calc.'!$J22,"")</f>
        <v/>
      </c>
      <c r="AL28" s="244" t="str">
        <f>IF('Measured Data'!$E20&gt;0,'Measured Data'!#REF!+'Measured Data'!$E20*'Measured Data'!#REF!/'In Process Calc.'!$J22,"")</f>
        <v/>
      </c>
      <c r="AM28" s="244" t="str">
        <f>IF('Measured Data'!$E20&gt;0,'Measured Data'!#REF!+'Measured Data'!$E20*'Measured Data'!#REF!/'In Process Calc.'!$J22,"")</f>
        <v/>
      </c>
      <c r="AN28" s="244" t="str">
        <f>IF('Measured Data'!$E20&gt;0,'Measured Data'!#REF!+'Measured Data'!$E20*'Measured Data'!#REF!/'In Process Calc.'!$J22,"")</f>
        <v/>
      </c>
      <c r="AO28" s="244" t="str">
        <f>IF('Measured Data'!$E20&gt;0,'Measured Data'!#REF!+'Measured Data'!$E20*'Measured Data'!#REF!/'In Process Calc.'!$J22,"")</f>
        <v/>
      </c>
      <c r="AP28" s="244" t="str">
        <f>IF('Measured Data'!$E20&gt;0,'Measured Data'!#REF!+'Measured Data'!$E20*'Measured Data'!#REF!/'In Process Calc.'!$J22,"")</f>
        <v/>
      </c>
      <c r="AQ28" s="244" t="str">
        <f>IF('Measured Data'!$E20&gt;0,'Measured Data'!#REF!+'Measured Data'!$E20*'Measured Data'!#REF!/'In Process Calc.'!$J22,"")</f>
        <v/>
      </c>
      <c r="AR28" s="244" t="str">
        <f>IF('Measured Data'!$E20&gt;0,'Measured Data'!#REF!,"")</f>
        <v/>
      </c>
      <c r="AS28" s="244" t="str">
        <f>IF('Measured Data'!$E20&gt;0,'Measured Data'!#REF!,"")</f>
        <v/>
      </c>
      <c r="AT28" s="244" t="str">
        <f>IF('Measured Data'!$E20&gt;0,'Measured Data'!#REF!,"")</f>
        <v/>
      </c>
      <c r="AU28" s="244" t="str">
        <f>IF('Measured Data'!$E20&gt;0,'Measured Data'!#REF!,"")</f>
        <v/>
      </c>
      <c r="AV28" s="244" t="str">
        <f>IF('Measured Data'!$E20&gt;0,'Measured Data'!#REF!,"")</f>
        <v/>
      </c>
      <c r="AW28" s="244" t="str">
        <f>IF('Measured Data'!$E20&gt;0,'Measured Data'!#REF!,"")</f>
        <v/>
      </c>
      <c r="AX28" s="244" t="str">
        <f>IF('Measured Data'!$E20&gt;0,'Measured Data'!#REF!,"")</f>
        <v/>
      </c>
      <c r="AY28" s="244" t="str">
        <f>IF('Measured Data'!$E20&gt;0,'Measured Data'!#REF!,"")</f>
        <v/>
      </c>
      <c r="AZ28" s="244" t="str">
        <f>IF('Measured Data'!$E20&gt;0,'Measured Data'!#REF!,"")</f>
        <v/>
      </c>
      <c r="BA28" s="244" t="str">
        <f>IF('Measured Data'!$E20&gt;0,'Measured Data'!#REF!,"")</f>
        <v/>
      </c>
      <c r="BB28" s="244" t="str">
        <f>IF('Measured Data'!$E20&gt;0,'Measured Data'!#REF!,"")</f>
        <v/>
      </c>
      <c r="BC28" s="244" t="str">
        <f>IF('Measured Data'!$E20&gt;0,'Measured Data'!#REF!,"")</f>
        <v/>
      </c>
      <c r="BD28" s="244" t="str">
        <f>IF('Measured Data'!$E20&gt;0,'Measured Data'!#REF!,"")</f>
        <v/>
      </c>
      <c r="BE28" s="244" t="str">
        <f>IF('Measured Data'!$E20&gt;0,'Measured Data'!#REF!,"")</f>
        <v/>
      </c>
      <c r="BF28" s="244" t="str">
        <f>IF('Measured Data'!$E20&gt;0,'Measured Data'!#REF!,"")</f>
        <v/>
      </c>
      <c r="BG28" s="244" t="str">
        <f>IF('Measured Data'!$E20&gt;0,'Measured Data'!#REF!,"")</f>
        <v/>
      </c>
      <c r="BH28" s="244" t="str">
        <f>IF('Measured Data'!$E20&gt;0,'Measured Data'!#REF!,"")</f>
        <v/>
      </c>
      <c r="BI28" s="244" t="str">
        <f>IF('Measured Data'!$E20&gt;0,'Measured Data'!#REF!,"")</f>
        <v/>
      </c>
      <c r="BJ28" s="244" t="str">
        <f>IF('Measured Data'!$E20&gt;0,'Measured Data'!#REF!,"")</f>
        <v/>
      </c>
      <c r="BK28" s="244" t="str">
        <f>IF('Measured Data'!$E20&gt;0,'Measured Data'!#REF!,"")</f>
        <v/>
      </c>
      <c r="BL28" s="244" t="str">
        <f>IF('Measured Data'!$E20&gt;0,'Measured Data'!#REF!,"")</f>
        <v/>
      </c>
      <c r="BM28" s="244" t="str">
        <f>IF('Measured Data'!$E20&gt;0,'Measured Data'!#REF!,"")</f>
        <v/>
      </c>
      <c r="BN28" s="244" t="str">
        <f>IF('Measured Data'!$E20&gt;0,'In Process Calc.'!B21,"")</f>
        <v/>
      </c>
      <c r="BO28" s="244" t="str">
        <f>IF('Measured Data'!$E20&gt;0,'In Process Calc.'!C21,"")</f>
        <v/>
      </c>
    </row>
    <row r="29" spans="1:67">
      <c r="A29" s="238" t="str">
        <f>IF('Measured Data'!$E21&gt;0,'Measured Data'!$B$1,"")</f>
        <v/>
      </c>
      <c r="B29" s="238" t="str">
        <f>IF('Measured Data'!$E21&gt;0,'Measured Data'!A20+0.1,"")</f>
        <v/>
      </c>
      <c r="C29" s="242" t="str">
        <f>IF('Measured Data'!$E21&gt;0,'Measured Data'!B20,"")</f>
        <v/>
      </c>
      <c r="D29" s="247" t="str">
        <f>IF('Measured Data'!$E21&gt;0,'Measured Data'!C20,"")</f>
        <v/>
      </c>
      <c r="E29" s="238" t="str">
        <f>IF('Measured Data'!$E21&gt;0,'Measured Data'!D20,"")</f>
        <v/>
      </c>
      <c r="F29" s="238" t="str">
        <f>IF('Measured Data'!$E21&gt;0,'Measured Data'!E20,"")</f>
        <v/>
      </c>
      <c r="G29" s="238" t="str">
        <f>IF('Measured Data'!$E21&gt;0,'Measured Data'!G20,"")</f>
        <v/>
      </c>
      <c r="H29" s="243" t="str">
        <f>IF('Measured Data'!$E21&gt;0,'Measured Data'!H20,"")</f>
        <v/>
      </c>
      <c r="I29" s="243" t="str">
        <f>IF('Measured Data'!$E21&gt;0,'Measured Data'!I20,"")</f>
        <v/>
      </c>
      <c r="J29" s="243" t="str">
        <f>IF('Measured Data'!$E21&gt;0,'Measured Data'!J20,"")</f>
        <v/>
      </c>
      <c r="K29" s="243" t="str">
        <f>IF('Measured Data'!$E21&gt;0,'Measured Data'!K20,"")</f>
        <v/>
      </c>
      <c r="L29" s="238" t="str">
        <f>IF('Measured Data'!$E21&gt;0,'Measured Data'!L20,"")</f>
        <v/>
      </c>
      <c r="M29" s="238" t="str">
        <f>IF('Measured Data'!$E21&gt;0,'Measured Data'!M20,"")</f>
        <v/>
      </c>
      <c r="N29" s="238" t="str">
        <f>IF('Measured Data'!$E21&gt;0,'Measured Data'!N20,"")</f>
        <v/>
      </c>
      <c r="O29" s="238" t="str">
        <f>IF('Measured Data'!$E21&gt;0,'Measured Data'!O20,"")</f>
        <v/>
      </c>
      <c r="P29" s="238" t="str">
        <f>IF('Measured Data'!$E21&gt;0,'Measured Data'!P20,"")</f>
        <v/>
      </c>
      <c r="Q29" s="238" t="str">
        <f>IF('Measured Data'!$E21&gt;0,'Measured Data'!Q20,"")</f>
        <v/>
      </c>
      <c r="R29" s="238" t="str">
        <f>IF('Measured Data'!$E21&gt;0,'Measured Data'!R20,"")</f>
        <v/>
      </c>
      <c r="S29" s="238" t="str">
        <f>IF('Measured Data'!$E21&gt;0,'Measured Data'!S20,"")</f>
        <v/>
      </c>
      <c r="T29" s="244" t="str">
        <f>IF('Measured Data'!$E21&gt;0,'Measured Data'!U20+'Measured Data'!$E21*'Measured Data'!#REF!/'In Process Calc.'!$J23,"")</f>
        <v/>
      </c>
      <c r="U29" s="244" t="str">
        <f>IF('Measured Data'!$E21&gt;0,'Measured Data'!V20+'Measured Data'!$E21*'Measured Data'!#REF!/'In Process Calc.'!$J23,"")</f>
        <v/>
      </c>
      <c r="V29" s="244" t="str">
        <f>IF('Measured Data'!$E21&gt;0,'Measured Data'!W20+'Measured Data'!$E21*'Measured Data'!#REF!/'In Process Calc.'!$J23,"")</f>
        <v/>
      </c>
      <c r="W29" s="244" t="str">
        <f>IF('Measured Data'!$E21&gt;0,'Measured Data'!X20+'Measured Data'!$E21*'Measured Data'!#REF!/'In Process Calc.'!$J23,"")</f>
        <v/>
      </c>
      <c r="X29" s="244" t="str">
        <f>IF('Measured Data'!$E21&gt;0,'Measured Data'!Y20+'Measured Data'!$E21*'Measured Data'!#REF!/'In Process Calc.'!$J23,"")</f>
        <v/>
      </c>
      <c r="Y29" s="244" t="str">
        <f>IF('Measured Data'!$E21&gt;0,'Measured Data'!Z20+'Measured Data'!$E21*'Measured Data'!#REF!/'In Process Calc.'!$J23,"")</f>
        <v/>
      </c>
      <c r="Z29" s="244" t="str">
        <f>IF('Measured Data'!$E21&gt;0,'Measured Data'!AA20+'Measured Data'!$E21*'Measured Data'!#REF!/'In Process Calc.'!$J23,"")</f>
        <v/>
      </c>
      <c r="AA29" s="244" t="str">
        <f>IF('Measured Data'!$E21&gt;0,'Measured Data'!AB20+'Measured Data'!$E21*'Measured Data'!#REF!/'In Process Calc.'!$J23,"")</f>
        <v/>
      </c>
      <c r="AB29" s="244" t="str">
        <f>IF('Measured Data'!$E21&gt;0,'Measured Data'!AC20+'Measured Data'!$E21*'Measured Data'!#REF!/'In Process Calc.'!$J23,"")</f>
        <v/>
      </c>
      <c r="AC29" s="244" t="str">
        <f>IF('Measured Data'!$E21&gt;0,'Measured Data'!AD20+'Measured Data'!$E21*'Measured Data'!#REF!/'In Process Calc.'!$J23,"")</f>
        <v/>
      </c>
      <c r="AD29" s="244" t="str">
        <f>IF('Measured Data'!$E21&gt;0,'Measured Data'!AE20+'Measured Data'!$E21*'Measured Data'!#REF!/'In Process Calc.'!$J23,"")</f>
        <v/>
      </c>
      <c r="AE29" s="244" t="str">
        <f>IF('Measured Data'!$E21&gt;0,'Measured Data'!AF20+'Measured Data'!$E21*'Measured Data'!#REF!/'In Process Calc.'!$J23,"")</f>
        <v/>
      </c>
      <c r="AF29" s="244" t="str">
        <f>IF('Measured Data'!$E21&gt;0,'Measured Data'!AG20+'Measured Data'!$E21*'Measured Data'!#REF!/'In Process Calc.'!$J23,"")</f>
        <v/>
      </c>
      <c r="AG29" s="244" t="str">
        <f>IF('Measured Data'!$E21&gt;0,'Measured Data'!AH20+'Measured Data'!$E21*'Measured Data'!#REF!/'In Process Calc.'!$J23,"")</f>
        <v/>
      </c>
      <c r="AH29" s="244" t="str">
        <f>IF('Measured Data'!$E21&gt;0,'Measured Data'!AI20+'Measured Data'!$E21*'Measured Data'!#REF!/'In Process Calc.'!$J23,"")</f>
        <v/>
      </c>
      <c r="AI29" s="244" t="str">
        <f>IF('Measured Data'!$E21&gt;0,'Measured Data'!AJ20+'Measured Data'!$E21*'Measured Data'!#REF!/'In Process Calc.'!$J23,"")</f>
        <v/>
      </c>
      <c r="AJ29" s="244" t="str">
        <f>IF('Measured Data'!$E21&gt;0,'Measured Data'!AK20+'Measured Data'!$E21*'Measured Data'!#REF!/'In Process Calc.'!$J23,"")</f>
        <v/>
      </c>
      <c r="AK29" s="244" t="str">
        <f>IF('Measured Data'!$E21&gt;0,'Measured Data'!AL20+'Measured Data'!$E21*'Measured Data'!#REF!/'In Process Calc.'!$J23,"")</f>
        <v/>
      </c>
      <c r="AL29" s="244" t="str">
        <f>IF('Measured Data'!$E21&gt;0,'Measured Data'!AM20+'Measured Data'!$E21*'Measured Data'!#REF!/'In Process Calc.'!$J23,"")</f>
        <v/>
      </c>
      <c r="AM29" s="244" t="str">
        <f>IF('Measured Data'!$E21&gt;0,'Measured Data'!AN20+'Measured Data'!$E21*'Measured Data'!#REF!/'In Process Calc.'!$J23,"")</f>
        <v/>
      </c>
      <c r="AN29" s="244" t="str">
        <f>IF('Measured Data'!$E21&gt;0,'Measured Data'!AO20+'Measured Data'!$E21*'Measured Data'!#REF!/'In Process Calc.'!$J23,"")</f>
        <v/>
      </c>
      <c r="AO29" s="244" t="str">
        <f>IF('Measured Data'!$E21&gt;0,'Measured Data'!AP20+'Measured Data'!$E21*'Measured Data'!#REF!/'In Process Calc.'!$J23,"")</f>
        <v/>
      </c>
      <c r="AP29" s="244" t="str">
        <f>IF('Measured Data'!$E21&gt;0,'Measured Data'!AQ20+'Measured Data'!$E21*'Measured Data'!AR20/'In Process Calc.'!$J23,"")</f>
        <v/>
      </c>
      <c r="AQ29" s="244" t="str">
        <f>IF('Measured Data'!$E21&gt;0,'Measured Data'!#REF!+'Measured Data'!$E21*'Measured Data'!AS20/'In Process Calc.'!$J23,"")</f>
        <v/>
      </c>
      <c r="AR29" s="244" t="str">
        <f>IF('Measured Data'!$E21&gt;0,'Measured Data'!#REF!,"")</f>
        <v/>
      </c>
      <c r="AS29" s="244" t="str">
        <f>IF('Measured Data'!$E21&gt;0,'Measured Data'!#REF!,"")</f>
        <v/>
      </c>
      <c r="AT29" s="244" t="str">
        <f>IF('Measured Data'!$E21&gt;0,'Measured Data'!#REF!,"")</f>
        <v/>
      </c>
      <c r="AU29" s="244" t="str">
        <f>IF('Measured Data'!$E21&gt;0,'Measured Data'!#REF!,"")</f>
        <v/>
      </c>
      <c r="AV29" s="244" t="str">
        <f>IF('Measured Data'!$E21&gt;0,'Measured Data'!#REF!,"")</f>
        <v/>
      </c>
      <c r="AW29" s="244" t="str">
        <f>IF('Measured Data'!$E21&gt;0,'Measured Data'!#REF!,"")</f>
        <v/>
      </c>
      <c r="AX29" s="244" t="str">
        <f>IF('Measured Data'!$E21&gt;0,'Measured Data'!#REF!,"")</f>
        <v/>
      </c>
      <c r="AY29" s="244" t="str">
        <f>IF('Measured Data'!$E21&gt;0,'Measured Data'!#REF!,"")</f>
        <v/>
      </c>
      <c r="AZ29" s="244" t="str">
        <f>IF('Measured Data'!$E21&gt;0,'Measured Data'!#REF!,"")</f>
        <v/>
      </c>
      <c r="BA29" s="244" t="str">
        <f>IF('Measured Data'!$E21&gt;0,'Measured Data'!#REF!,"")</f>
        <v/>
      </c>
      <c r="BB29" s="244" t="str">
        <f>IF('Measured Data'!$E21&gt;0,'Measured Data'!#REF!,"")</f>
        <v/>
      </c>
      <c r="BC29" s="244" t="str">
        <f>IF('Measured Data'!$E21&gt;0,'Measured Data'!#REF!,"")</f>
        <v/>
      </c>
      <c r="BD29" s="244" t="str">
        <f>IF('Measured Data'!$E21&gt;0,'Measured Data'!#REF!,"")</f>
        <v/>
      </c>
      <c r="BE29" s="244" t="str">
        <f>IF('Measured Data'!$E21&gt;0,'Measured Data'!#REF!,"")</f>
        <v/>
      </c>
      <c r="BF29" s="244" t="str">
        <f>IF('Measured Data'!$E21&gt;0,'Measured Data'!#REF!,"")</f>
        <v/>
      </c>
      <c r="BG29" s="244" t="str">
        <f>IF('Measured Data'!$E21&gt;0,'Measured Data'!#REF!,"")</f>
        <v/>
      </c>
      <c r="BH29" s="244" t="str">
        <f>IF('Measured Data'!$E21&gt;0,'Measured Data'!#REF!,"")</f>
        <v/>
      </c>
      <c r="BI29" s="244" t="str">
        <f>IF('Measured Data'!$E21&gt;0,'Measured Data'!#REF!,"")</f>
        <v/>
      </c>
      <c r="BJ29" s="244" t="str">
        <f>IF('Measured Data'!$E21&gt;0,'Measured Data'!#REF!,"")</f>
        <v/>
      </c>
      <c r="BK29" s="244" t="str">
        <f>IF('Measured Data'!$E21&gt;0,'Measured Data'!#REF!,"")</f>
        <v/>
      </c>
      <c r="BL29" s="244" t="str">
        <f>IF('Measured Data'!$E21&gt;0,'Measured Data'!#REF!,"")</f>
        <v/>
      </c>
      <c r="BM29" s="244" t="str">
        <f>IF('Measured Data'!$E21&gt;0,'Measured Data'!#REF!,"")</f>
        <v/>
      </c>
      <c r="BN29" s="244" t="str">
        <f>IF('Measured Data'!$E21&gt;0,'In Process Calc.'!B22,"")</f>
        <v/>
      </c>
      <c r="BO29" s="244" t="str">
        <f>IF('Measured Data'!$E21&gt;0,'In Process Calc.'!C22,"")</f>
        <v/>
      </c>
    </row>
    <row r="30" spans="1:67">
      <c r="A30" s="238" t="str">
        <f>IF('Measured Data'!$E22&gt;0,'Measured Data'!$B$1,"")</f>
        <v/>
      </c>
      <c r="B30" s="238" t="str">
        <f>IF('Measured Data'!$E22&gt;0,'Measured Data'!A21+0.1,"")</f>
        <v/>
      </c>
      <c r="C30" s="242" t="str">
        <f>IF('Measured Data'!$E22&gt;0,'Measured Data'!B21,"")</f>
        <v/>
      </c>
      <c r="D30" s="247" t="str">
        <f>IF('Measured Data'!$E22&gt;0,'Measured Data'!C21,"")</f>
        <v/>
      </c>
      <c r="E30" s="238" t="str">
        <f>IF('Measured Data'!$E22&gt;0,'Measured Data'!D21,"")</f>
        <v/>
      </c>
      <c r="F30" s="238" t="str">
        <f>IF('Measured Data'!$E22&gt;0,'Measured Data'!E21,"")</f>
        <v/>
      </c>
      <c r="G30" s="238" t="str">
        <f>IF('Measured Data'!$E22&gt;0,'Measured Data'!G21,"")</f>
        <v/>
      </c>
      <c r="H30" s="243" t="str">
        <f>IF('Measured Data'!$E22&gt;0,'Measured Data'!H21,"")</f>
        <v/>
      </c>
      <c r="I30" s="243" t="str">
        <f>IF('Measured Data'!$E22&gt;0,'Measured Data'!I21,"")</f>
        <v/>
      </c>
      <c r="J30" s="243" t="str">
        <f>IF('Measured Data'!$E22&gt;0,'Measured Data'!J21,"")</f>
        <v/>
      </c>
      <c r="K30" s="243" t="str">
        <f>IF('Measured Data'!$E22&gt;0,'Measured Data'!K21,"")</f>
        <v/>
      </c>
      <c r="L30" s="238" t="str">
        <f>IF('Measured Data'!$E22&gt;0,'Measured Data'!L21,"")</f>
        <v/>
      </c>
      <c r="M30" s="238" t="str">
        <f>IF('Measured Data'!$E22&gt;0,'Measured Data'!M21,"")</f>
        <v/>
      </c>
      <c r="N30" s="238" t="str">
        <f>IF('Measured Data'!$E22&gt;0,'Measured Data'!N21,"")</f>
        <v/>
      </c>
      <c r="O30" s="238" t="str">
        <f>IF('Measured Data'!$E22&gt;0,'Measured Data'!O21,"")</f>
        <v/>
      </c>
      <c r="P30" s="238" t="str">
        <f>IF('Measured Data'!$E22&gt;0,'Measured Data'!P21,"")</f>
        <v/>
      </c>
      <c r="Q30" s="238" t="str">
        <f>IF('Measured Data'!$E22&gt;0,'Measured Data'!Q21,"")</f>
        <v/>
      </c>
      <c r="R30" s="238" t="str">
        <f>IF('Measured Data'!$E22&gt;0,'Measured Data'!R21,"")</f>
        <v/>
      </c>
      <c r="S30" s="238" t="str">
        <f>IF('Measured Data'!$E22&gt;0,'Measured Data'!S21,"")</f>
        <v/>
      </c>
      <c r="T30" s="244" t="str">
        <f>IF('Measured Data'!$E22&gt;0,'Measured Data'!U21+'Measured Data'!$E22*'Measured Data'!#REF!/'In Process Calc.'!$J24,"")</f>
        <v/>
      </c>
      <c r="U30" s="244" t="str">
        <f>IF('Measured Data'!$E22&gt;0,'Measured Data'!V21+'Measured Data'!$E22*'Measured Data'!#REF!/'In Process Calc.'!$J24,"")</f>
        <v/>
      </c>
      <c r="V30" s="244" t="str">
        <f>IF('Measured Data'!$E22&gt;0,'Measured Data'!W21+'Measured Data'!$E22*'Measured Data'!#REF!/'In Process Calc.'!$J24,"")</f>
        <v/>
      </c>
      <c r="W30" s="244" t="str">
        <f>IF('Measured Data'!$E22&gt;0,'Measured Data'!X21+'Measured Data'!$E22*'Measured Data'!#REF!/'In Process Calc.'!$J24,"")</f>
        <v/>
      </c>
      <c r="X30" s="244" t="str">
        <f>IF('Measured Data'!$E22&gt;0,'Measured Data'!Y21+'Measured Data'!$E22*'Measured Data'!#REF!/'In Process Calc.'!$J24,"")</f>
        <v/>
      </c>
      <c r="Y30" s="244" t="str">
        <f>IF('Measured Data'!$E22&gt;0,'Measured Data'!Z21+'Measured Data'!$E22*'Measured Data'!#REF!/'In Process Calc.'!$J24,"")</f>
        <v/>
      </c>
      <c r="Z30" s="244" t="str">
        <f>IF('Measured Data'!$E22&gt;0,'Measured Data'!AA21+'Measured Data'!$E22*'Measured Data'!#REF!/'In Process Calc.'!$J24,"")</f>
        <v/>
      </c>
      <c r="AA30" s="244" t="str">
        <f>IF('Measured Data'!$E22&gt;0,'Measured Data'!AB21+'Measured Data'!$E22*'Measured Data'!#REF!/'In Process Calc.'!$J24,"")</f>
        <v/>
      </c>
      <c r="AB30" s="244" t="str">
        <f>IF('Measured Data'!$E22&gt;0,'Measured Data'!AC21+'Measured Data'!$E22*'Measured Data'!#REF!/'In Process Calc.'!$J24,"")</f>
        <v/>
      </c>
      <c r="AC30" s="244" t="str">
        <f>IF('Measured Data'!$E22&gt;0,'Measured Data'!AD21+'Measured Data'!$E22*'Measured Data'!#REF!/'In Process Calc.'!$J24,"")</f>
        <v/>
      </c>
      <c r="AD30" s="244" t="str">
        <f>IF('Measured Data'!$E22&gt;0,'Measured Data'!AE21+'Measured Data'!$E22*'Measured Data'!#REF!/'In Process Calc.'!$J24,"")</f>
        <v/>
      </c>
      <c r="AE30" s="244" t="str">
        <f>IF('Measured Data'!$E22&gt;0,'Measured Data'!AF21+'Measured Data'!$E22*'Measured Data'!#REF!/'In Process Calc.'!$J24,"")</f>
        <v/>
      </c>
      <c r="AF30" s="244" t="str">
        <f>IF('Measured Data'!$E22&gt;0,'Measured Data'!AG21+'Measured Data'!$E22*'Measured Data'!#REF!/'In Process Calc.'!$J24,"")</f>
        <v/>
      </c>
      <c r="AG30" s="244" t="str">
        <f>IF('Measured Data'!$E22&gt;0,'Measured Data'!AH21+'Measured Data'!$E22*'Measured Data'!#REF!/'In Process Calc.'!$J24,"")</f>
        <v/>
      </c>
      <c r="AH30" s="244" t="str">
        <f>IF('Measured Data'!$E22&gt;0,'Measured Data'!AI21+'Measured Data'!$E22*'Measured Data'!#REF!/'In Process Calc.'!$J24,"")</f>
        <v/>
      </c>
      <c r="AI30" s="244" t="str">
        <f>IF('Measured Data'!$E22&gt;0,'Measured Data'!AJ21+'Measured Data'!$E22*'Measured Data'!#REF!/'In Process Calc.'!$J24,"")</f>
        <v/>
      </c>
      <c r="AJ30" s="244" t="str">
        <f>IF('Measured Data'!$E22&gt;0,'Measured Data'!AK21+'Measured Data'!$E22*'Measured Data'!#REF!/'In Process Calc.'!$J24,"")</f>
        <v/>
      </c>
      <c r="AK30" s="244" t="str">
        <f>IF('Measured Data'!$E22&gt;0,'Measured Data'!AL21+'Measured Data'!$E22*'Measured Data'!#REF!/'In Process Calc.'!$J24,"")</f>
        <v/>
      </c>
      <c r="AL30" s="244" t="str">
        <f>IF('Measured Data'!$E22&gt;0,'Measured Data'!AM21+'Measured Data'!$E22*'Measured Data'!#REF!/'In Process Calc.'!$J24,"")</f>
        <v/>
      </c>
      <c r="AM30" s="244" t="str">
        <f>IF('Measured Data'!$E22&gt;0,'Measured Data'!AN21+'Measured Data'!$E22*'Measured Data'!#REF!/'In Process Calc.'!$J24,"")</f>
        <v/>
      </c>
      <c r="AN30" s="244" t="str">
        <f>IF('Measured Data'!$E22&gt;0,'Measured Data'!AO21+'Measured Data'!$E22*'Measured Data'!#REF!/'In Process Calc.'!$J24,"")</f>
        <v/>
      </c>
      <c r="AO30" s="244" t="str">
        <f>IF('Measured Data'!$E22&gt;0,'Measured Data'!AP21+'Measured Data'!$E22*'Measured Data'!#REF!/'In Process Calc.'!$J24,"")</f>
        <v/>
      </c>
      <c r="AP30" s="244" t="str">
        <f>IF('Measured Data'!$E22&gt;0,'Measured Data'!AQ21+'Measured Data'!$E22*'Measured Data'!AR21/'In Process Calc.'!$J24,"")</f>
        <v/>
      </c>
      <c r="AQ30" s="244" t="str">
        <f>IF('Measured Data'!$E22&gt;0,'Measured Data'!#REF!+'Measured Data'!$E22*'Measured Data'!AS21/'In Process Calc.'!$J24,"")</f>
        <v/>
      </c>
      <c r="AR30" s="244" t="str">
        <f>IF('Measured Data'!$E22&gt;0,'Measured Data'!#REF!,"")</f>
        <v/>
      </c>
      <c r="AS30" s="244" t="str">
        <f>IF('Measured Data'!$E22&gt;0,'Measured Data'!#REF!,"")</f>
        <v/>
      </c>
      <c r="AT30" s="244" t="str">
        <f>IF('Measured Data'!$E22&gt;0,'Measured Data'!#REF!,"")</f>
        <v/>
      </c>
      <c r="AU30" s="244" t="str">
        <f>IF('Measured Data'!$E22&gt;0,'Measured Data'!#REF!,"")</f>
        <v/>
      </c>
      <c r="AV30" s="244" t="str">
        <f>IF('Measured Data'!$E22&gt;0,'Measured Data'!#REF!,"")</f>
        <v/>
      </c>
      <c r="AW30" s="244" t="str">
        <f>IF('Measured Data'!$E22&gt;0,'Measured Data'!#REF!,"")</f>
        <v/>
      </c>
      <c r="AX30" s="244" t="str">
        <f>IF('Measured Data'!$E22&gt;0,'Measured Data'!#REF!,"")</f>
        <v/>
      </c>
      <c r="AY30" s="244" t="str">
        <f>IF('Measured Data'!$E22&gt;0,'Measured Data'!#REF!,"")</f>
        <v/>
      </c>
      <c r="AZ30" s="244" t="str">
        <f>IF('Measured Data'!$E22&gt;0,'Measured Data'!#REF!,"")</f>
        <v/>
      </c>
      <c r="BA30" s="244" t="str">
        <f>IF('Measured Data'!$E22&gt;0,'Measured Data'!#REF!,"")</f>
        <v/>
      </c>
      <c r="BB30" s="244" t="str">
        <f>IF('Measured Data'!$E22&gt;0,'Measured Data'!#REF!,"")</f>
        <v/>
      </c>
      <c r="BC30" s="244" t="str">
        <f>IF('Measured Data'!$E22&gt;0,'Measured Data'!#REF!,"")</f>
        <v/>
      </c>
      <c r="BD30" s="244" t="str">
        <f>IF('Measured Data'!$E22&gt;0,'Measured Data'!#REF!,"")</f>
        <v/>
      </c>
      <c r="BE30" s="244" t="str">
        <f>IF('Measured Data'!$E22&gt;0,'Measured Data'!#REF!,"")</f>
        <v/>
      </c>
      <c r="BF30" s="244" t="str">
        <f>IF('Measured Data'!$E22&gt;0,'Measured Data'!#REF!,"")</f>
        <v/>
      </c>
      <c r="BG30" s="244" t="str">
        <f>IF('Measured Data'!$E22&gt;0,'Measured Data'!#REF!,"")</f>
        <v/>
      </c>
      <c r="BH30" s="244" t="str">
        <f>IF('Measured Data'!$E22&gt;0,'Measured Data'!#REF!,"")</f>
        <v/>
      </c>
      <c r="BI30" s="244" t="str">
        <f>IF('Measured Data'!$E22&gt;0,'Measured Data'!#REF!,"")</f>
        <v/>
      </c>
      <c r="BJ30" s="244" t="str">
        <f>IF('Measured Data'!$E22&gt;0,'Measured Data'!#REF!,"")</f>
        <v/>
      </c>
      <c r="BK30" s="244" t="str">
        <f>IF('Measured Data'!$E22&gt;0,'Measured Data'!#REF!,"")</f>
        <v/>
      </c>
      <c r="BL30" s="244" t="str">
        <f>IF('Measured Data'!$E22&gt;0,'Measured Data'!#REF!,"")</f>
        <v/>
      </c>
      <c r="BM30" s="244" t="str">
        <f>IF('Measured Data'!$E22&gt;0,'Measured Data'!#REF!,"")</f>
        <v/>
      </c>
      <c r="BN30" s="244" t="str">
        <f>IF('Measured Data'!$E22&gt;0,'In Process Calc.'!B23,"")</f>
        <v/>
      </c>
      <c r="BO30" s="244" t="str">
        <f>IF('Measured Data'!$E22&gt;0,'In Process Calc.'!C23,"")</f>
        <v/>
      </c>
    </row>
    <row r="31" spans="1:67">
      <c r="A31" s="238" t="str">
        <f>IF('Measured Data'!$E23&gt;0,'Measured Data'!$B$1,"")</f>
        <v/>
      </c>
      <c r="B31" s="238" t="str">
        <f>IF('Measured Data'!$E23&gt;0,'Measured Data'!A22+0.1,"")</f>
        <v/>
      </c>
      <c r="C31" s="242" t="str">
        <f>IF('Measured Data'!$E23&gt;0,'Measured Data'!B22,"")</f>
        <v/>
      </c>
      <c r="D31" s="247" t="str">
        <f>IF('Measured Data'!$E23&gt;0,'Measured Data'!C22,"")</f>
        <v/>
      </c>
      <c r="E31" s="238" t="str">
        <f>IF('Measured Data'!$E23&gt;0,'Measured Data'!D22,"")</f>
        <v/>
      </c>
      <c r="F31" s="238" t="str">
        <f>IF('Measured Data'!$E23&gt;0,'Measured Data'!E22,"")</f>
        <v/>
      </c>
      <c r="G31" s="238" t="str">
        <f>IF('Measured Data'!$E23&gt;0,'Measured Data'!G22,"")</f>
        <v/>
      </c>
      <c r="H31" s="243" t="str">
        <f>IF('Measured Data'!$E23&gt;0,'Measured Data'!H22,"")</f>
        <v/>
      </c>
      <c r="I31" s="243" t="str">
        <f>IF('Measured Data'!$E23&gt;0,'Measured Data'!I22,"")</f>
        <v/>
      </c>
      <c r="J31" s="243" t="str">
        <f>IF('Measured Data'!$E23&gt;0,'Measured Data'!J22,"")</f>
        <v/>
      </c>
      <c r="K31" s="243" t="str">
        <f>IF('Measured Data'!$E23&gt;0,'Measured Data'!K22,"")</f>
        <v/>
      </c>
      <c r="L31" s="238" t="str">
        <f>IF('Measured Data'!$E23&gt;0,'Measured Data'!L22,"")</f>
        <v/>
      </c>
      <c r="M31" s="238" t="str">
        <f>IF('Measured Data'!$E23&gt;0,'Measured Data'!M22,"")</f>
        <v/>
      </c>
      <c r="N31" s="238" t="str">
        <f>IF('Measured Data'!$E23&gt;0,'Measured Data'!N22,"")</f>
        <v/>
      </c>
      <c r="O31" s="238" t="str">
        <f>IF('Measured Data'!$E23&gt;0,'Measured Data'!O22,"")</f>
        <v/>
      </c>
      <c r="P31" s="238" t="str">
        <f>IF('Measured Data'!$E23&gt;0,'Measured Data'!P22,"")</f>
        <v/>
      </c>
      <c r="Q31" s="238" t="str">
        <f>IF('Measured Data'!$E23&gt;0,'Measured Data'!Q22,"")</f>
        <v/>
      </c>
      <c r="R31" s="238" t="str">
        <f>IF('Measured Data'!$E23&gt;0,'Measured Data'!R22,"")</f>
        <v/>
      </c>
      <c r="S31" s="238" t="str">
        <f>IF('Measured Data'!$E23&gt;0,'Measured Data'!S22,"")</f>
        <v/>
      </c>
      <c r="T31" s="244" t="str">
        <f>IF('Measured Data'!$E23&gt;0,'Measured Data'!T22+'Measured Data'!$E23*'Measured Data'!#REF!/'In Process Calc.'!$J25,"")</f>
        <v/>
      </c>
      <c r="U31" s="244" t="str">
        <f>IF('Measured Data'!$E23&gt;0,'Measured Data'!U22+'Measured Data'!$E23*'Measured Data'!#REF!/'In Process Calc.'!$J25,"")</f>
        <v/>
      </c>
      <c r="V31" s="244" t="str">
        <f>IF('Measured Data'!$E23&gt;0,'Measured Data'!V22+'Measured Data'!$E23*'Measured Data'!#REF!/'In Process Calc.'!$J25,"")</f>
        <v/>
      </c>
      <c r="W31" s="244" t="str">
        <f>IF('Measured Data'!$E23&gt;0,'Measured Data'!W22+'Measured Data'!$E23*'Measured Data'!#REF!/'In Process Calc.'!$J25,"")</f>
        <v/>
      </c>
      <c r="X31" s="244" t="str">
        <f>IF('Measured Data'!$E23&gt;0,'Measured Data'!X22+'Measured Data'!$E23*'Measured Data'!#REF!/'In Process Calc.'!$J25,"")</f>
        <v/>
      </c>
      <c r="Y31" s="244" t="str">
        <f>IF('Measured Data'!$E23&gt;0,'Measured Data'!Y22+'Measured Data'!$E23*'Measured Data'!#REF!/'In Process Calc.'!$J25,"")</f>
        <v/>
      </c>
      <c r="Z31" s="244" t="str">
        <f>IF('Measured Data'!$E23&gt;0,'Measured Data'!Z22+'Measured Data'!$E23*'Measured Data'!#REF!/'In Process Calc.'!$J25,"")</f>
        <v/>
      </c>
      <c r="AA31" s="244" t="str">
        <f>IF('Measured Data'!$E23&gt;0,'Measured Data'!AA22+'Measured Data'!$E23*'Measured Data'!#REF!/'In Process Calc.'!$J25,"")</f>
        <v/>
      </c>
      <c r="AB31" s="244" t="str">
        <f>IF('Measured Data'!$E23&gt;0,'Measured Data'!AB22+'Measured Data'!$E23*'Measured Data'!#REF!/'In Process Calc.'!$J25,"")</f>
        <v/>
      </c>
      <c r="AC31" s="244" t="str">
        <f>IF('Measured Data'!$E23&gt;0,'Measured Data'!AC22+'Measured Data'!$E23*'Measured Data'!#REF!/'In Process Calc.'!$J25,"")</f>
        <v/>
      </c>
      <c r="AD31" s="244" t="str">
        <f>IF('Measured Data'!$E23&gt;0,'Measured Data'!AD22+'Measured Data'!$E23*'Measured Data'!#REF!/'In Process Calc.'!$J25,"")</f>
        <v/>
      </c>
      <c r="AE31" s="244" t="str">
        <f>IF('Measured Data'!$E23&gt;0,'Measured Data'!AE22+'Measured Data'!$E23*'Measured Data'!#REF!/'In Process Calc.'!$J25,"")</f>
        <v/>
      </c>
      <c r="AF31" s="244" t="str">
        <f>IF('Measured Data'!$E23&gt;0,'Measured Data'!AF22+'Measured Data'!$E23*'Measured Data'!#REF!/'In Process Calc.'!$J25,"")</f>
        <v/>
      </c>
      <c r="AG31" s="244" t="str">
        <f>IF('Measured Data'!$E23&gt;0,'Measured Data'!AG22+'Measured Data'!$E23*'Measured Data'!#REF!/'In Process Calc.'!$J25,"")</f>
        <v/>
      </c>
      <c r="AH31" s="244" t="str">
        <f>IF('Measured Data'!$E23&gt;0,'Measured Data'!AH22+'Measured Data'!$E23*'Measured Data'!#REF!/'In Process Calc.'!$J25,"")</f>
        <v/>
      </c>
      <c r="AI31" s="244" t="str">
        <f>IF('Measured Data'!$E23&gt;0,'Measured Data'!AI22+'Measured Data'!$E23*'Measured Data'!#REF!/'In Process Calc.'!$J25,"")</f>
        <v/>
      </c>
      <c r="AJ31" s="244" t="str">
        <f>IF('Measured Data'!$E23&gt;0,'Measured Data'!AJ22+'Measured Data'!$E23*'Measured Data'!#REF!/'In Process Calc.'!$J25,"")</f>
        <v/>
      </c>
      <c r="AK31" s="244" t="str">
        <f>IF('Measured Data'!$E23&gt;0,'Measured Data'!AK22+'Measured Data'!$E23*'Measured Data'!#REF!/'In Process Calc.'!$J25,"")</f>
        <v/>
      </c>
      <c r="AL31" s="244" t="str">
        <f>IF('Measured Data'!$E23&gt;0,'Measured Data'!AL22+'Measured Data'!$E23*'Measured Data'!#REF!/'In Process Calc.'!$J25,"")</f>
        <v/>
      </c>
      <c r="AM31" s="244" t="str">
        <f>IF('Measured Data'!$E23&gt;0,'Measured Data'!AM22+'Measured Data'!$E23*'Measured Data'!#REF!/'In Process Calc.'!$J25,"")</f>
        <v/>
      </c>
      <c r="AN31" s="244" t="str">
        <f>IF('Measured Data'!$E23&gt;0,'Measured Data'!AN22+'Measured Data'!$E23*'Measured Data'!#REF!/'In Process Calc.'!$J25,"")</f>
        <v/>
      </c>
      <c r="AO31" s="244" t="str">
        <f>IF('Measured Data'!$E23&gt;0,'Measured Data'!AO22+'Measured Data'!$E23*'Measured Data'!#REF!/'In Process Calc.'!$J25,"")</f>
        <v/>
      </c>
      <c r="AP31" s="244" t="str">
        <f>IF('Measured Data'!$E23&gt;0,'Measured Data'!AP22+'Measured Data'!$E23*'Measured Data'!AQ22/'In Process Calc.'!$J25,"")</f>
        <v/>
      </c>
      <c r="AQ31" s="244" t="str">
        <f>IF('Measured Data'!$E23&gt;0,'Measured Data'!#REF!+'Measured Data'!$E23*'Measured Data'!AR22/'In Process Calc.'!$J25,"")</f>
        <v/>
      </c>
      <c r="AR31" s="244" t="str">
        <f>IF('Measured Data'!$E23&gt;0,'Measured Data'!#REF!,"")</f>
        <v/>
      </c>
      <c r="AS31" s="244" t="str">
        <f>IF('Measured Data'!$E23&gt;0,'Measured Data'!#REF!,"")</f>
        <v/>
      </c>
      <c r="AT31" s="244" t="str">
        <f>IF('Measured Data'!$E23&gt;0,'Measured Data'!#REF!,"")</f>
        <v/>
      </c>
      <c r="AU31" s="244" t="str">
        <f>IF('Measured Data'!$E23&gt;0,'Measured Data'!#REF!,"")</f>
        <v/>
      </c>
      <c r="AV31" s="244" t="str">
        <f>IF('Measured Data'!$E23&gt;0,'Measured Data'!#REF!,"")</f>
        <v/>
      </c>
      <c r="AW31" s="244" t="str">
        <f>IF('Measured Data'!$E23&gt;0,'Measured Data'!#REF!,"")</f>
        <v/>
      </c>
      <c r="AX31" s="244" t="str">
        <f>IF('Measured Data'!$E23&gt;0,'Measured Data'!#REF!,"")</f>
        <v/>
      </c>
      <c r="AY31" s="244" t="str">
        <f>IF('Measured Data'!$E23&gt;0,'Measured Data'!#REF!,"")</f>
        <v/>
      </c>
      <c r="AZ31" s="244" t="str">
        <f>IF('Measured Data'!$E23&gt;0,'Measured Data'!#REF!,"")</f>
        <v/>
      </c>
      <c r="BA31" s="244" t="str">
        <f>IF('Measured Data'!$E23&gt;0,'Measured Data'!#REF!,"")</f>
        <v/>
      </c>
      <c r="BB31" s="244" t="str">
        <f>IF('Measured Data'!$E23&gt;0,'Measured Data'!#REF!,"")</f>
        <v/>
      </c>
      <c r="BC31" s="244" t="str">
        <f>IF('Measured Data'!$E23&gt;0,'Measured Data'!#REF!,"")</f>
        <v/>
      </c>
      <c r="BD31" s="244" t="str">
        <f>IF('Measured Data'!$E23&gt;0,'Measured Data'!#REF!,"")</f>
        <v/>
      </c>
      <c r="BE31" s="244" t="str">
        <f>IF('Measured Data'!$E23&gt;0,'Measured Data'!#REF!,"")</f>
        <v/>
      </c>
      <c r="BF31" s="244" t="str">
        <f>IF('Measured Data'!$E23&gt;0,'Measured Data'!#REF!,"")</f>
        <v/>
      </c>
      <c r="BG31" s="244" t="str">
        <f>IF('Measured Data'!$E23&gt;0,'Measured Data'!#REF!,"")</f>
        <v/>
      </c>
      <c r="BH31" s="244" t="str">
        <f>IF('Measured Data'!$E23&gt;0,'Measured Data'!#REF!,"")</f>
        <v/>
      </c>
      <c r="BI31" s="244" t="str">
        <f>IF('Measured Data'!$E23&gt;0,'Measured Data'!#REF!,"")</f>
        <v/>
      </c>
      <c r="BJ31" s="244" t="str">
        <f>IF('Measured Data'!$E23&gt;0,'Measured Data'!#REF!,"")</f>
        <v/>
      </c>
      <c r="BK31" s="244" t="str">
        <f>IF('Measured Data'!$E23&gt;0,'Measured Data'!#REF!,"")</f>
        <v/>
      </c>
      <c r="BL31" s="244" t="str">
        <f>IF('Measured Data'!$E23&gt;0,'Measured Data'!#REF!,"")</f>
        <v/>
      </c>
      <c r="BM31" s="244" t="str">
        <f>IF('Measured Data'!$E23&gt;0,'Measured Data'!#REF!,"")</f>
        <v/>
      </c>
      <c r="BN31" s="244" t="str">
        <f>IF('Measured Data'!$E23&gt;0,'In Process Calc.'!B24,"")</f>
        <v/>
      </c>
      <c r="BO31" s="244" t="str">
        <f>IF('Measured Data'!$E23&gt;0,'In Process Calc.'!C24,"")</f>
        <v/>
      </c>
    </row>
    <row r="32" spans="1:67">
      <c r="A32" s="238" t="str">
        <f>IF('Measured Data'!$E24&gt;0,'Measured Data'!$B$1,"")</f>
        <v/>
      </c>
      <c r="B32" s="238" t="str">
        <f>IF('Measured Data'!$E24&gt;0,'Measured Data'!A23+0.1,"")</f>
        <v/>
      </c>
      <c r="C32" s="242" t="str">
        <f>IF('Measured Data'!$E24&gt;0,'Measured Data'!B23,"")</f>
        <v/>
      </c>
      <c r="D32" s="247" t="str">
        <f>IF('Measured Data'!$E24&gt;0,'Measured Data'!C23,"")</f>
        <v/>
      </c>
      <c r="E32" s="238" t="str">
        <f>IF('Measured Data'!$E24&gt;0,'Measured Data'!D23,"")</f>
        <v/>
      </c>
      <c r="F32" s="238" t="str">
        <f>IF('Measured Data'!$E24&gt;0,'Measured Data'!E23,"")</f>
        <v/>
      </c>
      <c r="G32" s="238" t="str">
        <f>IF('Measured Data'!$E24&gt;0,'Measured Data'!G23,"")</f>
        <v/>
      </c>
      <c r="H32" s="243" t="str">
        <f>IF('Measured Data'!$E24&gt;0,'Measured Data'!H23,"")</f>
        <v/>
      </c>
      <c r="I32" s="243" t="str">
        <f>IF('Measured Data'!$E24&gt;0,'Measured Data'!I23,"")</f>
        <v/>
      </c>
      <c r="J32" s="243" t="str">
        <f>IF('Measured Data'!$E24&gt;0,'Measured Data'!J23,"")</f>
        <v/>
      </c>
      <c r="K32" s="243" t="str">
        <f>IF('Measured Data'!$E24&gt;0,'Measured Data'!K23,"")</f>
        <v/>
      </c>
      <c r="L32" s="238" t="str">
        <f>IF('Measured Data'!$E24&gt;0,'Measured Data'!L23,"")</f>
        <v/>
      </c>
      <c r="M32" s="238" t="str">
        <f>IF('Measured Data'!$E24&gt;0,'Measured Data'!M23,"")</f>
        <v/>
      </c>
      <c r="N32" s="238" t="str">
        <f>IF('Measured Data'!$E24&gt;0,'Measured Data'!N23,"")</f>
        <v/>
      </c>
      <c r="O32" s="238" t="str">
        <f>IF('Measured Data'!$E24&gt;0,'Measured Data'!O23,"")</f>
        <v/>
      </c>
      <c r="P32" s="238" t="str">
        <f>IF('Measured Data'!$E24&gt;0,'Measured Data'!P23,"")</f>
        <v/>
      </c>
      <c r="Q32" s="238" t="str">
        <f>IF('Measured Data'!$E24&gt;0,'Measured Data'!Q23,"")</f>
        <v/>
      </c>
      <c r="R32" s="238" t="str">
        <f>IF('Measured Data'!$E24&gt;0,'Measured Data'!R23,"")</f>
        <v/>
      </c>
      <c r="S32" s="238" t="str">
        <f>IF('Measured Data'!$E24&gt;0,'Measured Data'!S23,"")</f>
        <v/>
      </c>
      <c r="T32" s="244" t="str">
        <f>IF('Measured Data'!$E24&gt;0,'Measured Data'!T23+'Measured Data'!$E24*'Measured Data'!#REF!/'In Process Calc.'!$J26,"")</f>
        <v/>
      </c>
      <c r="U32" s="244" t="str">
        <f>IF('Measured Data'!$E24&gt;0,'Measured Data'!U23+'Measured Data'!$E24*'Measured Data'!#REF!/'In Process Calc.'!$J26,"")</f>
        <v/>
      </c>
      <c r="V32" s="244" t="str">
        <f>IF('Measured Data'!$E24&gt;0,'Measured Data'!V23+'Measured Data'!$E24*'Measured Data'!#REF!/'In Process Calc.'!$J26,"")</f>
        <v/>
      </c>
      <c r="W32" s="244" t="str">
        <f>IF('Measured Data'!$E24&gt;0,'Measured Data'!W23+'Measured Data'!$E24*'Measured Data'!#REF!/'In Process Calc.'!$J26,"")</f>
        <v/>
      </c>
      <c r="X32" s="244" t="str">
        <f>IF('Measured Data'!$E24&gt;0,'Measured Data'!X23+'Measured Data'!$E24*'Measured Data'!#REF!/'In Process Calc.'!$J26,"")</f>
        <v/>
      </c>
      <c r="Y32" s="244" t="str">
        <f>IF('Measured Data'!$E24&gt;0,'Measured Data'!Y23+'Measured Data'!$E24*'Measured Data'!#REF!/'In Process Calc.'!$J26,"")</f>
        <v/>
      </c>
      <c r="Z32" s="244" t="str">
        <f>IF('Measured Data'!$E24&gt;0,'Measured Data'!Z23+'Measured Data'!$E24*'Measured Data'!#REF!/'In Process Calc.'!$J26,"")</f>
        <v/>
      </c>
      <c r="AA32" s="244" t="str">
        <f>IF('Measured Data'!$E24&gt;0,'Measured Data'!AA23+'Measured Data'!$E24*'Measured Data'!#REF!/'In Process Calc.'!$J26,"")</f>
        <v/>
      </c>
      <c r="AB32" s="244" t="str">
        <f>IF('Measured Data'!$E24&gt;0,'Measured Data'!AB23+'Measured Data'!$E24*'Measured Data'!#REF!/'In Process Calc.'!$J26,"")</f>
        <v/>
      </c>
      <c r="AC32" s="244" t="str">
        <f>IF('Measured Data'!$E24&gt;0,'Measured Data'!AC23+'Measured Data'!$E24*'Measured Data'!#REF!/'In Process Calc.'!$J26,"")</f>
        <v/>
      </c>
      <c r="AD32" s="244" t="str">
        <f>IF('Measured Data'!$E24&gt;0,'Measured Data'!AD23+'Measured Data'!$E24*'Measured Data'!#REF!/'In Process Calc.'!$J26,"")</f>
        <v/>
      </c>
      <c r="AE32" s="244" t="str">
        <f>IF('Measured Data'!$E24&gt;0,'Measured Data'!AE23+'Measured Data'!$E24*'Measured Data'!#REF!/'In Process Calc.'!$J26,"")</f>
        <v/>
      </c>
      <c r="AF32" s="244" t="str">
        <f>IF('Measured Data'!$E24&gt;0,'Measured Data'!AF23+'Measured Data'!$E24*'Measured Data'!#REF!/'In Process Calc.'!$J26,"")</f>
        <v/>
      </c>
      <c r="AG32" s="244" t="str">
        <f>IF('Measured Data'!$E24&gt;0,'Measured Data'!AG23+'Measured Data'!$E24*'Measured Data'!#REF!/'In Process Calc.'!$J26,"")</f>
        <v/>
      </c>
      <c r="AH32" s="244" t="str">
        <f>IF('Measured Data'!$E24&gt;0,'Measured Data'!AH23+'Measured Data'!$E24*'Measured Data'!#REF!/'In Process Calc.'!$J26,"")</f>
        <v/>
      </c>
      <c r="AI32" s="244" t="str">
        <f>IF('Measured Data'!$E24&gt;0,'Measured Data'!AI23+'Measured Data'!$E24*'Measured Data'!#REF!/'In Process Calc.'!$J26,"")</f>
        <v/>
      </c>
      <c r="AJ32" s="244" t="str">
        <f>IF('Measured Data'!$E24&gt;0,'Measured Data'!AJ23+'Measured Data'!$E24*'Measured Data'!#REF!/'In Process Calc.'!$J26,"")</f>
        <v/>
      </c>
      <c r="AK32" s="244" t="str">
        <f>IF('Measured Data'!$E24&gt;0,'Measured Data'!AK23+'Measured Data'!$E24*'Measured Data'!#REF!/'In Process Calc.'!$J26,"")</f>
        <v/>
      </c>
      <c r="AL32" s="244" t="str">
        <f>IF('Measured Data'!$E24&gt;0,'Measured Data'!AL23+'Measured Data'!$E24*'Measured Data'!#REF!/'In Process Calc.'!$J26,"")</f>
        <v/>
      </c>
      <c r="AM32" s="244" t="str">
        <f>IF('Measured Data'!$E24&gt;0,'Measured Data'!AM23+'Measured Data'!$E24*'Measured Data'!#REF!/'In Process Calc.'!$J26,"")</f>
        <v/>
      </c>
      <c r="AN32" s="244" t="str">
        <f>IF('Measured Data'!$E24&gt;0,'Measured Data'!AN23+'Measured Data'!$E24*'Measured Data'!#REF!/'In Process Calc.'!$J26,"")</f>
        <v/>
      </c>
      <c r="AO32" s="244" t="str">
        <f>IF('Measured Data'!$E24&gt;0,'Measured Data'!AO23+'Measured Data'!$E24*'Measured Data'!#REF!/'In Process Calc.'!$J26,"")</f>
        <v/>
      </c>
      <c r="AP32" s="244" t="str">
        <f>IF('Measured Data'!$E24&gt;0,'Measured Data'!AP23+'Measured Data'!$E24*'Measured Data'!AQ23/'In Process Calc.'!$J26,"")</f>
        <v/>
      </c>
      <c r="AQ32" s="244" t="str">
        <f>IF('Measured Data'!$E24&gt;0,'Measured Data'!#REF!+'Measured Data'!$E24*'Measured Data'!AR23/'In Process Calc.'!$J26,"")</f>
        <v/>
      </c>
      <c r="AR32" s="244" t="str">
        <f>IF('Measured Data'!$E24&gt;0,'Measured Data'!#REF!,"")</f>
        <v/>
      </c>
      <c r="AS32" s="244" t="str">
        <f>IF('Measured Data'!$E24&gt;0,'Measured Data'!#REF!,"")</f>
        <v/>
      </c>
      <c r="AT32" s="244" t="str">
        <f>IF('Measured Data'!$E24&gt;0,'Measured Data'!#REF!,"")</f>
        <v/>
      </c>
      <c r="AU32" s="244" t="str">
        <f>IF('Measured Data'!$E24&gt;0,'Measured Data'!#REF!,"")</f>
        <v/>
      </c>
      <c r="AV32" s="244" t="str">
        <f>IF('Measured Data'!$E24&gt;0,'Measured Data'!#REF!,"")</f>
        <v/>
      </c>
      <c r="AW32" s="244" t="str">
        <f>IF('Measured Data'!$E24&gt;0,'Measured Data'!#REF!,"")</f>
        <v/>
      </c>
      <c r="AX32" s="244" t="str">
        <f>IF('Measured Data'!$E24&gt;0,'Measured Data'!#REF!,"")</f>
        <v/>
      </c>
      <c r="AY32" s="244" t="str">
        <f>IF('Measured Data'!$E24&gt;0,'Measured Data'!#REF!,"")</f>
        <v/>
      </c>
      <c r="AZ32" s="244" t="str">
        <f>IF('Measured Data'!$E24&gt;0,'Measured Data'!#REF!,"")</f>
        <v/>
      </c>
      <c r="BA32" s="244" t="str">
        <f>IF('Measured Data'!$E24&gt;0,'Measured Data'!#REF!,"")</f>
        <v/>
      </c>
      <c r="BB32" s="244" t="str">
        <f>IF('Measured Data'!$E24&gt;0,'Measured Data'!#REF!,"")</f>
        <v/>
      </c>
      <c r="BC32" s="244" t="str">
        <f>IF('Measured Data'!$E24&gt;0,'Measured Data'!#REF!,"")</f>
        <v/>
      </c>
      <c r="BD32" s="244" t="str">
        <f>IF('Measured Data'!$E24&gt;0,'Measured Data'!#REF!,"")</f>
        <v/>
      </c>
      <c r="BE32" s="244" t="str">
        <f>IF('Measured Data'!$E24&gt;0,'Measured Data'!#REF!,"")</f>
        <v/>
      </c>
      <c r="BF32" s="244" t="str">
        <f>IF('Measured Data'!$E24&gt;0,'Measured Data'!#REF!,"")</f>
        <v/>
      </c>
      <c r="BG32" s="244" t="str">
        <f>IF('Measured Data'!$E24&gt;0,'Measured Data'!#REF!,"")</f>
        <v/>
      </c>
      <c r="BH32" s="244" t="str">
        <f>IF('Measured Data'!$E24&gt;0,'Measured Data'!#REF!,"")</f>
        <v/>
      </c>
      <c r="BI32" s="244" t="str">
        <f>IF('Measured Data'!$E24&gt;0,'Measured Data'!#REF!,"")</f>
        <v/>
      </c>
      <c r="BJ32" s="244" t="str">
        <f>IF('Measured Data'!$E24&gt;0,'Measured Data'!#REF!,"")</f>
        <v/>
      </c>
      <c r="BK32" s="244" t="str">
        <f>IF('Measured Data'!$E24&gt;0,'Measured Data'!#REF!,"")</f>
        <v/>
      </c>
      <c r="BL32" s="244" t="str">
        <f>IF('Measured Data'!$E24&gt;0,'Measured Data'!#REF!,"")</f>
        <v/>
      </c>
      <c r="BM32" s="244" t="str">
        <f>IF('Measured Data'!$E24&gt;0,'Measured Data'!#REF!,"")</f>
        <v/>
      </c>
      <c r="BN32" s="244" t="str">
        <f>IF('Measured Data'!$E24&gt;0,'In Process Calc.'!B25,"")</f>
        <v/>
      </c>
      <c r="BO32" s="244" t="str">
        <f>IF('Measured Data'!$E24&gt;0,'In Process Calc.'!C25,"")</f>
        <v/>
      </c>
    </row>
    <row r="33" spans="1:67">
      <c r="A33" s="238" t="str">
        <f>IF('Measured Data'!$E25&gt;0,'Measured Data'!$B$1,"")</f>
        <v/>
      </c>
      <c r="B33" s="238" t="str">
        <f>IF('Measured Data'!$E25&gt;0,'Measured Data'!A24+0.1,"")</f>
        <v/>
      </c>
      <c r="C33" s="242" t="str">
        <f>IF('Measured Data'!$E25&gt;0,'Measured Data'!B24,"")</f>
        <v/>
      </c>
      <c r="D33" s="247" t="str">
        <f>IF('Measured Data'!$E25&gt;0,'Measured Data'!C24,"")</f>
        <v/>
      </c>
      <c r="E33" s="238" t="str">
        <f>IF('Measured Data'!$E25&gt;0,'Measured Data'!D24,"")</f>
        <v/>
      </c>
      <c r="F33" s="238" t="str">
        <f>IF('Measured Data'!$E25&gt;0,'Measured Data'!E24,"")</f>
        <v/>
      </c>
      <c r="G33" s="238" t="str">
        <f>IF('Measured Data'!$E25&gt;0,'Measured Data'!G24,"")</f>
        <v/>
      </c>
      <c r="H33" s="243" t="str">
        <f>IF('Measured Data'!$E25&gt;0,'Measured Data'!H24,"")</f>
        <v/>
      </c>
      <c r="I33" s="243" t="str">
        <f>IF('Measured Data'!$E25&gt;0,'Measured Data'!I24,"")</f>
        <v/>
      </c>
      <c r="J33" s="243" t="str">
        <f>IF('Measured Data'!$E25&gt;0,'Measured Data'!J24,"")</f>
        <v/>
      </c>
      <c r="K33" s="243" t="str">
        <f>IF('Measured Data'!$E25&gt;0,'Measured Data'!K24,"")</f>
        <v/>
      </c>
      <c r="L33" s="238" t="str">
        <f>IF('Measured Data'!$E25&gt;0,'Measured Data'!L24,"")</f>
        <v/>
      </c>
      <c r="M33" s="238" t="str">
        <f>IF('Measured Data'!$E25&gt;0,'Measured Data'!M24,"")</f>
        <v/>
      </c>
      <c r="N33" s="238" t="str">
        <f>IF('Measured Data'!$E25&gt;0,'Measured Data'!N24,"")</f>
        <v/>
      </c>
      <c r="O33" s="238" t="str">
        <f>IF('Measured Data'!$E25&gt;0,'Measured Data'!O24,"")</f>
        <v/>
      </c>
      <c r="P33" s="238" t="str">
        <f>IF('Measured Data'!$E25&gt;0,'Measured Data'!P24,"")</f>
        <v/>
      </c>
      <c r="Q33" s="238" t="str">
        <f>IF('Measured Data'!$E25&gt;0,'Measured Data'!Q24,"")</f>
        <v/>
      </c>
      <c r="R33" s="238" t="str">
        <f>IF('Measured Data'!$E25&gt;0,'Measured Data'!R24,"")</f>
        <v/>
      </c>
      <c r="S33" s="238" t="str">
        <f>IF('Measured Data'!$E25&gt;0,'Measured Data'!S24,"")</f>
        <v/>
      </c>
      <c r="T33" s="244" t="str">
        <f>IF('Measured Data'!$E25&gt;0,'Measured Data'!T24+'Measured Data'!$E25*'Measured Data'!#REF!/'In Process Calc.'!$J27,"")</f>
        <v/>
      </c>
      <c r="U33" s="244" t="str">
        <f>IF('Measured Data'!$E25&gt;0,'Measured Data'!U24+'Measured Data'!$E25*'Measured Data'!#REF!/'In Process Calc.'!$J27,"")</f>
        <v/>
      </c>
      <c r="V33" s="244" t="str">
        <f>IF('Measured Data'!$E25&gt;0,'Measured Data'!V24+'Measured Data'!$E25*'Measured Data'!#REF!/'In Process Calc.'!$J27,"")</f>
        <v/>
      </c>
      <c r="W33" s="244" t="str">
        <f>IF('Measured Data'!$E25&gt;0,'Measured Data'!W24+'Measured Data'!$E25*'Measured Data'!#REF!/'In Process Calc.'!$J27,"")</f>
        <v/>
      </c>
      <c r="X33" s="244" t="str">
        <f>IF('Measured Data'!$E25&gt;0,'Measured Data'!X24+'Measured Data'!$E25*'Measured Data'!#REF!/'In Process Calc.'!$J27,"")</f>
        <v/>
      </c>
      <c r="Y33" s="244" t="str">
        <f>IF('Measured Data'!$E25&gt;0,'Measured Data'!Y24+'Measured Data'!$E25*'Measured Data'!#REF!/'In Process Calc.'!$J27,"")</f>
        <v/>
      </c>
      <c r="Z33" s="244" t="str">
        <f>IF('Measured Data'!$E25&gt;0,'Measured Data'!Z24+'Measured Data'!$E25*'Measured Data'!#REF!/'In Process Calc.'!$J27,"")</f>
        <v/>
      </c>
      <c r="AA33" s="244" t="str">
        <f>IF('Measured Data'!$E25&gt;0,'Measured Data'!AA24+'Measured Data'!$E25*'Measured Data'!#REF!/'In Process Calc.'!$J27,"")</f>
        <v/>
      </c>
      <c r="AB33" s="244" t="str">
        <f>IF('Measured Data'!$E25&gt;0,'Measured Data'!AB24+'Measured Data'!$E25*'Measured Data'!#REF!/'In Process Calc.'!$J27,"")</f>
        <v/>
      </c>
      <c r="AC33" s="244" t="str">
        <f>IF('Measured Data'!$E25&gt;0,'Measured Data'!AC24+'Measured Data'!$E25*'Measured Data'!#REF!/'In Process Calc.'!$J27,"")</f>
        <v/>
      </c>
      <c r="AD33" s="244" t="str">
        <f>IF('Measured Data'!$E25&gt;0,'Measured Data'!AD24+'Measured Data'!$E25*'Measured Data'!#REF!/'In Process Calc.'!$J27,"")</f>
        <v/>
      </c>
      <c r="AE33" s="244" t="str">
        <f>IF('Measured Data'!$E25&gt;0,'Measured Data'!AE24+'Measured Data'!$E25*'Measured Data'!#REF!/'In Process Calc.'!$J27,"")</f>
        <v/>
      </c>
      <c r="AF33" s="244" t="str">
        <f>IF('Measured Data'!$E25&gt;0,'Measured Data'!AF24+'Measured Data'!$E25*'Measured Data'!#REF!/'In Process Calc.'!$J27,"")</f>
        <v/>
      </c>
      <c r="AG33" s="244" t="str">
        <f>IF('Measured Data'!$E25&gt;0,'Measured Data'!AG24+'Measured Data'!$E25*'Measured Data'!#REF!/'In Process Calc.'!$J27,"")</f>
        <v/>
      </c>
      <c r="AH33" s="244" t="str">
        <f>IF('Measured Data'!$E25&gt;0,'Measured Data'!AH24+'Measured Data'!$E25*'Measured Data'!#REF!/'In Process Calc.'!$J27,"")</f>
        <v/>
      </c>
      <c r="AI33" s="244" t="str">
        <f>IF('Measured Data'!$E25&gt;0,'Measured Data'!AI24+'Measured Data'!$E25*'Measured Data'!#REF!/'In Process Calc.'!$J27,"")</f>
        <v/>
      </c>
      <c r="AJ33" s="244" t="str">
        <f>IF('Measured Data'!$E25&gt;0,'Measured Data'!AJ24+'Measured Data'!$E25*'Measured Data'!#REF!/'In Process Calc.'!$J27,"")</f>
        <v/>
      </c>
      <c r="AK33" s="244" t="str">
        <f>IF('Measured Data'!$E25&gt;0,'Measured Data'!AK24+'Measured Data'!$E25*'Measured Data'!#REF!/'In Process Calc.'!$J27,"")</f>
        <v/>
      </c>
      <c r="AL33" s="244" t="str">
        <f>IF('Measured Data'!$E25&gt;0,'Measured Data'!AL24+'Measured Data'!$E25*'Measured Data'!#REF!/'In Process Calc.'!$J27,"")</f>
        <v/>
      </c>
      <c r="AM33" s="244" t="str">
        <f>IF('Measured Data'!$E25&gt;0,'Measured Data'!AM24+'Measured Data'!$E25*'Measured Data'!#REF!/'In Process Calc.'!$J27,"")</f>
        <v/>
      </c>
      <c r="AN33" s="244" t="str">
        <f>IF('Measured Data'!$E25&gt;0,'Measured Data'!AN24+'Measured Data'!$E25*'Measured Data'!#REF!/'In Process Calc.'!$J27,"")</f>
        <v/>
      </c>
      <c r="AO33" s="244" t="str">
        <f>IF('Measured Data'!$E25&gt;0,'Measured Data'!AO24+'Measured Data'!$E25*'Measured Data'!#REF!/'In Process Calc.'!$J27,"")</f>
        <v/>
      </c>
      <c r="AP33" s="244" t="str">
        <f>IF('Measured Data'!$E25&gt;0,'Measured Data'!AP24+'Measured Data'!$E25*'Measured Data'!AQ24/'In Process Calc.'!$J27,"")</f>
        <v/>
      </c>
      <c r="AQ33" s="244" t="str">
        <f>IF('Measured Data'!$E25&gt;0,'Measured Data'!#REF!+'Measured Data'!$E25*'Measured Data'!AR24/'In Process Calc.'!$J27,"")</f>
        <v/>
      </c>
      <c r="AR33" s="244" t="str">
        <f>IF('Measured Data'!$E25&gt;0,'Measured Data'!#REF!,"")</f>
        <v/>
      </c>
      <c r="AS33" s="244" t="str">
        <f>IF('Measured Data'!$E25&gt;0,'Measured Data'!#REF!,"")</f>
        <v/>
      </c>
      <c r="AT33" s="244" t="str">
        <f>IF('Measured Data'!$E25&gt;0,'Measured Data'!#REF!,"")</f>
        <v/>
      </c>
      <c r="AU33" s="244" t="str">
        <f>IF('Measured Data'!$E25&gt;0,'Measured Data'!#REF!,"")</f>
        <v/>
      </c>
      <c r="AV33" s="244" t="str">
        <f>IF('Measured Data'!$E25&gt;0,'Measured Data'!#REF!,"")</f>
        <v/>
      </c>
      <c r="AW33" s="244" t="str">
        <f>IF('Measured Data'!$E25&gt;0,'Measured Data'!#REF!,"")</f>
        <v/>
      </c>
      <c r="AX33" s="244" t="str">
        <f>IF('Measured Data'!$E25&gt;0,'Measured Data'!#REF!,"")</f>
        <v/>
      </c>
      <c r="AY33" s="244" t="str">
        <f>IF('Measured Data'!$E25&gt;0,'Measured Data'!#REF!,"")</f>
        <v/>
      </c>
      <c r="AZ33" s="244" t="str">
        <f>IF('Measured Data'!$E25&gt;0,'Measured Data'!#REF!,"")</f>
        <v/>
      </c>
      <c r="BA33" s="244" t="str">
        <f>IF('Measured Data'!$E25&gt;0,'Measured Data'!#REF!,"")</f>
        <v/>
      </c>
      <c r="BB33" s="244" t="str">
        <f>IF('Measured Data'!$E25&gt;0,'Measured Data'!#REF!,"")</f>
        <v/>
      </c>
      <c r="BC33" s="244" t="str">
        <f>IF('Measured Data'!$E25&gt;0,'Measured Data'!#REF!,"")</f>
        <v/>
      </c>
      <c r="BD33" s="244" t="str">
        <f>IF('Measured Data'!$E25&gt;0,'Measured Data'!#REF!,"")</f>
        <v/>
      </c>
      <c r="BE33" s="244" t="str">
        <f>IF('Measured Data'!$E25&gt;0,'Measured Data'!#REF!,"")</f>
        <v/>
      </c>
      <c r="BF33" s="244" t="str">
        <f>IF('Measured Data'!$E25&gt;0,'Measured Data'!#REF!,"")</f>
        <v/>
      </c>
      <c r="BG33" s="244" t="str">
        <f>IF('Measured Data'!$E25&gt;0,'Measured Data'!#REF!,"")</f>
        <v/>
      </c>
      <c r="BH33" s="244" t="str">
        <f>IF('Measured Data'!$E25&gt;0,'Measured Data'!#REF!,"")</f>
        <v/>
      </c>
      <c r="BI33" s="244" t="str">
        <f>IF('Measured Data'!$E25&gt;0,'Measured Data'!#REF!,"")</f>
        <v/>
      </c>
      <c r="BJ33" s="244" t="str">
        <f>IF('Measured Data'!$E25&gt;0,'Measured Data'!#REF!,"")</f>
        <v/>
      </c>
      <c r="BK33" s="244" t="str">
        <f>IF('Measured Data'!$E25&gt;0,'Measured Data'!#REF!,"")</f>
        <v/>
      </c>
      <c r="BL33" s="244" t="str">
        <f>IF('Measured Data'!$E25&gt;0,'Measured Data'!#REF!,"")</f>
        <v/>
      </c>
      <c r="BM33" s="244" t="str">
        <f>IF('Measured Data'!$E25&gt;0,'Measured Data'!#REF!,"")</f>
        <v/>
      </c>
      <c r="BN33" s="244" t="str">
        <f>IF('Measured Data'!$E25&gt;0,'In Process Calc.'!B26,"")</f>
        <v/>
      </c>
      <c r="BO33" s="244" t="str">
        <f>IF('Measured Data'!$E25&gt;0,'In Process Calc.'!C26,"")</f>
        <v/>
      </c>
    </row>
    <row r="34" spans="1:67">
      <c r="A34" s="238" t="str">
        <f>IF('Measured Data'!$E26&gt;0,'Measured Data'!$B$1,"")</f>
        <v/>
      </c>
      <c r="B34" s="238" t="str">
        <f>IF('Measured Data'!$E26&gt;0,'Measured Data'!A25+0.1,"")</f>
        <v/>
      </c>
      <c r="C34" s="242" t="str">
        <f>IF('Measured Data'!$E26&gt;0,'Measured Data'!B25,"")</f>
        <v/>
      </c>
      <c r="D34" s="247" t="str">
        <f>IF('Measured Data'!$E26&gt;0,'Measured Data'!C25,"")</f>
        <v/>
      </c>
      <c r="E34" s="238" t="str">
        <f>IF('Measured Data'!$E26&gt;0,'Measured Data'!D25,"")</f>
        <v/>
      </c>
      <c r="F34" s="238" t="str">
        <f>IF('Measured Data'!$E26&gt;0,'Measured Data'!E25,"")</f>
        <v/>
      </c>
      <c r="G34" s="238" t="str">
        <f>IF('Measured Data'!$E26&gt;0,'Measured Data'!G25,"")</f>
        <v/>
      </c>
      <c r="H34" s="243" t="str">
        <f>IF('Measured Data'!$E26&gt;0,'Measured Data'!H25,"")</f>
        <v/>
      </c>
      <c r="I34" s="243" t="str">
        <f>IF('Measured Data'!$E26&gt;0,'Measured Data'!I25,"")</f>
        <v/>
      </c>
      <c r="J34" s="243" t="str">
        <f>IF('Measured Data'!$E26&gt;0,'Measured Data'!J25,"")</f>
        <v/>
      </c>
      <c r="K34" s="243" t="str">
        <f>IF('Measured Data'!$E26&gt;0,'Measured Data'!K25,"")</f>
        <v/>
      </c>
      <c r="L34" s="238" t="str">
        <f>IF('Measured Data'!$E26&gt;0,'Measured Data'!L25,"")</f>
        <v/>
      </c>
      <c r="M34" s="238" t="str">
        <f>IF('Measured Data'!$E26&gt;0,'Measured Data'!M25,"")</f>
        <v/>
      </c>
      <c r="N34" s="238" t="str">
        <f>IF('Measured Data'!$E26&gt;0,'Measured Data'!N25,"")</f>
        <v/>
      </c>
      <c r="O34" s="238" t="str">
        <f>IF('Measured Data'!$E26&gt;0,'Measured Data'!O25,"")</f>
        <v/>
      </c>
      <c r="P34" s="238" t="str">
        <f>IF('Measured Data'!$E26&gt;0,'Measured Data'!P25,"")</f>
        <v/>
      </c>
      <c r="Q34" s="238" t="str">
        <f>IF('Measured Data'!$E26&gt;0,'Measured Data'!Q25,"")</f>
        <v/>
      </c>
      <c r="R34" s="238" t="str">
        <f>IF('Measured Data'!$E26&gt;0,'Measured Data'!R25,"")</f>
        <v/>
      </c>
      <c r="S34" s="238" t="str">
        <f>IF('Measured Data'!$E26&gt;0,'Measured Data'!S25,"")</f>
        <v/>
      </c>
      <c r="T34" s="244" t="str">
        <f>IF('Measured Data'!$E26&gt;0,'Measured Data'!T25+'Measured Data'!$E26*'Measured Data'!#REF!/'In Process Calc.'!$J28,"")</f>
        <v/>
      </c>
      <c r="U34" s="244" t="str">
        <f>IF('Measured Data'!$E26&gt;0,'Measured Data'!U25+'Measured Data'!$E26*'Measured Data'!#REF!/'In Process Calc.'!$J28,"")</f>
        <v/>
      </c>
      <c r="V34" s="244" t="str">
        <f>IF('Measured Data'!$E26&gt;0,'Measured Data'!V25+'Measured Data'!$E26*'Measured Data'!#REF!/'In Process Calc.'!$J28,"")</f>
        <v/>
      </c>
      <c r="W34" s="244" t="str">
        <f>IF('Measured Data'!$E26&gt;0,'Measured Data'!W25+'Measured Data'!$E26*'Measured Data'!#REF!/'In Process Calc.'!$J28,"")</f>
        <v/>
      </c>
      <c r="X34" s="244" t="str">
        <f>IF('Measured Data'!$E26&gt;0,'Measured Data'!X25+'Measured Data'!$E26*'Measured Data'!#REF!/'In Process Calc.'!$J28,"")</f>
        <v/>
      </c>
      <c r="Y34" s="244" t="str">
        <f>IF('Measured Data'!$E26&gt;0,'Measured Data'!Y25+'Measured Data'!$E26*'Measured Data'!#REF!/'In Process Calc.'!$J28,"")</f>
        <v/>
      </c>
      <c r="Z34" s="244" t="str">
        <f>IF('Measured Data'!$E26&gt;0,'Measured Data'!Z25+'Measured Data'!$E26*'Measured Data'!#REF!/'In Process Calc.'!$J28,"")</f>
        <v/>
      </c>
      <c r="AA34" s="244" t="str">
        <f>IF('Measured Data'!$E26&gt;0,'Measured Data'!AA25+'Measured Data'!$E26*'Measured Data'!#REF!/'In Process Calc.'!$J28,"")</f>
        <v/>
      </c>
      <c r="AB34" s="244" t="str">
        <f>IF('Measured Data'!$E26&gt;0,'Measured Data'!AB25+'Measured Data'!$E26*'Measured Data'!#REF!/'In Process Calc.'!$J28,"")</f>
        <v/>
      </c>
      <c r="AC34" s="244" t="str">
        <f>IF('Measured Data'!$E26&gt;0,'Measured Data'!AC25+'Measured Data'!$E26*'Measured Data'!#REF!/'In Process Calc.'!$J28,"")</f>
        <v/>
      </c>
      <c r="AD34" s="244" t="str">
        <f>IF('Measured Data'!$E26&gt;0,'Measured Data'!AD25+'Measured Data'!$E26*'Measured Data'!#REF!/'In Process Calc.'!$J28,"")</f>
        <v/>
      </c>
      <c r="AE34" s="244" t="str">
        <f>IF('Measured Data'!$E26&gt;0,'Measured Data'!AE25+'Measured Data'!$E26*'Measured Data'!#REF!/'In Process Calc.'!$J28,"")</f>
        <v/>
      </c>
      <c r="AF34" s="244" t="str">
        <f>IF('Measured Data'!$E26&gt;0,'Measured Data'!AF25+'Measured Data'!$E26*'Measured Data'!#REF!/'In Process Calc.'!$J28,"")</f>
        <v/>
      </c>
      <c r="AG34" s="244" t="str">
        <f>IF('Measured Data'!$E26&gt;0,'Measured Data'!AG25+'Measured Data'!$E26*'Measured Data'!#REF!/'In Process Calc.'!$J28,"")</f>
        <v/>
      </c>
      <c r="AH34" s="244" t="str">
        <f>IF('Measured Data'!$E26&gt;0,'Measured Data'!AH25+'Measured Data'!$E26*'Measured Data'!#REF!/'In Process Calc.'!$J28,"")</f>
        <v/>
      </c>
      <c r="AI34" s="244" t="str">
        <f>IF('Measured Data'!$E26&gt;0,'Measured Data'!AI25+'Measured Data'!$E26*'Measured Data'!#REF!/'In Process Calc.'!$J28,"")</f>
        <v/>
      </c>
      <c r="AJ34" s="244" t="str">
        <f>IF('Measured Data'!$E26&gt;0,'Measured Data'!AJ25+'Measured Data'!$E26*'Measured Data'!#REF!/'In Process Calc.'!$J28,"")</f>
        <v/>
      </c>
      <c r="AK34" s="244" t="str">
        <f>IF('Measured Data'!$E26&gt;0,'Measured Data'!AK25+'Measured Data'!$E26*'Measured Data'!#REF!/'In Process Calc.'!$J28,"")</f>
        <v/>
      </c>
      <c r="AL34" s="244" t="str">
        <f>IF('Measured Data'!$E26&gt;0,'Measured Data'!AL25+'Measured Data'!$E26*'Measured Data'!#REF!/'In Process Calc.'!$J28,"")</f>
        <v/>
      </c>
      <c r="AM34" s="244" t="str">
        <f>IF('Measured Data'!$E26&gt;0,'Measured Data'!AM25+'Measured Data'!$E26*'Measured Data'!#REF!/'In Process Calc.'!$J28,"")</f>
        <v/>
      </c>
      <c r="AN34" s="244" t="str">
        <f>IF('Measured Data'!$E26&gt;0,'Measured Data'!AN25+'Measured Data'!$E26*'Measured Data'!#REF!/'In Process Calc.'!$J28,"")</f>
        <v/>
      </c>
      <c r="AO34" s="244" t="str">
        <f>IF('Measured Data'!$E26&gt;0,'Measured Data'!AO25+'Measured Data'!$E26*'Measured Data'!#REF!/'In Process Calc.'!$J28,"")</f>
        <v/>
      </c>
      <c r="AP34" s="244" t="str">
        <f>IF('Measured Data'!$E26&gt;0,'Measured Data'!AP25+'Measured Data'!$E26*'Measured Data'!AQ25/'In Process Calc.'!$J28,"")</f>
        <v/>
      </c>
      <c r="AQ34" s="244" t="str">
        <f>IF('Measured Data'!$E26&gt;0,'Measured Data'!#REF!+'Measured Data'!$E26*'Measured Data'!AR25/'In Process Calc.'!$J28,"")</f>
        <v/>
      </c>
      <c r="AR34" s="244" t="str">
        <f>IF('Measured Data'!$E26&gt;0,'Measured Data'!#REF!,"")</f>
        <v/>
      </c>
      <c r="AS34" s="244" t="str">
        <f>IF('Measured Data'!$E26&gt;0,'Measured Data'!#REF!,"")</f>
        <v/>
      </c>
      <c r="AT34" s="244" t="str">
        <f>IF('Measured Data'!$E26&gt;0,'Measured Data'!#REF!,"")</f>
        <v/>
      </c>
      <c r="AU34" s="244" t="str">
        <f>IF('Measured Data'!$E26&gt;0,'Measured Data'!#REF!,"")</f>
        <v/>
      </c>
      <c r="AV34" s="244" t="str">
        <f>IF('Measured Data'!$E26&gt;0,'Measured Data'!#REF!,"")</f>
        <v/>
      </c>
      <c r="AW34" s="244" t="str">
        <f>IF('Measured Data'!$E26&gt;0,'Measured Data'!#REF!,"")</f>
        <v/>
      </c>
      <c r="AX34" s="244" t="str">
        <f>IF('Measured Data'!$E26&gt;0,'Measured Data'!#REF!,"")</f>
        <v/>
      </c>
      <c r="AY34" s="244" t="str">
        <f>IF('Measured Data'!$E26&gt;0,'Measured Data'!#REF!,"")</f>
        <v/>
      </c>
      <c r="AZ34" s="244" t="str">
        <f>IF('Measured Data'!$E26&gt;0,'Measured Data'!#REF!,"")</f>
        <v/>
      </c>
      <c r="BA34" s="244" t="str">
        <f>IF('Measured Data'!$E26&gt;0,'Measured Data'!#REF!,"")</f>
        <v/>
      </c>
      <c r="BB34" s="244" t="str">
        <f>IF('Measured Data'!$E26&gt;0,'Measured Data'!#REF!,"")</f>
        <v/>
      </c>
      <c r="BC34" s="244" t="str">
        <f>IF('Measured Data'!$E26&gt;0,'Measured Data'!#REF!,"")</f>
        <v/>
      </c>
      <c r="BD34" s="244" t="str">
        <f>IF('Measured Data'!$E26&gt;0,'Measured Data'!#REF!,"")</f>
        <v/>
      </c>
      <c r="BE34" s="244" t="str">
        <f>IF('Measured Data'!$E26&gt;0,'Measured Data'!#REF!,"")</f>
        <v/>
      </c>
      <c r="BF34" s="244" t="str">
        <f>IF('Measured Data'!$E26&gt;0,'Measured Data'!#REF!,"")</f>
        <v/>
      </c>
      <c r="BG34" s="244" t="str">
        <f>IF('Measured Data'!$E26&gt;0,'Measured Data'!#REF!,"")</f>
        <v/>
      </c>
      <c r="BH34" s="244" t="str">
        <f>IF('Measured Data'!$E26&gt;0,'Measured Data'!#REF!,"")</f>
        <v/>
      </c>
      <c r="BI34" s="244" t="str">
        <f>IF('Measured Data'!$E26&gt;0,'Measured Data'!#REF!,"")</f>
        <v/>
      </c>
      <c r="BJ34" s="244" t="str">
        <f>IF('Measured Data'!$E26&gt;0,'Measured Data'!#REF!,"")</f>
        <v/>
      </c>
      <c r="BK34" s="244" t="str">
        <f>IF('Measured Data'!$E26&gt;0,'Measured Data'!#REF!,"")</f>
        <v/>
      </c>
      <c r="BL34" s="244" t="str">
        <f>IF('Measured Data'!$E26&gt;0,'Measured Data'!#REF!,"")</f>
        <v/>
      </c>
      <c r="BM34" s="244" t="str">
        <f>IF('Measured Data'!$E26&gt;0,'Measured Data'!#REF!,"")</f>
        <v/>
      </c>
      <c r="BN34" s="244" t="str">
        <f>IF('Measured Data'!$E26&gt;0,'In Process Calc.'!B27,"")</f>
        <v/>
      </c>
      <c r="BO34" s="244" t="str">
        <f>IF('Measured Data'!$E26&gt;0,'In Process Calc.'!C27,"")</f>
        <v/>
      </c>
    </row>
    <row r="35" spans="1:67">
      <c r="A35" s="238" t="str">
        <f>IF('Measured Data'!$E27&gt;0,'Measured Data'!$B$1,"")</f>
        <v/>
      </c>
      <c r="B35" s="238" t="str">
        <f>IF('Measured Data'!$E27&gt;0,'Measured Data'!A26+0.1,"")</f>
        <v/>
      </c>
      <c r="C35" s="242" t="str">
        <f>IF('Measured Data'!$E27&gt;0,'Measured Data'!B26,"")</f>
        <v/>
      </c>
      <c r="D35" s="247" t="str">
        <f>IF('Measured Data'!$E27&gt;0,'Measured Data'!C26,"")</f>
        <v/>
      </c>
      <c r="E35" s="238" t="str">
        <f>IF('Measured Data'!$E27&gt;0,'Measured Data'!D26,"")</f>
        <v/>
      </c>
      <c r="F35" s="238" t="str">
        <f>IF('Measured Data'!$E27&gt;0,'Measured Data'!E26,"")</f>
        <v/>
      </c>
      <c r="G35" s="238" t="str">
        <f>IF('Measured Data'!$E27&gt;0,'Measured Data'!G26,"")</f>
        <v/>
      </c>
      <c r="H35" s="243" t="str">
        <f>IF('Measured Data'!$E27&gt;0,'Measured Data'!H26,"")</f>
        <v/>
      </c>
      <c r="I35" s="243" t="str">
        <f>IF('Measured Data'!$E27&gt;0,'Measured Data'!I26,"")</f>
        <v/>
      </c>
      <c r="J35" s="243" t="str">
        <f>IF('Measured Data'!$E27&gt;0,'Measured Data'!J26,"")</f>
        <v/>
      </c>
      <c r="K35" s="243" t="str">
        <f>IF('Measured Data'!$E27&gt;0,'Measured Data'!K26,"")</f>
        <v/>
      </c>
      <c r="L35" s="238" t="str">
        <f>IF('Measured Data'!$E27&gt;0,'Measured Data'!L26,"")</f>
        <v/>
      </c>
      <c r="M35" s="238" t="str">
        <f>IF('Measured Data'!$E27&gt;0,'Measured Data'!M26,"")</f>
        <v/>
      </c>
      <c r="N35" s="238" t="str">
        <f>IF('Measured Data'!$E27&gt;0,'Measured Data'!N26,"")</f>
        <v/>
      </c>
      <c r="O35" s="238" t="str">
        <f>IF('Measured Data'!$E27&gt;0,'Measured Data'!O26,"")</f>
        <v/>
      </c>
      <c r="P35" s="238" t="str">
        <f>IF('Measured Data'!$E27&gt;0,'Measured Data'!P26,"")</f>
        <v/>
      </c>
      <c r="Q35" s="238" t="str">
        <f>IF('Measured Data'!$E27&gt;0,'Measured Data'!Q26,"")</f>
        <v/>
      </c>
      <c r="R35" s="238" t="str">
        <f>IF('Measured Data'!$E27&gt;0,'Measured Data'!R26,"")</f>
        <v/>
      </c>
      <c r="S35" s="238" t="str">
        <f>IF('Measured Data'!$E27&gt;0,'Measured Data'!S26,"")</f>
        <v/>
      </c>
      <c r="T35" s="244" t="str">
        <f>IF('Measured Data'!$E27&gt;0,'Measured Data'!T26+'Measured Data'!$E27*'Measured Data'!#REF!/'In Process Calc.'!$J29,"")</f>
        <v/>
      </c>
      <c r="U35" s="244" t="str">
        <f>IF('Measured Data'!$E27&gt;0,'Measured Data'!U26+'Measured Data'!$E27*'Measured Data'!#REF!/'In Process Calc.'!$J29,"")</f>
        <v/>
      </c>
      <c r="V35" s="244" t="str">
        <f>IF('Measured Data'!$E27&gt;0,'Measured Data'!V26+'Measured Data'!$E27*'Measured Data'!#REF!/'In Process Calc.'!$J29,"")</f>
        <v/>
      </c>
      <c r="W35" s="244" t="str">
        <f>IF('Measured Data'!$E27&gt;0,'Measured Data'!W26+'Measured Data'!$E27*'Measured Data'!#REF!/'In Process Calc.'!$J29,"")</f>
        <v/>
      </c>
      <c r="X35" s="244" t="str">
        <f>IF('Measured Data'!$E27&gt;0,'Measured Data'!X26+'Measured Data'!$E27*'Measured Data'!#REF!/'In Process Calc.'!$J29,"")</f>
        <v/>
      </c>
      <c r="Y35" s="244" t="str">
        <f>IF('Measured Data'!$E27&gt;0,'Measured Data'!Y26+'Measured Data'!$E27*'Measured Data'!#REF!/'In Process Calc.'!$J29,"")</f>
        <v/>
      </c>
      <c r="Z35" s="244" t="str">
        <f>IF('Measured Data'!$E27&gt;0,'Measured Data'!Z26+'Measured Data'!$E27*'Measured Data'!#REF!/'In Process Calc.'!$J29,"")</f>
        <v/>
      </c>
      <c r="AA35" s="244" t="str">
        <f>IF('Measured Data'!$E27&gt;0,'Measured Data'!AA26+'Measured Data'!$E27*'Measured Data'!#REF!/'In Process Calc.'!$J29,"")</f>
        <v/>
      </c>
      <c r="AB35" s="244" t="str">
        <f>IF('Measured Data'!$E27&gt;0,'Measured Data'!AB26+'Measured Data'!$E27*'Measured Data'!#REF!/'In Process Calc.'!$J29,"")</f>
        <v/>
      </c>
      <c r="AC35" s="244" t="str">
        <f>IF('Measured Data'!$E27&gt;0,'Measured Data'!AC26+'Measured Data'!$E27*'Measured Data'!#REF!/'In Process Calc.'!$J29,"")</f>
        <v/>
      </c>
      <c r="AD35" s="244" t="str">
        <f>IF('Measured Data'!$E27&gt;0,'Measured Data'!AD26+'Measured Data'!$E27*'Measured Data'!#REF!/'In Process Calc.'!$J29,"")</f>
        <v/>
      </c>
      <c r="AE35" s="244" t="str">
        <f>IF('Measured Data'!$E27&gt;0,'Measured Data'!AE26+'Measured Data'!$E27*'Measured Data'!#REF!/'In Process Calc.'!$J29,"")</f>
        <v/>
      </c>
      <c r="AF35" s="244" t="str">
        <f>IF('Measured Data'!$E27&gt;0,'Measured Data'!AF26+'Measured Data'!$E27*'Measured Data'!#REF!/'In Process Calc.'!$J29,"")</f>
        <v/>
      </c>
      <c r="AG35" s="244" t="str">
        <f>IF('Measured Data'!$E27&gt;0,'Measured Data'!AG26+'Measured Data'!$E27*'Measured Data'!#REF!/'In Process Calc.'!$J29,"")</f>
        <v/>
      </c>
      <c r="AH35" s="244" t="str">
        <f>IF('Measured Data'!$E27&gt;0,'Measured Data'!AH26+'Measured Data'!$E27*'Measured Data'!#REF!/'In Process Calc.'!$J29,"")</f>
        <v/>
      </c>
      <c r="AI35" s="244" t="str">
        <f>IF('Measured Data'!$E27&gt;0,'Measured Data'!AI26+'Measured Data'!$E27*'Measured Data'!#REF!/'In Process Calc.'!$J29,"")</f>
        <v/>
      </c>
      <c r="AJ35" s="244" t="str">
        <f>IF('Measured Data'!$E27&gt;0,'Measured Data'!AJ26+'Measured Data'!$E27*'Measured Data'!#REF!/'In Process Calc.'!$J29,"")</f>
        <v/>
      </c>
      <c r="AK35" s="244" t="str">
        <f>IF('Measured Data'!$E27&gt;0,'Measured Data'!AK26+'Measured Data'!$E27*'Measured Data'!#REF!/'In Process Calc.'!$J29,"")</f>
        <v/>
      </c>
      <c r="AL35" s="244" t="str">
        <f>IF('Measured Data'!$E27&gt;0,'Measured Data'!AL26+'Measured Data'!$E27*'Measured Data'!#REF!/'In Process Calc.'!$J29,"")</f>
        <v/>
      </c>
      <c r="AM35" s="244" t="str">
        <f>IF('Measured Data'!$E27&gt;0,'Measured Data'!AM26+'Measured Data'!$E27*'Measured Data'!#REF!/'In Process Calc.'!$J29,"")</f>
        <v/>
      </c>
      <c r="AN35" s="244" t="str">
        <f>IF('Measured Data'!$E27&gt;0,'Measured Data'!AN26+'Measured Data'!$E27*'Measured Data'!#REF!/'In Process Calc.'!$J29,"")</f>
        <v/>
      </c>
      <c r="AO35" s="244" t="str">
        <f>IF('Measured Data'!$E27&gt;0,'Measured Data'!AO26+'Measured Data'!$E27*'Measured Data'!#REF!/'In Process Calc.'!$J29,"")</f>
        <v/>
      </c>
      <c r="AP35" s="244" t="str">
        <f>IF('Measured Data'!$E27&gt;0,'Measured Data'!AP26+'Measured Data'!$E27*'Measured Data'!AQ26/'In Process Calc.'!$J29,"")</f>
        <v/>
      </c>
      <c r="AQ35" s="244" t="str">
        <f>IF('Measured Data'!$E27&gt;0,'Measured Data'!#REF!+'Measured Data'!$E27*'Measured Data'!AR26/'In Process Calc.'!$J29,"")</f>
        <v/>
      </c>
      <c r="AR35" s="244" t="str">
        <f>IF('Measured Data'!$E27&gt;0,'Measured Data'!#REF!,"")</f>
        <v/>
      </c>
      <c r="AS35" s="244" t="str">
        <f>IF('Measured Data'!$E27&gt;0,'Measured Data'!#REF!,"")</f>
        <v/>
      </c>
      <c r="AT35" s="244" t="str">
        <f>IF('Measured Data'!$E27&gt;0,'Measured Data'!#REF!,"")</f>
        <v/>
      </c>
      <c r="AU35" s="244" t="str">
        <f>IF('Measured Data'!$E27&gt;0,'Measured Data'!#REF!,"")</f>
        <v/>
      </c>
      <c r="AV35" s="244" t="str">
        <f>IF('Measured Data'!$E27&gt;0,'Measured Data'!#REF!,"")</f>
        <v/>
      </c>
      <c r="AW35" s="244" t="str">
        <f>IF('Measured Data'!$E27&gt;0,'Measured Data'!#REF!,"")</f>
        <v/>
      </c>
      <c r="AX35" s="244" t="str">
        <f>IF('Measured Data'!$E27&gt;0,'Measured Data'!#REF!,"")</f>
        <v/>
      </c>
      <c r="AY35" s="244" t="str">
        <f>IF('Measured Data'!$E27&gt;0,'Measured Data'!#REF!,"")</f>
        <v/>
      </c>
      <c r="AZ35" s="244" t="str">
        <f>IF('Measured Data'!$E27&gt;0,'Measured Data'!#REF!,"")</f>
        <v/>
      </c>
      <c r="BA35" s="244" t="str">
        <f>IF('Measured Data'!$E27&gt;0,'Measured Data'!#REF!,"")</f>
        <v/>
      </c>
      <c r="BB35" s="244" t="str">
        <f>IF('Measured Data'!$E27&gt;0,'Measured Data'!#REF!,"")</f>
        <v/>
      </c>
      <c r="BC35" s="244" t="str">
        <f>IF('Measured Data'!$E27&gt;0,'Measured Data'!#REF!,"")</f>
        <v/>
      </c>
      <c r="BD35" s="244" t="str">
        <f>IF('Measured Data'!$E27&gt;0,'Measured Data'!#REF!,"")</f>
        <v/>
      </c>
      <c r="BE35" s="244" t="str">
        <f>IF('Measured Data'!$E27&gt;0,'Measured Data'!#REF!,"")</f>
        <v/>
      </c>
      <c r="BF35" s="244" t="str">
        <f>IF('Measured Data'!$E27&gt;0,'Measured Data'!#REF!,"")</f>
        <v/>
      </c>
      <c r="BG35" s="244" t="str">
        <f>IF('Measured Data'!$E27&gt;0,'Measured Data'!#REF!,"")</f>
        <v/>
      </c>
      <c r="BH35" s="244" t="str">
        <f>IF('Measured Data'!$E27&gt;0,'Measured Data'!#REF!,"")</f>
        <v/>
      </c>
      <c r="BI35" s="244" t="str">
        <f>IF('Measured Data'!$E27&gt;0,'Measured Data'!#REF!,"")</f>
        <v/>
      </c>
      <c r="BJ35" s="244" t="str">
        <f>IF('Measured Data'!$E27&gt;0,'Measured Data'!#REF!,"")</f>
        <v/>
      </c>
      <c r="BK35" s="244" t="str">
        <f>IF('Measured Data'!$E27&gt;0,'Measured Data'!#REF!,"")</f>
        <v/>
      </c>
      <c r="BL35" s="244" t="str">
        <f>IF('Measured Data'!$E27&gt;0,'Measured Data'!#REF!,"")</f>
        <v/>
      </c>
      <c r="BM35" s="244" t="str">
        <f>IF('Measured Data'!$E27&gt;0,'Measured Data'!#REF!,"")</f>
        <v/>
      </c>
      <c r="BN35" s="244" t="str">
        <f>IF('Measured Data'!$E27&gt;0,'In Process Calc.'!B28,"")</f>
        <v/>
      </c>
      <c r="BO35" s="244" t="str">
        <f>IF('Measured Data'!$E27&gt;0,'In Process Calc.'!C28,"")</f>
        <v/>
      </c>
    </row>
    <row r="36" spans="1:67">
      <c r="A36" s="238" t="str">
        <f>IF('Measured Data'!$E28&gt;0,'Measured Data'!$B$1,"")</f>
        <v/>
      </c>
      <c r="B36" s="238" t="str">
        <f>IF('Measured Data'!$E28&gt;0,'Measured Data'!A27+0.1,"")</f>
        <v/>
      </c>
      <c r="C36" s="242" t="str">
        <f>IF('Measured Data'!$E28&gt;0,'Measured Data'!B27,"")</f>
        <v/>
      </c>
      <c r="D36" s="247" t="str">
        <f>IF('Measured Data'!$E28&gt;0,'Measured Data'!C27,"")</f>
        <v/>
      </c>
      <c r="E36" s="238" t="str">
        <f>IF('Measured Data'!$E28&gt;0,'Measured Data'!D27,"")</f>
        <v/>
      </c>
      <c r="F36" s="238" t="str">
        <f>IF('Measured Data'!$E28&gt;0,'Measured Data'!E27,"")</f>
        <v/>
      </c>
      <c r="G36" s="238" t="str">
        <f>IF('Measured Data'!$E28&gt;0,'Measured Data'!G27,"")</f>
        <v/>
      </c>
      <c r="H36" s="243" t="str">
        <f>IF('Measured Data'!$E28&gt;0,'Measured Data'!H27,"")</f>
        <v/>
      </c>
      <c r="I36" s="243" t="str">
        <f>IF('Measured Data'!$E28&gt;0,'Measured Data'!I27,"")</f>
        <v/>
      </c>
      <c r="J36" s="243" t="str">
        <f>IF('Measured Data'!$E28&gt;0,'Measured Data'!J27,"")</f>
        <v/>
      </c>
      <c r="K36" s="243" t="str">
        <f>IF('Measured Data'!$E28&gt;0,'Measured Data'!K27,"")</f>
        <v/>
      </c>
      <c r="L36" s="238" t="str">
        <f>IF('Measured Data'!$E28&gt;0,'Measured Data'!L27,"")</f>
        <v/>
      </c>
      <c r="M36" s="238" t="str">
        <f>IF('Measured Data'!$E28&gt;0,'Measured Data'!M27,"")</f>
        <v/>
      </c>
      <c r="N36" s="238" t="str">
        <f>IF('Measured Data'!$E28&gt;0,'Measured Data'!N27,"")</f>
        <v/>
      </c>
      <c r="O36" s="238" t="str">
        <f>IF('Measured Data'!$E28&gt;0,'Measured Data'!O27,"")</f>
        <v/>
      </c>
      <c r="P36" s="238" t="str">
        <f>IF('Measured Data'!$E28&gt;0,'Measured Data'!P27,"")</f>
        <v/>
      </c>
      <c r="Q36" s="238" t="str">
        <f>IF('Measured Data'!$E28&gt;0,'Measured Data'!Q27,"")</f>
        <v/>
      </c>
      <c r="R36" s="238" t="str">
        <f>IF('Measured Data'!$E28&gt;0,'Measured Data'!R27,"")</f>
        <v/>
      </c>
      <c r="S36" s="238" t="str">
        <f>IF('Measured Data'!$E28&gt;0,'Measured Data'!S27,"")</f>
        <v/>
      </c>
      <c r="T36" s="244" t="str">
        <f>IF('Measured Data'!$E28&gt;0,'Measured Data'!T27+'Measured Data'!$E28*'Measured Data'!#REF!/'In Process Calc.'!$J30,"")</f>
        <v/>
      </c>
      <c r="U36" s="244" t="str">
        <f>IF('Measured Data'!$E28&gt;0,'Measured Data'!U27+'Measured Data'!$E28*'Measured Data'!#REF!/'In Process Calc.'!$J30,"")</f>
        <v/>
      </c>
      <c r="V36" s="244" t="str">
        <f>IF('Measured Data'!$E28&gt;0,'Measured Data'!V27+'Measured Data'!$E28*'Measured Data'!#REF!/'In Process Calc.'!$J30,"")</f>
        <v/>
      </c>
      <c r="W36" s="244" t="str">
        <f>IF('Measured Data'!$E28&gt;0,'Measured Data'!W27+'Measured Data'!$E28*'Measured Data'!#REF!/'In Process Calc.'!$J30,"")</f>
        <v/>
      </c>
      <c r="X36" s="244" t="str">
        <f>IF('Measured Data'!$E28&gt;0,'Measured Data'!X27+'Measured Data'!$E28*'Measured Data'!#REF!/'In Process Calc.'!$J30,"")</f>
        <v/>
      </c>
      <c r="Y36" s="244" t="str">
        <f>IF('Measured Data'!$E28&gt;0,'Measured Data'!Y27+'Measured Data'!$E28*'Measured Data'!#REF!/'In Process Calc.'!$J30,"")</f>
        <v/>
      </c>
      <c r="Z36" s="244" t="str">
        <f>IF('Measured Data'!$E28&gt;0,'Measured Data'!Z27+'Measured Data'!$E28*'Measured Data'!#REF!/'In Process Calc.'!$J30,"")</f>
        <v/>
      </c>
      <c r="AA36" s="244" t="str">
        <f>IF('Measured Data'!$E28&gt;0,'Measured Data'!AA27+'Measured Data'!$E28*'Measured Data'!#REF!/'In Process Calc.'!$J30,"")</f>
        <v/>
      </c>
      <c r="AB36" s="244" t="str">
        <f>IF('Measured Data'!$E28&gt;0,'Measured Data'!AB27+'Measured Data'!$E28*'Measured Data'!#REF!/'In Process Calc.'!$J30,"")</f>
        <v/>
      </c>
      <c r="AC36" s="244" t="str">
        <f>IF('Measured Data'!$E28&gt;0,'Measured Data'!AC27+'Measured Data'!$E28*'Measured Data'!#REF!/'In Process Calc.'!$J30,"")</f>
        <v/>
      </c>
      <c r="AD36" s="244" t="str">
        <f>IF('Measured Data'!$E28&gt;0,'Measured Data'!AD27+'Measured Data'!$E28*'Measured Data'!#REF!/'In Process Calc.'!$J30,"")</f>
        <v/>
      </c>
      <c r="AE36" s="244" t="str">
        <f>IF('Measured Data'!$E28&gt;0,'Measured Data'!AE27+'Measured Data'!$E28*'Measured Data'!#REF!/'In Process Calc.'!$J30,"")</f>
        <v/>
      </c>
      <c r="AF36" s="244" t="str">
        <f>IF('Measured Data'!$E28&gt;0,'Measured Data'!AF27+'Measured Data'!$E28*'Measured Data'!#REF!/'In Process Calc.'!$J30,"")</f>
        <v/>
      </c>
      <c r="AG36" s="244" t="str">
        <f>IF('Measured Data'!$E28&gt;0,'Measured Data'!AG27+'Measured Data'!$E28*'Measured Data'!#REF!/'In Process Calc.'!$J30,"")</f>
        <v/>
      </c>
      <c r="AH36" s="244" t="str">
        <f>IF('Measured Data'!$E28&gt;0,'Measured Data'!AH27+'Measured Data'!$E28*'Measured Data'!#REF!/'In Process Calc.'!$J30,"")</f>
        <v/>
      </c>
      <c r="AI36" s="244" t="str">
        <f>IF('Measured Data'!$E28&gt;0,'Measured Data'!AI27+'Measured Data'!$E28*'Measured Data'!#REF!/'In Process Calc.'!$J30,"")</f>
        <v/>
      </c>
      <c r="AJ36" s="244" t="str">
        <f>IF('Measured Data'!$E28&gt;0,'Measured Data'!AJ27+'Measured Data'!$E28*'Measured Data'!#REF!/'In Process Calc.'!$J30,"")</f>
        <v/>
      </c>
      <c r="AK36" s="244" t="str">
        <f>IF('Measured Data'!$E28&gt;0,'Measured Data'!AK27+'Measured Data'!$E28*'Measured Data'!#REF!/'In Process Calc.'!$J30,"")</f>
        <v/>
      </c>
      <c r="AL36" s="244" t="str">
        <f>IF('Measured Data'!$E28&gt;0,'Measured Data'!AL27+'Measured Data'!$E28*'Measured Data'!#REF!/'In Process Calc.'!$J30,"")</f>
        <v/>
      </c>
      <c r="AM36" s="244" t="str">
        <f>IF('Measured Data'!$E28&gt;0,'Measured Data'!AM27+'Measured Data'!$E28*'Measured Data'!#REF!/'In Process Calc.'!$J30,"")</f>
        <v/>
      </c>
      <c r="AN36" s="244" t="str">
        <f>IF('Measured Data'!$E28&gt;0,'Measured Data'!AN27+'Measured Data'!$E28*'Measured Data'!#REF!/'In Process Calc.'!$J30,"")</f>
        <v/>
      </c>
      <c r="AO36" s="244" t="str">
        <f>IF('Measured Data'!$E28&gt;0,'Measured Data'!AO27+'Measured Data'!$E28*'Measured Data'!#REF!/'In Process Calc.'!$J30,"")</f>
        <v/>
      </c>
      <c r="AP36" s="244" t="str">
        <f>IF('Measured Data'!$E28&gt;0,'Measured Data'!AP27+'Measured Data'!$E28*'Measured Data'!AQ27/'In Process Calc.'!$J30,"")</f>
        <v/>
      </c>
      <c r="AQ36" s="244" t="str">
        <f>IF('Measured Data'!$E28&gt;0,'Measured Data'!#REF!+'Measured Data'!$E28*'Measured Data'!AR27/'In Process Calc.'!$J30,"")</f>
        <v/>
      </c>
      <c r="AR36" s="244" t="str">
        <f>IF('Measured Data'!$E28&gt;0,'Measured Data'!#REF!,"")</f>
        <v/>
      </c>
      <c r="AS36" s="244" t="str">
        <f>IF('Measured Data'!$E28&gt;0,'Measured Data'!#REF!,"")</f>
        <v/>
      </c>
      <c r="AT36" s="244" t="str">
        <f>IF('Measured Data'!$E28&gt;0,'Measured Data'!#REF!,"")</f>
        <v/>
      </c>
      <c r="AU36" s="244" t="str">
        <f>IF('Measured Data'!$E28&gt;0,'Measured Data'!#REF!,"")</f>
        <v/>
      </c>
      <c r="AV36" s="244" t="str">
        <f>IF('Measured Data'!$E28&gt;0,'Measured Data'!#REF!,"")</f>
        <v/>
      </c>
      <c r="AW36" s="244" t="str">
        <f>IF('Measured Data'!$E28&gt;0,'Measured Data'!#REF!,"")</f>
        <v/>
      </c>
      <c r="AX36" s="244" t="str">
        <f>IF('Measured Data'!$E28&gt;0,'Measured Data'!#REF!,"")</f>
        <v/>
      </c>
      <c r="AY36" s="244" t="str">
        <f>IF('Measured Data'!$E28&gt;0,'Measured Data'!#REF!,"")</f>
        <v/>
      </c>
      <c r="AZ36" s="244" t="str">
        <f>IF('Measured Data'!$E28&gt;0,'Measured Data'!#REF!,"")</f>
        <v/>
      </c>
      <c r="BA36" s="244" t="str">
        <f>IF('Measured Data'!$E28&gt;0,'Measured Data'!#REF!,"")</f>
        <v/>
      </c>
      <c r="BB36" s="244" t="str">
        <f>IF('Measured Data'!$E28&gt;0,'Measured Data'!#REF!,"")</f>
        <v/>
      </c>
      <c r="BC36" s="244" t="str">
        <f>IF('Measured Data'!$E28&gt;0,'Measured Data'!#REF!,"")</f>
        <v/>
      </c>
      <c r="BD36" s="244" t="str">
        <f>IF('Measured Data'!$E28&gt;0,'Measured Data'!#REF!,"")</f>
        <v/>
      </c>
      <c r="BE36" s="244" t="str">
        <f>IF('Measured Data'!$E28&gt;0,'Measured Data'!#REF!,"")</f>
        <v/>
      </c>
      <c r="BF36" s="244" t="str">
        <f>IF('Measured Data'!$E28&gt;0,'Measured Data'!#REF!,"")</f>
        <v/>
      </c>
      <c r="BG36" s="244" t="str">
        <f>IF('Measured Data'!$E28&gt;0,'Measured Data'!#REF!,"")</f>
        <v/>
      </c>
      <c r="BH36" s="244" t="str">
        <f>IF('Measured Data'!$E28&gt;0,'Measured Data'!#REF!,"")</f>
        <v/>
      </c>
      <c r="BI36" s="244" t="str">
        <f>IF('Measured Data'!$E28&gt;0,'Measured Data'!#REF!,"")</f>
        <v/>
      </c>
      <c r="BJ36" s="244" t="str">
        <f>IF('Measured Data'!$E28&gt;0,'Measured Data'!#REF!,"")</f>
        <v/>
      </c>
      <c r="BK36" s="244" t="str">
        <f>IF('Measured Data'!$E28&gt;0,'Measured Data'!#REF!,"")</f>
        <v/>
      </c>
      <c r="BL36" s="244" t="str">
        <f>IF('Measured Data'!$E28&gt;0,'Measured Data'!#REF!,"")</f>
        <v/>
      </c>
      <c r="BM36" s="244" t="str">
        <f>IF('Measured Data'!$E28&gt;0,'Measured Data'!#REF!,"")</f>
        <v/>
      </c>
      <c r="BN36" s="244" t="str">
        <f>IF('Measured Data'!$E28&gt;0,'In Process Calc.'!B29,"")</f>
        <v/>
      </c>
      <c r="BO36" s="244" t="str">
        <f>IF('Measured Data'!$E28&gt;0,'In Process Calc.'!C29,"")</f>
        <v/>
      </c>
    </row>
    <row r="37" spans="1:67">
      <c r="A37" s="238" t="str">
        <f>IF('Measured Data'!$E29&gt;0,'Measured Data'!$B$1,"")</f>
        <v/>
      </c>
      <c r="B37" s="238" t="str">
        <f>IF('Measured Data'!$E29&gt;0,'Measured Data'!A28+0.1,"")</f>
        <v/>
      </c>
      <c r="C37" s="242" t="str">
        <f>IF('Measured Data'!$E29&gt;0,'Measured Data'!B28,"")</f>
        <v/>
      </c>
      <c r="D37" s="247" t="str">
        <f>IF('Measured Data'!$E29&gt;0,'Measured Data'!C28,"")</f>
        <v/>
      </c>
      <c r="E37" s="238" t="str">
        <f>IF('Measured Data'!$E29&gt;0,'Measured Data'!D28,"")</f>
        <v/>
      </c>
      <c r="F37" s="238" t="str">
        <f>IF('Measured Data'!$E29&gt;0,'Measured Data'!E28,"")</f>
        <v/>
      </c>
      <c r="G37" s="238" t="str">
        <f>IF('Measured Data'!$E29&gt;0,'Measured Data'!G28,"")</f>
        <v/>
      </c>
      <c r="H37" s="243" t="str">
        <f>IF('Measured Data'!$E29&gt;0,'Measured Data'!H28,"")</f>
        <v/>
      </c>
      <c r="I37" s="243" t="str">
        <f>IF('Measured Data'!$E29&gt;0,'Measured Data'!I28,"")</f>
        <v/>
      </c>
      <c r="J37" s="243" t="str">
        <f>IF('Measured Data'!$E29&gt;0,'Measured Data'!J28,"")</f>
        <v/>
      </c>
      <c r="K37" s="243" t="str">
        <f>IF('Measured Data'!$E29&gt;0,'Measured Data'!K28,"")</f>
        <v/>
      </c>
      <c r="L37" s="238" t="str">
        <f>IF('Measured Data'!$E29&gt;0,'Measured Data'!L28,"")</f>
        <v/>
      </c>
      <c r="M37" s="238" t="str">
        <f>IF('Measured Data'!$E29&gt;0,'Measured Data'!M28,"")</f>
        <v/>
      </c>
      <c r="N37" s="238" t="str">
        <f>IF('Measured Data'!$E29&gt;0,'Measured Data'!N28,"")</f>
        <v/>
      </c>
      <c r="O37" s="238" t="str">
        <f>IF('Measured Data'!$E29&gt;0,'Measured Data'!O28,"")</f>
        <v/>
      </c>
      <c r="P37" s="238" t="str">
        <f>IF('Measured Data'!$E29&gt;0,'Measured Data'!P28,"")</f>
        <v/>
      </c>
      <c r="Q37" s="238" t="str">
        <f>IF('Measured Data'!$E29&gt;0,'Measured Data'!Q28,"")</f>
        <v/>
      </c>
      <c r="R37" s="238" t="str">
        <f>IF('Measured Data'!$E29&gt;0,'Measured Data'!R28,"")</f>
        <v/>
      </c>
      <c r="S37" s="238" t="str">
        <f>IF('Measured Data'!$E29&gt;0,'Measured Data'!S28,"")</f>
        <v/>
      </c>
      <c r="T37" s="244" t="str">
        <f>IF('Measured Data'!$E29&gt;0,'Measured Data'!T28+'Measured Data'!$E29*'Measured Data'!#REF!/'In Process Calc.'!$J31,"")</f>
        <v/>
      </c>
      <c r="U37" s="244" t="str">
        <f>IF('Measured Data'!$E29&gt;0,'Measured Data'!U28+'Measured Data'!$E29*'Measured Data'!#REF!/'In Process Calc.'!$J31,"")</f>
        <v/>
      </c>
      <c r="V37" s="244" t="str">
        <f>IF('Measured Data'!$E29&gt;0,'Measured Data'!V28+'Measured Data'!$E29*'Measured Data'!#REF!/'In Process Calc.'!$J31,"")</f>
        <v/>
      </c>
      <c r="W37" s="244" t="str">
        <f>IF('Measured Data'!$E29&gt;0,'Measured Data'!W28+'Measured Data'!$E29*'Measured Data'!#REF!/'In Process Calc.'!$J31,"")</f>
        <v/>
      </c>
      <c r="X37" s="244" t="str">
        <f>IF('Measured Data'!$E29&gt;0,'Measured Data'!X28+'Measured Data'!$E29*'Measured Data'!#REF!/'In Process Calc.'!$J31,"")</f>
        <v/>
      </c>
      <c r="Y37" s="244" t="str">
        <f>IF('Measured Data'!$E29&gt;0,'Measured Data'!Y28+'Measured Data'!$E29*'Measured Data'!#REF!/'In Process Calc.'!$J31,"")</f>
        <v/>
      </c>
      <c r="Z37" s="244" t="str">
        <f>IF('Measured Data'!$E29&gt;0,'Measured Data'!Z28+'Measured Data'!$E29*'Measured Data'!#REF!/'In Process Calc.'!$J31,"")</f>
        <v/>
      </c>
      <c r="AA37" s="244" t="str">
        <f>IF('Measured Data'!$E29&gt;0,'Measured Data'!AA28+'Measured Data'!$E29*'Measured Data'!#REF!/'In Process Calc.'!$J31,"")</f>
        <v/>
      </c>
      <c r="AB37" s="244" t="str">
        <f>IF('Measured Data'!$E29&gt;0,'Measured Data'!AB28+'Measured Data'!$E29*'Measured Data'!#REF!/'In Process Calc.'!$J31,"")</f>
        <v/>
      </c>
      <c r="AC37" s="244" t="str">
        <f>IF('Measured Data'!$E29&gt;0,'Measured Data'!AC28+'Measured Data'!$E29*'Measured Data'!#REF!/'In Process Calc.'!$J31,"")</f>
        <v/>
      </c>
      <c r="AD37" s="244" t="str">
        <f>IF('Measured Data'!$E29&gt;0,'Measured Data'!AD28+'Measured Data'!$E29*'Measured Data'!#REF!/'In Process Calc.'!$J31,"")</f>
        <v/>
      </c>
      <c r="AE37" s="244" t="str">
        <f>IF('Measured Data'!$E29&gt;0,'Measured Data'!AE28+'Measured Data'!$E29*'Measured Data'!#REF!/'In Process Calc.'!$J31,"")</f>
        <v/>
      </c>
      <c r="AF37" s="244" t="str">
        <f>IF('Measured Data'!$E29&gt;0,'Measured Data'!AF28+'Measured Data'!$E29*'Measured Data'!#REF!/'In Process Calc.'!$J31,"")</f>
        <v/>
      </c>
      <c r="AG37" s="244" t="str">
        <f>IF('Measured Data'!$E29&gt;0,'Measured Data'!AG28+'Measured Data'!$E29*'Measured Data'!#REF!/'In Process Calc.'!$J31,"")</f>
        <v/>
      </c>
      <c r="AH37" s="244" t="str">
        <f>IF('Measured Data'!$E29&gt;0,'Measured Data'!AH28+'Measured Data'!$E29*'Measured Data'!#REF!/'In Process Calc.'!$J31,"")</f>
        <v/>
      </c>
      <c r="AI37" s="244" t="str">
        <f>IF('Measured Data'!$E29&gt;0,'Measured Data'!AI28+'Measured Data'!$E29*'Measured Data'!#REF!/'In Process Calc.'!$J31,"")</f>
        <v/>
      </c>
      <c r="AJ37" s="244" t="str">
        <f>IF('Measured Data'!$E29&gt;0,'Measured Data'!AJ28+'Measured Data'!$E29*'Measured Data'!#REF!/'In Process Calc.'!$J31,"")</f>
        <v/>
      </c>
      <c r="AK37" s="244" t="str">
        <f>IF('Measured Data'!$E29&gt;0,'Measured Data'!AK28+'Measured Data'!$E29*'Measured Data'!#REF!/'In Process Calc.'!$J31,"")</f>
        <v/>
      </c>
      <c r="AL37" s="244" t="str">
        <f>IF('Measured Data'!$E29&gt;0,'Measured Data'!AL28+'Measured Data'!$E29*'Measured Data'!#REF!/'In Process Calc.'!$J31,"")</f>
        <v/>
      </c>
      <c r="AM37" s="244" t="str">
        <f>IF('Measured Data'!$E29&gt;0,'Measured Data'!AM28+'Measured Data'!$E29*'Measured Data'!#REF!/'In Process Calc.'!$J31,"")</f>
        <v/>
      </c>
      <c r="AN37" s="244" t="str">
        <f>IF('Measured Data'!$E29&gt;0,'Measured Data'!AN28+'Measured Data'!$E29*'Measured Data'!#REF!/'In Process Calc.'!$J31,"")</f>
        <v/>
      </c>
      <c r="AO37" s="244" t="str">
        <f>IF('Measured Data'!$E29&gt;0,'Measured Data'!AO28+'Measured Data'!$E29*'Measured Data'!#REF!/'In Process Calc.'!$J31,"")</f>
        <v/>
      </c>
      <c r="AP37" s="244" t="str">
        <f>IF('Measured Data'!$E29&gt;0,'Measured Data'!AP28+'Measured Data'!$E29*'Measured Data'!AQ28/'In Process Calc.'!$J31,"")</f>
        <v/>
      </c>
      <c r="AQ37" s="244" t="str">
        <f>IF('Measured Data'!$E29&gt;0,'Measured Data'!#REF!+'Measured Data'!$E29*'Measured Data'!AR28/'In Process Calc.'!$J31,"")</f>
        <v/>
      </c>
      <c r="AR37" s="244" t="str">
        <f>IF('Measured Data'!$E29&gt;0,'Measured Data'!#REF!,"")</f>
        <v/>
      </c>
      <c r="AS37" s="244" t="str">
        <f>IF('Measured Data'!$E29&gt;0,'Measured Data'!#REF!,"")</f>
        <v/>
      </c>
      <c r="AT37" s="244" t="str">
        <f>IF('Measured Data'!$E29&gt;0,'Measured Data'!#REF!,"")</f>
        <v/>
      </c>
      <c r="AU37" s="244" t="str">
        <f>IF('Measured Data'!$E29&gt;0,'Measured Data'!#REF!,"")</f>
        <v/>
      </c>
      <c r="AV37" s="244" t="str">
        <f>IF('Measured Data'!$E29&gt;0,'Measured Data'!#REF!,"")</f>
        <v/>
      </c>
      <c r="AW37" s="244" t="str">
        <f>IF('Measured Data'!$E29&gt;0,'Measured Data'!#REF!,"")</f>
        <v/>
      </c>
      <c r="AX37" s="244" t="str">
        <f>IF('Measured Data'!$E29&gt;0,'Measured Data'!#REF!,"")</f>
        <v/>
      </c>
      <c r="AY37" s="244" t="str">
        <f>IF('Measured Data'!$E29&gt;0,'Measured Data'!#REF!,"")</f>
        <v/>
      </c>
      <c r="AZ37" s="244" t="str">
        <f>IF('Measured Data'!$E29&gt;0,'Measured Data'!#REF!,"")</f>
        <v/>
      </c>
      <c r="BA37" s="244" t="str">
        <f>IF('Measured Data'!$E29&gt;0,'Measured Data'!#REF!,"")</f>
        <v/>
      </c>
      <c r="BB37" s="244" t="str">
        <f>IF('Measured Data'!$E29&gt;0,'Measured Data'!#REF!,"")</f>
        <v/>
      </c>
      <c r="BC37" s="244" t="str">
        <f>IF('Measured Data'!$E29&gt;0,'Measured Data'!#REF!,"")</f>
        <v/>
      </c>
      <c r="BD37" s="244" t="str">
        <f>IF('Measured Data'!$E29&gt;0,'Measured Data'!#REF!,"")</f>
        <v/>
      </c>
      <c r="BE37" s="244" t="str">
        <f>IF('Measured Data'!$E29&gt;0,'Measured Data'!#REF!,"")</f>
        <v/>
      </c>
      <c r="BF37" s="244" t="str">
        <f>IF('Measured Data'!$E29&gt;0,'Measured Data'!#REF!,"")</f>
        <v/>
      </c>
      <c r="BG37" s="244" t="str">
        <f>IF('Measured Data'!$E29&gt;0,'Measured Data'!#REF!,"")</f>
        <v/>
      </c>
      <c r="BH37" s="244" t="str">
        <f>IF('Measured Data'!$E29&gt;0,'Measured Data'!#REF!,"")</f>
        <v/>
      </c>
      <c r="BI37" s="244" t="str">
        <f>IF('Measured Data'!$E29&gt;0,'Measured Data'!#REF!,"")</f>
        <v/>
      </c>
      <c r="BJ37" s="244" t="str">
        <f>IF('Measured Data'!$E29&gt;0,'Measured Data'!#REF!,"")</f>
        <v/>
      </c>
      <c r="BK37" s="244" t="str">
        <f>IF('Measured Data'!$E29&gt;0,'Measured Data'!#REF!,"")</f>
        <v/>
      </c>
      <c r="BL37" s="244" t="str">
        <f>IF('Measured Data'!$E29&gt;0,'Measured Data'!#REF!,"")</f>
        <v/>
      </c>
      <c r="BM37" s="244" t="str">
        <f>IF('Measured Data'!$E29&gt;0,'Measured Data'!#REF!,"")</f>
        <v/>
      </c>
      <c r="BN37" s="244" t="str">
        <f>IF('Measured Data'!$E29&gt;0,'In Process Calc.'!B30,"")</f>
        <v/>
      </c>
      <c r="BO37" s="244" t="str">
        <f>IF('Measured Data'!$E29&gt;0,'In Process Calc.'!C30,"")</f>
        <v/>
      </c>
    </row>
    <row r="38" spans="1:67">
      <c r="A38" s="238" t="str">
        <f>IF('Measured Data'!$E30&gt;0,'Measured Data'!$B$1,"")</f>
        <v/>
      </c>
      <c r="B38" s="238" t="str">
        <f>IF('Measured Data'!$E30&gt;0,'Measured Data'!A29+0.1,"")</f>
        <v/>
      </c>
      <c r="C38" s="242" t="str">
        <f>IF('Measured Data'!$E30&gt;0,'Measured Data'!B29,"")</f>
        <v/>
      </c>
      <c r="D38" s="247" t="str">
        <f>IF('Measured Data'!$E30&gt;0,'Measured Data'!C29,"")</f>
        <v/>
      </c>
      <c r="E38" s="238" t="str">
        <f>IF('Measured Data'!$E30&gt;0,'Measured Data'!D29,"")</f>
        <v/>
      </c>
      <c r="F38" s="238" t="str">
        <f>IF('Measured Data'!$E30&gt;0,'Measured Data'!E29,"")</f>
        <v/>
      </c>
      <c r="G38" s="238" t="str">
        <f>IF('Measured Data'!$E30&gt;0,'Measured Data'!G29,"")</f>
        <v/>
      </c>
      <c r="H38" s="243" t="str">
        <f>IF('Measured Data'!$E30&gt;0,'Measured Data'!H29,"")</f>
        <v/>
      </c>
      <c r="I38" s="243" t="str">
        <f>IF('Measured Data'!$E30&gt;0,'Measured Data'!I29,"")</f>
        <v/>
      </c>
      <c r="J38" s="243" t="str">
        <f>IF('Measured Data'!$E30&gt;0,'Measured Data'!J29,"")</f>
        <v/>
      </c>
      <c r="K38" s="243" t="str">
        <f>IF('Measured Data'!$E30&gt;0,'Measured Data'!K29,"")</f>
        <v/>
      </c>
      <c r="L38" s="238" t="str">
        <f>IF('Measured Data'!$E30&gt;0,'Measured Data'!L29,"")</f>
        <v/>
      </c>
      <c r="M38" s="238" t="str">
        <f>IF('Measured Data'!$E30&gt;0,'Measured Data'!M29,"")</f>
        <v/>
      </c>
      <c r="N38" s="238" t="str">
        <f>IF('Measured Data'!$E30&gt;0,'Measured Data'!N29,"")</f>
        <v/>
      </c>
      <c r="O38" s="238" t="str">
        <f>IF('Measured Data'!$E30&gt;0,'Measured Data'!O29,"")</f>
        <v/>
      </c>
      <c r="P38" s="238" t="str">
        <f>IF('Measured Data'!$E30&gt;0,'Measured Data'!P29,"")</f>
        <v/>
      </c>
      <c r="Q38" s="238" t="str">
        <f>IF('Measured Data'!$E30&gt;0,'Measured Data'!Q29,"")</f>
        <v/>
      </c>
      <c r="R38" s="238" t="str">
        <f>IF('Measured Data'!$E30&gt;0,'Measured Data'!R29,"")</f>
        <v/>
      </c>
      <c r="S38" s="238" t="str">
        <f>IF('Measured Data'!$E30&gt;0,'Measured Data'!S29,"")</f>
        <v/>
      </c>
      <c r="T38" s="244" t="str">
        <f>IF('Measured Data'!$E30&gt;0,'Measured Data'!T29+'Measured Data'!$E30*'Measured Data'!#REF!/'In Process Calc.'!$J32,"")</f>
        <v/>
      </c>
      <c r="U38" s="244" t="str">
        <f>IF('Measured Data'!$E30&gt;0,'Measured Data'!U29+'Measured Data'!$E30*'Measured Data'!#REF!/'In Process Calc.'!$J32,"")</f>
        <v/>
      </c>
      <c r="V38" s="244" t="str">
        <f>IF('Measured Data'!$E30&gt;0,'Measured Data'!V29+'Measured Data'!$E30*'Measured Data'!#REF!/'In Process Calc.'!$J32,"")</f>
        <v/>
      </c>
      <c r="W38" s="244" t="str">
        <f>IF('Measured Data'!$E30&gt;0,'Measured Data'!W29+'Measured Data'!$E30*'Measured Data'!#REF!/'In Process Calc.'!$J32,"")</f>
        <v/>
      </c>
      <c r="X38" s="244" t="str">
        <f>IF('Measured Data'!$E30&gt;0,'Measured Data'!X29+'Measured Data'!$E30*'Measured Data'!#REF!/'In Process Calc.'!$J32,"")</f>
        <v/>
      </c>
      <c r="Y38" s="244" t="str">
        <f>IF('Measured Data'!$E30&gt;0,'Measured Data'!Y29+'Measured Data'!$E30*'Measured Data'!#REF!/'In Process Calc.'!$J32,"")</f>
        <v/>
      </c>
      <c r="Z38" s="244" t="str">
        <f>IF('Measured Data'!$E30&gt;0,'Measured Data'!Z29+'Measured Data'!$E30*'Measured Data'!#REF!/'In Process Calc.'!$J32,"")</f>
        <v/>
      </c>
      <c r="AA38" s="244" t="str">
        <f>IF('Measured Data'!$E30&gt;0,'Measured Data'!AA29+'Measured Data'!$E30*'Measured Data'!#REF!/'In Process Calc.'!$J32,"")</f>
        <v/>
      </c>
      <c r="AB38" s="244" t="str">
        <f>IF('Measured Data'!$E30&gt;0,'Measured Data'!AB29+'Measured Data'!$E30*'Measured Data'!#REF!/'In Process Calc.'!$J32,"")</f>
        <v/>
      </c>
      <c r="AC38" s="244" t="str">
        <f>IF('Measured Data'!$E30&gt;0,'Measured Data'!AC29+'Measured Data'!$E30*'Measured Data'!#REF!/'In Process Calc.'!$J32,"")</f>
        <v/>
      </c>
      <c r="AD38" s="244" t="str">
        <f>IF('Measured Data'!$E30&gt;0,'Measured Data'!AD29+'Measured Data'!$E30*'Measured Data'!#REF!/'In Process Calc.'!$J32,"")</f>
        <v/>
      </c>
      <c r="AE38" s="244" t="str">
        <f>IF('Measured Data'!$E30&gt;0,'Measured Data'!AE29+'Measured Data'!$E30*'Measured Data'!#REF!/'In Process Calc.'!$J32,"")</f>
        <v/>
      </c>
      <c r="AF38" s="244" t="str">
        <f>IF('Measured Data'!$E30&gt;0,'Measured Data'!AF29+'Measured Data'!$E30*'Measured Data'!#REF!/'In Process Calc.'!$J32,"")</f>
        <v/>
      </c>
      <c r="AG38" s="244" t="str">
        <f>IF('Measured Data'!$E30&gt;0,'Measured Data'!AG29+'Measured Data'!$E30*'Measured Data'!#REF!/'In Process Calc.'!$J32,"")</f>
        <v/>
      </c>
      <c r="AH38" s="244" t="str">
        <f>IF('Measured Data'!$E30&gt;0,'Measured Data'!AH29+'Measured Data'!$E30*'Measured Data'!#REF!/'In Process Calc.'!$J32,"")</f>
        <v/>
      </c>
      <c r="AI38" s="244" t="str">
        <f>IF('Measured Data'!$E30&gt;0,'Measured Data'!AI29+'Measured Data'!$E30*'Measured Data'!#REF!/'In Process Calc.'!$J32,"")</f>
        <v/>
      </c>
      <c r="AJ38" s="244" t="str">
        <f>IF('Measured Data'!$E30&gt;0,'Measured Data'!AJ29+'Measured Data'!$E30*'Measured Data'!#REF!/'In Process Calc.'!$J32,"")</f>
        <v/>
      </c>
      <c r="AK38" s="244" t="str">
        <f>IF('Measured Data'!$E30&gt;0,'Measured Data'!AK29+'Measured Data'!$E30*'Measured Data'!#REF!/'In Process Calc.'!$J32,"")</f>
        <v/>
      </c>
      <c r="AL38" s="244" t="str">
        <f>IF('Measured Data'!$E30&gt;0,'Measured Data'!AL29+'Measured Data'!$E30*'Measured Data'!#REF!/'In Process Calc.'!$J32,"")</f>
        <v/>
      </c>
      <c r="AM38" s="244" t="str">
        <f>IF('Measured Data'!$E30&gt;0,'Measured Data'!AM29+'Measured Data'!$E30*'Measured Data'!#REF!/'In Process Calc.'!$J32,"")</f>
        <v/>
      </c>
      <c r="AN38" s="244" t="str">
        <f>IF('Measured Data'!$E30&gt;0,'Measured Data'!AN29+'Measured Data'!$E30*'Measured Data'!#REF!/'In Process Calc.'!$J32,"")</f>
        <v/>
      </c>
      <c r="AO38" s="244" t="str">
        <f>IF('Measured Data'!$E30&gt;0,'Measured Data'!AO29+'Measured Data'!$E30*'Measured Data'!#REF!/'In Process Calc.'!$J32,"")</f>
        <v/>
      </c>
      <c r="AP38" s="244" t="str">
        <f>IF('Measured Data'!$E30&gt;0,'Measured Data'!AP29+'Measured Data'!$E30*'Measured Data'!AQ29/'In Process Calc.'!$J32,"")</f>
        <v/>
      </c>
      <c r="AQ38" s="244" t="str">
        <f>IF('Measured Data'!$E30&gt;0,'Measured Data'!#REF!+'Measured Data'!$E30*'Measured Data'!AR29/'In Process Calc.'!$J32,"")</f>
        <v/>
      </c>
      <c r="AR38" s="244" t="str">
        <f>IF('Measured Data'!$E30&gt;0,'Measured Data'!#REF!,"")</f>
        <v/>
      </c>
      <c r="AS38" s="244" t="str">
        <f>IF('Measured Data'!$E30&gt;0,'Measured Data'!#REF!,"")</f>
        <v/>
      </c>
      <c r="AT38" s="244" t="str">
        <f>IF('Measured Data'!$E30&gt;0,'Measured Data'!#REF!,"")</f>
        <v/>
      </c>
      <c r="AU38" s="244" t="str">
        <f>IF('Measured Data'!$E30&gt;0,'Measured Data'!#REF!,"")</f>
        <v/>
      </c>
      <c r="AV38" s="244" t="str">
        <f>IF('Measured Data'!$E30&gt;0,'Measured Data'!#REF!,"")</f>
        <v/>
      </c>
      <c r="AW38" s="244" t="str">
        <f>IF('Measured Data'!$E30&gt;0,'Measured Data'!#REF!,"")</f>
        <v/>
      </c>
      <c r="AX38" s="244" t="str">
        <f>IF('Measured Data'!$E30&gt;0,'Measured Data'!#REF!,"")</f>
        <v/>
      </c>
      <c r="AY38" s="244" t="str">
        <f>IF('Measured Data'!$E30&gt;0,'Measured Data'!#REF!,"")</f>
        <v/>
      </c>
      <c r="AZ38" s="244" t="str">
        <f>IF('Measured Data'!$E30&gt;0,'Measured Data'!#REF!,"")</f>
        <v/>
      </c>
      <c r="BA38" s="244" t="str">
        <f>IF('Measured Data'!$E30&gt;0,'Measured Data'!#REF!,"")</f>
        <v/>
      </c>
      <c r="BB38" s="244" t="str">
        <f>IF('Measured Data'!$E30&gt;0,'Measured Data'!#REF!,"")</f>
        <v/>
      </c>
      <c r="BC38" s="244" t="str">
        <f>IF('Measured Data'!$E30&gt;0,'Measured Data'!#REF!,"")</f>
        <v/>
      </c>
      <c r="BD38" s="244" t="str">
        <f>IF('Measured Data'!$E30&gt;0,'Measured Data'!#REF!,"")</f>
        <v/>
      </c>
      <c r="BE38" s="244" t="str">
        <f>IF('Measured Data'!$E30&gt;0,'Measured Data'!#REF!,"")</f>
        <v/>
      </c>
      <c r="BF38" s="244" t="str">
        <f>IF('Measured Data'!$E30&gt;0,'Measured Data'!#REF!,"")</f>
        <v/>
      </c>
      <c r="BG38" s="244" t="str">
        <f>IF('Measured Data'!$E30&gt;0,'Measured Data'!#REF!,"")</f>
        <v/>
      </c>
      <c r="BH38" s="244" t="str">
        <f>IF('Measured Data'!$E30&gt;0,'Measured Data'!#REF!,"")</f>
        <v/>
      </c>
      <c r="BI38" s="244" t="str">
        <f>IF('Measured Data'!$E30&gt;0,'Measured Data'!#REF!,"")</f>
        <v/>
      </c>
      <c r="BJ38" s="244" t="str">
        <f>IF('Measured Data'!$E30&gt;0,'Measured Data'!#REF!,"")</f>
        <v/>
      </c>
      <c r="BK38" s="244" t="str">
        <f>IF('Measured Data'!$E30&gt;0,'Measured Data'!#REF!,"")</f>
        <v/>
      </c>
      <c r="BL38" s="244" t="str">
        <f>IF('Measured Data'!$E30&gt;0,'Measured Data'!#REF!,"")</f>
        <v/>
      </c>
      <c r="BM38" s="244" t="str">
        <f>IF('Measured Data'!$E30&gt;0,'Measured Data'!#REF!,"")</f>
        <v/>
      </c>
      <c r="BN38" s="244" t="str">
        <f>IF('Measured Data'!$E30&gt;0,'In Process Calc.'!B31,"")</f>
        <v/>
      </c>
      <c r="BO38" s="244" t="str">
        <f>IF('Measured Data'!$E30&gt;0,'In Process Calc.'!C31,"")</f>
        <v/>
      </c>
    </row>
    <row r="39" spans="1:67">
      <c r="A39" s="238" t="str">
        <f>IF('Measured Data'!$E31&gt;0,'Measured Data'!$B$1,"")</f>
        <v/>
      </c>
      <c r="B39" s="238" t="str">
        <f>IF('Measured Data'!$E31&gt;0,'Measured Data'!A30+0.1,"")</f>
        <v/>
      </c>
      <c r="C39" s="242" t="str">
        <f>IF('Measured Data'!$E31&gt;0,'Measured Data'!B30,"")</f>
        <v/>
      </c>
      <c r="D39" s="247" t="str">
        <f>IF('Measured Data'!$E31&gt;0,'Measured Data'!C30,"")</f>
        <v/>
      </c>
      <c r="E39" s="238" t="str">
        <f>IF('Measured Data'!$E31&gt;0,'Measured Data'!D30,"")</f>
        <v/>
      </c>
      <c r="F39" s="238" t="str">
        <f>IF('Measured Data'!$E31&gt;0,'Measured Data'!E30,"")</f>
        <v/>
      </c>
      <c r="G39" s="238" t="str">
        <f>IF('Measured Data'!$E31&gt;0,'Measured Data'!G30,"")</f>
        <v/>
      </c>
      <c r="H39" s="243" t="str">
        <f>IF('Measured Data'!$E31&gt;0,'Measured Data'!H30,"")</f>
        <v/>
      </c>
      <c r="I39" s="243" t="str">
        <f>IF('Measured Data'!$E31&gt;0,'Measured Data'!I30,"")</f>
        <v/>
      </c>
      <c r="J39" s="243" t="str">
        <f>IF('Measured Data'!$E31&gt;0,'Measured Data'!J30,"")</f>
        <v/>
      </c>
      <c r="K39" s="243" t="str">
        <f>IF('Measured Data'!$E31&gt;0,'Measured Data'!K30,"")</f>
        <v/>
      </c>
      <c r="L39" s="238" t="str">
        <f>IF('Measured Data'!$E31&gt;0,'Measured Data'!L30,"")</f>
        <v/>
      </c>
      <c r="M39" s="238" t="str">
        <f>IF('Measured Data'!$E31&gt;0,'Measured Data'!M30,"")</f>
        <v/>
      </c>
      <c r="N39" s="238" t="str">
        <f>IF('Measured Data'!$E31&gt;0,'Measured Data'!N30,"")</f>
        <v/>
      </c>
      <c r="O39" s="238" t="str">
        <f>IF('Measured Data'!$E31&gt;0,'Measured Data'!O30,"")</f>
        <v/>
      </c>
      <c r="P39" s="238" t="str">
        <f>IF('Measured Data'!$E31&gt;0,'Measured Data'!P30,"")</f>
        <v/>
      </c>
      <c r="Q39" s="238" t="str">
        <f>IF('Measured Data'!$E31&gt;0,'Measured Data'!Q30,"")</f>
        <v/>
      </c>
      <c r="R39" s="238" t="str">
        <f>IF('Measured Data'!$E31&gt;0,'Measured Data'!R30,"")</f>
        <v/>
      </c>
      <c r="S39" s="238" t="str">
        <f>IF('Measured Data'!$E31&gt;0,'Measured Data'!S30,"")</f>
        <v/>
      </c>
      <c r="T39" s="244" t="str">
        <f>IF('Measured Data'!$E31&gt;0,'Measured Data'!T30+'Measured Data'!$E31*'Measured Data'!#REF!/'In Process Calc.'!$J33,"")</f>
        <v/>
      </c>
      <c r="U39" s="244" t="str">
        <f>IF('Measured Data'!$E31&gt;0,'Measured Data'!U30+'Measured Data'!$E31*'Measured Data'!#REF!/'In Process Calc.'!$J33,"")</f>
        <v/>
      </c>
      <c r="V39" s="244" t="str">
        <f>IF('Measured Data'!$E31&gt;0,'Measured Data'!V30+'Measured Data'!$E31*'Measured Data'!#REF!/'In Process Calc.'!$J33,"")</f>
        <v/>
      </c>
      <c r="W39" s="244" t="str">
        <f>IF('Measured Data'!$E31&gt;0,'Measured Data'!W30+'Measured Data'!$E31*'Measured Data'!#REF!/'In Process Calc.'!$J33,"")</f>
        <v/>
      </c>
      <c r="X39" s="244" t="str">
        <f>IF('Measured Data'!$E31&gt;0,'Measured Data'!X30+'Measured Data'!$E31*'Measured Data'!#REF!/'In Process Calc.'!$J33,"")</f>
        <v/>
      </c>
      <c r="Y39" s="244" t="str">
        <f>IF('Measured Data'!$E31&gt;0,'Measured Data'!Y30+'Measured Data'!$E31*'Measured Data'!#REF!/'In Process Calc.'!$J33,"")</f>
        <v/>
      </c>
      <c r="Z39" s="244" t="str">
        <f>IF('Measured Data'!$E31&gt;0,'Measured Data'!Z30+'Measured Data'!$E31*'Measured Data'!#REF!/'In Process Calc.'!$J33,"")</f>
        <v/>
      </c>
      <c r="AA39" s="244" t="str">
        <f>IF('Measured Data'!$E31&gt;0,'Measured Data'!AA30+'Measured Data'!$E31*'Measured Data'!#REF!/'In Process Calc.'!$J33,"")</f>
        <v/>
      </c>
      <c r="AB39" s="244" t="str">
        <f>IF('Measured Data'!$E31&gt;0,'Measured Data'!AB30+'Measured Data'!$E31*'Measured Data'!#REF!/'In Process Calc.'!$J33,"")</f>
        <v/>
      </c>
      <c r="AC39" s="244" t="str">
        <f>IF('Measured Data'!$E31&gt;0,'Measured Data'!AC30+'Measured Data'!$E31*'Measured Data'!#REF!/'In Process Calc.'!$J33,"")</f>
        <v/>
      </c>
      <c r="AD39" s="244" t="str">
        <f>IF('Measured Data'!$E31&gt;0,'Measured Data'!AD30+'Measured Data'!$E31*'Measured Data'!#REF!/'In Process Calc.'!$J33,"")</f>
        <v/>
      </c>
      <c r="AE39" s="244" t="str">
        <f>IF('Measured Data'!$E31&gt;0,'Measured Data'!AE30+'Measured Data'!$E31*'Measured Data'!#REF!/'In Process Calc.'!$J33,"")</f>
        <v/>
      </c>
      <c r="AF39" s="244" t="str">
        <f>IF('Measured Data'!$E31&gt;0,'Measured Data'!AF30+'Measured Data'!$E31*'Measured Data'!#REF!/'In Process Calc.'!$J33,"")</f>
        <v/>
      </c>
      <c r="AG39" s="244" t="str">
        <f>IF('Measured Data'!$E31&gt;0,'Measured Data'!AG30+'Measured Data'!$E31*'Measured Data'!#REF!/'In Process Calc.'!$J33,"")</f>
        <v/>
      </c>
      <c r="AH39" s="244" t="str">
        <f>IF('Measured Data'!$E31&gt;0,'Measured Data'!AH30+'Measured Data'!$E31*'Measured Data'!#REF!/'In Process Calc.'!$J33,"")</f>
        <v/>
      </c>
      <c r="AI39" s="244" t="str">
        <f>IF('Measured Data'!$E31&gt;0,'Measured Data'!AI30+'Measured Data'!$E31*'Measured Data'!#REF!/'In Process Calc.'!$J33,"")</f>
        <v/>
      </c>
      <c r="AJ39" s="244" t="str">
        <f>IF('Measured Data'!$E31&gt;0,'Measured Data'!AJ30+'Measured Data'!$E31*'Measured Data'!#REF!/'In Process Calc.'!$J33,"")</f>
        <v/>
      </c>
      <c r="AK39" s="244" t="str">
        <f>IF('Measured Data'!$E31&gt;0,'Measured Data'!AK30+'Measured Data'!$E31*'Measured Data'!#REF!/'In Process Calc.'!$J33,"")</f>
        <v/>
      </c>
      <c r="AL39" s="244" t="str">
        <f>IF('Measured Data'!$E31&gt;0,'Measured Data'!AL30+'Measured Data'!$E31*'Measured Data'!#REF!/'In Process Calc.'!$J33,"")</f>
        <v/>
      </c>
      <c r="AM39" s="244" t="str">
        <f>IF('Measured Data'!$E31&gt;0,'Measured Data'!AM30+'Measured Data'!$E31*'Measured Data'!#REF!/'In Process Calc.'!$J33,"")</f>
        <v/>
      </c>
      <c r="AN39" s="244" t="str">
        <f>IF('Measured Data'!$E31&gt;0,'Measured Data'!AN30+'Measured Data'!$E31*'Measured Data'!#REF!/'In Process Calc.'!$J33,"")</f>
        <v/>
      </c>
      <c r="AO39" s="244" t="str">
        <f>IF('Measured Data'!$E31&gt;0,'Measured Data'!AO30+'Measured Data'!$E31*'Measured Data'!#REF!/'In Process Calc.'!$J33,"")</f>
        <v/>
      </c>
      <c r="AP39" s="244" t="str">
        <f>IF('Measured Data'!$E31&gt;0,'Measured Data'!AP30+'Measured Data'!$E31*'Measured Data'!AQ30/'In Process Calc.'!$J33,"")</f>
        <v/>
      </c>
      <c r="AQ39" s="244" t="str">
        <f>IF('Measured Data'!$E31&gt;0,'Measured Data'!#REF!+'Measured Data'!$E31*'Measured Data'!AR30/'In Process Calc.'!$J33,"")</f>
        <v/>
      </c>
      <c r="AR39" s="244" t="str">
        <f>IF('Measured Data'!$E31&gt;0,'Measured Data'!#REF!,"")</f>
        <v/>
      </c>
      <c r="AS39" s="244" t="str">
        <f>IF('Measured Data'!$E31&gt;0,'Measured Data'!#REF!,"")</f>
        <v/>
      </c>
      <c r="AT39" s="244" t="str">
        <f>IF('Measured Data'!$E31&gt;0,'Measured Data'!#REF!,"")</f>
        <v/>
      </c>
      <c r="AU39" s="244" t="str">
        <f>IF('Measured Data'!$E31&gt;0,'Measured Data'!#REF!,"")</f>
        <v/>
      </c>
      <c r="AV39" s="244" t="str">
        <f>IF('Measured Data'!$E31&gt;0,'Measured Data'!#REF!,"")</f>
        <v/>
      </c>
      <c r="AW39" s="244" t="str">
        <f>IF('Measured Data'!$E31&gt;0,'Measured Data'!#REF!,"")</f>
        <v/>
      </c>
      <c r="AX39" s="244" t="str">
        <f>IF('Measured Data'!$E31&gt;0,'Measured Data'!#REF!,"")</f>
        <v/>
      </c>
      <c r="AY39" s="244" t="str">
        <f>IF('Measured Data'!$E31&gt;0,'Measured Data'!#REF!,"")</f>
        <v/>
      </c>
      <c r="AZ39" s="244" t="str">
        <f>IF('Measured Data'!$E31&gt;0,'Measured Data'!#REF!,"")</f>
        <v/>
      </c>
      <c r="BA39" s="244" t="str">
        <f>IF('Measured Data'!$E31&gt;0,'Measured Data'!#REF!,"")</f>
        <v/>
      </c>
      <c r="BB39" s="244" t="str">
        <f>IF('Measured Data'!$E31&gt;0,'Measured Data'!#REF!,"")</f>
        <v/>
      </c>
      <c r="BC39" s="244" t="str">
        <f>IF('Measured Data'!$E31&gt;0,'Measured Data'!#REF!,"")</f>
        <v/>
      </c>
      <c r="BD39" s="244" t="str">
        <f>IF('Measured Data'!$E31&gt;0,'Measured Data'!#REF!,"")</f>
        <v/>
      </c>
      <c r="BE39" s="244" t="str">
        <f>IF('Measured Data'!$E31&gt;0,'Measured Data'!#REF!,"")</f>
        <v/>
      </c>
      <c r="BF39" s="244" t="str">
        <f>IF('Measured Data'!$E31&gt;0,'Measured Data'!#REF!,"")</f>
        <v/>
      </c>
      <c r="BG39" s="244" t="str">
        <f>IF('Measured Data'!$E31&gt;0,'Measured Data'!#REF!,"")</f>
        <v/>
      </c>
      <c r="BH39" s="244" t="str">
        <f>IF('Measured Data'!$E31&gt;0,'Measured Data'!#REF!,"")</f>
        <v/>
      </c>
      <c r="BI39" s="244" t="str">
        <f>IF('Measured Data'!$E31&gt;0,'Measured Data'!#REF!,"")</f>
        <v/>
      </c>
      <c r="BJ39" s="244" t="str">
        <f>IF('Measured Data'!$E31&gt;0,'Measured Data'!#REF!,"")</f>
        <v/>
      </c>
      <c r="BK39" s="244" t="str">
        <f>IF('Measured Data'!$E31&gt;0,'Measured Data'!#REF!,"")</f>
        <v/>
      </c>
      <c r="BL39" s="244" t="str">
        <f>IF('Measured Data'!$E31&gt;0,'Measured Data'!#REF!,"")</f>
        <v/>
      </c>
      <c r="BM39" s="244" t="str">
        <f>IF('Measured Data'!$E31&gt;0,'Measured Data'!#REF!,"")</f>
        <v/>
      </c>
      <c r="BN39" s="244" t="str">
        <f>IF('Measured Data'!$E31&gt;0,'In Process Calc.'!B32,"")</f>
        <v/>
      </c>
      <c r="BO39" s="244" t="str">
        <f>IF('Measured Data'!$E31&gt;0,'In Process Calc.'!C32,"")</f>
        <v/>
      </c>
    </row>
    <row r="40" spans="1:67">
      <c r="A40" s="238" t="str">
        <f>IF('Measured Data'!$E32&gt;0,'Measured Data'!$B$1,"")</f>
        <v/>
      </c>
      <c r="B40" s="238" t="str">
        <f>IF('Measured Data'!$E32&gt;0,'Measured Data'!A31+0.1,"")</f>
        <v/>
      </c>
      <c r="C40" s="242" t="str">
        <f>IF('Measured Data'!$E32&gt;0,'Measured Data'!B31,"")</f>
        <v/>
      </c>
      <c r="D40" s="247" t="str">
        <f>IF('Measured Data'!$E32&gt;0,'Measured Data'!C31,"")</f>
        <v/>
      </c>
      <c r="E40" s="238" t="str">
        <f>IF('Measured Data'!$E32&gt;0,'Measured Data'!D31,"")</f>
        <v/>
      </c>
      <c r="F40" s="238" t="str">
        <f>IF('Measured Data'!$E32&gt;0,'Measured Data'!E31,"")</f>
        <v/>
      </c>
      <c r="G40" s="238" t="str">
        <f>IF('Measured Data'!$E32&gt;0,'Measured Data'!G31,"")</f>
        <v/>
      </c>
      <c r="H40" s="243" t="str">
        <f>IF('Measured Data'!$E32&gt;0,'Measured Data'!H31,"")</f>
        <v/>
      </c>
      <c r="I40" s="243" t="str">
        <f>IF('Measured Data'!$E32&gt;0,'Measured Data'!I31,"")</f>
        <v/>
      </c>
      <c r="J40" s="243" t="str">
        <f>IF('Measured Data'!$E32&gt;0,'Measured Data'!J31,"")</f>
        <v/>
      </c>
      <c r="K40" s="243" t="str">
        <f>IF('Measured Data'!$E32&gt;0,'Measured Data'!K31,"")</f>
        <v/>
      </c>
      <c r="L40" s="238" t="str">
        <f>IF('Measured Data'!$E32&gt;0,'Measured Data'!L31,"")</f>
        <v/>
      </c>
      <c r="M40" s="238" t="str">
        <f>IF('Measured Data'!$E32&gt;0,'Measured Data'!M31,"")</f>
        <v/>
      </c>
      <c r="N40" s="238" t="str">
        <f>IF('Measured Data'!$E32&gt;0,'Measured Data'!N31,"")</f>
        <v/>
      </c>
      <c r="O40" s="238" t="str">
        <f>IF('Measured Data'!$E32&gt;0,'Measured Data'!O31,"")</f>
        <v/>
      </c>
      <c r="P40" s="238" t="str">
        <f>IF('Measured Data'!$E32&gt;0,'Measured Data'!P31,"")</f>
        <v/>
      </c>
      <c r="Q40" s="238" t="str">
        <f>IF('Measured Data'!$E32&gt;0,'Measured Data'!Q31,"")</f>
        <v/>
      </c>
      <c r="R40" s="238" t="str">
        <f>IF('Measured Data'!$E32&gt;0,'Measured Data'!R31,"")</f>
        <v/>
      </c>
      <c r="S40" s="238" t="str">
        <f>IF('Measured Data'!$E32&gt;0,'Measured Data'!S31,"")</f>
        <v/>
      </c>
      <c r="T40" s="244" t="str">
        <f>IF('Measured Data'!$E32&gt;0,'Measured Data'!T31+'Measured Data'!$E32*'Measured Data'!#REF!/'In Process Calc.'!$J34,"")</f>
        <v/>
      </c>
      <c r="U40" s="244" t="str">
        <f>IF('Measured Data'!$E32&gt;0,'Measured Data'!U31+'Measured Data'!$E32*'Measured Data'!#REF!/'In Process Calc.'!$J34,"")</f>
        <v/>
      </c>
      <c r="V40" s="244" t="str">
        <f>IF('Measured Data'!$E32&gt;0,'Measured Data'!V31+'Measured Data'!$E32*'Measured Data'!#REF!/'In Process Calc.'!$J34,"")</f>
        <v/>
      </c>
      <c r="W40" s="244" t="str">
        <f>IF('Measured Data'!$E32&gt;0,'Measured Data'!W31+'Measured Data'!$E32*'Measured Data'!#REF!/'In Process Calc.'!$J34,"")</f>
        <v/>
      </c>
      <c r="X40" s="244" t="str">
        <f>IF('Measured Data'!$E32&gt;0,'Measured Data'!X31+'Measured Data'!$E32*'Measured Data'!#REF!/'In Process Calc.'!$J34,"")</f>
        <v/>
      </c>
      <c r="Y40" s="244" t="str">
        <f>IF('Measured Data'!$E32&gt;0,'Measured Data'!Y31+'Measured Data'!$E32*'Measured Data'!#REF!/'In Process Calc.'!$J34,"")</f>
        <v/>
      </c>
      <c r="Z40" s="244" t="str">
        <f>IF('Measured Data'!$E32&gt;0,'Measured Data'!Z31+'Measured Data'!$E32*'Measured Data'!#REF!/'In Process Calc.'!$J34,"")</f>
        <v/>
      </c>
      <c r="AA40" s="244" t="str">
        <f>IF('Measured Data'!$E32&gt;0,'Measured Data'!AA31+'Measured Data'!$E32*'Measured Data'!#REF!/'In Process Calc.'!$J34,"")</f>
        <v/>
      </c>
      <c r="AB40" s="244" t="str">
        <f>IF('Measured Data'!$E32&gt;0,'Measured Data'!AB31+'Measured Data'!$E32*'Measured Data'!#REF!/'In Process Calc.'!$J34,"")</f>
        <v/>
      </c>
      <c r="AC40" s="244" t="str">
        <f>IF('Measured Data'!$E32&gt;0,'Measured Data'!AC31+'Measured Data'!$E32*'Measured Data'!#REF!/'In Process Calc.'!$J34,"")</f>
        <v/>
      </c>
      <c r="AD40" s="244" t="str">
        <f>IF('Measured Data'!$E32&gt;0,'Measured Data'!AD31+'Measured Data'!$E32*'Measured Data'!#REF!/'In Process Calc.'!$J34,"")</f>
        <v/>
      </c>
      <c r="AE40" s="244" t="str">
        <f>IF('Measured Data'!$E32&gt;0,'Measured Data'!AE31+'Measured Data'!$E32*'Measured Data'!#REF!/'In Process Calc.'!$J34,"")</f>
        <v/>
      </c>
      <c r="AF40" s="244" t="str">
        <f>IF('Measured Data'!$E32&gt;0,'Measured Data'!AF31+'Measured Data'!$E32*'Measured Data'!#REF!/'In Process Calc.'!$J34,"")</f>
        <v/>
      </c>
      <c r="AG40" s="244" t="str">
        <f>IF('Measured Data'!$E32&gt;0,'Measured Data'!AG31+'Measured Data'!$E32*'Measured Data'!#REF!/'In Process Calc.'!$J34,"")</f>
        <v/>
      </c>
      <c r="AH40" s="244" t="str">
        <f>IF('Measured Data'!$E32&gt;0,'Measured Data'!AH31+'Measured Data'!$E32*'Measured Data'!#REF!/'In Process Calc.'!$J34,"")</f>
        <v/>
      </c>
      <c r="AI40" s="244" t="str">
        <f>IF('Measured Data'!$E32&gt;0,'Measured Data'!AI31+'Measured Data'!$E32*'Measured Data'!#REF!/'In Process Calc.'!$J34,"")</f>
        <v/>
      </c>
      <c r="AJ40" s="244" t="str">
        <f>IF('Measured Data'!$E32&gt;0,'Measured Data'!AJ31+'Measured Data'!$E32*'Measured Data'!#REF!/'In Process Calc.'!$J34,"")</f>
        <v/>
      </c>
      <c r="AK40" s="244" t="str">
        <f>IF('Measured Data'!$E32&gt;0,'Measured Data'!AK31+'Measured Data'!$E32*'Measured Data'!#REF!/'In Process Calc.'!$J34,"")</f>
        <v/>
      </c>
      <c r="AL40" s="244" t="str">
        <f>IF('Measured Data'!$E32&gt;0,'Measured Data'!AL31+'Measured Data'!$E32*'Measured Data'!#REF!/'In Process Calc.'!$J34,"")</f>
        <v/>
      </c>
      <c r="AM40" s="244" t="str">
        <f>IF('Measured Data'!$E32&gt;0,'Measured Data'!AM31+'Measured Data'!$E32*'Measured Data'!#REF!/'In Process Calc.'!$J34,"")</f>
        <v/>
      </c>
      <c r="AN40" s="244" t="str">
        <f>IF('Measured Data'!$E32&gt;0,'Measured Data'!AN31+'Measured Data'!$E32*'Measured Data'!#REF!/'In Process Calc.'!$J34,"")</f>
        <v/>
      </c>
      <c r="AO40" s="244" t="str">
        <f>IF('Measured Data'!$E32&gt;0,'Measured Data'!AO31+'Measured Data'!$E32*'Measured Data'!#REF!/'In Process Calc.'!$J34,"")</f>
        <v/>
      </c>
      <c r="AP40" s="244" t="str">
        <f>IF('Measured Data'!$E32&gt;0,'Measured Data'!AP31+'Measured Data'!$E32*'Measured Data'!AQ31/'In Process Calc.'!$J34,"")</f>
        <v/>
      </c>
      <c r="AQ40" s="244" t="str">
        <f>IF('Measured Data'!$E32&gt;0,'Measured Data'!#REF!+'Measured Data'!$E32*'Measured Data'!AR31/'In Process Calc.'!$J34,"")</f>
        <v/>
      </c>
      <c r="AR40" s="244" t="str">
        <f>IF('Measured Data'!$E32&gt;0,'Measured Data'!#REF!,"")</f>
        <v/>
      </c>
      <c r="AS40" s="244" t="str">
        <f>IF('Measured Data'!$E32&gt;0,'Measured Data'!#REF!,"")</f>
        <v/>
      </c>
      <c r="AT40" s="244" t="str">
        <f>IF('Measured Data'!$E32&gt;0,'Measured Data'!#REF!,"")</f>
        <v/>
      </c>
      <c r="AU40" s="244" t="str">
        <f>IF('Measured Data'!$E32&gt;0,'Measured Data'!#REF!,"")</f>
        <v/>
      </c>
      <c r="AV40" s="244" t="str">
        <f>IF('Measured Data'!$E32&gt;0,'Measured Data'!#REF!,"")</f>
        <v/>
      </c>
      <c r="AW40" s="244" t="str">
        <f>IF('Measured Data'!$E32&gt;0,'Measured Data'!#REF!,"")</f>
        <v/>
      </c>
      <c r="AX40" s="244" t="str">
        <f>IF('Measured Data'!$E32&gt;0,'Measured Data'!#REF!,"")</f>
        <v/>
      </c>
      <c r="AY40" s="244" t="str">
        <f>IF('Measured Data'!$E32&gt;0,'Measured Data'!#REF!,"")</f>
        <v/>
      </c>
      <c r="AZ40" s="244" t="str">
        <f>IF('Measured Data'!$E32&gt;0,'Measured Data'!#REF!,"")</f>
        <v/>
      </c>
      <c r="BA40" s="244" t="str">
        <f>IF('Measured Data'!$E32&gt;0,'Measured Data'!#REF!,"")</f>
        <v/>
      </c>
      <c r="BB40" s="244" t="str">
        <f>IF('Measured Data'!$E32&gt;0,'Measured Data'!#REF!,"")</f>
        <v/>
      </c>
      <c r="BC40" s="244" t="str">
        <f>IF('Measured Data'!$E32&gt;0,'Measured Data'!#REF!,"")</f>
        <v/>
      </c>
      <c r="BD40" s="244" t="str">
        <f>IF('Measured Data'!$E32&gt;0,'Measured Data'!#REF!,"")</f>
        <v/>
      </c>
      <c r="BE40" s="244" t="str">
        <f>IF('Measured Data'!$E32&gt;0,'Measured Data'!#REF!,"")</f>
        <v/>
      </c>
      <c r="BF40" s="244" t="str">
        <f>IF('Measured Data'!$E32&gt;0,'Measured Data'!#REF!,"")</f>
        <v/>
      </c>
      <c r="BG40" s="244" t="str">
        <f>IF('Measured Data'!$E32&gt;0,'Measured Data'!#REF!,"")</f>
        <v/>
      </c>
      <c r="BH40" s="244" t="str">
        <f>IF('Measured Data'!$E32&gt;0,'Measured Data'!#REF!,"")</f>
        <v/>
      </c>
      <c r="BI40" s="244" t="str">
        <f>IF('Measured Data'!$E32&gt;0,'Measured Data'!#REF!,"")</f>
        <v/>
      </c>
      <c r="BJ40" s="244" t="str">
        <f>IF('Measured Data'!$E32&gt;0,'Measured Data'!#REF!,"")</f>
        <v/>
      </c>
      <c r="BK40" s="244" t="str">
        <f>IF('Measured Data'!$E32&gt;0,'Measured Data'!#REF!,"")</f>
        <v/>
      </c>
      <c r="BL40" s="244" t="str">
        <f>IF('Measured Data'!$E32&gt;0,'Measured Data'!#REF!,"")</f>
        <v/>
      </c>
      <c r="BM40" s="244" t="str">
        <f>IF('Measured Data'!$E32&gt;0,'Measured Data'!#REF!,"")</f>
        <v/>
      </c>
      <c r="BN40" s="244" t="str">
        <f>IF('Measured Data'!$E32&gt;0,'In Process Calc.'!B33,"")</f>
        <v/>
      </c>
      <c r="BO40" s="244" t="str">
        <f>IF('Measured Data'!$E32&gt;0,'In Process Calc.'!C33,"")</f>
        <v/>
      </c>
    </row>
    <row r="41" spans="1:67">
      <c r="A41" s="238" t="str">
        <f>IF('Measured Data'!$E33&gt;0,'Measured Data'!$B$1,"")</f>
        <v/>
      </c>
      <c r="B41" s="238" t="str">
        <f>IF('Measured Data'!$E33&gt;0,'Measured Data'!A32+0.1,"")</f>
        <v/>
      </c>
      <c r="C41" s="242" t="str">
        <f>IF('Measured Data'!$E33&gt;0,'Measured Data'!B32,"")</f>
        <v/>
      </c>
      <c r="D41" s="247" t="str">
        <f>IF('Measured Data'!$E33&gt;0,'Measured Data'!C32,"")</f>
        <v/>
      </c>
      <c r="E41" s="238" t="str">
        <f>IF('Measured Data'!$E33&gt;0,'Measured Data'!D32,"")</f>
        <v/>
      </c>
      <c r="F41" s="238" t="str">
        <f>IF('Measured Data'!$E33&gt;0,'Measured Data'!E32,"")</f>
        <v/>
      </c>
      <c r="G41" s="238" t="str">
        <f>IF('Measured Data'!$E33&gt;0,'Measured Data'!G32,"")</f>
        <v/>
      </c>
      <c r="H41" s="243" t="str">
        <f>IF('Measured Data'!$E33&gt;0,'Measured Data'!H32,"")</f>
        <v/>
      </c>
      <c r="I41" s="243" t="str">
        <f>IF('Measured Data'!$E33&gt;0,'Measured Data'!I32,"")</f>
        <v/>
      </c>
      <c r="J41" s="243" t="str">
        <f>IF('Measured Data'!$E33&gt;0,'Measured Data'!J32,"")</f>
        <v/>
      </c>
      <c r="K41" s="243" t="str">
        <f>IF('Measured Data'!$E33&gt;0,'Measured Data'!K32,"")</f>
        <v/>
      </c>
      <c r="L41" s="238" t="str">
        <f>IF('Measured Data'!$E33&gt;0,'Measured Data'!L32,"")</f>
        <v/>
      </c>
      <c r="M41" s="238" t="str">
        <f>IF('Measured Data'!$E33&gt;0,'Measured Data'!M32,"")</f>
        <v/>
      </c>
      <c r="N41" s="238" t="str">
        <f>IF('Measured Data'!$E33&gt;0,'Measured Data'!N32,"")</f>
        <v/>
      </c>
      <c r="O41" s="238" t="str">
        <f>IF('Measured Data'!$E33&gt;0,'Measured Data'!O32,"")</f>
        <v/>
      </c>
      <c r="P41" s="238" t="str">
        <f>IF('Measured Data'!$E33&gt;0,'Measured Data'!P32,"")</f>
        <v/>
      </c>
      <c r="Q41" s="238" t="str">
        <f>IF('Measured Data'!$E33&gt;0,'Measured Data'!Q32,"")</f>
        <v/>
      </c>
      <c r="R41" s="238" t="str">
        <f>IF('Measured Data'!$E33&gt;0,'Measured Data'!R32,"")</f>
        <v/>
      </c>
      <c r="S41" s="238" t="str">
        <f>IF('Measured Data'!$E33&gt;0,'Measured Data'!S32,"")</f>
        <v/>
      </c>
      <c r="T41" s="244" t="str">
        <f>IF('Measured Data'!$E33&gt;0,'Measured Data'!T32+'Measured Data'!$E33*'Measured Data'!#REF!/'In Process Calc.'!$J35,"")</f>
        <v/>
      </c>
      <c r="U41" s="244" t="str">
        <f>IF('Measured Data'!$E33&gt;0,'Measured Data'!U32+'Measured Data'!$E33*'Measured Data'!#REF!/'In Process Calc.'!$J35,"")</f>
        <v/>
      </c>
      <c r="V41" s="244" t="str">
        <f>IF('Measured Data'!$E33&gt;0,'Measured Data'!V32+'Measured Data'!$E33*'Measured Data'!#REF!/'In Process Calc.'!$J35,"")</f>
        <v/>
      </c>
      <c r="W41" s="244" t="str">
        <f>IF('Measured Data'!$E33&gt;0,'Measured Data'!W32+'Measured Data'!$E33*'Measured Data'!#REF!/'In Process Calc.'!$J35,"")</f>
        <v/>
      </c>
      <c r="X41" s="244" t="str">
        <f>IF('Measured Data'!$E33&gt;0,'Measured Data'!X32+'Measured Data'!$E33*'Measured Data'!#REF!/'In Process Calc.'!$J35,"")</f>
        <v/>
      </c>
      <c r="Y41" s="244" t="str">
        <f>IF('Measured Data'!$E33&gt;0,'Measured Data'!Y32+'Measured Data'!$E33*'Measured Data'!#REF!/'In Process Calc.'!$J35,"")</f>
        <v/>
      </c>
      <c r="Z41" s="244" t="str">
        <f>IF('Measured Data'!$E33&gt;0,'Measured Data'!Z32+'Measured Data'!$E33*'Measured Data'!#REF!/'In Process Calc.'!$J35,"")</f>
        <v/>
      </c>
      <c r="AA41" s="244" t="str">
        <f>IF('Measured Data'!$E33&gt;0,'Measured Data'!AA32+'Measured Data'!$E33*'Measured Data'!#REF!/'In Process Calc.'!$J35,"")</f>
        <v/>
      </c>
      <c r="AB41" s="244" t="str">
        <f>IF('Measured Data'!$E33&gt;0,'Measured Data'!AB32+'Measured Data'!$E33*'Measured Data'!#REF!/'In Process Calc.'!$J35,"")</f>
        <v/>
      </c>
      <c r="AC41" s="244" t="str">
        <f>IF('Measured Data'!$E33&gt;0,'Measured Data'!AC32+'Measured Data'!$E33*'Measured Data'!#REF!/'In Process Calc.'!$J35,"")</f>
        <v/>
      </c>
      <c r="AD41" s="244" t="str">
        <f>IF('Measured Data'!$E33&gt;0,'Measured Data'!AD32+'Measured Data'!$E33*'Measured Data'!#REF!/'In Process Calc.'!$J35,"")</f>
        <v/>
      </c>
      <c r="AE41" s="244" t="str">
        <f>IF('Measured Data'!$E33&gt;0,'Measured Data'!AE32+'Measured Data'!$E33*'Measured Data'!#REF!/'In Process Calc.'!$J35,"")</f>
        <v/>
      </c>
      <c r="AF41" s="244" t="str">
        <f>IF('Measured Data'!$E33&gt;0,'Measured Data'!AF32+'Measured Data'!$E33*'Measured Data'!#REF!/'In Process Calc.'!$J35,"")</f>
        <v/>
      </c>
      <c r="AG41" s="244" t="str">
        <f>IF('Measured Data'!$E33&gt;0,'Measured Data'!AG32+'Measured Data'!$E33*'Measured Data'!#REF!/'In Process Calc.'!$J35,"")</f>
        <v/>
      </c>
      <c r="AH41" s="244" t="str">
        <f>IF('Measured Data'!$E33&gt;0,'Measured Data'!AH32+'Measured Data'!$E33*'Measured Data'!#REF!/'In Process Calc.'!$J35,"")</f>
        <v/>
      </c>
      <c r="AI41" s="244" t="str">
        <f>IF('Measured Data'!$E33&gt;0,'Measured Data'!AI32+'Measured Data'!$E33*'Measured Data'!#REF!/'In Process Calc.'!$J35,"")</f>
        <v/>
      </c>
      <c r="AJ41" s="244" t="str">
        <f>IF('Measured Data'!$E33&gt;0,'Measured Data'!AJ32+'Measured Data'!$E33*'Measured Data'!#REF!/'In Process Calc.'!$J35,"")</f>
        <v/>
      </c>
      <c r="AK41" s="244" t="str">
        <f>IF('Measured Data'!$E33&gt;0,'Measured Data'!AK32+'Measured Data'!$E33*'Measured Data'!#REF!/'In Process Calc.'!$J35,"")</f>
        <v/>
      </c>
      <c r="AL41" s="244" t="str">
        <f>IF('Measured Data'!$E33&gt;0,'Measured Data'!AL32+'Measured Data'!$E33*'Measured Data'!#REF!/'In Process Calc.'!$J35,"")</f>
        <v/>
      </c>
      <c r="AM41" s="244" t="str">
        <f>IF('Measured Data'!$E33&gt;0,'Measured Data'!AM32+'Measured Data'!$E33*'Measured Data'!#REF!/'In Process Calc.'!$J35,"")</f>
        <v/>
      </c>
      <c r="AN41" s="244" t="str">
        <f>IF('Measured Data'!$E33&gt;0,'Measured Data'!AN32+'Measured Data'!$E33*'Measured Data'!#REF!/'In Process Calc.'!$J35,"")</f>
        <v/>
      </c>
      <c r="AO41" s="244" t="str">
        <f>IF('Measured Data'!$E33&gt;0,'Measured Data'!AO32+'Measured Data'!$E33*'Measured Data'!#REF!/'In Process Calc.'!$J35,"")</f>
        <v/>
      </c>
      <c r="AP41" s="244" t="str">
        <f>IF('Measured Data'!$E33&gt;0,'Measured Data'!AP32+'Measured Data'!$E33*'Measured Data'!AQ32/'In Process Calc.'!$J35,"")</f>
        <v/>
      </c>
      <c r="AQ41" s="244" t="str">
        <f>IF('Measured Data'!$E33&gt;0,'Measured Data'!#REF!+'Measured Data'!$E33*'Measured Data'!AR32/'In Process Calc.'!$J35,"")</f>
        <v/>
      </c>
      <c r="AR41" s="244" t="str">
        <f>IF('Measured Data'!$E33&gt;0,'Measured Data'!#REF!,"")</f>
        <v/>
      </c>
      <c r="AS41" s="244" t="str">
        <f>IF('Measured Data'!$E33&gt;0,'Measured Data'!#REF!,"")</f>
        <v/>
      </c>
      <c r="AT41" s="244" t="str">
        <f>IF('Measured Data'!$E33&gt;0,'Measured Data'!#REF!,"")</f>
        <v/>
      </c>
      <c r="AU41" s="244" t="str">
        <f>IF('Measured Data'!$E33&gt;0,'Measured Data'!#REF!,"")</f>
        <v/>
      </c>
      <c r="AV41" s="244" t="str">
        <f>IF('Measured Data'!$E33&gt;0,'Measured Data'!#REF!,"")</f>
        <v/>
      </c>
      <c r="AW41" s="244" t="str">
        <f>IF('Measured Data'!$E33&gt;0,'Measured Data'!#REF!,"")</f>
        <v/>
      </c>
      <c r="AX41" s="244" t="str">
        <f>IF('Measured Data'!$E33&gt;0,'Measured Data'!#REF!,"")</f>
        <v/>
      </c>
      <c r="AY41" s="244" t="str">
        <f>IF('Measured Data'!$E33&gt;0,'Measured Data'!#REF!,"")</f>
        <v/>
      </c>
      <c r="AZ41" s="244" t="str">
        <f>IF('Measured Data'!$E33&gt;0,'Measured Data'!#REF!,"")</f>
        <v/>
      </c>
      <c r="BA41" s="244" t="str">
        <f>IF('Measured Data'!$E33&gt;0,'Measured Data'!#REF!,"")</f>
        <v/>
      </c>
      <c r="BB41" s="244" t="str">
        <f>IF('Measured Data'!$E33&gt;0,'Measured Data'!#REF!,"")</f>
        <v/>
      </c>
      <c r="BC41" s="244" t="str">
        <f>IF('Measured Data'!$E33&gt;0,'Measured Data'!#REF!,"")</f>
        <v/>
      </c>
      <c r="BD41" s="244" t="str">
        <f>IF('Measured Data'!$E33&gt;0,'Measured Data'!#REF!,"")</f>
        <v/>
      </c>
      <c r="BE41" s="244" t="str">
        <f>IF('Measured Data'!$E33&gt;0,'Measured Data'!#REF!,"")</f>
        <v/>
      </c>
      <c r="BF41" s="244" t="str">
        <f>IF('Measured Data'!$E33&gt;0,'Measured Data'!#REF!,"")</f>
        <v/>
      </c>
      <c r="BG41" s="244" t="str">
        <f>IF('Measured Data'!$E33&gt;0,'Measured Data'!#REF!,"")</f>
        <v/>
      </c>
      <c r="BH41" s="244" t="str">
        <f>IF('Measured Data'!$E33&gt;0,'Measured Data'!#REF!,"")</f>
        <v/>
      </c>
      <c r="BI41" s="244" t="str">
        <f>IF('Measured Data'!$E33&gt;0,'Measured Data'!#REF!,"")</f>
        <v/>
      </c>
      <c r="BJ41" s="244" t="str">
        <f>IF('Measured Data'!$E33&gt;0,'Measured Data'!#REF!,"")</f>
        <v/>
      </c>
      <c r="BK41" s="244" t="str">
        <f>IF('Measured Data'!$E33&gt;0,'Measured Data'!#REF!,"")</f>
        <v/>
      </c>
      <c r="BL41" s="244" t="str">
        <f>IF('Measured Data'!$E33&gt;0,'Measured Data'!#REF!,"")</f>
        <v/>
      </c>
      <c r="BM41" s="244" t="str">
        <f>IF('Measured Data'!$E33&gt;0,'Measured Data'!#REF!,"")</f>
        <v/>
      </c>
      <c r="BN41" s="244" t="str">
        <f>IF('Measured Data'!$E33&gt;0,'In Process Calc.'!B34,"")</f>
        <v/>
      </c>
      <c r="BO41" s="244" t="str">
        <f>IF('Measured Data'!$E33&gt;0,'In Process Calc.'!C34,"")</f>
        <v/>
      </c>
    </row>
    <row r="42" spans="1:67">
      <c r="A42" s="238" t="str">
        <f>IF('Measured Data'!$E34&gt;0,'Measured Data'!$B$1,"")</f>
        <v/>
      </c>
      <c r="B42" s="238" t="str">
        <f>IF('Measured Data'!$E34&gt;0,'Measured Data'!A33+0.1,"")</f>
        <v/>
      </c>
      <c r="C42" s="242" t="str">
        <f>IF('Measured Data'!$E34&gt;0,'Measured Data'!B33,"")</f>
        <v/>
      </c>
      <c r="D42" s="247" t="str">
        <f>IF('Measured Data'!$E34&gt;0,'Measured Data'!C33,"")</f>
        <v/>
      </c>
      <c r="E42" s="238" t="str">
        <f>IF('Measured Data'!$E34&gt;0,'Measured Data'!D33,"")</f>
        <v/>
      </c>
      <c r="F42" s="238" t="str">
        <f>IF('Measured Data'!$E34&gt;0,'Measured Data'!E33,"")</f>
        <v/>
      </c>
      <c r="G42" s="238" t="str">
        <f>IF('Measured Data'!$E34&gt;0,'Measured Data'!G33,"")</f>
        <v/>
      </c>
      <c r="H42" s="243" t="str">
        <f>IF('Measured Data'!$E34&gt;0,'Measured Data'!H33,"")</f>
        <v/>
      </c>
      <c r="I42" s="243" t="str">
        <f>IF('Measured Data'!$E34&gt;0,'Measured Data'!I33,"")</f>
        <v/>
      </c>
      <c r="J42" s="243" t="str">
        <f>IF('Measured Data'!$E34&gt;0,'Measured Data'!J33,"")</f>
        <v/>
      </c>
      <c r="K42" s="243" t="str">
        <f>IF('Measured Data'!$E34&gt;0,'Measured Data'!K33,"")</f>
        <v/>
      </c>
      <c r="L42" s="238" t="str">
        <f>IF('Measured Data'!$E34&gt;0,'Measured Data'!L33,"")</f>
        <v/>
      </c>
      <c r="M42" s="238" t="str">
        <f>IF('Measured Data'!$E34&gt;0,'Measured Data'!M33,"")</f>
        <v/>
      </c>
      <c r="N42" s="238" t="str">
        <f>IF('Measured Data'!$E34&gt;0,'Measured Data'!N33,"")</f>
        <v/>
      </c>
      <c r="O42" s="238" t="str">
        <f>IF('Measured Data'!$E34&gt;0,'Measured Data'!O33,"")</f>
        <v/>
      </c>
      <c r="P42" s="238" t="str">
        <f>IF('Measured Data'!$E34&gt;0,'Measured Data'!P33,"")</f>
        <v/>
      </c>
      <c r="Q42" s="238" t="str">
        <f>IF('Measured Data'!$E34&gt;0,'Measured Data'!Q33,"")</f>
        <v/>
      </c>
      <c r="R42" s="238" t="str">
        <f>IF('Measured Data'!$E34&gt;0,'Measured Data'!R33,"")</f>
        <v/>
      </c>
      <c r="S42" s="238" t="str">
        <f>IF('Measured Data'!$E34&gt;0,'Measured Data'!S33,"")</f>
        <v/>
      </c>
      <c r="T42" s="244" t="str">
        <f>IF('Measured Data'!$E34&gt;0,'Measured Data'!T33+'Measured Data'!$E34*'Measured Data'!#REF!/'In Process Calc.'!$J36,"")</f>
        <v/>
      </c>
      <c r="U42" s="244" t="str">
        <f>IF('Measured Data'!$E34&gt;0,'Measured Data'!U33+'Measured Data'!$E34*'Measured Data'!#REF!/'In Process Calc.'!$J36,"")</f>
        <v/>
      </c>
      <c r="V42" s="244" t="str">
        <f>IF('Measured Data'!$E34&gt;0,'Measured Data'!V33+'Measured Data'!$E34*'Measured Data'!#REF!/'In Process Calc.'!$J36,"")</f>
        <v/>
      </c>
      <c r="W42" s="244" t="str">
        <f>IF('Measured Data'!$E34&gt;0,'Measured Data'!W33+'Measured Data'!$E34*'Measured Data'!#REF!/'In Process Calc.'!$J36,"")</f>
        <v/>
      </c>
      <c r="X42" s="244" t="str">
        <f>IF('Measured Data'!$E34&gt;0,'Measured Data'!X33+'Measured Data'!$E34*'Measured Data'!#REF!/'In Process Calc.'!$J36,"")</f>
        <v/>
      </c>
      <c r="Y42" s="244" t="str">
        <f>IF('Measured Data'!$E34&gt;0,'Measured Data'!Y33+'Measured Data'!$E34*'Measured Data'!#REF!/'In Process Calc.'!$J36,"")</f>
        <v/>
      </c>
      <c r="Z42" s="244" t="str">
        <f>IF('Measured Data'!$E34&gt;0,'Measured Data'!Z33+'Measured Data'!$E34*'Measured Data'!#REF!/'In Process Calc.'!$J36,"")</f>
        <v/>
      </c>
      <c r="AA42" s="244" t="str">
        <f>IF('Measured Data'!$E34&gt;0,'Measured Data'!AA33+'Measured Data'!$E34*'Measured Data'!#REF!/'In Process Calc.'!$J36,"")</f>
        <v/>
      </c>
      <c r="AB42" s="244" t="str">
        <f>IF('Measured Data'!$E34&gt;0,'Measured Data'!AB33+'Measured Data'!$E34*'Measured Data'!#REF!/'In Process Calc.'!$J36,"")</f>
        <v/>
      </c>
      <c r="AC42" s="244" t="str">
        <f>IF('Measured Data'!$E34&gt;0,'Measured Data'!AC33+'Measured Data'!$E34*'Measured Data'!#REF!/'In Process Calc.'!$J36,"")</f>
        <v/>
      </c>
      <c r="AD42" s="244" t="str">
        <f>IF('Measured Data'!$E34&gt;0,'Measured Data'!AD33+'Measured Data'!$E34*'Measured Data'!#REF!/'In Process Calc.'!$J36,"")</f>
        <v/>
      </c>
      <c r="AE42" s="244" t="str">
        <f>IF('Measured Data'!$E34&gt;0,'Measured Data'!AE33+'Measured Data'!$E34*'Measured Data'!#REF!/'In Process Calc.'!$J36,"")</f>
        <v/>
      </c>
      <c r="AF42" s="244" t="str">
        <f>IF('Measured Data'!$E34&gt;0,'Measured Data'!AF33+'Measured Data'!$E34*'Measured Data'!#REF!/'In Process Calc.'!$J36,"")</f>
        <v/>
      </c>
      <c r="AG42" s="244" t="str">
        <f>IF('Measured Data'!$E34&gt;0,'Measured Data'!AG33+'Measured Data'!$E34*'Measured Data'!#REF!/'In Process Calc.'!$J36,"")</f>
        <v/>
      </c>
      <c r="AH42" s="244" t="str">
        <f>IF('Measured Data'!$E34&gt;0,'Measured Data'!AH33+'Measured Data'!$E34*'Measured Data'!#REF!/'In Process Calc.'!$J36,"")</f>
        <v/>
      </c>
      <c r="AI42" s="244" t="str">
        <f>IF('Measured Data'!$E34&gt;0,'Measured Data'!AI33+'Measured Data'!$E34*'Measured Data'!#REF!/'In Process Calc.'!$J36,"")</f>
        <v/>
      </c>
      <c r="AJ42" s="244" t="str">
        <f>IF('Measured Data'!$E34&gt;0,'Measured Data'!AJ33+'Measured Data'!$E34*'Measured Data'!#REF!/'In Process Calc.'!$J36,"")</f>
        <v/>
      </c>
      <c r="AK42" s="244" t="str">
        <f>IF('Measured Data'!$E34&gt;0,'Measured Data'!AK33+'Measured Data'!$E34*'Measured Data'!#REF!/'In Process Calc.'!$J36,"")</f>
        <v/>
      </c>
      <c r="AL42" s="244" t="str">
        <f>IF('Measured Data'!$E34&gt;0,'Measured Data'!AL33+'Measured Data'!$E34*'Measured Data'!#REF!/'In Process Calc.'!$J36,"")</f>
        <v/>
      </c>
      <c r="AM42" s="244" t="str">
        <f>IF('Measured Data'!$E34&gt;0,'Measured Data'!AM33+'Measured Data'!$E34*'Measured Data'!#REF!/'In Process Calc.'!$J36,"")</f>
        <v/>
      </c>
      <c r="AN42" s="244" t="str">
        <f>IF('Measured Data'!$E34&gt;0,'Measured Data'!AN33+'Measured Data'!$E34*'Measured Data'!#REF!/'In Process Calc.'!$J36,"")</f>
        <v/>
      </c>
      <c r="AO42" s="244" t="str">
        <f>IF('Measured Data'!$E34&gt;0,'Measured Data'!AO33+'Measured Data'!$E34*'Measured Data'!#REF!/'In Process Calc.'!$J36,"")</f>
        <v/>
      </c>
      <c r="AP42" s="244" t="str">
        <f>IF('Measured Data'!$E34&gt;0,'Measured Data'!AP33+'Measured Data'!$E34*'Measured Data'!AQ33/'In Process Calc.'!$J36,"")</f>
        <v/>
      </c>
      <c r="AQ42" s="244" t="str">
        <f>IF('Measured Data'!$E34&gt;0,'Measured Data'!#REF!+'Measured Data'!$E34*'Measured Data'!AR33/'In Process Calc.'!$J36,"")</f>
        <v/>
      </c>
      <c r="AR42" s="244" t="str">
        <f>IF('Measured Data'!$E34&gt;0,'Measured Data'!#REF!,"")</f>
        <v/>
      </c>
      <c r="AS42" s="244" t="str">
        <f>IF('Measured Data'!$E34&gt;0,'Measured Data'!#REF!,"")</f>
        <v/>
      </c>
      <c r="AT42" s="244" t="str">
        <f>IF('Measured Data'!$E34&gt;0,'Measured Data'!#REF!,"")</f>
        <v/>
      </c>
      <c r="AU42" s="244" t="str">
        <f>IF('Measured Data'!$E34&gt;0,'Measured Data'!#REF!,"")</f>
        <v/>
      </c>
      <c r="AV42" s="244" t="str">
        <f>IF('Measured Data'!$E34&gt;0,'Measured Data'!#REF!,"")</f>
        <v/>
      </c>
      <c r="AW42" s="244" t="str">
        <f>IF('Measured Data'!$E34&gt;0,'Measured Data'!#REF!,"")</f>
        <v/>
      </c>
      <c r="AX42" s="244" t="str">
        <f>IF('Measured Data'!$E34&gt;0,'Measured Data'!#REF!,"")</f>
        <v/>
      </c>
      <c r="AY42" s="244" t="str">
        <f>IF('Measured Data'!$E34&gt;0,'Measured Data'!#REF!,"")</f>
        <v/>
      </c>
      <c r="AZ42" s="244" t="str">
        <f>IF('Measured Data'!$E34&gt;0,'Measured Data'!#REF!,"")</f>
        <v/>
      </c>
      <c r="BA42" s="244" t="str">
        <f>IF('Measured Data'!$E34&gt;0,'Measured Data'!#REF!,"")</f>
        <v/>
      </c>
      <c r="BB42" s="244" t="str">
        <f>IF('Measured Data'!$E34&gt;0,'Measured Data'!#REF!,"")</f>
        <v/>
      </c>
      <c r="BC42" s="244" t="str">
        <f>IF('Measured Data'!$E34&gt;0,'Measured Data'!#REF!,"")</f>
        <v/>
      </c>
      <c r="BD42" s="244" t="str">
        <f>IF('Measured Data'!$E34&gt;0,'Measured Data'!#REF!,"")</f>
        <v/>
      </c>
      <c r="BE42" s="244" t="str">
        <f>IF('Measured Data'!$E34&gt;0,'Measured Data'!#REF!,"")</f>
        <v/>
      </c>
      <c r="BF42" s="244" t="str">
        <f>IF('Measured Data'!$E34&gt;0,'Measured Data'!#REF!,"")</f>
        <v/>
      </c>
      <c r="BG42" s="244" t="str">
        <f>IF('Measured Data'!$E34&gt;0,'Measured Data'!#REF!,"")</f>
        <v/>
      </c>
      <c r="BH42" s="244" t="str">
        <f>IF('Measured Data'!$E34&gt;0,'Measured Data'!#REF!,"")</f>
        <v/>
      </c>
      <c r="BI42" s="244" t="str">
        <f>IF('Measured Data'!$E34&gt;0,'Measured Data'!#REF!,"")</f>
        <v/>
      </c>
      <c r="BJ42" s="244" t="str">
        <f>IF('Measured Data'!$E34&gt;0,'Measured Data'!#REF!,"")</f>
        <v/>
      </c>
      <c r="BK42" s="244" t="str">
        <f>IF('Measured Data'!$E34&gt;0,'Measured Data'!#REF!,"")</f>
        <v/>
      </c>
      <c r="BL42" s="244" t="str">
        <f>IF('Measured Data'!$E34&gt;0,'Measured Data'!#REF!,"")</f>
        <v/>
      </c>
      <c r="BM42" s="244" t="str">
        <f>IF('Measured Data'!$E34&gt;0,'Measured Data'!#REF!,"")</f>
        <v/>
      </c>
      <c r="BN42" s="244" t="str">
        <f>IF('Measured Data'!$E34&gt;0,'In Process Calc.'!B35,"")</f>
        <v/>
      </c>
      <c r="BO42" s="244" t="str">
        <f>IF('Measured Data'!$E34&gt;0,'In Process Calc.'!C35,"")</f>
        <v/>
      </c>
    </row>
    <row r="43" spans="1:67">
      <c r="A43" s="238" t="str">
        <f>IF('Measured Data'!$E35&gt;0,'Measured Data'!$B$1,"")</f>
        <v/>
      </c>
      <c r="B43" s="238" t="str">
        <f>IF('Measured Data'!$E35&gt;0,'Measured Data'!A34+0.1,"")</f>
        <v/>
      </c>
      <c r="C43" s="242" t="str">
        <f>IF('Measured Data'!$E35&gt;0,'Measured Data'!B34,"")</f>
        <v/>
      </c>
      <c r="D43" s="247" t="str">
        <f>IF('Measured Data'!$E35&gt;0,'Measured Data'!C34,"")</f>
        <v/>
      </c>
      <c r="E43" s="238" t="str">
        <f>IF('Measured Data'!$E35&gt;0,'Measured Data'!D34,"")</f>
        <v/>
      </c>
      <c r="F43" s="238" t="str">
        <f>IF('Measured Data'!$E35&gt;0,'Measured Data'!E34,"")</f>
        <v/>
      </c>
      <c r="G43" s="238" t="str">
        <f>IF('Measured Data'!$E35&gt;0,'Measured Data'!G34,"")</f>
        <v/>
      </c>
      <c r="H43" s="243" t="str">
        <f>IF('Measured Data'!$E35&gt;0,'Measured Data'!H34,"")</f>
        <v/>
      </c>
      <c r="I43" s="243" t="str">
        <f>IF('Measured Data'!$E35&gt;0,'Measured Data'!I34,"")</f>
        <v/>
      </c>
      <c r="J43" s="243" t="str">
        <f>IF('Measured Data'!$E35&gt;0,'Measured Data'!J34,"")</f>
        <v/>
      </c>
      <c r="K43" s="243" t="str">
        <f>IF('Measured Data'!$E35&gt;0,'Measured Data'!K34,"")</f>
        <v/>
      </c>
      <c r="L43" s="238" t="str">
        <f>IF('Measured Data'!$E35&gt;0,'Measured Data'!L34,"")</f>
        <v/>
      </c>
      <c r="M43" s="238" t="str">
        <f>IF('Measured Data'!$E35&gt;0,'Measured Data'!M34,"")</f>
        <v/>
      </c>
      <c r="N43" s="238" t="str">
        <f>IF('Measured Data'!$E35&gt;0,'Measured Data'!N34,"")</f>
        <v/>
      </c>
      <c r="O43" s="238" t="str">
        <f>IF('Measured Data'!$E35&gt;0,'Measured Data'!O34,"")</f>
        <v/>
      </c>
      <c r="P43" s="238" t="str">
        <f>IF('Measured Data'!$E35&gt;0,'Measured Data'!P34,"")</f>
        <v/>
      </c>
      <c r="Q43" s="238" t="str">
        <f>IF('Measured Data'!$E35&gt;0,'Measured Data'!Q34,"")</f>
        <v/>
      </c>
      <c r="R43" s="238" t="str">
        <f>IF('Measured Data'!$E35&gt;0,'Measured Data'!R34,"")</f>
        <v/>
      </c>
      <c r="S43" s="238" t="str">
        <f>IF('Measured Data'!$E35&gt;0,'Measured Data'!S34,"")</f>
        <v/>
      </c>
      <c r="T43" s="244" t="str">
        <f>IF('Measured Data'!$E35&gt;0,'Measured Data'!T34+'Measured Data'!$E35*'Measured Data'!#REF!/'In Process Calc.'!$J37,"")</f>
        <v/>
      </c>
      <c r="U43" s="244" t="str">
        <f>IF('Measured Data'!$E35&gt;0,'Measured Data'!U34+'Measured Data'!$E35*'Measured Data'!#REF!/'In Process Calc.'!$J37,"")</f>
        <v/>
      </c>
      <c r="V43" s="244" t="str">
        <f>IF('Measured Data'!$E35&gt;0,'Measured Data'!V34+'Measured Data'!$E35*'Measured Data'!#REF!/'In Process Calc.'!$J37,"")</f>
        <v/>
      </c>
      <c r="W43" s="244" t="str">
        <f>IF('Measured Data'!$E35&gt;0,'Measured Data'!W34+'Measured Data'!$E35*'Measured Data'!#REF!/'In Process Calc.'!$J37,"")</f>
        <v/>
      </c>
      <c r="X43" s="244" t="str">
        <f>IF('Measured Data'!$E35&gt;0,'Measured Data'!X34+'Measured Data'!$E35*'Measured Data'!#REF!/'In Process Calc.'!$J37,"")</f>
        <v/>
      </c>
      <c r="Y43" s="244" t="str">
        <f>IF('Measured Data'!$E35&gt;0,'Measured Data'!Y34+'Measured Data'!$E35*'Measured Data'!#REF!/'In Process Calc.'!$J37,"")</f>
        <v/>
      </c>
      <c r="Z43" s="244" t="str">
        <f>IF('Measured Data'!$E35&gt;0,'Measured Data'!Z34+'Measured Data'!$E35*'Measured Data'!#REF!/'In Process Calc.'!$J37,"")</f>
        <v/>
      </c>
      <c r="AA43" s="244" t="str">
        <f>IF('Measured Data'!$E35&gt;0,'Measured Data'!AA34+'Measured Data'!$E35*'Measured Data'!#REF!/'In Process Calc.'!$J37,"")</f>
        <v/>
      </c>
      <c r="AB43" s="244" t="str">
        <f>IF('Measured Data'!$E35&gt;0,'Measured Data'!AB34+'Measured Data'!$E35*'Measured Data'!#REF!/'In Process Calc.'!$J37,"")</f>
        <v/>
      </c>
      <c r="AC43" s="244" t="str">
        <f>IF('Measured Data'!$E35&gt;0,'Measured Data'!AC34+'Measured Data'!$E35*'Measured Data'!#REF!/'In Process Calc.'!$J37,"")</f>
        <v/>
      </c>
      <c r="AD43" s="244" t="str">
        <f>IF('Measured Data'!$E35&gt;0,'Measured Data'!AD34+'Measured Data'!$E35*'Measured Data'!#REF!/'In Process Calc.'!$J37,"")</f>
        <v/>
      </c>
      <c r="AE43" s="244" t="str">
        <f>IF('Measured Data'!$E35&gt;0,'Measured Data'!AE34+'Measured Data'!$E35*'Measured Data'!#REF!/'In Process Calc.'!$J37,"")</f>
        <v/>
      </c>
      <c r="AF43" s="244" t="str">
        <f>IF('Measured Data'!$E35&gt;0,'Measured Data'!AF34+'Measured Data'!$E35*'Measured Data'!#REF!/'In Process Calc.'!$J37,"")</f>
        <v/>
      </c>
      <c r="AG43" s="244" t="str">
        <f>IF('Measured Data'!$E35&gt;0,'Measured Data'!AG34+'Measured Data'!$E35*'Measured Data'!#REF!/'In Process Calc.'!$J37,"")</f>
        <v/>
      </c>
      <c r="AH43" s="244" t="str">
        <f>IF('Measured Data'!$E35&gt;0,'Measured Data'!AH34+'Measured Data'!$E35*'Measured Data'!#REF!/'In Process Calc.'!$J37,"")</f>
        <v/>
      </c>
      <c r="AI43" s="244" t="str">
        <f>IF('Measured Data'!$E35&gt;0,'Measured Data'!AI34+'Measured Data'!$E35*'Measured Data'!#REF!/'In Process Calc.'!$J37,"")</f>
        <v/>
      </c>
      <c r="AJ43" s="244" t="str">
        <f>IF('Measured Data'!$E35&gt;0,'Measured Data'!AJ34+'Measured Data'!$E35*'Measured Data'!#REF!/'In Process Calc.'!$J37,"")</f>
        <v/>
      </c>
      <c r="AK43" s="244" t="str">
        <f>IF('Measured Data'!$E35&gt;0,'Measured Data'!AK34+'Measured Data'!$E35*'Measured Data'!#REF!/'In Process Calc.'!$J37,"")</f>
        <v/>
      </c>
      <c r="AL43" s="244" t="str">
        <f>IF('Measured Data'!$E35&gt;0,'Measured Data'!AL34+'Measured Data'!$E35*'Measured Data'!#REF!/'In Process Calc.'!$J37,"")</f>
        <v/>
      </c>
      <c r="AM43" s="244" t="str">
        <f>IF('Measured Data'!$E35&gt;0,'Measured Data'!AM34+'Measured Data'!$E35*'Measured Data'!#REF!/'In Process Calc.'!$J37,"")</f>
        <v/>
      </c>
      <c r="AN43" s="244" t="str">
        <f>IF('Measured Data'!$E35&gt;0,'Measured Data'!AN34+'Measured Data'!$E35*'Measured Data'!#REF!/'In Process Calc.'!$J37,"")</f>
        <v/>
      </c>
      <c r="AO43" s="244" t="str">
        <f>IF('Measured Data'!$E35&gt;0,'Measured Data'!AO34+'Measured Data'!$E35*'Measured Data'!#REF!/'In Process Calc.'!$J37,"")</f>
        <v/>
      </c>
      <c r="AP43" s="244" t="str">
        <f>IF('Measured Data'!$E35&gt;0,'Measured Data'!AP34+'Measured Data'!$E35*'Measured Data'!AQ34/'In Process Calc.'!$J37,"")</f>
        <v/>
      </c>
      <c r="AQ43" s="244" t="str">
        <f>IF('Measured Data'!$E35&gt;0,'Measured Data'!#REF!+'Measured Data'!$E35*'Measured Data'!AR34/'In Process Calc.'!$J37,"")</f>
        <v/>
      </c>
      <c r="AR43" s="244" t="str">
        <f>IF('Measured Data'!$E35&gt;0,'Measured Data'!#REF!,"")</f>
        <v/>
      </c>
      <c r="AS43" s="244" t="str">
        <f>IF('Measured Data'!$E35&gt;0,'Measured Data'!#REF!,"")</f>
        <v/>
      </c>
      <c r="AT43" s="244" t="str">
        <f>IF('Measured Data'!$E35&gt;0,'Measured Data'!#REF!,"")</f>
        <v/>
      </c>
      <c r="AU43" s="244" t="str">
        <f>IF('Measured Data'!$E35&gt;0,'Measured Data'!#REF!,"")</f>
        <v/>
      </c>
      <c r="AV43" s="244" t="str">
        <f>IF('Measured Data'!$E35&gt;0,'Measured Data'!#REF!,"")</f>
        <v/>
      </c>
      <c r="AW43" s="244" t="str">
        <f>IF('Measured Data'!$E35&gt;0,'Measured Data'!#REF!,"")</f>
        <v/>
      </c>
      <c r="AX43" s="244" t="str">
        <f>IF('Measured Data'!$E35&gt;0,'Measured Data'!#REF!,"")</f>
        <v/>
      </c>
      <c r="AY43" s="244" t="str">
        <f>IF('Measured Data'!$E35&gt;0,'Measured Data'!#REF!,"")</f>
        <v/>
      </c>
      <c r="AZ43" s="244" t="str">
        <f>IF('Measured Data'!$E35&gt;0,'Measured Data'!#REF!,"")</f>
        <v/>
      </c>
      <c r="BA43" s="244" t="str">
        <f>IF('Measured Data'!$E35&gt;0,'Measured Data'!#REF!,"")</f>
        <v/>
      </c>
      <c r="BB43" s="244" t="str">
        <f>IF('Measured Data'!$E35&gt;0,'Measured Data'!#REF!,"")</f>
        <v/>
      </c>
      <c r="BC43" s="244" t="str">
        <f>IF('Measured Data'!$E35&gt;0,'Measured Data'!#REF!,"")</f>
        <v/>
      </c>
      <c r="BD43" s="244" t="str">
        <f>IF('Measured Data'!$E35&gt;0,'Measured Data'!#REF!,"")</f>
        <v/>
      </c>
      <c r="BE43" s="244" t="str">
        <f>IF('Measured Data'!$E35&gt;0,'Measured Data'!#REF!,"")</f>
        <v/>
      </c>
      <c r="BF43" s="244" t="str">
        <f>IF('Measured Data'!$E35&gt;0,'Measured Data'!#REF!,"")</f>
        <v/>
      </c>
      <c r="BG43" s="244" t="str">
        <f>IF('Measured Data'!$E35&gt;0,'Measured Data'!#REF!,"")</f>
        <v/>
      </c>
      <c r="BH43" s="244" t="str">
        <f>IF('Measured Data'!$E35&gt;0,'Measured Data'!#REF!,"")</f>
        <v/>
      </c>
      <c r="BI43" s="244" t="str">
        <f>IF('Measured Data'!$E35&gt;0,'Measured Data'!#REF!,"")</f>
        <v/>
      </c>
      <c r="BJ43" s="244" t="str">
        <f>IF('Measured Data'!$E35&gt;0,'Measured Data'!#REF!,"")</f>
        <v/>
      </c>
      <c r="BK43" s="244" t="str">
        <f>IF('Measured Data'!$E35&gt;0,'Measured Data'!#REF!,"")</f>
        <v/>
      </c>
      <c r="BL43" s="244" t="str">
        <f>IF('Measured Data'!$E35&gt;0,'Measured Data'!#REF!,"")</f>
        <v/>
      </c>
      <c r="BM43" s="244" t="str">
        <f>IF('Measured Data'!$E35&gt;0,'Measured Data'!#REF!,"")</f>
        <v/>
      </c>
      <c r="BN43" s="244" t="str">
        <f>IF('Measured Data'!$E35&gt;0,'In Process Calc.'!B36,"")</f>
        <v/>
      </c>
      <c r="BO43" s="244" t="str">
        <f>IF('Measured Data'!$E35&gt;0,'In Process Calc.'!C36,"")</f>
        <v/>
      </c>
    </row>
    <row r="44" spans="1:67">
      <c r="A44" s="238" t="str">
        <f>IF('Measured Data'!$E36&gt;0,'Measured Data'!$B$1,"")</f>
        <v/>
      </c>
      <c r="B44" s="238" t="str">
        <f>IF('Measured Data'!$E36&gt;0,'Measured Data'!A35+0.1,"")</f>
        <v/>
      </c>
      <c r="C44" s="242" t="str">
        <f>IF('Measured Data'!$E36&gt;0,'Measured Data'!B35,"")</f>
        <v/>
      </c>
      <c r="D44" s="247" t="str">
        <f>IF('Measured Data'!$E36&gt;0,'Measured Data'!C35,"")</f>
        <v/>
      </c>
      <c r="E44" s="238" t="str">
        <f>IF('Measured Data'!$E36&gt;0,'Measured Data'!D35,"")</f>
        <v/>
      </c>
      <c r="F44" s="238" t="str">
        <f>IF('Measured Data'!$E36&gt;0,'Measured Data'!E35,"")</f>
        <v/>
      </c>
      <c r="G44" s="238" t="str">
        <f>IF('Measured Data'!$E36&gt;0,'Measured Data'!G35,"")</f>
        <v/>
      </c>
      <c r="H44" s="243" t="str">
        <f>IF('Measured Data'!$E36&gt;0,'Measured Data'!H35,"")</f>
        <v/>
      </c>
      <c r="I44" s="243" t="str">
        <f>IF('Measured Data'!$E36&gt;0,'Measured Data'!I35,"")</f>
        <v/>
      </c>
      <c r="J44" s="243" t="str">
        <f>IF('Measured Data'!$E36&gt;0,'Measured Data'!J35,"")</f>
        <v/>
      </c>
      <c r="K44" s="243" t="str">
        <f>IF('Measured Data'!$E36&gt;0,'Measured Data'!K35,"")</f>
        <v/>
      </c>
      <c r="L44" s="238" t="str">
        <f>IF('Measured Data'!$E36&gt;0,'Measured Data'!L35,"")</f>
        <v/>
      </c>
      <c r="M44" s="238" t="str">
        <f>IF('Measured Data'!$E36&gt;0,'Measured Data'!M35,"")</f>
        <v/>
      </c>
      <c r="N44" s="238" t="str">
        <f>IF('Measured Data'!$E36&gt;0,'Measured Data'!N35,"")</f>
        <v/>
      </c>
      <c r="O44" s="238" t="str">
        <f>IF('Measured Data'!$E36&gt;0,'Measured Data'!O35,"")</f>
        <v/>
      </c>
      <c r="P44" s="238" t="str">
        <f>IF('Measured Data'!$E36&gt;0,'Measured Data'!P35,"")</f>
        <v/>
      </c>
      <c r="Q44" s="238" t="str">
        <f>IF('Measured Data'!$E36&gt;0,'Measured Data'!Q35,"")</f>
        <v/>
      </c>
      <c r="R44" s="238" t="str">
        <f>IF('Measured Data'!$E36&gt;0,'Measured Data'!R35,"")</f>
        <v/>
      </c>
      <c r="S44" s="238" t="str">
        <f>IF('Measured Data'!$E36&gt;0,'Measured Data'!S35,"")</f>
        <v/>
      </c>
      <c r="T44" s="244" t="str">
        <f>IF('Measured Data'!$E36&gt;0,'Measured Data'!T35+'Measured Data'!$E36*'Measured Data'!#REF!/'In Process Calc.'!$J38,"")</f>
        <v/>
      </c>
      <c r="U44" s="244" t="str">
        <f>IF('Measured Data'!$E36&gt;0,'Measured Data'!U35+'Measured Data'!$E36*'Measured Data'!#REF!/'In Process Calc.'!$J38,"")</f>
        <v/>
      </c>
      <c r="V44" s="244" t="str">
        <f>IF('Measured Data'!$E36&gt;0,'Measured Data'!V35+'Measured Data'!$E36*'Measured Data'!#REF!/'In Process Calc.'!$J38,"")</f>
        <v/>
      </c>
      <c r="W44" s="244" t="str">
        <f>IF('Measured Data'!$E36&gt;0,'Measured Data'!W35+'Measured Data'!$E36*'Measured Data'!#REF!/'In Process Calc.'!$J38,"")</f>
        <v/>
      </c>
      <c r="X44" s="244" t="str">
        <f>IF('Measured Data'!$E36&gt;0,'Measured Data'!X35+'Measured Data'!$E36*'Measured Data'!#REF!/'In Process Calc.'!$J38,"")</f>
        <v/>
      </c>
      <c r="Y44" s="244" t="str">
        <f>IF('Measured Data'!$E36&gt;0,'Measured Data'!Y35+'Measured Data'!$E36*'Measured Data'!#REF!/'In Process Calc.'!$J38,"")</f>
        <v/>
      </c>
      <c r="Z44" s="244" t="str">
        <f>IF('Measured Data'!$E36&gt;0,'Measured Data'!Z35+'Measured Data'!$E36*'Measured Data'!#REF!/'In Process Calc.'!$J38,"")</f>
        <v/>
      </c>
      <c r="AA44" s="244" t="str">
        <f>IF('Measured Data'!$E36&gt;0,'Measured Data'!AA35+'Measured Data'!$E36*'Measured Data'!#REF!/'In Process Calc.'!$J38,"")</f>
        <v/>
      </c>
      <c r="AB44" s="244" t="str">
        <f>IF('Measured Data'!$E36&gt;0,'Measured Data'!AB35+'Measured Data'!$E36*'Measured Data'!#REF!/'In Process Calc.'!$J38,"")</f>
        <v/>
      </c>
      <c r="AC44" s="244" t="str">
        <f>IF('Measured Data'!$E36&gt;0,'Measured Data'!AC35+'Measured Data'!$E36*'Measured Data'!#REF!/'In Process Calc.'!$J38,"")</f>
        <v/>
      </c>
      <c r="AD44" s="244" t="str">
        <f>IF('Measured Data'!$E36&gt;0,'Measured Data'!AD35+'Measured Data'!$E36*'Measured Data'!#REF!/'In Process Calc.'!$J38,"")</f>
        <v/>
      </c>
      <c r="AE44" s="244" t="str">
        <f>IF('Measured Data'!$E36&gt;0,'Measured Data'!AE35+'Measured Data'!$E36*'Measured Data'!#REF!/'In Process Calc.'!$J38,"")</f>
        <v/>
      </c>
      <c r="AF44" s="244" t="str">
        <f>IF('Measured Data'!$E36&gt;0,'Measured Data'!AF35+'Measured Data'!$E36*'Measured Data'!#REF!/'In Process Calc.'!$J38,"")</f>
        <v/>
      </c>
      <c r="AG44" s="244" t="str">
        <f>IF('Measured Data'!$E36&gt;0,'Measured Data'!AG35+'Measured Data'!$E36*'Measured Data'!#REF!/'In Process Calc.'!$J38,"")</f>
        <v/>
      </c>
      <c r="AH44" s="244" t="str">
        <f>IF('Measured Data'!$E36&gt;0,'Measured Data'!AH35+'Measured Data'!$E36*'Measured Data'!#REF!/'In Process Calc.'!$J38,"")</f>
        <v/>
      </c>
      <c r="AI44" s="244" t="str">
        <f>IF('Measured Data'!$E36&gt;0,'Measured Data'!AI35+'Measured Data'!$E36*'Measured Data'!#REF!/'In Process Calc.'!$J38,"")</f>
        <v/>
      </c>
      <c r="AJ44" s="244" t="str">
        <f>IF('Measured Data'!$E36&gt;0,'Measured Data'!AJ35+'Measured Data'!$E36*'Measured Data'!#REF!/'In Process Calc.'!$J38,"")</f>
        <v/>
      </c>
      <c r="AK44" s="244" t="str">
        <f>IF('Measured Data'!$E36&gt;0,'Measured Data'!AK35+'Measured Data'!$E36*'Measured Data'!#REF!/'In Process Calc.'!$J38,"")</f>
        <v/>
      </c>
      <c r="AL44" s="244" t="str">
        <f>IF('Measured Data'!$E36&gt;0,'Measured Data'!AL35+'Measured Data'!$E36*'Measured Data'!#REF!/'In Process Calc.'!$J38,"")</f>
        <v/>
      </c>
      <c r="AM44" s="244" t="str">
        <f>IF('Measured Data'!$E36&gt;0,'Measured Data'!AM35+'Measured Data'!$E36*'Measured Data'!#REF!/'In Process Calc.'!$J38,"")</f>
        <v/>
      </c>
      <c r="AN44" s="244" t="str">
        <f>IF('Measured Data'!$E36&gt;0,'Measured Data'!AN35+'Measured Data'!$E36*'Measured Data'!#REF!/'In Process Calc.'!$J38,"")</f>
        <v/>
      </c>
      <c r="AO44" s="244" t="str">
        <f>IF('Measured Data'!$E36&gt;0,'Measured Data'!AO35+'Measured Data'!$E36*'Measured Data'!#REF!/'In Process Calc.'!$J38,"")</f>
        <v/>
      </c>
      <c r="AP44" s="244" t="str">
        <f>IF('Measured Data'!$E36&gt;0,'Measured Data'!AP35+'Measured Data'!$E36*'Measured Data'!AQ35/'In Process Calc.'!$J38,"")</f>
        <v/>
      </c>
      <c r="AQ44" s="244" t="str">
        <f>IF('Measured Data'!$E36&gt;0,'Measured Data'!#REF!+'Measured Data'!$E36*'Measured Data'!AR35/'In Process Calc.'!$J38,"")</f>
        <v/>
      </c>
      <c r="AR44" s="244" t="str">
        <f>IF('Measured Data'!$E36&gt;0,'Measured Data'!#REF!,"")</f>
        <v/>
      </c>
      <c r="AS44" s="244" t="str">
        <f>IF('Measured Data'!$E36&gt;0,'Measured Data'!#REF!,"")</f>
        <v/>
      </c>
      <c r="AT44" s="244" t="str">
        <f>IF('Measured Data'!$E36&gt;0,'Measured Data'!#REF!,"")</f>
        <v/>
      </c>
      <c r="AU44" s="244" t="str">
        <f>IF('Measured Data'!$E36&gt;0,'Measured Data'!#REF!,"")</f>
        <v/>
      </c>
      <c r="AV44" s="244" t="str">
        <f>IF('Measured Data'!$E36&gt;0,'Measured Data'!#REF!,"")</f>
        <v/>
      </c>
      <c r="AW44" s="244" t="str">
        <f>IF('Measured Data'!$E36&gt;0,'Measured Data'!#REF!,"")</f>
        <v/>
      </c>
      <c r="AX44" s="244" t="str">
        <f>IF('Measured Data'!$E36&gt;0,'Measured Data'!#REF!,"")</f>
        <v/>
      </c>
      <c r="AY44" s="244" t="str">
        <f>IF('Measured Data'!$E36&gt;0,'Measured Data'!#REF!,"")</f>
        <v/>
      </c>
      <c r="AZ44" s="244" t="str">
        <f>IF('Measured Data'!$E36&gt;0,'Measured Data'!#REF!,"")</f>
        <v/>
      </c>
      <c r="BA44" s="244" t="str">
        <f>IF('Measured Data'!$E36&gt;0,'Measured Data'!#REF!,"")</f>
        <v/>
      </c>
      <c r="BB44" s="244" t="str">
        <f>IF('Measured Data'!$E36&gt;0,'Measured Data'!#REF!,"")</f>
        <v/>
      </c>
      <c r="BC44" s="244" t="str">
        <f>IF('Measured Data'!$E36&gt;0,'Measured Data'!#REF!,"")</f>
        <v/>
      </c>
      <c r="BD44" s="244" t="str">
        <f>IF('Measured Data'!$E36&gt;0,'Measured Data'!#REF!,"")</f>
        <v/>
      </c>
      <c r="BE44" s="244" t="str">
        <f>IF('Measured Data'!$E36&gt;0,'Measured Data'!#REF!,"")</f>
        <v/>
      </c>
      <c r="BF44" s="244" t="str">
        <f>IF('Measured Data'!$E36&gt;0,'Measured Data'!#REF!,"")</f>
        <v/>
      </c>
      <c r="BG44" s="244" t="str">
        <f>IF('Measured Data'!$E36&gt;0,'Measured Data'!#REF!,"")</f>
        <v/>
      </c>
      <c r="BH44" s="244" t="str">
        <f>IF('Measured Data'!$E36&gt;0,'Measured Data'!#REF!,"")</f>
        <v/>
      </c>
      <c r="BI44" s="244" t="str">
        <f>IF('Measured Data'!$E36&gt;0,'Measured Data'!#REF!,"")</f>
        <v/>
      </c>
      <c r="BJ44" s="244" t="str">
        <f>IF('Measured Data'!$E36&gt;0,'Measured Data'!#REF!,"")</f>
        <v/>
      </c>
      <c r="BK44" s="244" t="str">
        <f>IF('Measured Data'!$E36&gt;0,'Measured Data'!#REF!,"")</f>
        <v/>
      </c>
      <c r="BL44" s="244" t="str">
        <f>IF('Measured Data'!$E36&gt;0,'Measured Data'!#REF!,"")</f>
        <v/>
      </c>
      <c r="BM44" s="244" t="str">
        <f>IF('Measured Data'!$E36&gt;0,'Measured Data'!#REF!,"")</f>
        <v/>
      </c>
      <c r="BN44" s="244" t="str">
        <f>IF('Measured Data'!$E36&gt;0,'In Process Calc.'!B37,"")</f>
        <v/>
      </c>
      <c r="BO44" s="244" t="str">
        <f>IF('Measured Data'!$E36&gt;0,'In Process Calc.'!C37,"")</f>
        <v/>
      </c>
    </row>
    <row r="45" spans="1:67">
      <c r="A45" s="238" t="str">
        <f>IF('Measured Data'!$E37&gt;0,'Measured Data'!$B$1,"")</f>
        <v/>
      </c>
      <c r="B45" s="238" t="str">
        <f>IF('Measured Data'!$E37&gt;0,'Measured Data'!A36+0.1,"")</f>
        <v/>
      </c>
      <c r="C45" s="242" t="str">
        <f>IF('Measured Data'!$E37&gt;0,'Measured Data'!B36,"")</f>
        <v/>
      </c>
      <c r="D45" s="247" t="str">
        <f>IF('Measured Data'!$E37&gt;0,'Measured Data'!C36,"")</f>
        <v/>
      </c>
      <c r="E45" s="238" t="str">
        <f>IF('Measured Data'!$E37&gt;0,'Measured Data'!D36,"")</f>
        <v/>
      </c>
      <c r="F45" s="238" t="str">
        <f>IF('Measured Data'!$E37&gt;0,'Measured Data'!E36,"")</f>
        <v/>
      </c>
      <c r="G45" s="238" t="str">
        <f>IF('Measured Data'!$E37&gt;0,'Measured Data'!G36,"")</f>
        <v/>
      </c>
      <c r="H45" s="243" t="str">
        <f>IF('Measured Data'!$E37&gt;0,'Measured Data'!H36,"")</f>
        <v/>
      </c>
      <c r="I45" s="243" t="str">
        <f>IF('Measured Data'!$E37&gt;0,'Measured Data'!I36,"")</f>
        <v/>
      </c>
      <c r="J45" s="243" t="str">
        <f>IF('Measured Data'!$E37&gt;0,'Measured Data'!J36,"")</f>
        <v/>
      </c>
      <c r="K45" s="243" t="str">
        <f>IF('Measured Data'!$E37&gt;0,'Measured Data'!K36,"")</f>
        <v/>
      </c>
      <c r="L45" s="238" t="str">
        <f>IF('Measured Data'!$E37&gt;0,'Measured Data'!L36,"")</f>
        <v/>
      </c>
      <c r="M45" s="238" t="str">
        <f>IF('Measured Data'!$E37&gt;0,'Measured Data'!M36,"")</f>
        <v/>
      </c>
      <c r="N45" s="238" t="str">
        <f>IF('Measured Data'!$E37&gt;0,'Measured Data'!N36,"")</f>
        <v/>
      </c>
      <c r="O45" s="238" t="str">
        <f>IF('Measured Data'!$E37&gt;0,'Measured Data'!O36,"")</f>
        <v/>
      </c>
      <c r="P45" s="238" t="str">
        <f>IF('Measured Data'!$E37&gt;0,'Measured Data'!P36,"")</f>
        <v/>
      </c>
      <c r="Q45" s="238" t="str">
        <f>IF('Measured Data'!$E37&gt;0,'Measured Data'!Q36,"")</f>
        <v/>
      </c>
      <c r="R45" s="238" t="str">
        <f>IF('Measured Data'!$E37&gt;0,'Measured Data'!R36,"")</f>
        <v/>
      </c>
      <c r="S45" s="238" t="str">
        <f>IF('Measured Data'!$E37&gt;0,'Measured Data'!S36,"")</f>
        <v/>
      </c>
      <c r="T45" s="244" t="str">
        <f>IF('Measured Data'!$E37&gt;0,'Measured Data'!T36+'Measured Data'!$E37*'Measured Data'!#REF!/'In Process Calc.'!$J39,"")</f>
        <v/>
      </c>
      <c r="U45" s="244" t="str">
        <f>IF('Measured Data'!$E37&gt;0,'Measured Data'!U36+'Measured Data'!$E37*'Measured Data'!#REF!/'In Process Calc.'!$J39,"")</f>
        <v/>
      </c>
      <c r="V45" s="244" t="str">
        <f>IF('Measured Data'!$E37&gt;0,'Measured Data'!V36+'Measured Data'!$E37*'Measured Data'!#REF!/'In Process Calc.'!$J39,"")</f>
        <v/>
      </c>
      <c r="W45" s="244" t="str">
        <f>IF('Measured Data'!$E37&gt;0,'Measured Data'!W36+'Measured Data'!$E37*'Measured Data'!#REF!/'In Process Calc.'!$J39,"")</f>
        <v/>
      </c>
      <c r="X45" s="244" t="str">
        <f>IF('Measured Data'!$E37&gt;0,'Measured Data'!X36+'Measured Data'!$E37*'Measured Data'!#REF!/'In Process Calc.'!$J39,"")</f>
        <v/>
      </c>
      <c r="Y45" s="244" t="str">
        <f>IF('Measured Data'!$E37&gt;0,'Measured Data'!Y36+'Measured Data'!$E37*'Measured Data'!#REF!/'In Process Calc.'!$J39,"")</f>
        <v/>
      </c>
      <c r="Z45" s="244" t="str">
        <f>IF('Measured Data'!$E37&gt;0,'Measured Data'!Z36+'Measured Data'!$E37*'Measured Data'!#REF!/'In Process Calc.'!$J39,"")</f>
        <v/>
      </c>
      <c r="AA45" s="244" t="str">
        <f>IF('Measured Data'!$E37&gt;0,'Measured Data'!AA36+'Measured Data'!$E37*'Measured Data'!#REF!/'In Process Calc.'!$J39,"")</f>
        <v/>
      </c>
      <c r="AB45" s="244" t="str">
        <f>IF('Measured Data'!$E37&gt;0,'Measured Data'!AB36+'Measured Data'!$E37*'Measured Data'!#REF!/'In Process Calc.'!$J39,"")</f>
        <v/>
      </c>
      <c r="AC45" s="244" t="str">
        <f>IF('Measured Data'!$E37&gt;0,'Measured Data'!AC36+'Measured Data'!$E37*'Measured Data'!#REF!/'In Process Calc.'!$J39,"")</f>
        <v/>
      </c>
      <c r="AD45" s="244" t="str">
        <f>IF('Measured Data'!$E37&gt;0,'Measured Data'!AD36+'Measured Data'!$E37*'Measured Data'!#REF!/'In Process Calc.'!$J39,"")</f>
        <v/>
      </c>
      <c r="AE45" s="244" t="str">
        <f>IF('Measured Data'!$E37&gt;0,'Measured Data'!AE36+'Measured Data'!$E37*'Measured Data'!#REF!/'In Process Calc.'!$J39,"")</f>
        <v/>
      </c>
      <c r="AF45" s="244" t="str">
        <f>IF('Measured Data'!$E37&gt;0,'Measured Data'!AF36+'Measured Data'!$E37*'Measured Data'!#REF!/'In Process Calc.'!$J39,"")</f>
        <v/>
      </c>
      <c r="AG45" s="244" t="str">
        <f>IF('Measured Data'!$E37&gt;0,'Measured Data'!AG36+'Measured Data'!$E37*'Measured Data'!#REF!/'In Process Calc.'!$J39,"")</f>
        <v/>
      </c>
      <c r="AH45" s="244" t="str">
        <f>IF('Measured Data'!$E37&gt;0,'Measured Data'!AH36+'Measured Data'!$E37*'Measured Data'!#REF!/'In Process Calc.'!$J39,"")</f>
        <v/>
      </c>
      <c r="AI45" s="244" t="str">
        <f>IF('Measured Data'!$E37&gt;0,'Measured Data'!AI36+'Measured Data'!$E37*'Measured Data'!#REF!/'In Process Calc.'!$J39,"")</f>
        <v/>
      </c>
      <c r="AJ45" s="244" t="str">
        <f>IF('Measured Data'!$E37&gt;0,'Measured Data'!AJ36+'Measured Data'!$E37*'Measured Data'!#REF!/'In Process Calc.'!$J39,"")</f>
        <v/>
      </c>
      <c r="AK45" s="244" t="str">
        <f>IF('Measured Data'!$E37&gt;0,'Measured Data'!AK36+'Measured Data'!$E37*'Measured Data'!#REF!/'In Process Calc.'!$J39,"")</f>
        <v/>
      </c>
      <c r="AL45" s="244" t="str">
        <f>IF('Measured Data'!$E37&gt;0,'Measured Data'!AL36+'Measured Data'!$E37*'Measured Data'!#REF!/'In Process Calc.'!$J39,"")</f>
        <v/>
      </c>
      <c r="AM45" s="244" t="str">
        <f>IF('Measured Data'!$E37&gt;0,'Measured Data'!AM36+'Measured Data'!$E37*'Measured Data'!#REF!/'In Process Calc.'!$J39,"")</f>
        <v/>
      </c>
      <c r="AN45" s="244" t="str">
        <f>IF('Measured Data'!$E37&gt;0,'Measured Data'!AN36+'Measured Data'!$E37*'Measured Data'!#REF!/'In Process Calc.'!$J39,"")</f>
        <v/>
      </c>
      <c r="AO45" s="244" t="str">
        <f>IF('Measured Data'!$E37&gt;0,'Measured Data'!AO36+'Measured Data'!$E37*'Measured Data'!#REF!/'In Process Calc.'!$J39,"")</f>
        <v/>
      </c>
      <c r="AP45" s="244" t="str">
        <f>IF('Measured Data'!$E37&gt;0,'Measured Data'!AP36+'Measured Data'!$E37*'Measured Data'!AQ36/'In Process Calc.'!$J39,"")</f>
        <v/>
      </c>
      <c r="AQ45" s="244" t="str">
        <f>IF('Measured Data'!$E37&gt;0,'Measured Data'!#REF!+'Measured Data'!$E37*'Measured Data'!AR36/'In Process Calc.'!$J39,"")</f>
        <v/>
      </c>
      <c r="AR45" s="244" t="str">
        <f>IF('Measured Data'!$E37&gt;0,'Measured Data'!#REF!,"")</f>
        <v/>
      </c>
      <c r="AS45" s="244" t="str">
        <f>IF('Measured Data'!$E37&gt;0,'Measured Data'!#REF!,"")</f>
        <v/>
      </c>
      <c r="AT45" s="244" t="str">
        <f>IF('Measured Data'!$E37&gt;0,'Measured Data'!#REF!,"")</f>
        <v/>
      </c>
      <c r="AU45" s="244" t="str">
        <f>IF('Measured Data'!$E37&gt;0,'Measured Data'!#REF!,"")</f>
        <v/>
      </c>
      <c r="AV45" s="244" t="str">
        <f>IF('Measured Data'!$E37&gt;0,'Measured Data'!#REF!,"")</f>
        <v/>
      </c>
      <c r="AW45" s="244" t="str">
        <f>IF('Measured Data'!$E37&gt;0,'Measured Data'!#REF!,"")</f>
        <v/>
      </c>
      <c r="AX45" s="244" t="str">
        <f>IF('Measured Data'!$E37&gt;0,'Measured Data'!#REF!,"")</f>
        <v/>
      </c>
      <c r="AY45" s="244" t="str">
        <f>IF('Measured Data'!$E37&gt;0,'Measured Data'!#REF!,"")</f>
        <v/>
      </c>
      <c r="AZ45" s="244" t="str">
        <f>IF('Measured Data'!$E37&gt;0,'Measured Data'!#REF!,"")</f>
        <v/>
      </c>
      <c r="BA45" s="244" t="str">
        <f>IF('Measured Data'!$E37&gt;0,'Measured Data'!#REF!,"")</f>
        <v/>
      </c>
      <c r="BB45" s="244" t="str">
        <f>IF('Measured Data'!$E37&gt;0,'Measured Data'!#REF!,"")</f>
        <v/>
      </c>
      <c r="BC45" s="244" t="str">
        <f>IF('Measured Data'!$E37&gt;0,'Measured Data'!#REF!,"")</f>
        <v/>
      </c>
      <c r="BD45" s="244" t="str">
        <f>IF('Measured Data'!$E37&gt;0,'Measured Data'!#REF!,"")</f>
        <v/>
      </c>
      <c r="BE45" s="244" t="str">
        <f>IF('Measured Data'!$E37&gt;0,'Measured Data'!#REF!,"")</f>
        <v/>
      </c>
      <c r="BF45" s="244" t="str">
        <f>IF('Measured Data'!$E37&gt;0,'Measured Data'!#REF!,"")</f>
        <v/>
      </c>
      <c r="BG45" s="244" t="str">
        <f>IF('Measured Data'!$E37&gt;0,'Measured Data'!#REF!,"")</f>
        <v/>
      </c>
      <c r="BH45" s="244" t="str">
        <f>IF('Measured Data'!$E37&gt;0,'Measured Data'!#REF!,"")</f>
        <v/>
      </c>
      <c r="BI45" s="244" t="str">
        <f>IF('Measured Data'!$E37&gt;0,'Measured Data'!#REF!,"")</f>
        <v/>
      </c>
      <c r="BJ45" s="244" t="str">
        <f>IF('Measured Data'!$E37&gt;0,'Measured Data'!#REF!,"")</f>
        <v/>
      </c>
      <c r="BK45" s="244" t="str">
        <f>IF('Measured Data'!$E37&gt;0,'Measured Data'!#REF!,"")</f>
        <v/>
      </c>
      <c r="BL45" s="244" t="str">
        <f>IF('Measured Data'!$E37&gt;0,'Measured Data'!#REF!,"")</f>
        <v/>
      </c>
      <c r="BM45" s="244" t="str">
        <f>IF('Measured Data'!$E37&gt;0,'Measured Data'!#REF!,"")</f>
        <v/>
      </c>
      <c r="BN45" s="244" t="str">
        <f>IF('Measured Data'!$E37&gt;0,'In Process Calc.'!B38,"")</f>
        <v/>
      </c>
      <c r="BO45" s="244" t="str">
        <f>IF('Measured Data'!$E37&gt;0,'In Process Calc.'!C38,"")</f>
        <v/>
      </c>
    </row>
    <row r="46" spans="1:67">
      <c r="A46" s="238" t="str">
        <f>IF('Measured Data'!$E38&gt;0,'Measured Data'!$B$1,"")</f>
        <v/>
      </c>
      <c r="B46" s="238" t="str">
        <f>IF('Measured Data'!$E38&gt;0,'Measured Data'!A37+0.1,"")</f>
        <v/>
      </c>
      <c r="C46" s="242" t="str">
        <f>IF('Measured Data'!$E38&gt;0,'Measured Data'!B37,"")</f>
        <v/>
      </c>
      <c r="D46" s="247" t="str">
        <f>IF('Measured Data'!$E38&gt;0,'Measured Data'!C37,"")</f>
        <v/>
      </c>
      <c r="E46" s="238" t="str">
        <f>IF('Measured Data'!$E38&gt;0,'Measured Data'!D37,"")</f>
        <v/>
      </c>
      <c r="F46" s="238" t="str">
        <f>IF('Measured Data'!$E38&gt;0,'Measured Data'!E37,"")</f>
        <v/>
      </c>
      <c r="G46" s="238" t="str">
        <f>IF('Measured Data'!$E38&gt;0,'Measured Data'!G37,"")</f>
        <v/>
      </c>
      <c r="H46" s="243" t="str">
        <f>IF('Measured Data'!$E38&gt;0,'Measured Data'!H37,"")</f>
        <v/>
      </c>
      <c r="I46" s="243" t="str">
        <f>IF('Measured Data'!$E38&gt;0,'Measured Data'!I37,"")</f>
        <v/>
      </c>
      <c r="J46" s="243" t="str">
        <f>IF('Measured Data'!$E38&gt;0,'Measured Data'!J37,"")</f>
        <v/>
      </c>
      <c r="K46" s="243" t="str">
        <f>IF('Measured Data'!$E38&gt;0,'Measured Data'!K37,"")</f>
        <v/>
      </c>
      <c r="L46" s="238" t="str">
        <f>IF('Measured Data'!$E38&gt;0,'Measured Data'!L37,"")</f>
        <v/>
      </c>
      <c r="M46" s="238" t="str">
        <f>IF('Measured Data'!$E38&gt;0,'Measured Data'!M37,"")</f>
        <v/>
      </c>
      <c r="N46" s="238" t="str">
        <f>IF('Measured Data'!$E38&gt;0,'Measured Data'!N37,"")</f>
        <v/>
      </c>
      <c r="O46" s="238" t="str">
        <f>IF('Measured Data'!$E38&gt;0,'Measured Data'!O37,"")</f>
        <v/>
      </c>
      <c r="P46" s="238" t="str">
        <f>IF('Measured Data'!$E38&gt;0,'Measured Data'!P37,"")</f>
        <v/>
      </c>
      <c r="Q46" s="238" t="str">
        <f>IF('Measured Data'!$E38&gt;0,'Measured Data'!Q37,"")</f>
        <v/>
      </c>
      <c r="R46" s="238" t="str">
        <f>IF('Measured Data'!$E38&gt;0,'Measured Data'!R37,"")</f>
        <v/>
      </c>
      <c r="S46" s="238" t="str">
        <f>IF('Measured Data'!$E38&gt;0,'Measured Data'!S37,"")</f>
        <v/>
      </c>
      <c r="T46" s="244" t="str">
        <f>IF('Measured Data'!$E38&gt;0,'Measured Data'!T37+'Measured Data'!$E38*'Measured Data'!#REF!/'In Process Calc.'!$J40,"")</f>
        <v/>
      </c>
      <c r="U46" s="244" t="str">
        <f>IF('Measured Data'!$E38&gt;0,'Measured Data'!U37+'Measured Data'!$E38*'Measured Data'!#REF!/'In Process Calc.'!$J40,"")</f>
        <v/>
      </c>
      <c r="V46" s="244" t="str">
        <f>IF('Measured Data'!$E38&gt;0,'Measured Data'!V37+'Measured Data'!$E38*'Measured Data'!#REF!/'In Process Calc.'!$J40,"")</f>
        <v/>
      </c>
      <c r="W46" s="244" t="str">
        <f>IF('Measured Data'!$E38&gt;0,'Measured Data'!W37+'Measured Data'!$E38*'Measured Data'!#REF!/'In Process Calc.'!$J40,"")</f>
        <v/>
      </c>
      <c r="X46" s="244" t="str">
        <f>IF('Measured Data'!$E38&gt;0,'Measured Data'!X37+'Measured Data'!$E38*'Measured Data'!#REF!/'In Process Calc.'!$J40,"")</f>
        <v/>
      </c>
      <c r="Y46" s="244" t="str">
        <f>IF('Measured Data'!$E38&gt;0,'Measured Data'!Y37+'Measured Data'!$E38*'Measured Data'!#REF!/'In Process Calc.'!$J40,"")</f>
        <v/>
      </c>
      <c r="Z46" s="244" t="str">
        <f>IF('Measured Data'!$E38&gt;0,'Measured Data'!Z37+'Measured Data'!$E38*'Measured Data'!#REF!/'In Process Calc.'!$J40,"")</f>
        <v/>
      </c>
      <c r="AA46" s="244" t="str">
        <f>IF('Measured Data'!$E38&gt;0,'Measured Data'!AA37+'Measured Data'!$E38*'Measured Data'!#REF!/'In Process Calc.'!$J40,"")</f>
        <v/>
      </c>
      <c r="AB46" s="244" t="str">
        <f>IF('Measured Data'!$E38&gt;0,'Measured Data'!AB37+'Measured Data'!$E38*'Measured Data'!#REF!/'In Process Calc.'!$J40,"")</f>
        <v/>
      </c>
      <c r="AC46" s="244" t="str">
        <f>IF('Measured Data'!$E38&gt;0,'Measured Data'!AC37+'Measured Data'!$E38*'Measured Data'!#REF!/'In Process Calc.'!$J40,"")</f>
        <v/>
      </c>
      <c r="AD46" s="244" t="str">
        <f>IF('Measured Data'!$E38&gt;0,'Measured Data'!AD37+'Measured Data'!$E38*'Measured Data'!#REF!/'In Process Calc.'!$J40,"")</f>
        <v/>
      </c>
      <c r="AE46" s="244" t="str">
        <f>IF('Measured Data'!$E38&gt;0,'Measured Data'!AE37+'Measured Data'!$E38*'Measured Data'!#REF!/'In Process Calc.'!$J40,"")</f>
        <v/>
      </c>
      <c r="AF46" s="244" t="str">
        <f>IF('Measured Data'!$E38&gt;0,'Measured Data'!AF37+'Measured Data'!$E38*'Measured Data'!#REF!/'In Process Calc.'!$J40,"")</f>
        <v/>
      </c>
      <c r="AG46" s="244" t="str">
        <f>IF('Measured Data'!$E38&gt;0,'Measured Data'!AG37+'Measured Data'!$E38*'Measured Data'!#REF!/'In Process Calc.'!$J40,"")</f>
        <v/>
      </c>
      <c r="AH46" s="244" t="str">
        <f>IF('Measured Data'!$E38&gt;0,'Measured Data'!AH37+'Measured Data'!$E38*'Measured Data'!#REF!/'In Process Calc.'!$J40,"")</f>
        <v/>
      </c>
      <c r="AI46" s="244" t="str">
        <f>IF('Measured Data'!$E38&gt;0,'Measured Data'!AI37+'Measured Data'!$E38*'Measured Data'!#REF!/'In Process Calc.'!$J40,"")</f>
        <v/>
      </c>
      <c r="AJ46" s="244" t="str">
        <f>IF('Measured Data'!$E38&gt;0,'Measured Data'!AJ37+'Measured Data'!$E38*'Measured Data'!#REF!/'In Process Calc.'!$J40,"")</f>
        <v/>
      </c>
      <c r="AK46" s="244" t="str">
        <f>IF('Measured Data'!$E38&gt;0,'Measured Data'!AK37+'Measured Data'!$E38*'Measured Data'!#REF!/'In Process Calc.'!$J40,"")</f>
        <v/>
      </c>
      <c r="AL46" s="244" t="str">
        <f>IF('Measured Data'!$E38&gt;0,'Measured Data'!AL37+'Measured Data'!$E38*'Measured Data'!#REF!/'In Process Calc.'!$J40,"")</f>
        <v/>
      </c>
      <c r="AM46" s="244" t="str">
        <f>IF('Measured Data'!$E38&gt;0,'Measured Data'!AM37+'Measured Data'!$E38*'Measured Data'!#REF!/'In Process Calc.'!$J40,"")</f>
        <v/>
      </c>
      <c r="AN46" s="244" t="str">
        <f>IF('Measured Data'!$E38&gt;0,'Measured Data'!AN37+'Measured Data'!$E38*'Measured Data'!#REF!/'In Process Calc.'!$J40,"")</f>
        <v/>
      </c>
      <c r="AO46" s="244" t="str">
        <f>IF('Measured Data'!$E38&gt;0,'Measured Data'!AO37+'Measured Data'!$E38*'Measured Data'!#REF!/'In Process Calc.'!$J40,"")</f>
        <v/>
      </c>
      <c r="AP46" s="244" t="str">
        <f>IF('Measured Data'!$E38&gt;0,'Measured Data'!AP37+'Measured Data'!$E38*'Measured Data'!AQ37/'In Process Calc.'!$J40,"")</f>
        <v/>
      </c>
      <c r="AQ46" s="244" t="str">
        <f>IF('Measured Data'!$E38&gt;0,'Measured Data'!#REF!+'Measured Data'!$E38*'Measured Data'!AR37/'In Process Calc.'!$J40,"")</f>
        <v/>
      </c>
      <c r="AR46" s="244" t="str">
        <f>IF('Measured Data'!$E38&gt;0,'Measured Data'!#REF!,"")</f>
        <v/>
      </c>
      <c r="AS46" s="244" t="str">
        <f>IF('Measured Data'!$E38&gt;0,'Measured Data'!#REF!,"")</f>
        <v/>
      </c>
      <c r="AT46" s="244" t="str">
        <f>IF('Measured Data'!$E38&gt;0,'Measured Data'!#REF!,"")</f>
        <v/>
      </c>
      <c r="AU46" s="244" t="str">
        <f>IF('Measured Data'!$E38&gt;0,'Measured Data'!#REF!,"")</f>
        <v/>
      </c>
      <c r="AV46" s="244" t="str">
        <f>IF('Measured Data'!$E38&gt;0,'Measured Data'!#REF!,"")</f>
        <v/>
      </c>
      <c r="AW46" s="244" t="str">
        <f>IF('Measured Data'!$E38&gt;0,'Measured Data'!#REF!,"")</f>
        <v/>
      </c>
      <c r="AX46" s="244" t="str">
        <f>IF('Measured Data'!$E38&gt;0,'Measured Data'!#REF!,"")</f>
        <v/>
      </c>
      <c r="AY46" s="244" t="str">
        <f>IF('Measured Data'!$E38&gt;0,'Measured Data'!#REF!,"")</f>
        <v/>
      </c>
      <c r="AZ46" s="244" t="str">
        <f>IF('Measured Data'!$E38&gt;0,'Measured Data'!#REF!,"")</f>
        <v/>
      </c>
      <c r="BA46" s="244" t="str">
        <f>IF('Measured Data'!$E38&gt;0,'Measured Data'!#REF!,"")</f>
        <v/>
      </c>
      <c r="BB46" s="244" t="str">
        <f>IF('Measured Data'!$E38&gt;0,'Measured Data'!#REF!,"")</f>
        <v/>
      </c>
      <c r="BC46" s="244" t="str">
        <f>IF('Measured Data'!$E38&gt;0,'Measured Data'!#REF!,"")</f>
        <v/>
      </c>
      <c r="BD46" s="244" t="str">
        <f>IF('Measured Data'!$E38&gt;0,'Measured Data'!#REF!,"")</f>
        <v/>
      </c>
      <c r="BE46" s="244" t="str">
        <f>IF('Measured Data'!$E38&gt;0,'Measured Data'!#REF!,"")</f>
        <v/>
      </c>
      <c r="BF46" s="244" t="str">
        <f>IF('Measured Data'!$E38&gt;0,'Measured Data'!#REF!,"")</f>
        <v/>
      </c>
      <c r="BG46" s="244" t="str">
        <f>IF('Measured Data'!$E38&gt;0,'Measured Data'!#REF!,"")</f>
        <v/>
      </c>
      <c r="BH46" s="244" t="str">
        <f>IF('Measured Data'!$E38&gt;0,'Measured Data'!#REF!,"")</f>
        <v/>
      </c>
      <c r="BI46" s="244" t="str">
        <f>IF('Measured Data'!$E38&gt;0,'Measured Data'!#REF!,"")</f>
        <v/>
      </c>
      <c r="BJ46" s="244" t="str">
        <f>IF('Measured Data'!$E38&gt;0,'Measured Data'!#REF!,"")</f>
        <v/>
      </c>
      <c r="BK46" s="244" t="str">
        <f>IF('Measured Data'!$E38&gt;0,'Measured Data'!#REF!,"")</f>
        <v/>
      </c>
      <c r="BL46" s="244" t="str">
        <f>IF('Measured Data'!$E38&gt;0,'Measured Data'!#REF!,"")</f>
        <v/>
      </c>
      <c r="BM46" s="244" t="str">
        <f>IF('Measured Data'!$E38&gt;0,'Measured Data'!#REF!,"")</f>
        <v/>
      </c>
      <c r="BN46" s="244" t="str">
        <f>IF('Measured Data'!$E38&gt;0,'In Process Calc.'!B39,"")</f>
        <v/>
      </c>
      <c r="BO46" s="244" t="str">
        <f>IF('Measured Data'!$E38&gt;0,'In Process Calc.'!C39,"")</f>
        <v/>
      </c>
    </row>
    <row r="47" spans="1:67">
      <c r="A47" s="238" t="str">
        <f>IF('Measured Data'!$E39&gt;0,'Measured Data'!$B$1,"")</f>
        <v/>
      </c>
      <c r="B47" s="238" t="str">
        <f>IF('Measured Data'!$E39&gt;0,'Measured Data'!A38+0.1,"")</f>
        <v/>
      </c>
      <c r="C47" s="242" t="str">
        <f>IF('Measured Data'!$E39&gt;0,'Measured Data'!B38,"")</f>
        <v/>
      </c>
      <c r="D47" s="247" t="str">
        <f>IF('Measured Data'!$E39&gt;0,'Measured Data'!C38,"")</f>
        <v/>
      </c>
      <c r="E47" s="238" t="str">
        <f>IF('Measured Data'!$E39&gt;0,'Measured Data'!D38,"")</f>
        <v/>
      </c>
      <c r="F47" s="238" t="str">
        <f>IF('Measured Data'!$E39&gt;0,'Measured Data'!E38,"")</f>
        <v/>
      </c>
      <c r="G47" s="238" t="str">
        <f>IF('Measured Data'!$E39&gt;0,'Measured Data'!G38,"")</f>
        <v/>
      </c>
      <c r="H47" s="243" t="str">
        <f>IF('Measured Data'!$E39&gt;0,'Measured Data'!H38,"")</f>
        <v/>
      </c>
      <c r="I47" s="243" t="str">
        <f>IF('Measured Data'!$E39&gt;0,'Measured Data'!I38,"")</f>
        <v/>
      </c>
      <c r="J47" s="243" t="str">
        <f>IF('Measured Data'!$E39&gt;0,'Measured Data'!J38,"")</f>
        <v/>
      </c>
      <c r="K47" s="243" t="str">
        <f>IF('Measured Data'!$E39&gt;0,'Measured Data'!K38,"")</f>
        <v/>
      </c>
      <c r="L47" s="238" t="str">
        <f>IF('Measured Data'!$E39&gt;0,'Measured Data'!L38,"")</f>
        <v/>
      </c>
      <c r="M47" s="238" t="str">
        <f>IF('Measured Data'!$E39&gt;0,'Measured Data'!M38,"")</f>
        <v/>
      </c>
      <c r="N47" s="238" t="str">
        <f>IF('Measured Data'!$E39&gt;0,'Measured Data'!N38,"")</f>
        <v/>
      </c>
      <c r="O47" s="238" t="str">
        <f>IF('Measured Data'!$E39&gt;0,'Measured Data'!O38,"")</f>
        <v/>
      </c>
      <c r="P47" s="238" t="str">
        <f>IF('Measured Data'!$E39&gt;0,'Measured Data'!P38,"")</f>
        <v/>
      </c>
      <c r="Q47" s="238" t="str">
        <f>IF('Measured Data'!$E39&gt;0,'Measured Data'!Q38,"")</f>
        <v/>
      </c>
      <c r="R47" s="238" t="str">
        <f>IF('Measured Data'!$E39&gt;0,'Measured Data'!R38,"")</f>
        <v/>
      </c>
      <c r="S47" s="238" t="str">
        <f>IF('Measured Data'!$E39&gt;0,'Measured Data'!S38,"")</f>
        <v/>
      </c>
      <c r="T47" s="244" t="str">
        <f>IF('Measured Data'!$E39&gt;0,'Measured Data'!T38+'Measured Data'!$E39*'Measured Data'!#REF!/'In Process Calc.'!$J41,"")</f>
        <v/>
      </c>
      <c r="U47" s="244" t="str">
        <f>IF('Measured Data'!$E39&gt;0,'Measured Data'!U38+'Measured Data'!$E39*'Measured Data'!#REF!/'In Process Calc.'!$J41,"")</f>
        <v/>
      </c>
      <c r="V47" s="244" t="str">
        <f>IF('Measured Data'!$E39&gt;0,'Measured Data'!V38+'Measured Data'!$E39*'Measured Data'!#REF!/'In Process Calc.'!$J41,"")</f>
        <v/>
      </c>
      <c r="W47" s="244" t="str">
        <f>IF('Measured Data'!$E39&gt;0,'Measured Data'!W38+'Measured Data'!$E39*'Measured Data'!#REF!/'In Process Calc.'!$J41,"")</f>
        <v/>
      </c>
      <c r="X47" s="244" t="str">
        <f>IF('Measured Data'!$E39&gt;0,'Measured Data'!X38+'Measured Data'!$E39*'Measured Data'!#REF!/'In Process Calc.'!$J41,"")</f>
        <v/>
      </c>
      <c r="Y47" s="244" t="str">
        <f>IF('Measured Data'!$E39&gt;0,'Measured Data'!Y38+'Measured Data'!$E39*'Measured Data'!#REF!/'In Process Calc.'!$J41,"")</f>
        <v/>
      </c>
      <c r="Z47" s="244" t="str">
        <f>IF('Measured Data'!$E39&gt;0,'Measured Data'!Z38+'Measured Data'!$E39*'Measured Data'!#REF!/'In Process Calc.'!$J41,"")</f>
        <v/>
      </c>
      <c r="AA47" s="244" t="str">
        <f>IF('Measured Data'!$E39&gt;0,'Measured Data'!AA38+'Measured Data'!$E39*'Measured Data'!#REF!/'In Process Calc.'!$J41,"")</f>
        <v/>
      </c>
      <c r="AB47" s="244" t="str">
        <f>IF('Measured Data'!$E39&gt;0,'Measured Data'!AB38+'Measured Data'!$E39*'Measured Data'!#REF!/'In Process Calc.'!$J41,"")</f>
        <v/>
      </c>
      <c r="AC47" s="244" t="str">
        <f>IF('Measured Data'!$E39&gt;0,'Measured Data'!AC38+'Measured Data'!$E39*'Measured Data'!#REF!/'In Process Calc.'!$J41,"")</f>
        <v/>
      </c>
      <c r="AD47" s="244" t="str">
        <f>IF('Measured Data'!$E39&gt;0,'Measured Data'!AD38+'Measured Data'!$E39*'Measured Data'!#REF!/'In Process Calc.'!$J41,"")</f>
        <v/>
      </c>
      <c r="AE47" s="244" t="str">
        <f>IF('Measured Data'!$E39&gt;0,'Measured Data'!AE38+'Measured Data'!$E39*'Measured Data'!#REF!/'In Process Calc.'!$J41,"")</f>
        <v/>
      </c>
      <c r="AF47" s="244" t="str">
        <f>IF('Measured Data'!$E39&gt;0,'Measured Data'!AF38+'Measured Data'!$E39*'Measured Data'!#REF!/'In Process Calc.'!$J41,"")</f>
        <v/>
      </c>
      <c r="AG47" s="244" t="str">
        <f>IF('Measured Data'!$E39&gt;0,'Measured Data'!AG38+'Measured Data'!$E39*'Measured Data'!#REF!/'In Process Calc.'!$J41,"")</f>
        <v/>
      </c>
      <c r="AH47" s="244" t="str">
        <f>IF('Measured Data'!$E39&gt;0,'Measured Data'!AH38+'Measured Data'!$E39*'Measured Data'!#REF!/'In Process Calc.'!$J41,"")</f>
        <v/>
      </c>
      <c r="AI47" s="244" t="str">
        <f>IF('Measured Data'!$E39&gt;0,'Measured Data'!AI38+'Measured Data'!$E39*'Measured Data'!#REF!/'In Process Calc.'!$J41,"")</f>
        <v/>
      </c>
      <c r="AJ47" s="244" t="str">
        <f>IF('Measured Data'!$E39&gt;0,'Measured Data'!AJ38+'Measured Data'!$E39*'Measured Data'!#REF!/'In Process Calc.'!$J41,"")</f>
        <v/>
      </c>
      <c r="AK47" s="244" t="str">
        <f>IF('Measured Data'!$E39&gt;0,'Measured Data'!AK38+'Measured Data'!$E39*'Measured Data'!#REF!/'In Process Calc.'!$J41,"")</f>
        <v/>
      </c>
      <c r="AL47" s="244" t="str">
        <f>IF('Measured Data'!$E39&gt;0,'Measured Data'!AL38+'Measured Data'!$E39*'Measured Data'!#REF!/'In Process Calc.'!$J41,"")</f>
        <v/>
      </c>
      <c r="AM47" s="244" t="str">
        <f>IF('Measured Data'!$E39&gt;0,'Measured Data'!AM38+'Measured Data'!$E39*'Measured Data'!#REF!/'In Process Calc.'!$J41,"")</f>
        <v/>
      </c>
      <c r="AN47" s="244" t="str">
        <f>IF('Measured Data'!$E39&gt;0,'Measured Data'!AN38+'Measured Data'!$E39*'Measured Data'!#REF!/'In Process Calc.'!$J41,"")</f>
        <v/>
      </c>
      <c r="AO47" s="244" t="str">
        <f>IF('Measured Data'!$E39&gt;0,'Measured Data'!AO38+'Measured Data'!$E39*'Measured Data'!#REF!/'In Process Calc.'!$J41,"")</f>
        <v/>
      </c>
      <c r="AP47" s="244" t="str">
        <f>IF('Measured Data'!$E39&gt;0,'Measured Data'!AP38+'Measured Data'!$E39*'Measured Data'!AQ38/'In Process Calc.'!$J41,"")</f>
        <v/>
      </c>
      <c r="AQ47" s="244" t="str">
        <f>IF('Measured Data'!$E39&gt;0,'Measured Data'!#REF!+'Measured Data'!$E39*'Measured Data'!AR38/'In Process Calc.'!$J41,"")</f>
        <v/>
      </c>
      <c r="AR47" s="244" t="str">
        <f>IF('Measured Data'!$E39&gt;0,'Measured Data'!#REF!,"")</f>
        <v/>
      </c>
      <c r="AS47" s="244" t="str">
        <f>IF('Measured Data'!$E39&gt;0,'Measured Data'!#REF!,"")</f>
        <v/>
      </c>
      <c r="AT47" s="244" t="str">
        <f>IF('Measured Data'!$E39&gt;0,'Measured Data'!#REF!,"")</f>
        <v/>
      </c>
      <c r="AU47" s="244" t="str">
        <f>IF('Measured Data'!$E39&gt;0,'Measured Data'!#REF!,"")</f>
        <v/>
      </c>
      <c r="AV47" s="244" t="str">
        <f>IF('Measured Data'!$E39&gt;0,'Measured Data'!#REF!,"")</f>
        <v/>
      </c>
      <c r="AW47" s="244" t="str">
        <f>IF('Measured Data'!$E39&gt;0,'Measured Data'!#REF!,"")</f>
        <v/>
      </c>
      <c r="AX47" s="244" t="str">
        <f>IF('Measured Data'!$E39&gt;0,'Measured Data'!#REF!,"")</f>
        <v/>
      </c>
      <c r="AY47" s="244" t="str">
        <f>IF('Measured Data'!$E39&gt;0,'Measured Data'!#REF!,"")</f>
        <v/>
      </c>
      <c r="AZ47" s="244" t="str">
        <f>IF('Measured Data'!$E39&gt;0,'Measured Data'!#REF!,"")</f>
        <v/>
      </c>
      <c r="BA47" s="244" t="str">
        <f>IF('Measured Data'!$E39&gt;0,'Measured Data'!#REF!,"")</f>
        <v/>
      </c>
      <c r="BB47" s="244" t="str">
        <f>IF('Measured Data'!$E39&gt;0,'Measured Data'!#REF!,"")</f>
        <v/>
      </c>
      <c r="BC47" s="244" t="str">
        <f>IF('Measured Data'!$E39&gt;0,'Measured Data'!#REF!,"")</f>
        <v/>
      </c>
      <c r="BD47" s="244" t="str">
        <f>IF('Measured Data'!$E39&gt;0,'Measured Data'!#REF!,"")</f>
        <v/>
      </c>
      <c r="BE47" s="244" t="str">
        <f>IF('Measured Data'!$E39&gt;0,'Measured Data'!#REF!,"")</f>
        <v/>
      </c>
      <c r="BF47" s="244" t="str">
        <f>IF('Measured Data'!$E39&gt;0,'Measured Data'!#REF!,"")</f>
        <v/>
      </c>
      <c r="BG47" s="244" t="str">
        <f>IF('Measured Data'!$E39&gt;0,'Measured Data'!#REF!,"")</f>
        <v/>
      </c>
      <c r="BH47" s="244" t="str">
        <f>IF('Measured Data'!$E39&gt;0,'Measured Data'!#REF!,"")</f>
        <v/>
      </c>
      <c r="BI47" s="244" t="str">
        <f>IF('Measured Data'!$E39&gt;0,'Measured Data'!#REF!,"")</f>
        <v/>
      </c>
      <c r="BJ47" s="244" t="str">
        <f>IF('Measured Data'!$E39&gt;0,'Measured Data'!#REF!,"")</f>
        <v/>
      </c>
      <c r="BK47" s="244" t="str">
        <f>IF('Measured Data'!$E39&gt;0,'Measured Data'!#REF!,"")</f>
        <v/>
      </c>
      <c r="BL47" s="244" t="str">
        <f>IF('Measured Data'!$E39&gt;0,'Measured Data'!#REF!,"")</f>
        <v/>
      </c>
      <c r="BM47" s="244" t="str">
        <f>IF('Measured Data'!$E39&gt;0,'Measured Data'!#REF!,"")</f>
        <v/>
      </c>
      <c r="BN47" s="244" t="str">
        <f>IF('Measured Data'!$E39&gt;0,'In Process Calc.'!B40,"")</f>
        <v/>
      </c>
      <c r="BO47" s="244" t="str">
        <f>IF('Measured Data'!$E39&gt;0,'In Process Calc.'!C40,"")</f>
        <v/>
      </c>
    </row>
    <row r="48" spans="1:67">
      <c r="A48" s="238" t="str">
        <f>IF('Measured Data'!$E40&gt;0,'Measured Data'!$B$1,"")</f>
        <v/>
      </c>
      <c r="B48" s="238" t="str">
        <f>IF('Measured Data'!$E40&gt;0,'Measured Data'!A39+0.1,"")</f>
        <v/>
      </c>
      <c r="C48" s="242" t="str">
        <f>IF('Measured Data'!$E40&gt;0,'Measured Data'!B39,"")</f>
        <v/>
      </c>
      <c r="D48" s="247" t="str">
        <f>IF('Measured Data'!$E40&gt;0,'Measured Data'!C39,"")</f>
        <v/>
      </c>
      <c r="E48" s="238" t="str">
        <f>IF('Measured Data'!$E40&gt;0,'Measured Data'!D39,"")</f>
        <v/>
      </c>
      <c r="F48" s="238" t="str">
        <f>IF('Measured Data'!$E40&gt;0,'Measured Data'!E39,"")</f>
        <v/>
      </c>
      <c r="G48" s="238" t="str">
        <f>IF('Measured Data'!$E40&gt;0,'Measured Data'!G39,"")</f>
        <v/>
      </c>
      <c r="H48" s="243" t="str">
        <f>IF('Measured Data'!$E40&gt;0,'Measured Data'!H39,"")</f>
        <v/>
      </c>
      <c r="I48" s="243" t="str">
        <f>IF('Measured Data'!$E40&gt;0,'Measured Data'!I39,"")</f>
        <v/>
      </c>
      <c r="J48" s="243" t="str">
        <f>IF('Measured Data'!$E40&gt;0,'Measured Data'!J39,"")</f>
        <v/>
      </c>
      <c r="K48" s="243" t="str">
        <f>IF('Measured Data'!$E40&gt;0,'Measured Data'!K39,"")</f>
        <v/>
      </c>
      <c r="L48" s="238" t="str">
        <f>IF('Measured Data'!$E40&gt;0,'Measured Data'!L39,"")</f>
        <v/>
      </c>
      <c r="M48" s="238" t="str">
        <f>IF('Measured Data'!$E40&gt;0,'Measured Data'!M39,"")</f>
        <v/>
      </c>
      <c r="N48" s="238" t="str">
        <f>IF('Measured Data'!$E40&gt;0,'Measured Data'!N39,"")</f>
        <v/>
      </c>
      <c r="O48" s="238" t="str">
        <f>IF('Measured Data'!$E40&gt;0,'Measured Data'!O39,"")</f>
        <v/>
      </c>
      <c r="P48" s="238" t="str">
        <f>IF('Measured Data'!$E40&gt;0,'Measured Data'!P39,"")</f>
        <v/>
      </c>
      <c r="Q48" s="238" t="str">
        <f>IF('Measured Data'!$E40&gt;0,'Measured Data'!Q39,"")</f>
        <v/>
      </c>
      <c r="R48" s="238" t="str">
        <f>IF('Measured Data'!$E40&gt;0,'Measured Data'!R39,"")</f>
        <v/>
      </c>
      <c r="S48" s="238" t="str">
        <f>IF('Measured Data'!$E40&gt;0,'Measured Data'!S39,"")</f>
        <v/>
      </c>
      <c r="T48" s="244" t="str">
        <f>IF('Measured Data'!$E40&gt;0,'Measured Data'!T39+'Measured Data'!$E40*'Measured Data'!#REF!/'In Process Calc.'!$J42,"")</f>
        <v/>
      </c>
      <c r="U48" s="244" t="str">
        <f>IF('Measured Data'!$E40&gt;0,'Measured Data'!U39+'Measured Data'!$E40*'Measured Data'!#REF!/'In Process Calc.'!$J42,"")</f>
        <v/>
      </c>
      <c r="V48" s="244" t="str">
        <f>IF('Measured Data'!$E40&gt;0,'Measured Data'!V39+'Measured Data'!$E40*'Measured Data'!#REF!/'In Process Calc.'!$J42,"")</f>
        <v/>
      </c>
      <c r="W48" s="244" t="str">
        <f>IF('Measured Data'!$E40&gt;0,'Measured Data'!W39+'Measured Data'!$E40*'Measured Data'!#REF!/'In Process Calc.'!$J42,"")</f>
        <v/>
      </c>
      <c r="X48" s="244" t="str">
        <f>IF('Measured Data'!$E40&gt;0,'Measured Data'!X39+'Measured Data'!$E40*'Measured Data'!#REF!/'In Process Calc.'!$J42,"")</f>
        <v/>
      </c>
      <c r="Y48" s="244" t="str">
        <f>IF('Measured Data'!$E40&gt;0,'Measured Data'!Y39+'Measured Data'!$E40*'Measured Data'!#REF!/'In Process Calc.'!$J42,"")</f>
        <v/>
      </c>
      <c r="Z48" s="244" t="str">
        <f>IF('Measured Data'!$E40&gt;0,'Measured Data'!Z39+'Measured Data'!$E40*'Measured Data'!#REF!/'In Process Calc.'!$J42,"")</f>
        <v/>
      </c>
      <c r="AA48" s="244" t="str">
        <f>IF('Measured Data'!$E40&gt;0,'Measured Data'!AA39+'Measured Data'!$E40*'Measured Data'!#REF!/'In Process Calc.'!$J42,"")</f>
        <v/>
      </c>
      <c r="AB48" s="244" t="str">
        <f>IF('Measured Data'!$E40&gt;0,'Measured Data'!AB39+'Measured Data'!$E40*'Measured Data'!#REF!/'In Process Calc.'!$J42,"")</f>
        <v/>
      </c>
      <c r="AC48" s="244" t="str">
        <f>IF('Measured Data'!$E40&gt;0,'Measured Data'!AC39+'Measured Data'!$E40*'Measured Data'!#REF!/'In Process Calc.'!$J42,"")</f>
        <v/>
      </c>
      <c r="AD48" s="244" t="str">
        <f>IF('Measured Data'!$E40&gt;0,'Measured Data'!AD39+'Measured Data'!$E40*'Measured Data'!#REF!/'In Process Calc.'!$J42,"")</f>
        <v/>
      </c>
      <c r="AE48" s="244" t="str">
        <f>IF('Measured Data'!$E40&gt;0,'Measured Data'!AE39+'Measured Data'!$E40*'Measured Data'!#REF!/'In Process Calc.'!$J42,"")</f>
        <v/>
      </c>
      <c r="AF48" s="244" t="str">
        <f>IF('Measured Data'!$E40&gt;0,'Measured Data'!AF39+'Measured Data'!$E40*'Measured Data'!#REF!/'In Process Calc.'!$J42,"")</f>
        <v/>
      </c>
      <c r="AG48" s="244" t="str">
        <f>IF('Measured Data'!$E40&gt;0,'Measured Data'!AG39+'Measured Data'!$E40*'Measured Data'!#REF!/'In Process Calc.'!$J42,"")</f>
        <v/>
      </c>
      <c r="AH48" s="244" t="str">
        <f>IF('Measured Data'!$E40&gt;0,'Measured Data'!AH39+'Measured Data'!$E40*'Measured Data'!#REF!/'In Process Calc.'!$J42,"")</f>
        <v/>
      </c>
      <c r="AI48" s="244" t="str">
        <f>IF('Measured Data'!$E40&gt;0,'Measured Data'!AI39+'Measured Data'!$E40*'Measured Data'!#REF!/'In Process Calc.'!$J42,"")</f>
        <v/>
      </c>
      <c r="AJ48" s="244" t="str">
        <f>IF('Measured Data'!$E40&gt;0,'Measured Data'!AJ39+'Measured Data'!$E40*'Measured Data'!#REF!/'In Process Calc.'!$J42,"")</f>
        <v/>
      </c>
      <c r="AK48" s="244" t="str">
        <f>IF('Measured Data'!$E40&gt;0,'Measured Data'!AK39+'Measured Data'!$E40*'Measured Data'!#REF!/'In Process Calc.'!$J42,"")</f>
        <v/>
      </c>
      <c r="AL48" s="244" t="str">
        <f>IF('Measured Data'!$E40&gt;0,'Measured Data'!AL39+'Measured Data'!$E40*'Measured Data'!#REF!/'In Process Calc.'!$J42,"")</f>
        <v/>
      </c>
      <c r="AM48" s="244" t="str">
        <f>IF('Measured Data'!$E40&gt;0,'Measured Data'!AM39+'Measured Data'!$E40*'Measured Data'!#REF!/'In Process Calc.'!$J42,"")</f>
        <v/>
      </c>
      <c r="AN48" s="244" t="str">
        <f>IF('Measured Data'!$E40&gt;0,'Measured Data'!AN39+'Measured Data'!$E40*'Measured Data'!#REF!/'In Process Calc.'!$J42,"")</f>
        <v/>
      </c>
      <c r="AO48" s="244" t="str">
        <f>IF('Measured Data'!$E40&gt;0,'Measured Data'!AO39+'Measured Data'!$E40*'Measured Data'!#REF!/'In Process Calc.'!$J42,"")</f>
        <v/>
      </c>
      <c r="AP48" s="244" t="str">
        <f>IF('Measured Data'!$E40&gt;0,'Measured Data'!AP39+'Measured Data'!$E40*'Measured Data'!AQ39/'In Process Calc.'!$J42,"")</f>
        <v/>
      </c>
      <c r="AQ48" s="244" t="str">
        <f>IF('Measured Data'!$E40&gt;0,'Measured Data'!#REF!+'Measured Data'!$E40*'Measured Data'!AR39/'In Process Calc.'!$J42,"")</f>
        <v/>
      </c>
      <c r="AR48" s="244" t="str">
        <f>IF('Measured Data'!$E40&gt;0,'Measured Data'!#REF!,"")</f>
        <v/>
      </c>
      <c r="AS48" s="244" t="str">
        <f>IF('Measured Data'!$E40&gt;0,'Measured Data'!#REF!,"")</f>
        <v/>
      </c>
      <c r="AT48" s="244" t="str">
        <f>IF('Measured Data'!$E40&gt;0,'Measured Data'!#REF!,"")</f>
        <v/>
      </c>
      <c r="AU48" s="244" t="str">
        <f>IF('Measured Data'!$E40&gt;0,'Measured Data'!#REF!,"")</f>
        <v/>
      </c>
      <c r="AV48" s="244" t="str">
        <f>IF('Measured Data'!$E40&gt;0,'Measured Data'!#REF!,"")</f>
        <v/>
      </c>
      <c r="AW48" s="244" t="str">
        <f>IF('Measured Data'!$E40&gt;0,'Measured Data'!#REF!,"")</f>
        <v/>
      </c>
      <c r="AX48" s="244" t="str">
        <f>IF('Measured Data'!$E40&gt;0,'Measured Data'!#REF!,"")</f>
        <v/>
      </c>
      <c r="AY48" s="244" t="str">
        <f>IF('Measured Data'!$E40&gt;0,'Measured Data'!#REF!,"")</f>
        <v/>
      </c>
      <c r="AZ48" s="244" t="str">
        <f>IF('Measured Data'!$E40&gt;0,'Measured Data'!#REF!,"")</f>
        <v/>
      </c>
      <c r="BA48" s="244" t="str">
        <f>IF('Measured Data'!$E40&gt;0,'Measured Data'!#REF!,"")</f>
        <v/>
      </c>
      <c r="BB48" s="244" t="str">
        <f>IF('Measured Data'!$E40&gt;0,'Measured Data'!#REF!,"")</f>
        <v/>
      </c>
      <c r="BC48" s="244" t="str">
        <f>IF('Measured Data'!$E40&gt;0,'Measured Data'!#REF!,"")</f>
        <v/>
      </c>
      <c r="BD48" s="244" t="str">
        <f>IF('Measured Data'!$E40&gt;0,'Measured Data'!#REF!,"")</f>
        <v/>
      </c>
      <c r="BE48" s="244" t="str">
        <f>IF('Measured Data'!$E40&gt;0,'Measured Data'!#REF!,"")</f>
        <v/>
      </c>
      <c r="BF48" s="244" t="str">
        <f>IF('Measured Data'!$E40&gt;0,'Measured Data'!#REF!,"")</f>
        <v/>
      </c>
      <c r="BG48" s="244" t="str">
        <f>IF('Measured Data'!$E40&gt;0,'Measured Data'!#REF!,"")</f>
        <v/>
      </c>
      <c r="BH48" s="244" t="str">
        <f>IF('Measured Data'!$E40&gt;0,'Measured Data'!#REF!,"")</f>
        <v/>
      </c>
      <c r="BI48" s="244" t="str">
        <f>IF('Measured Data'!$E40&gt;0,'Measured Data'!#REF!,"")</f>
        <v/>
      </c>
      <c r="BJ48" s="244" t="str">
        <f>IF('Measured Data'!$E40&gt;0,'Measured Data'!#REF!,"")</f>
        <v/>
      </c>
      <c r="BK48" s="244" t="str">
        <f>IF('Measured Data'!$E40&gt;0,'Measured Data'!#REF!,"")</f>
        <v/>
      </c>
      <c r="BL48" s="244" t="str">
        <f>IF('Measured Data'!$E40&gt;0,'Measured Data'!#REF!,"")</f>
        <v/>
      </c>
      <c r="BM48" s="244" t="str">
        <f>IF('Measured Data'!$E40&gt;0,'Measured Data'!#REF!,"")</f>
        <v/>
      </c>
      <c r="BN48" s="244" t="str">
        <f>IF('Measured Data'!$E40&gt;0,'In Process Calc.'!B41,"")</f>
        <v/>
      </c>
      <c r="BO48" s="244" t="str">
        <f>IF('Measured Data'!$E40&gt;0,'In Process Calc.'!C41,"")</f>
        <v/>
      </c>
    </row>
    <row r="49" spans="1:67">
      <c r="A49" s="238" t="str">
        <f>IF('Measured Data'!$E41&gt;0,'Measured Data'!$B$1,"")</f>
        <v/>
      </c>
      <c r="B49" s="238" t="str">
        <f>IF('Measured Data'!$E41&gt;0,'Measured Data'!A40+0.1,"")</f>
        <v/>
      </c>
      <c r="C49" s="242" t="str">
        <f>IF('Measured Data'!$E41&gt;0,'Measured Data'!B40,"")</f>
        <v/>
      </c>
      <c r="D49" s="247" t="str">
        <f>IF('Measured Data'!$E41&gt;0,'Measured Data'!C40,"")</f>
        <v/>
      </c>
      <c r="E49" s="238" t="str">
        <f>IF('Measured Data'!$E41&gt;0,'Measured Data'!D40,"")</f>
        <v/>
      </c>
      <c r="F49" s="238" t="str">
        <f>IF('Measured Data'!$E41&gt;0,'Measured Data'!E40,"")</f>
        <v/>
      </c>
      <c r="G49" s="238" t="str">
        <f>IF('Measured Data'!$E41&gt;0,'Measured Data'!G40,"")</f>
        <v/>
      </c>
      <c r="H49" s="243" t="str">
        <f>IF('Measured Data'!$E41&gt;0,'Measured Data'!H40,"")</f>
        <v/>
      </c>
      <c r="I49" s="243" t="str">
        <f>IF('Measured Data'!$E41&gt;0,'Measured Data'!I40,"")</f>
        <v/>
      </c>
      <c r="J49" s="243" t="str">
        <f>IF('Measured Data'!$E41&gt;0,'Measured Data'!J40,"")</f>
        <v/>
      </c>
      <c r="K49" s="243" t="str">
        <f>IF('Measured Data'!$E41&gt;0,'Measured Data'!K40,"")</f>
        <v/>
      </c>
      <c r="L49" s="238" t="str">
        <f>IF('Measured Data'!$E41&gt;0,'Measured Data'!L40,"")</f>
        <v/>
      </c>
      <c r="M49" s="238" t="str">
        <f>IF('Measured Data'!$E41&gt;0,'Measured Data'!M40,"")</f>
        <v/>
      </c>
      <c r="N49" s="238" t="str">
        <f>IF('Measured Data'!$E41&gt;0,'Measured Data'!N40,"")</f>
        <v/>
      </c>
      <c r="O49" s="238" t="str">
        <f>IF('Measured Data'!$E41&gt;0,'Measured Data'!O40,"")</f>
        <v/>
      </c>
      <c r="P49" s="238" t="str">
        <f>IF('Measured Data'!$E41&gt;0,'Measured Data'!P40,"")</f>
        <v/>
      </c>
      <c r="Q49" s="238" t="str">
        <f>IF('Measured Data'!$E41&gt;0,'Measured Data'!Q40,"")</f>
        <v/>
      </c>
      <c r="R49" s="238" t="str">
        <f>IF('Measured Data'!$E41&gt;0,'Measured Data'!R40,"")</f>
        <v/>
      </c>
      <c r="S49" s="238" t="str">
        <f>IF('Measured Data'!$E41&gt;0,'Measured Data'!S40,"")</f>
        <v/>
      </c>
      <c r="T49" s="244" t="str">
        <f>IF('Measured Data'!$E41&gt;0,'Measured Data'!T40+'Measured Data'!$E41*'Measured Data'!#REF!/'In Process Calc.'!$J43,"")</f>
        <v/>
      </c>
      <c r="U49" s="244" t="str">
        <f>IF('Measured Data'!$E41&gt;0,'Measured Data'!U40+'Measured Data'!$E41*'Measured Data'!#REF!/'In Process Calc.'!$J43,"")</f>
        <v/>
      </c>
      <c r="V49" s="244" t="str">
        <f>IF('Measured Data'!$E41&gt;0,'Measured Data'!V40+'Measured Data'!$E41*'Measured Data'!#REF!/'In Process Calc.'!$J43,"")</f>
        <v/>
      </c>
      <c r="W49" s="244" t="str">
        <f>IF('Measured Data'!$E41&gt;0,'Measured Data'!W40+'Measured Data'!$E41*'Measured Data'!#REF!/'In Process Calc.'!$J43,"")</f>
        <v/>
      </c>
      <c r="X49" s="244" t="str">
        <f>IF('Measured Data'!$E41&gt;0,'Measured Data'!X40+'Measured Data'!$E41*'Measured Data'!#REF!/'In Process Calc.'!$J43,"")</f>
        <v/>
      </c>
      <c r="Y49" s="244" t="str">
        <f>IF('Measured Data'!$E41&gt;0,'Measured Data'!Y40+'Measured Data'!$E41*'Measured Data'!#REF!/'In Process Calc.'!$J43,"")</f>
        <v/>
      </c>
      <c r="Z49" s="244" t="str">
        <f>IF('Measured Data'!$E41&gt;0,'Measured Data'!Z40+'Measured Data'!$E41*'Measured Data'!#REF!/'In Process Calc.'!$J43,"")</f>
        <v/>
      </c>
      <c r="AA49" s="244" t="str">
        <f>IF('Measured Data'!$E41&gt;0,'Measured Data'!AA40+'Measured Data'!$E41*'Measured Data'!#REF!/'In Process Calc.'!$J43,"")</f>
        <v/>
      </c>
      <c r="AB49" s="244" t="str">
        <f>IF('Measured Data'!$E41&gt;0,'Measured Data'!AB40+'Measured Data'!$E41*'Measured Data'!#REF!/'In Process Calc.'!$J43,"")</f>
        <v/>
      </c>
      <c r="AC49" s="244" t="str">
        <f>IF('Measured Data'!$E41&gt;0,'Measured Data'!AC40+'Measured Data'!$E41*'Measured Data'!#REF!/'In Process Calc.'!$J43,"")</f>
        <v/>
      </c>
      <c r="AD49" s="244" t="str">
        <f>IF('Measured Data'!$E41&gt;0,'Measured Data'!AD40+'Measured Data'!$E41*'Measured Data'!#REF!/'In Process Calc.'!$J43,"")</f>
        <v/>
      </c>
      <c r="AE49" s="244" t="str">
        <f>IF('Measured Data'!$E41&gt;0,'Measured Data'!AE40+'Measured Data'!$E41*'Measured Data'!#REF!/'In Process Calc.'!$J43,"")</f>
        <v/>
      </c>
      <c r="AF49" s="244" t="str">
        <f>IF('Measured Data'!$E41&gt;0,'Measured Data'!AF40+'Measured Data'!$E41*'Measured Data'!#REF!/'In Process Calc.'!$J43,"")</f>
        <v/>
      </c>
      <c r="AG49" s="244" t="str">
        <f>IF('Measured Data'!$E41&gt;0,'Measured Data'!AG40+'Measured Data'!$E41*'Measured Data'!#REF!/'In Process Calc.'!$J43,"")</f>
        <v/>
      </c>
      <c r="AH49" s="244" t="str">
        <f>IF('Measured Data'!$E41&gt;0,'Measured Data'!AH40+'Measured Data'!$E41*'Measured Data'!#REF!/'In Process Calc.'!$J43,"")</f>
        <v/>
      </c>
      <c r="AI49" s="244" t="str">
        <f>IF('Measured Data'!$E41&gt;0,'Measured Data'!AI40+'Measured Data'!$E41*'Measured Data'!#REF!/'In Process Calc.'!$J43,"")</f>
        <v/>
      </c>
      <c r="AJ49" s="244" t="str">
        <f>IF('Measured Data'!$E41&gt;0,'Measured Data'!AJ40+'Measured Data'!$E41*'Measured Data'!#REF!/'In Process Calc.'!$J43,"")</f>
        <v/>
      </c>
      <c r="AK49" s="244" t="str">
        <f>IF('Measured Data'!$E41&gt;0,'Measured Data'!AK40+'Measured Data'!$E41*'Measured Data'!#REF!/'In Process Calc.'!$J43,"")</f>
        <v/>
      </c>
      <c r="AL49" s="244" t="str">
        <f>IF('Measured Data'!$E41&gt;0,'Measured Data'!AL40+'Measured Data'!$E41*'Measured Data'!#REF!/'In Process Calc.'!$J43,"")</f>
        <v/>
      </c>
      <c r="AM49" s="244" t="str">
        <f>IF('Measured Data'!$E41&gt;0,'Measured Data'!AM40+'Measured Data'!$E41*'Measured Data'!#REF!/'In Process Calc.'!$J43,"")</f>
        <v/>
      </c>
      <c r="AN49" s="244" t="str">
        <f>IF('Measured Data'!$E41&gt;0,'Measured Data'!AN40+'Measured Data'!$E41*'Measured Data'!#REF!/'In Process Calc.'!$J43,"")</f>
        <v/>
      </c>
      <c r="AO49" s="244" t="str">
        <f>IF('Measured Data'!$E41&gt;0,'Measured Data'!AO40+'Measured Data'!$E41*'Measured Data'!#REF!/'In Process Calc.'!$J43,"")</f>
        <v/>
      </c>
      <c r="AP49" s="244" t="str">
        <f>IF('Measured Data'!$E41&gt;0,'Measured Data'!AP40+'Measured Data'!$E41*'Measured Data'!AQ40/'In Process Calc.'!$J43,"")</f>
        <v/>
      </c>
      <c r="AQ49" s="244" t="str">
        <f>IF('Measured Data'!$E41&gt;0,'Measured Data'!#REF!+'Measured Data'!$E41*'Measured Data'!AR40/'In Process Calc.'!$J43,"")</f>
        <v/>
      </c>
      <c r="AR49" s="244" t="str">
        <f>IF('Measured Data'!$E41&gt;0,'Measured Data'!#REF!,"")</f>
        <v/>
      </c>
      <c r="AS49" s="244" t="str">
        <f>IF('Measured Data'!$E41&gt;0,'Measured Data'!#REF!,"")</f>
        <v/>
      </c>
      <c r="AT49" s="244" t="str">
        <f>IF('Measured Data'!$E41&gt;0,'Measured Data'!#REF!,"")</f>
        <v/>
      </c>
      <c r="AU49" s="244" t="str">
        <f>IF('Measured Data'!$E41&gt;0,'Measured Data'!#REF!,"")</f>
        <v/>
      </c>
      <c r="AV49" s="244" t="str">
        <f>IF('Measured Data'!$E41&gt;0,'Measured Data'!#REF!,"")</f>
        <v/>
      </c>
      <c r="AW49" s="244" t="str">
        <f>IF('Measured Data'!$E41&gt;0,'Measured Data'!#REF!,"")</f>
        <v/>
      </c>
      <c r="AX49" s="244" t="str">
        <f>IF('Measured Data'!$E41&gt;0,'Measured Data'!#REF!,"")</f>
        <v/>
      </c>
      <c r="AY49" s="244" t="str">
        <f>IF('Measured Data'!$E41&gt;0,'Measured Data'!#REF!,"")</f>
        <v/>
      </c>
      <c r="AZ49" s="244" t="str">
        <f>IF('Measured Data'!$E41&gt;0,'Measured Data'!#REF!,"")</f>
        <v/>
      </c>
      <c r="BA49" s="244" t="str">
        <f>IF('Measured Data'!$E41&gt;0,'Measured Data'!#REF!,"")</f>
        <v/>
      </c>
      <c r="BB49" s="244" t="str">
        <f>IF('Measured Data'!$E41&gt;0,'Measured Data'!#REF!,"")</f>
        <v/>
      </c>
      <c r="BC49" s="244" t="str">
        <f>IF('Measured Data'!$E41&gt;0,'Measured Data'!#REF!,"")</f>
        <v/>
      </c>
      <c r="BD49" s="244" t="str">
        <f>IF('Measured Data'!$E41&gt;0,'Measured Data'!#REF!,"")</f>
        <v/>
      </c>
      <c r="BE49" s="244" t="str">
        <f>IF('Measured Data'!$E41&gt;0,'Measured Data'!#REF!,"")</f>
        <v/>
      </c>
      <c r="BF49" s="244" t="str">
        <f>IF('Measured Data'!$E41&gt;0,'Measured Data'!#REF!,"")</f>
        <v/>
      </c>
      <c r="BG49" s="244" t="str">
        <f>IF('Measured Data'!$E41&gt;0,'Measured Data'!#REF!,"")</f>
        <v/>
      </c>
      <c r="BH49" s="244" t="str">
        <f>IF('Measured Data'!$E41&gt;0,'Measured Data'!#REF!,"")</f>
        <v/>
      </c>
      <c r="BI49" s="244" t="str">
        <f>IF('Measured Data'!$E41&gt;0,'Measured Data'!#REF!,"")</f>
        <v/>
      </c>
      <c r="BJ49" s="244" t="str">
        <f>IF('Measured Data'!$E41&gt;0,'Measured Data'!#REF!,"")</f>
        <v/>
      </c>
      <c r="BK49" s="244" t="str">
        <f>IF('Measured Data'!$E41&gt;0,'Measured Data'!#REF!,"")</f>
        <v/>
      </c>
      <c r="BL49" s="244" t="str">
        <f>IF('Measured Data'!$E41&gt;0,'Measured Data'!#REF!,"")</f>
        <v/>
      </c>
      <c r="BM49" s="244" t="str">
        <f>IF('Measured Data'!$E41&gt;0,'Measured Data'!#REF!,"")</f>
        <v/>
      </c>
      <c r="BN49" s="244" t="str">
        <f>IF('Measured Data'!$E41&gt;0,'In Process Calc.'!B42,"")</f>
        <v/>
      </c>
      <c r="BO49" s="244" t="str">
        <f>IF('Measured Data'!$E41&gt;0,'In Process Calc.'!C42,"")</f>
        <v/>
      </c>
    </row>
    <row r="50" spans="1:67">
      <c r="A50" s="238" t="str">
        <f>IF('Measured Data'!$E42&gt;0,'Measured Data'!$B$1,"")</f>
        <v/>
      </c>
      <c r="B50" s="238" t="str">
        <f>IF('Measured Data'!$E42&gt;0,'Measured Data'!A41+0.1,"")</f>
        <v/>
      </c>
      <c r="C50" s="242" t="str">
        <f>IF('Measured Data'!$E42&gt;0,'Measured Data'!B41,"")</f>
        <v/>
      </c>
      <c r="D50" s="247" t="str">
        <f>IF('Measured Data'!$E42&gt;0,'Measured Data'!C41,"")</f>
        <v/>
      </c>
      <c r="E50" s="238" t="str">
        <f>IF('Measured Data'!$E42&gt;0,'Measured Data'!D41,"")</f>
        <v/>
      </c>
      <c r="F50" s="238" t="str">
        <f>IF('Measured Data'!$E42&gt;0,'Measured Data'!E41,"")</f>
        <v/>
      </c>
      <c r="G50" s="238" t="str">
        <f>IF('Measured Data'!$E42&gt;0,'Measured Data'!G41,"")</f>
        <v/>
      </c>
      <c r="H50" s="243" t="str">
        <f>IF('Measured Data'!$E42&gt;0,'Measured Data'!H41,"")</f>
        <v/>
      </c>
      <c r="I50" s="243" t="str">
        <f>IF('Measured Data'!$E42&gt;0,'Measured Data'!I41,"")</f>
        <v/>
      </c>
      <c r="J50" s="243" t="str">
        <f>IF('Measured Data'!$E42&gt;0,'Measured Data'!J41,"")</f>
        <v/>
      </c>
      <c r="K50" s="243" t="str">
        <f>IF('Measured Data'!$E42&gt;0,'Measured Data'!K41,"")</f>
        <v/>
      </c>
      <c r="L50" s="238" t="str">
        <f>IF('Measured Data'!$E42&gt;0,'Measured Data'!L41,"")</f>
        <v/>
      </c>
      <c r="M50" s="238" t="str">
        <f>IF('Measured Data'!$E42&gt;0,'Measured Data'!M41,"")</f>
        <v/>
      </c>
      <c r="N50" s="238" t="str">
        <f>IF('Measured Data'!$E42&gt;0,'Measured Data'!N41,"")</f>
        <v/>
      </c>
      <c r="O50" s="238" t="str">
        <f>IF('Measured Data'!$E42&gt;0,'Measured Data'!O41,"")</f>
        <v/>
      </c>
      <c r="P50" s="238" t="str">
        <f>IF('Measured Data'!$E42&gt;0,'Measured Data'!P41,"")</f>
        <v/>
      </c>
      <c r="Q50" s="238" t="str">
        <f>IF('Measured Data'!$E42&gt;0,'Measured Data'!Q41,"")</f>
        <v/>
      </c>
      <c r="R50" s="238" t="str">
        <f>IF('Measured Data'!$E42&gt;0,'Measured Data'!R41,"")</f>
        <v/>
      </c>
      <c r="S50" s="238" t="str">
        <f>IF('Measured Data'!$E42&gt;0,'Measured Data'!S41,"")</f>
        <v/>
      </c>
      <c r="T50" s="244" t="str">
        <f>IF('Measured Data'!$E42&gt;0,'Measured Data'!T41+'Measured Data'!$E42*'Measured Data'!#REF!/'In Process Calc.'!$J44,"")</f>
        <v/>
      </c>
      <c r="U50" s="244" t="str">
        <f>IF('Measured Data'!$E42&gt;0,'Measured Data'!U41+'Measured Data'!$E42*'Measured Data'!#REF!/'In Process Calc.'!$J44,"")</f>
        <v/>
      </c>
      <c r="V50" s="244" t="str">
        <f>IF('Measured Data'!$E42&gt;0,'Measured Data'!V41+'Measured Data'!$E42*'Measured Data'!#REF!/'In Process Calc.'!$J44,"")</f>
        <v/>
      </c>
      <c r="W50" s="244" t="str">
        <f>IF('Measured Data'!$E42&gt;0,'Measured Data'!W41+'Measured Data'!$E42*'Measured Data'!#REF!/'In Process Calc.'!$J44,"")</f>
        <v/>
      </c>
      <c r="X50" s="244" t="str">
        <f>IF('Measured Data'!$E42&gt;0,'Measured Data'!X41+'Measured Data'!$E42*'Measured Data'!#REF!/'In Process Calc.'!$J44,"")</f>
        <v/>
      </c>
      <c r="Y50" s="244" t="str">
        <f>IF('Measured Data'!$E42&gt;0,'Measured Data'!Y41+'Measured Data'!$E42*'Measured Data'!#REF!/'In Process Calc.'!$J44,"")</f>
        <v/>
      </c>
      <c r="Z50" s="244" t="str">
        <f>IF('Measured Data'!$E42&gt;0,'Measured Data'!Z41+'Measured Data'!$E42*'Measured Data'!#REF!/'In Process Calc.'!$J44,"")</f>
        <v/>
      </c>
      <c r="AA50" s="244" t="str">
        <f>IF('Measured Data'!$E42&gt;0,'Measured Data'!AA41+'Measured Data'!$E42*'Measured Data'!#REF!/'In Process Calc.'!$J44,"")</f>
        <v/>
      </c>
      <c r="AB50" s="244" t="str">
        <f>IF('Measured Data'!$E42&gt;0,'Measured Data'!AB41+'Measured Data'!$E42*'Measured Data'!#REF!/'In Process Calc.'!$J44,"")</f>
        <v/>
      </c>
      <c r="AC50" s="244" t="str">
        <f>IF('Measured Data'!$E42&gt;0,'Measured Data'!AC41+'Measured Data'!$E42*'Measured Data'!#REF!/'In Process Calc.'!$J44,"")</f>
        <v/>
      </c>
      <c r="AD50" s="244" t="str">
        <f>IF('Measured Data'!$E42&gt;0,'Measured Data'!AD41+'Measured Data'!$E42*'Measured Data'!#REF!/'In Process Calc.'!$J44,"")</f>
        <v/>
      </c>
      <c r="AE50" s="244" t="str">
        <f>IF('Measured Data'!$E42&gt;0,'Measured Data'!AE41+'Measured Data'!$E42*'Measured Data'!#REF!/'In Process Calc.'!$J44,"")</f>
        <v/>
      </c>
      <c r="AF50" s="244" t="str">
        <f>IF('Measured Data'!$E42&gt;0,'Measured Data'!AF41+'Measured Data'!$E42*'Measured Data'!#REF!/'In Process Calc.'!$J44,"")</f>
        <v/>
      </c>
      <c r="AG50" s="244" t="str">
        <f>IF('Measured Data'!$E42&gt;0,'Measured Data'!AG41+'Measured Data'!$E42*'Measured Data'!#REF!/'In Process Calc.'!$J44,"")</f>
        <v/>
      </c>
      <c r="AH50" s="244" t="str">
        <f>IF('Measured Data'!$E42&gt;0,'Measured Data'!AH41+'Measured Data'!$E42*'Measured Data'!#REF!/'In Process Calc.'!$J44,"")</f>
        <v/>
      </c>
      <c r="AI50" s="244" t="str">
        <f>IF('Measured Data'!$E42&gt;0,'Measured Data'!AI41+'Measured Data'!$E42*'Measured Data'!#REF!/'In Process Calc.'!$J44,"")</f>
        <v/>
      </c>
      <c r="AJ50" s="244" t="str">
        <f>IF('Measured Data'!$E42&gt;0,'Measured Data'!AJ41+'Measured Data'!$E42*'Measured Data'!#REF!/'In Process Calc.'!$J44,"")</f>
        <v/>
      </c>
      <c r="AK50" s="244" t="str">
        <f>IF('Measured Data'!$E42&gt;0,'Measured Data'!AK41+'Measured Data'!$E42*'Measured Data'!#REF!/'In Process Calc.'!$J44,"")</f>
        <v/>
      </c>
      <c r="AL50" s="244" t="str">
        <f>IF('Measured Data'!$E42&gt;0,'Measured Data'!AL41+'Measured Data'!$E42*'Measured Data'!#REF!/'In Process Calc.'!$J44,"")</f>
        <v/>
      </c>
      <c r="AM50" s="244" t="str">
        <f>IF('Measured Data'!$E42&gt;0,'Measured Data'!AM41+'Measured Data'!$E42*'Measured Data'!#REF!/'In Process Calc.'!$J44,"")</f>
        <v/>
      </c>
      <c r="AN50" s="244" t="str">
        <f>IF('Measured Data'!$E42&gt;0,'Measured Data'!AN41+'Measured Data'!$E42*'Measured Data'!#REF!/'In Process Calc.'!$J44,"")</f>
        <v/>
      </c>
      <c r="AO50" s="244" t="str">
        <f>IF('Measured Data'!$E42&gt;0,'Measured Data'!AO41+'Measured Data'!$E42*'Measured Data'!#REF!/'In Process Calc.'!$J44,"")</f>
        <v/>
      </c>
      <c r="AP50" s="244" t="str">
        <f>IF('Measured Data'!$E42&gt;0,'Measured Data'!AP41+'Measured Data'!$E42*'Measured Data'!AQ41/'In Process Calc.'!$J44,"")</f>
        <v/>
      </c>
      <c r="AQ50" s="244" t="str">
        <f>IF('Measured Data'!$E42&gt;0,'Measured Data'!#REF!+'Measured Data'!$E42*'Measured Data'!AR41/'In Process Calc.'!$J44,"")</f>
        <v/>
      </c>
      <c r="AR50" s="244" t="str">
        <f>IF('Measured Data'!$E42&gt;0,'Measured Data'!#REF!,"")</f>
        <v/>
      </c>
      <c r="AS50" s="244" t="str">
        <f>IF('Measured Data'!$E42&gt;0,'Measured Data'!#REF!,"")</f>
        <v/>
      </c>
      <c r="AT50" s="244" t="str">
        <f>IF('Measured Data'!$E42&gt;0,'Measured Data'!#REF!,"")</f>
        <v/>
      </c>
      <c r="AU50" s="244" t="str">
        <f>IF('Measured Data'!$E42&gt;0,'Measured Data'!#REF!,"")</f>
        <v/>
      </c>
      <c r="AV50" s="244" t="str">
        <f>IF('Measured Data'!$E42&gt;0,'Measured Data'!#REF!,"")</f>
        <v/>
      </c>
      <c r="AW50" s="244" t="str">
        <f>IF('Measured Data'!$E42&gt;0,'Measured Data'!#REF!,"")</f>
        <v/>
      </c>
      <c r="AX50" s="244" t="str">
        <f>IF('Measured Data'!$E42&gt;0,'Measured Data'!#REF!,"")</f>
        <v/>
      </c>
      <c r="AY50" s="244" t="str">
        <f>IF('Measured Data'!$E42&gt;0,'Measured Data'!#REF!,"")</f>
        <v/>
      </c>
      <c r="AZ50" s="244" t="str">
        <f>IF('Measured Data'!$E42&gt;0,'Measured Data'!#REF!,"")</f>
        <v/>
      </c>
      <c r="BA50" s="244" t="str">
        <f>IF('Measured Data'!$E42&gt;0,'Measured Data'!#REF!,"")</f>
        <v/>
      </c>
      <c r="BB50" s="244" t="str">
        <f>IF('Measured Data'!$E42&gt;0,'Measured Data'!#REF!,"")</f>
        <v/>
      </c>
      <c r="BC50" s="244" t="str">
        <f>IF('Measured Data'!$E42&gt;0,'Measured Data'!#REF!,"")</f>
        <v/>
      </c>
      <c r="BD50" s="244" t="str">
        <f>IF('Measured Data'!$E42&gt;0,'Measured Data'!#REF!,"")</f>
        <v/>
      </c>
      <c r="BE50" s="244" t="str">
        <f>IF('Measured Data'!$E42&gt;0,'Measured Data'!#REF!,"")</f>
        <v/>
      </c>
      <c r="BF50" s="244" t="str">
        <f>IF('Measured Data'!$E42&gt;0,'Measured Data'!#REF!,"")</f>
        <v/>
      </c>
      <c r="BG50" s="244" t="str">
        <f>IF('Measured Data'!$E42&gt;0,'Measured Data'!#REF!,"")</f>
        <v/>
      </c>
      <c r="BH50" s="244" t="str">
        <f>IF('Measured Data'!$E42&gt;0,'Measured Data'!#REF!,"")</f>
        <v/>
      </c>
      <c r="BI50" s="244" t="str">
        <f>IF('Measured Data'!$E42&gt;0,'Measured Data'!#REF!,"")</f>
        <v/>
      </c>
      <c r="BJ50" s="244" t="str">
        <f>IF('Measured Data'!$E42&gt;0,'Measured Data'!#REF!,"")</f>
        <v/>
      </c>
      <c r="BK50" s="244" t="str">
        <f>IF('Measured Data'!$E42&gt;0,'Measured Data'!#REF!,"")</f>
        <v/>
      </c>
      <c r="BL50" s="244" t="str">
        <f>IF('Measured Data'!$E42&gt;0,'Measured Data'!#REF!,"")</f>
        <v/>
      </c>
      <c r="BM50" s="244" t="str">
        <f>IF('Measured Data'!$E42&gt;0,'Measured Data'!#REF!,"")</f>
        <v/>
      </c>
      <c r="BN50" s="244" t="str">
        <f>IF('Measured Data'!$E42&gt;0,'In Process Calc.'!B43,"")</f>
        <v/>
      </c>
      <c r="BO50" s="244" t="str">
        <f>IF('Measured Data'!$E42&gt;0,'In Process Calc.'!C43,"")</f>
        <v/>
      </c>
    </row>
    <row r="51" spans="1:67">
      <c r="A51" s="238" t="str">
        <f>IF('Measured Data'!$E43&gt;0,'Measured Data'!$B$1,"")</f>
        <v/>
      </c>
      <c r="B51" s="238" t="str">
        <f>IF('Measured Data'!$E43&gt;0,'Measured Data'!A42+0.1,"")</f>
        <v/>
      </c>
      <c r="C51" s="242" t="str">
        <f>IF('Measured Data'!$E43&gt;0,'Measured Data'!B42,"")</f>
        <v/>
      </c>
      <c r="D51" s="247" t="str">
        <f>IF('Measured Data'!$E43&gt;0,'Measured Data'!C42,"")</f>
        <v/>
      </c>
      <c r="E51" s="238" t="str">
        <f>IF('Measured Data'!$E43&gt;0,'Measured Data'!D42,"")</f>
        <v/>
      </c>
      <c r="F51" s="238" t="str">
        <f>IF('Measured Data'!$E43&gt;0,'Measured Data'!E42,"")</f>
        <v/>
      </c>
      <c r="G51" s="238" t="str">
        <f>IF('Measured Data'!$E43&gt;0,'Measured Data'!G42,"")</f>
        <v/>
      </c>
      <c r="H51" s="243" t="str">
        <f>IF('Measured Data'!$E43&gt;0,'Measured Data'!H42,"")</f>
        <v/>
      </c>
      <c r="I51" s="243" t="str">
        <f>IF('Measured Data'!$E43&gt;0,'Measured Data'!I42,"")</f>
        <v/>
      </c>
      <c r="J51" s="243" t="str">
        <f>IF('Measured Data'!$E43&gt;0,'Measured Data'!J42,"")</f>
        <v/>
      </c>
      <c r="K51" s="243" t="str">
        <f>IF('Measured Data'!$E43&gt;0,'Measured Data'!K42,"")</f>
        <v/>
      </c>
      <c r="L51" s="238" t="str">
        <f>IF('Measured Data'!$E43&gt;0,'Measured Data'!L42,"")</f>
        <v/>
      </c>
      <c r="M51" s="238" t="str">
        <f>IF('Measured Data'!$E43&gt;0,'Measured Data'!M42,"")</f>
        <v/>
      </c>
      <c r="N51" s="238" t="str">
        <f>IF('Measured Data'!$E43&gt;0,'Measured Data'!N42,"")</f>
        <v/>
      </c>
      <c r="O51" s="238" t="str">
        <f>IF('Measured Data'!$E43&gt;0,'Measured Data'!O42,"")</f>
        <v/>
      </c>
      <c r="P51" s="238" t="str">
        <f>IF('Measured Data'!$E43&gt;0,'Measured Data'!P42,"")</f>
        <v/>
      </c>
      <c r="Q51" s="238" t="str">
        <f>IF('Measured Data'!$E43&gt;0,'Measured Data'!Q42,"")</f>
        <v/>
      </c>
      <c r="R51" s="238" t="str">
        <f>IF('Measured Data'!$E43&gt;0,'Measured Data'!R42,"")</f>
        <v/>
      </c>
      <c r="S51" s="238" t="str">
        <f>IF('Measured Data'!$E43&gt;0,'Measured Data'!S42,"")</f>
        <v/>
      </c>
      <c r="T51" s="244" t="str">
        <f>IF('Measured Data'!$E43&gt;0,'Measured Data'!T42+'Measured Data'!$E43*'Measured Data'!#REF!/'In Process Calc.'!$J45,"")</f>
        <v/>
      </c>
      <c r="U51" s="244" t="str">
        <f>IF('Measured Data'!$E43&gt;0,'Measured Data'!U42+'Measured Data'!$E43*'Measured Data'!#REF!/'In Process Calc.'!$J45,"")</f>
        <v/>
      </c>
      <c r="V51" s="244" t="str">
        <f>IF('Measured Data'!$E43&gt;0,'Measured Data'!V42+'Measured Data'!$E43*'Measured Data'!#REF!/'In Process Calc.'!$J45,"")</f>
        <v/>
      </c>
      <c r="W51" s="244" t="str">
        <f>IF('Measured Data'!$E43&gt;0,'Measured Data'!W42+'Measured Data'!$E43*'Measured Data'!#REF!/'In Process Calc.'!$J45,"")</f>
        <v/>
      </c>
      <c r="X51" s="244" t="str">
        <f>IF('Measured Data'!$E43&gt;0,'Measured Data'!X42+'Measured Data'!$E43*'Measured Data'!#REF!/'In Process Calc.'!$J45,"")</f>
        <v/>
      </c>
      <c r="Y51" s="244" t="str">
        <f>IF('Measured Data'!$E43&gt;0,'Measured Data'!Y42+'Measured Data'!$E43*'Measured Data'!#REF!/'In Process Calc.'!$J45,"")</f>
        <v/>
      </c>
      <c r="Z51" s="244" t="str">
        <f>IF('Measured Data'!$E43&gt;0,'Measured Data'!Z42+'Measured Data'!$E43*'Measured Data'!#REF!/'In Process Calc.'!$J45,"")</f>
        <v/>
      </c>
      <c r="AA51" s="244" t="str">
        <f>IF('Measured Data'!$E43&gt;0,'Measured Data'!AA42+'Measured Data'!$E43*'Measured Data'!#REF!/'In Process Calc.'!$J45,"")</f>
        <v/>
      </c>
      <c r="AB51" s="244" t="str">
        <f>IF('Measured Data'!$E43&gt;0,'Measured Data'!AB42+'Measured Data'!$E43*'Measured Data'!#REF!/'In Process Calc.'!$J45,"")</f>
        <v/>
      </c>
      <c r="AC51" s="244" t="str">
        <f>IF('Measured Data'!$E43&gt;0,'Measured Data'!AC42+'Measured Data'!$E43*'Measured Data'!#REF!/'In Process Calc.'!$J45,"")</f>
        <v/>
      </c>
      <c r="AD51" s="244" t="str">
        <f>IF('Measured Data'!$E43&gt;0,'Measured Data'!AD42+'Measured Data'!$E43*'Measured Data'!#REF!/'In Process Calc.'!$J45,"")</f>
        <v/>
      </c>
      <c r="AE51" s="244" t="str">
        <f>IF('Measured Data'!$E43&gt;0,'Measured Data'!AE42+'Measured Data'!$E43*'Measured Data'!#REF!/'In Process Calc.'!$J45,"")</f>
        <v/>
      </c>
      <c r="AF51" s="244" t="str">
        <f>IF('Measured Data'!$E43&gt;0,'Measured Data'!AF42+'Measured Data'!$E43*'Measured Data'!#REF!/'In Process Calc.'!$J45,"")</f>
        <v/>
      </c>
      <c r="AG51" s="244" t="str">
        <f>IF('Measured Data'!$E43&gt;0,'Measured Data'!AG42+'Measured Data'!$E43*'Measured Data'!#REF!/'In Process Calc.'!$J45,"")</f>
        <v/>
      </c>
      <c r="AH51" s="244" t="str">
        <f>IF('Measured Data'!$E43&gt;0,'Measured Data'!AH42+'Measured Data'!$E43*'Measured Data'!#REF!/'In Process Calc.'!$J45,"")</f>
        <v/>
      </c>
      <c r="AI51" s="244" t="str">
        <f>IF('Measured Data'!$E43&gt;0,'Measured Data'!AI42+'Measured Data'!$E43*'Measured Data'!#REF!/'In Process Calc.'!$J45,"")</f>
        <v/>
      </c>
      <c r="AJ51" s="244" t="str">
        <f>IF('Measured Data'!$E43&gt;0,'Measured Data'!AJ42+'Measured Data'!$E43*'Measured Data'!#REF!/'In Process Calc.'!$J45,"")</f>
        <v/>
      </c>
      <c r="AK51" s="244" t="str">
        <f>IF('Measured Data'!$E43&gt;0,'Measured Data'!AK42+'Measured Data'!$E43*'Measured Data'!#REF!/'In Process Calc.'!$J45,"")</f>
        <v/>
      </c>
      <c r="AL51" s="244" t="str">
        <f>IF('Measured Data'!$E43&gt;0,'Measured Data'!AL42+'Measured Data'!$E43*'Measured Data'!#REF!/'In Process Calc.'!$J45,"")</f>
        <v/>
      </c>
      <c r="AM51" s="244" t="str">
        <f>IF('Measured Data'!$E43&gt;0,'Measured Data'!AM42+'Measured Data'!$E43*'Measured Data'!#REF!/'In Process Calc.'!$J45,"")</f>
        <v/>
      </c>
      <c r="AN51" s="244" t="str">
        <f>IF('Measured Data'!$E43&gt;0,'Measured Data'!AN42+'Measured Data'!$E43*'Measured Data'!#REF!/'In Process Calc.'!$J45,"")</f>
        <v/>
      </c>
      <c r="AO51" s="244" t="str">
        <f>IF('Measured Data'!$E43&gt;0,'Measured Data'!AO42+'Measured Data'!$E43*'Measured Data'!#REF!/'In Process Calc.'!$J45,"")</f>
        <v/>
      </c>
      <c r="AP51" s="244" t="str">
        <f>IF('Measured Data'!$E43&gt;0,'Measured Data'!AP42+'Measured Data'!$E43*'Measured Data'!AQ42/'In Process Calc.'!$J45,"")</f>
        <v/>
      </c>
      <c r="AQ51" s="244" t="str">
        <f>IF('Measured Data'!$E43&gt;0,'Measured Data'!#REF!+'Measured Data'!$E43*'Measured Data'!AR42/'In Process Calc.'!$J45,"")</f>
        <v/>
      </c>
      <c r="AR51" s="244" t="str">
        <f>IF('Measured Data'!$E43&gt;0,'Measured Data'!#REF!,"")</f>
        <v/>
      </c>
      <c r="AS51" s="244" t="str">
        <f>IF('Measured Data'!$E43&gt;0,'Measured Data'!#REF!,"")</f>
        <v/>
      </c>
      <c r="AT51" s="244" t="str">
        <f>IF('Measured Data'!$E43&gt;0,'Measured Data'!#REF!,"")</f>
        <v/>
      </c>
      <c r="AU51" s="244" t="str">
        <f>IF('Measured Data'!$E43&gt;0,'Measured Data'!#REF!,"")</f>
        <v/>
      </c>
      <c r="AV51" s="244" t="str">
        <f>IF('Measured Data'!$E43&gt;0,'Measured Data'!#REF!,"")</f>
        <v/>
      </c>
      <c r="AW51" s="244" t="str">
        <f>IF('Measured Data'!$E43&gt;0,'Measured Data'!#REF!,"")</f>
        <v/>
      </c>
      <c r="AX51" s="244" t="str">
        <f>IF('Measured Data'!$E43&gt;0,'Measured Data'!#REF!,"")</f>
        <v/>
      </c>
      <c r="AY51" s="244" t="str">
        <f>IF('Measured Data'!$E43&gt;0,'Measured Data'!#REF!,"")</f>
        <v/>
      </c>
      <c r="AZ51" s="244" t="str">
        <f>IF('Measured Data'!$E43&gt;0,'Measured Data'!#REF!,"")</f>
        <v/>
      </c>
      <c r="BA51" s="244" t="str">
        <f>IF('Measured Data'!$E43&gt;0,'Measured Data'!#REF!,"")</f>
        <v/>
      </c>
      <c r="BB51" s="244" t="str">
        <f>IF('Measured Data'!$E43&gt;0,'Measured Data'!#REF!,"")</f>
        <v/>
      </c>
      <c r="BC51" s="244" t="str">
        <f>IF('Measured Data'!$E43&gt;0,'Measured Data'!#REF!,"")</f>
        <v/>
      </c>
      <c r="BD51" s="244" t="str">
        <f>IF('Measured Data'!$E43&gt;0,'Measured Data'!#REF!,"")</f>
        <v/>
      </c>
      <c r="BE51" s="244" t="str">
        <f>IF('Measured Data'!$E43&gt;0,'Measured Data'!#REF!,"")</f>
        <v/>
      </c>
      <c r="BF51" s="244" t="str">
        <f>IF('Measured Data'!$E43&gt;0,'Measured Data'!#REF!,"")</f>
        <v/>
      </c>
      <c r="BG51" s="244" t="str">
        <f>IF('Measured Data'!$E43&gt;0,'Measured Data'!#REF!,"")</f>
        <v/>
      </c>
      <c r="BH51" s="244" t="str">
        <f>IF('Measured Data'!$E43&gt;0,'Measured Data'!#REF!,"")</f>
        <v/>
      </c>
      <c r="BI51" s="244" t="str">
        <f>IF('Measured Data'!$E43&gt;0,'Measured Data'!#REF!,"")</f>
        <v/>
      </c>
      <c r="BJ51" s="244" t="str">
        <f>IF('Measured Data'!$E43&gt;0,'Measured Data'!#REF!,"")</f>
        <v/>
      </c>
      <c r="BK51" s="244" t="str">
        <f>IF('Measured Data'!$E43&gt;0,'Measured Data'!#REF!,"")</f>
        <v/>
      </c>
      <c r="BL51" s="244" t="str">
        <f>IF('Measured Data'!$E43&gt;0,'Measured Data'!#REF!,"")</f>
        <v/>
      </c>
      <c r="BM51" s="244" t="str">
        <f>IF('Measured Data'!$E43&gt;0,'Measured Data'!#REF!,"")</f>
        <v/>
      </c>
      <c r="BN51" s="244" t="str">
        <f>IF('Measured Data'!$E43&gt;0,'In Process Calc.'!B44,"")</f>
        <v/>
      </c>
      <c r="BO51" s="244" t="str">
        <f>IF('Measured Data'!$E43&gt;0,'In Process Calc.'!C44,"")</f>
        <v/>
      </c>
    </row>
    <row r="52" spans="1:67">
      <c r="A52" s="238" t="str">
        <f>IF('Measured Data'!$E44&gt;0,'Measured Data'!$B$1,"")</f>
        <v/>
      </c>
      <c r="B52" s="238" t="str">
        <f>IF('Measured Data'!$E44&gt;0,'Measured Data'!A43+0.1,"")</f>
        <v/>
      </c>
      <c r="C52" s="242" t="str">
        <f>IF('Measured Data'!$E44&gt;0,'Measured Data'!B43,"")</f>
        <v/>
      </c>
      <c r="D52" s="247" t="str">
        <f>IF('Measured Data'!$E44&gt;0,'Measured Data'!C43,"")</f>
        <v/>
      </c>
      <c r="E52" s="238" t="str">
        <f>IF('Measured Data'!$E44&gt;0,'Measured Data'!D43,"")</f>
        <v/>
      </c>
      <c r="F52" s="238" t="str">
        <f>IF('Measured Data'!$E44&gt;0,'Measured Data'!E43,"")</f>
        <v/>
      </c>
      <c r="G52" s="238" t="str">
        <f>IF('Measured Data'!$E44&gt;0,'Measured Data'!G43,"")</f>
        <v/>
      </c>
      <c r="H52" s="243" t="str">
        <f>IF('Measured Data'!$E44&gt;0,'Measured Data'!H43,"")</f>
        <v/>
      </c>
      <c r="I52" s="243" t="str">
        <f>IF('Measured Data'!$E44&gt;0,'Measured Data'!I43,"")</f>
        <v/>
      </c>
      <c r="J52" s="243" t="str">
        <f>IF('Measured Data'!$E44&gt;0,'Measured Data'!J43,"")</f>
        <v/>
      </c>
      <c r="K52" s="243" t="str">
        <f>IF('Measured Data'!$E44&gt;0,'Measured Data'!K43,"")</f>
        <v/>
      </c>
      <c r="L52" s="238" t="str">
        <f>IF('Measured Data'!$E44&gt;0,'Measured Data'!L43,"")</f>
        <v/>
      </c>
      <c r="M52" s="238" t="str">
        <f>IF('Measured Data'!$E44&gt;0,'Measured Data'!M43,"")</f>
        <v/>
      </c>
      <c r="N52" s="238" t="str">
        <f>IF('Measured Data'!$E44&gt;0,'Measured Data'!N43,"")</f>
        <v/>
      </c>
      <c r="O52" s="238" t="str">
        <f>IF('Measured Data'!$E44&gt;0,'Measured Data'!O43,"")</f>
        <v/>
      </c>
      <c r="P52" s="238" t="str">
        <f>IF('Measured Data'!$E44&gt;0,'Measured Data'!P43,"")</f>
        <v/>
      </c>
      <c r="Q52" s="238" t="str">
        <f>IF('Measured Data'!$E44&gt;0,'Measured Data'!Q43,"")</f>
        <v/>
      </c>
      <c r="R52" s="238" t="str">
        <f>IF('Measured Data'!$E44&gt;0,'Measured Data'!R43,"")</f>
        <v/>
      </c>
      <c r="S52" s="238" t="str">
        <f>IF('Measured Data'!$E44&gt;0,'Measured Data'!S43,"")</f>
        <v/>
      </c>
      <c r="T52" s="244" t="str">
        <f>IF('Measured Data'!$E44&gt;0,'Measured Data'!T43+'Measured Data'!$E44*'Measured Data'!#REF!/'In Process Calc.'!$J46,"")</f>
        <v/>
      </c>
      <c r="U52" s="244" t="str">
        <f>IF('Measured Data'!$E44&gt;0,'Measured Data'!U43+'Measured Data'!$E44*'Measured Data'!#REF!/'In Process Calc.'!$J46,"")</f>
        <v/>
      </c>
      <c r="V52" s="244" t="str">
        <f>IF('Measured Data'!$E44&gt;0,'Measured Data'!V43+'Measured Data'!$E44*'Measured Data'!#REF!/'In Process Calc.'!$J46,"")</f>
        <v/>
      </c>
      <c r="W52" s="244" t="str">
        <f>IF('Measured Data'!$E44&gt;0,'Measured Data'!W43+'Measured Data'!$E44*'Measured Data'!#REF!/'In Process Calc.'!$J46,"")</f>
        <v/>
      </c>
      <c r="X52" s="244" t="str">
        <f>IF('Measured Data'!$E44&gt;0,'Measured Data'!X43+'Measured Data'!$E44*'Measured Data'!#REF!/'In Process Calc.'!$J46,"")</f>
        <v/>
      </c>
      <c r="Y52" s="244" t="str">
        <f>IF('Measured Data'!$E44&gt;0,'Measured Data'!Y43+'Measured Data'!$E44*'Measured Data'!#REF!/'In Process Calc.'!$J46,"")</f>
        <v/>
      </c>
      <c r="Z52" s="244" t="str">
        <f>IF('Measured Data'!$E44&gt;0,'Measured Data'!Z43+'Measured Data'!$E44*'Measured Data'!#REF!/'In Process Calc.'!$J46,"")</f>
        <v/>
      </c>
      <c r="AA52" s="244" t="str">
        <f>IF('Measured Data'!$E44&gt;0,'Measured Data'!AA43+'Measured Data'!$E44*'Measured Data'!#REF!/'In Process Calc.'!$J46,"")</f>
        <v/>
      </c>
      <c r="AB52" s="244" t="str">
        <f>IF('Measured Data'!$E44&gt;0,'Measured Data'!AB43+'Measured Data'!$E44*'Measured Data'!#REF!/'In Process Calc.'!$J46,"")</f>
        <v/>
      </c>
      <c r="AC52" s="244" t="str">
        <f>IF('Measured Data'!$E44&gt;0,'Measured Data'!AC43+'Measured Data'!$E44*'Measured Data'!#REF!/'In Process Calc.'!$J46,"")</f>
        <v/>
      </c>
      <c r="AD52" s="244" t="str">
        <f>IF('Measured Data'!$E44&gt;0,'Measured Data'!AD43+'Measured Data'!$E44*'Measured Data'!#REF!/'In Process Calc.'!$J46,"")</f>
        <v/>
      </c>
      <c r="AE52" s="244" t="str">
        <f>IF('Measured Data'!$E44&gt;0,'Measured Data'!AE43+'Measured Data'!$E44*'Measured Data'!#REF!/'In Process Calc.'!$J46,"")</f>
        <v/>
      </c>
      <c r="AF52" s="244" t="str">
        <f>IF('Measured Data'!$E44&gt;0,'Measured Data'!AF43+'Measured Data'!$E44*'Measured Data'!#REF!/'In Process Calc.'!$J46,"")</f>
        <v/>
      </c>
      <c r="AG52" s="244" t="str">
        <f>IF('Measured Data'!$E44&gt;0,'Measured Data'!AG43+'Measured Data'!$E44*'Measured Data'!#REF!/'In Process Calc.'!$J46,"")</f>
        <v/>
      </c>
      <c r="AH52" s="244" t="str">
        <f>IF('Measured Data'!$E44&gt;0,'Measured Data'!AH43+'Measured Data'!$E44*'Measured Data'!#REF!/'In Process Calc.'!$J46,"")</f>
        <v/>
      </c>
      <c r="AI52" s="244" t="str">
        <f>IF('Measured Data'!$E44&gt;0,'Measured Data'!AI43+'Measured Data'!$E44*'Measured Data'!#REF!/'In Process Calc.'!$J46,"")</f>
        <v/>
      </c>
      <c r="AJ52" s="244" t="str">
        <f>IF('Measured Data'!$E44&gt;0,'Measured Data'!AJ43+'Measured Data'!$E44*'Measured Data'!#REF!/'In Process Calc.'!$J46,"")</f>
        <v/>
      </c>
      <c r="AK52" s="244" t="str">
        <f>IF('Measured Data'!$E44&gt;0,'Measured Data'!AK43+'Measured Data'!$E44*'Measured Data'!#REF!/'In Process Calc.'!$J46,"")</f>
        <v/>
      </c>
      <c r="AL52" s="244" t="str">
        <f>IF('Measured Data'!$E44&gt;0,'Measured Data'!AL43+'Measured Data'!$E44*'Measured Data'!#REF!/'In Process Calc.'!$J46,"")</f>
        <v/>
      </c>
      <c r="AM52" s="244" t="str">
        <f>IF('Measured Data'!$E44&gt;0,'Measured Data'!AM43+'Measured Data'!$E44*'Measured Data'!#REF!/'In Process Calc.'!$J46,"")</f>
        <v/>
      </c>
      <c r="AN52" s="244" t="str">
        <f>IF('Measured Data'!$E44&gt;0,'Measured Data'!AN43+'Measured Data'!$E44*'Measured Data'!#REF!/'In Process Calc.'!$J46,"")</f>
        <v/>
      </c>
      <c r="AO52" s="244" t="str">
        <f>IF('Measured Data'!$E44&gt;0,'Measured Data'!AO43+'Measured Data'!$E44*'Measured Data'!#REF!/'In Process Calc.'!$J46,"")</f>
        <v/>
      </c>
      <c r="AP52" s="244" t="str">
        <f>IF('Measured Data'!$E44&gt;0,'Measured Data'!AP43+'Measured Data'!$E44*'Measured Data'!AQ43/'In Process Calc.'!$J46,"")</f>
        <v/>
      </c>
      <c r="AQ52" s="244" t="str">
        <f>IF('Measured Data'!$E44&gt;0,'Measured Data'!#REF!+'Measured Data'!$E44*'Measured Data'!AR43/'In Process Calc.'!$J46,"")</f>
        <v/>
      </c>
      <c r="AR52" s="244" t="str">
        <f>IF('Measured Data'!$E44&gt;0,'Measured Data'!#REF!,"")</f>
        <v/>
      </c>
      <c r="AS52" s="244" t="str">
        <f>IF('Measured Data'!$E44&gt;0,'Measured Data'!#REF!,"")</f>
        <v/>
      </c>
      <c r="AT52" s="244" t="str">
        <f>IF('Measured Data'!$E44&gt;0,'Measured Data'!#REF!,"")</f>
        <v/>
      </c>
      <c r="AU52" s="244" t="str">
        <f>IF('Measured Data'!$E44&gt;0,'Measured Data'!#REF!,"")</f>
        <v/>
      </c>
      <c r="AV52" s="244" t="str">
        <f>IF('Measured Data'!$E44&gt;0,'Measured Data'!#REF!,"")</f>
        <v/>
      </c>
      <c r="AW52" s="244" t="str">
        <f>IF('Measured Data'!$E44&gt;0,'Measured Data'!#REF!,"")</f>
        <v/>
      </c>
      <c r="AX52" s="244" t="str">
        <f>IF('Measured Data'!$E44&gt;0,'Measured Data'!#REF!,"")</f>
        <v/>
      </c>
      <c r="AY52" s="244" t="str">
        <f>IF('Measured Data'!$E44&gt;0,'Measured Data'!#REF!,"")</f>
        <v/>
      </c>
      <c r="AZ52" s="244" t="str">
        <f>IF('Measured Data'!$E44&gt;0,'Measured Data'!#REF!,"")</f>
        <v/>
      </c>
      <c r="BA52" s="244" t="str">
        <f>IF('Measured Data'!$E44&gt;0,'Measured Data'!#REF!,"")</f>
        <v/>
      </c>
      <c r="BB52" s="244" t="str">
        <f>IF('Measured Data'!$E44&gt;0,'Measured Data'!#REF!,"")</f>
        <v/>
      </c>
      <c r="BC52" s="244" t="str">
        <f>IF('Measured Data'!$E44&gt;0,'Measured Data'!#REF!,"")</f>
        <v/>
      </c>
      <c r="BD52" s="244" t="str">
        <f>IF('Measured Data'!$E44&gt;0,'Measured Data'!#REF!,"")</f>
        <v/>
      </c>
      <c r="BE52" s="244" t="str">
        <f>IF('Measured Data'!$E44&gt;0,'Measured Data'!#REF!,"")</f>
        <v/>
      </c>
      <c r="BF52" s="244" t="str">
        <f>IF('Measured Data'!$E44&gt;0,'Measured Data'!#REF!,"")</f>
        <v/>
      </c>
      <c r="BG52" s="244" t="str">
        <f>IF('Measured Data'!$E44&gt;0,'Measured Data'!#REF!,"")</f>
        <v/>
      </c>
      <c r="BH52" s="244" t="str">
        <f>IF('Measured Data'!$E44&gt;0,'Measured Data'!#REF!,"")</f>
        <v/>
      </c>
      <c r="BI52" s="244" t="str">
        <f>IF('Measured Data'!$E44&gt;0,'Measured Data'!#REF!,"")</f>
        <v/>
      </c>
      <c r="BJ52" s="244" t="str">
        <f>IF('Measured Data'!$E44&gt;0,'Measured Data'!#REF!,"")</f>
        <v/>
      </c>
      <c r="BK52" s="244" t="str">
        <f>IF('Measured Data'!$E44&gt;0,'Measured Data'!#REF!,"")</f>
        <v/>
      </c>
      <c r="BL52" s="244" t="str">
        <f>IF('Measured Data'!$E44&gt;0,'Measured Data'!#REF!,"")</f>
        <v/>
      </c>
      <c r="BM52" s="244" t="str">
        <f>IF('Measured Data'!$E44&gt;0,'Measured Data'!#REF!,"")</f>
        <v/>
      </c>
      <c r="BN52" s="244" t="str">
        <f>IF('Measured Data'!$E44&gt;0,'In Process Calc.'!B45,"")</f>
        <v/>
      </c>
      <c r="BO52" s="244" t="str">
        <f>IF('Measured Data'!$E44&gt;0,'In Process Calc.'!C45,"")</f>
        <v/>
      </c>
    </row>
    <row r="53" spans="1:67">
      <c r="A53" s="238" t="str">
        <f>IF('Measured Data'!$E45&gt;0,'Measured Data'!$B$1,"")</f>
        <v/>
      </c>
      <c r="B53" s="238" t="str">
        <f>IF('Measured Data'!$E45&gt;0,'Measured Data'!A44+0.1,"")</f>
        <v/>
      </c>
      <c r="C53" s="242" t="str">
        <f>IF('Measured Data'!$E45&gt;0,'Measured Data'!B44,"")</f>
        <v/>
      </c>
      <c r="D53" s="247" t="str">
        <f>IF('Measured Data'!$E45&gt;0,'Measured Data'!C44,"")</f>
        <v/>
      </c>
      <c r="E53" s="238" t="str">
        <f>IF('Measured Data'!$E45&gt;0,'Measured Data'!D44,"")</f>
        <v/>
      </c>
      <c r="F53" s="238" t="str">
        <f>IF('Measured Data'!$E45&gt;0,'Measured Data'!E44,"")</f>
        <v/>
      </c>
      <c r="G53" s="238" t="str">
        <f>IF('Measured Data'!$E45&gt;0,'Measured Data'!G44,"")</f>
        <v/>
      </c>
      <c r="H53" s="243" t="str">
        <f>IF('Measured Data'!$E45&gt;0,'Measured Data'!H44,"")</f>
        <v/>
      </c>
      <c r="I53" s="243" t="str">
        <f>IF('Measured Data'!$E45&gt;0,'Measured Data'!I44,"")</f>
        <v/>
      </c>
      <c r="J53" s="243" t="str">
        <f>IF('Measured Data'!$E45&gt;0,'Measured Data'!J44,"")</f>
        <v/>
      </c>
      <c r="K53" s="243" t="str">
        <f>IF('Measured Data'!$E45&gt;0,'Measured Data'!K44,"")</f>
        <v/>
      </c>
      <c r="L53" s="238" t="str">
        <f>IF('Measured Data'!$E45&gt;0,'Measured Data'!L44,"")</f>
        <v/>
      </c>
      <c r="M53" s="238" t="str">
        <f>IF('Measured Data'!$E45&gt;0,'Measured Data'!M44,"")</f>
        <v/>
      </c>
      <c r="N53" s="238" t="str">
        <f>IF('Measured Data'!$E45&gt;0,'Measured Data'!N44,"")</f>
        <v/>
      </c>
      <c r="O53" s="238" t="str">
        <f>IF('Measured Data'!$E45&gt;0,'Measured Data'!O44,"")</f>
        <v/>
      </c>
      <c r="P53" s="238" t="str">
        <f>IF('Measured Data'!$E45&gt;0,'Measured Data'!P44,"")</f>
        <v/>
      </c>
      <c r="Q53" s="238" t="str">
        <f>IF('Measured Data'!$E45&gt;0,'Measured Data'!Q44,"")</f>
        <v/>
      </c>
      <c r="R53" s="238" t="str">
        <f>IF('Measured Data'!$E45&gt;0,'Measured Data'!R44,"")</f>
        <v/>
      </c>
      <c r="S53" s="238" t="str">
        <f>IF('Measured Data'!$E45&gt;0,'Measured Data'!S44,"")</f>
        <v/>
      </c>
      <c r="T53" s="244" t="str">
        <f>IF('Measured Data'!$E45&gt;0,'Measured Data'!T44+'Measured Data'!$E45*'Measured Data'!#REF!/'In Process Calc.'!$J47,"")</f>
        <v/>
      </c>
      <c r="U53" s="244" t="str">
        <f>IF('Measured Data'!$E45&gt;0,'Measured Data'!U44+'Measured Data'!$E45*'Measured Data'!#REF!/'In Process Calc.'!$J47,"")</f>
        <v/>
      </c>
      <c r="V53" s="244" t="str">
        <f>IF('Measured Data'!$E45&gt;0,'Measured Data'!V44+'Measured Data'!$E45*'Measured Data'!#REF!/'In Process Calc.'!$J47,"")</f>
        <v/>
      </c>
      <c r="W53" s="244" t="str">
        <f>IF('Measured Data'!$E45&gt;0,'Measured Data'!W44+'Measured Data'!$E45*'Measured Data'!#REF!/'In Process Calc.'!$J47,"")</f>
        <v/>
      </c>
      <c r="X53" s="244" t="str">
        <f>IF('Measured Data'!$E45&gt;0,'Measured Data'!X44+'Measured Data'!$E45*'Measured Data'!#REF!/'In Process Calc.'!$J47,"")</f>
        <v/>
      </c>
      <c r="Y53" s="244" t="str">
        <f>IF('Measured Data'!$E45&gt;0,'Measured Data'!Y44+'Measured Data'!$E45*'Measured Data'!#REF!/'In Process Calc.'!$J47,"")</f>
        <v/>
      </c>
      <c r="Z53" s="244" t="str">
        <f>IF('Measured Data'!$E45&gt;0,'Measured Data'!Z44+'Measured Data'!$E45*'Measured Data'!#REF!/'In Process Calc.'!$J47,"")</f>
        <v/>
      </c>
      <c r="AA53" s="244" t="str">
        <f>IF('Measured Data'!$E45&gt;0,'Measured Data'!AA44+'Measured Data'!$E45*'Measured Data'!#REF!/'In Process Calc.'!$J47,"")</f>
        <v/>
      </c>
      <c r="AB53" s="244" t="str">
        <f>IF('Measured Data'!$E45&gt;0,'Measured Data'!AB44+'Measured Data'!$E45*'Measured Data'!#REF!/'In Process Calc.'!$J47,"")</f>
        <v/>
      </c>
      <c r="AC53" s="244" t="str">
        <f>IF('Measured Data'!$E45&gt;0,'Measured Data'!AC44+'Measured Data'!$E45*'Measured Data'!#REF!/'In Process Calc.'!$J47,"")</f>
        <v/>
      </c>
      <c r="AD53" s="244" t="str">
        <f>IF('Measured Data'!$E45&gt;0,'Measured Data'!AD44+'Measured Data'!$E45*'Measured Data'!#REF!/'In Process Calc.'!$J47,"")</f>
        <v/>
      </c>
      <c r="AE53" s="244" t="str">
        <f>IF('Measured Data'!$E45&gt;0,'Measured Data'!AE44+'Measured Data'!$E45*'Measured Data'!#REF!/'In Process Calc.'!$J47,"")</f>
        <v/>
      </c>
      <c r="AF53" s="244" t="str">
        <f>IF('Measured Data'!$E45&gt;0,'Measured Data'!AF44+'Measured Data'!$E45*'Measured Data'!#REF!/'In Process Calc.'!$J47,"")</f>
        <v/>
      </c>
      <c r="AG53" s="244" t="str">
        <f>IF('Measured Data'!$E45&gt;0,'Measured Data'!AG44+'Measured Data'!$E45*'Measured Data'!#REF!/'In Process Calc.'!$J47,"")</f>
        <v/>
      </c>
      <c r="AH53" s="244" t="str">
        <f>IF('Measured Data'!$E45&gt;0,'Measured Data'!AH44+'Measured Data'!$E45*'Measured Data'!#REF!/'In Process Calc.'!$J47,"")</f>
        <v/>
      </c>
      <c r="AI53" s="244" t="str">
        <f>IF('Measured Data'!$E45&gt;0,'Measured Data'!AI44+'Measured Data'!$E45*'Measured Data'!#REF!/'In Process Calc.'!$J47,"")</f>
        <v/>
      </c>
      <c r="AJ53" s="244" t="str">
        <f>IF('Measured Data'!$E45&gt;0,'Measured Data'!AJ44+'Measured Data'!$E45*'Measured Data'!#REF!/'In Process Calc.'!$J47,"")</f>
        <v/>
      </c>
      <c r="AK53" s="244" t="str">
        <f>IF('Measured Data'!$E45&gt;0,'Measured Data'!AK44+'Measured Data'!$E45*'Measured Data'!#REF!/'In Process Calc.'!$J47,"")</f>
        <v/>
      </c>
      <c r="AL53" s="244" t="str">
        <f>IF('Measured Data'!$E45&gt;0,'Measured Data'!AL44+'Measured Data'!$E45*'Measured Data'!#REF!/'In Process Calc.'!$J47,"")</f>
        <v/>
      </c>
      <c r="AM53" s="244" t="str">
        <f>IF('Measured Data'!$E45&gt;0,'Measured Data'!AM44+'Measured Data'!$E45*'Measured Data'!#REF!/'In Process Calc.'!$J47,"")</f>
        <v/>
      </c>
      <c r="AN53" s="244" t="str">
        <f>IF('Measured Data'!$E45&gt;0,'Measured Data'!AN44+'Measured Data'!$E45*'Measured Data'!#REF!/'In Process Calc.'!$J47,"")</f>
        <v/>
      </c>
      <c r="AO53" s="244" t="str">
        <f>IF('Measured Data'!$E45&gt;0,'Measured Data'!AO44+'Measured Data'!$E45*'Measured Data'!#REF!/'In Process Calc.'!$J47,"")</f>
        <v/>
      </c>
      <c r="AP53" s="244" t="str">
        <f>IF('Measured Data'!$E45&gt;0,'Measured Data'!AP44+'Measured Data'!$E45*'Measured Data'!AQ44/'In Process Calc.'!$J47,"")</f>
        <v/>
      </c>
      <c r="AQ53" s="244" t="str">
        <f>IF('Measured Data'!$E45&gt;0,'Measured Data'!#REF!+'Measured Data'!$E45*'Measured Data'!AR44/'In Process Calc.'!$J47,"")</f>
        <v/>
      </c>
      <c r="AR53" s="244" t="str">
        <f>IF('Measured Data'!$E45&gt;0,'Measured Data'!#REF!,"")</f>
        <v/>
      </c>
      <c r="AS53" s="244" t="str">
        <f>IF('Measured Data'!$E45&gt;0,'Measured Data'!#REF!,"")</f>
        <v/>
      </c>
      <c r="AT53" s="244" t="str">
        <f>IF('Measured Data'!$E45&gt;0,'Measured Data'!#REF!,"")</f>
        <v/>
      </c>
      <c r="AU53" s="244" t="str">
        <f>IF('Measured Data'!$E45&gt;0,'Measured Data'!#REF!,"")</f>
        <v/>
      </c>
      <c r="AV53" s="244" t="str">
        <f>IF('Measured Data'!$E45&gt;0,'Measured Data'!#REF!,"")</f>
        <v/>
      </c>
      <c r="AW53" s="244" t="str">
        <f>IF('Measured Data'!$E45&gt;0,'Measured Data'!#REF!,"")</f>
        <v/>
      </c>
      <c r="AX53" s="244" t="str">
        <f>IF('Measured Data'!$E45&gt;0,'Measured Data'!#REF!,"")</f>
        <v/>
      </c>
      <c r="AY53" s="244" t="str">
        <f>IF('Measured Data'!$E45&gt;0,'Measured Data'!#REF!,"")</f>
        <v/>
      </c>
      <c r="AZ53" s="244" t="str">
        <f>IF('Measured Data'!$E45&gt;0,'Measured Data'!#REF!,"")</f>
        <v/>
      </c>
      <c r="BA53" s="244" t="str">
        <f>IF('Measured Data'!$E45&gt;0,'Measured Data'!#REF!,"")</f>
        <v/>
      </c>
      <c r="BB53" s="244" t="str">
        <f>IF('Measured Data'!$E45&gt;0,'Measured Data'!#REF!,"")</f>
        <v/>
      </c>
      <c r="BC53" s="244" t="str">
        <f>IF('Measured Data'!$E45&gt;0,'Measured Data'!#REF!,"")</f>
        <v/>
      </c>
      <c r="BD53" s="244" t="str">
        <f>IF('Measured Data'!$E45&gt;0,'Measured Data'!#REF!,"")</f>
        <v/>
      </c>
      <c r="BE53" s="244" t="str">
        <f>IF('Measured Data'!$E45&gt;0,'Measured Data'!#REF!,"")</f>
        <v/>
      </c>
      <c r="BF53" s="244" t="str">
        <f>IF('Measured Data'!$E45&gt;0,'Measured Data'!#REF!,"")</f>
        <v/>
      </c>
      <c r="BG53" s="244" t="str">
        <f>IF('Measured Data'!$E45&gt;0,'Measured Data'!#REF!,"")</f>
        <v/>
      </c>
      <c r="BH53" s="244" t="str">
        <f>IF('Measured Data'!$E45&gt;0,'Measured Data'!#REF!,"")</f>
        <v/>
      </c>
      <c r="BI53" s="244" t="str">
        <f>IF('Measured Data'!$E45&gt;0,'Measured Data'!#REF!,"")</f>
        <v/>
      </c>
      <c r="BJ53" s="244" t="str">
        <f>IF('Measured Data'!$E45&gt;0,'Measured Data'!#REF!,"")</f>
        <v/>
      </c>
      <c r="BK53" s="244" t="str">
        <f>IF('Measured Data'!$E45&gt;0,'Measured Data'!#REF!,"")</f>
        <v/>
      </c>
      <c r="BL53" s="244" t="str">
        <f>IF('Measured Data'!$E45&gt;0,'Measured Data'!#REF!,"")</f>
        <v/>
      </c>
      <c r="BM53" s="244" t="str">
        <f>IF('Measured Data'!$E45&gt;0,'Measured Data'!#REF!,"")</f>
        <v/>
      </c>
      <c r="BN53" s="244" t="str">
        <f>IF('Measured Data'!$E45&gt;0,'In Process Calc.'!B46,"")</f>
        <v/>
      </c>
      <c r="BO53" s="244" t="str">
        <f>IF('Measured Data'!$E45&gt;0,'In Process Calc.'!C46,"")</f>
        <v/>
      </c>
    </row>
    <row r="54" spans="1:67">
      <c r="A54" s="238" t="str">
        <f>IF('Measured Data'!$E46&gt;0,'Measured Data'!$B$1,"")</f>
        <v/>
      </c>
      <c r="B54" s="238" t="str">
        <f>IF('Measured Data'!$E46&gt;0,'Measured Data'!A45+0.1,"")</f>
        <v/>
      </c>
      <c r="C54" s="242" t="str">
        <f>IF('Measured Data'!$E46&gt;0,'Measured Data'!B45,"")</f>
        <v/>
      </c>
      <c r="D54" s="247" t="str">
        <f>IF('Measured Data'!$E46&gt;0,'Measured Data'!C45,"")</f>
        <v/>
      </c>
      <c r="E54" s="238" t="str">
        <f>IF('Measured Data'!$E46&gt;0,'Measured Data'!D45,"")</f>
        <v/>
      </c>
      <c r="F54" s="238" t="str">
        <f>IF('Measured Data'!$E46&gt;0,'Measured Data'!E45,"")</f>
        <v/>
      </c>
      <c r="G54" s="238" t="str">
        <f>IF('Measured Data'!$E46&gt;0,'Measured Data'!G45,"")</f>
        <v/>
      </c>
      <c r="H54" s="243" t="str">
        <f>IF('Measured Data'!$E46&gt;0,'Measured Data'!H45,"")</f>
        <v/>
      </c>
      <c r="I54" s="243" t="str">
        <f>IF('Measured Data'!$E46&gt;0,'Measured Data'!I45,"")</f>
        <v/>
      </c>
      <c r="J54" s="243" t="str">
        <f>IF('Measured Data'!$E46&gt;0,'Measured Data'!J45,"")</f>
        <v/>
      </c>
      <c r="K54" s="243" t="str">
        <f>IF('Measured Data'!$E46&gt;0,'Measured Data'!K45,"")</f>
        <v/>
      </c>
      <c r="L54" s="238" t="str">
        <f>IF('Measured Data'!$E46&gt;0,'Measured Data'!L45,"")</f>
        <v/>
      </c>
      <c r="M54" s="238" t="str">
        <f>IF('Measured Data'!$E46&gt;0,'Measured Data'!M45,"")</f>
        <v/>
      </c>
      <c r="N54" s="238" t="str">
        <f>IF('Measured Data'!$E46&gt;0,'Measured Data'!N45,"")</f>
        <v/>
      </c>
      <c r="O54" s="238" t="str">
        <f>IF('Measured Data'!$E46&gt;0,'Measured Data'!O45,"")</f>
        <v/>
      </c>
      <c r="P54" s="238" t="str">
        <f>IF('Measured Data'!$E46&gt;0,'Measured Data'!P45,"")</f>
        <v/>
      </c>
      <c r="Q54" s="238" t="str">
        <f>IF('Measured Data'!$E46&gt;0,'Measured Data'!Q45,"")</f>
        <v/>
      </c>
      <c r="R54" s="238" t="str">
        <f>IF('Measured Data'!$E46&gt;0,'Measured Data'!R45,"")</f>
        <v/>
      </c>
      <c r="S54" s="238" t="str">
        <f>IF('Measured Data'!$E46&gt;0,'Measured Data'!S45,"")</f>
        <v/>
      </c>
      <c r="T54" s="244" t="str">
        <f>IF('Measured Data'!$E46&gt;0,'Measured Data'!T45+'Measured Data'!$E46*'Measured Data'!#REF!/'In Process Calc.'!$J48,"")</f>
        <v/>
      </c>
      <c r="U54" s="244" t="str">
        <f>IF('Measured Data'!$E46&gt;0,'Measured Data'!U45+'Measured Data'!$E46*'Measured Data'!#REF!/'In Process Calc.'!$J48,"")</f>
        <v/>
      </c>
      <c r="V54" s="244" t="str">
        <f>IF('Measured Data'!$E46&gt;0,'Measured Data'!V45+'Measured Data'!$E46*'Measured Data'!#REF!/'In Process Calc.'!$J48,"")</f>
        <v/>
      </c>
      <c r="W54" s="244" t="str">
        <f>IF('Measured Data'!$E46&gt;0,'Measured Data'!W45+'Measured Data'!$E46*'Measured Data'!#REF!/'In Process Calc.'!$J48,"")</f>
        <v/>
      </c>
      <c r="X54" s="244" t="str">
        <f>IF('Measured Data'!$E46&gt;0,'Measured Data'!X45+'Measured Data'!$E46*'Measured Data'!#REF!/'In Process Calc.'!$J48,"")</f>
        <v/>
      </c>
      <c r="Y54" s="244" t="str">
        <f>IF('Measured Data'!$E46&gt;0,'Measured Data'!Y45+'Measured Data'!$E46*'Measured Data'!#REF!/'In Process Calc.'!$J48,"")</f>
        <v/>
      </c>
      <c r="Z54" s="244" t="str">
        <f>IF('Measured Data'!$E46&gt;0,'Measured Data'!Z45+'Measured Data'!$E46*'Measured Data'!#REF!/'In Process Calc.'!$J48,"")</f>
        <v/>
      </c>
      <c r="AA54" s="244" t="str">
        <f>IF('Measured Data'!$E46&gt;0,'Measured Data'!AA45+'Measured Data'!$E46*'Measured Data'!#REF!/'In Process Calc.'!$J48,"")</f>
        <v/>
      </c>
      <c r="AB54" s="244" t="str">
        <f>IF('Measured Data'!$E46&gt;0,'Measured Data'!AB45+'Measured Data'!$E46*'Measured Data'!#REF!/'In Process Calc.'!$J48,"")</f>
        <v/>
      </c>
      <c r="AC54" s="244" t="str">
        <f>IF('Measured Data'!$E46&gt;0,'Measured Data'!AC45+'Measured Data'!$E46*'Measured Data'!#REF!/'In Process Calc.'!$J48,"")</f>
        <v/>
      </c>
      <c r="AD54" s="244" t="str">
        <f>IF('Measured Data'!$E46&gt;0,'Measured Data'!AD45+'Measured Data'!$E46*'Measured Data'!#REF!/'In Process Calc.'!$J48,"")</f>
        <v/>
      </c>
      <c r="AE54" s="244" t="str">
        <f>IF('Measured Data'!$E46&gt;0,'Measured Data'!AE45+'Measured Data'!$E46*'Measured Data'!#REF!/'In Process Calc.'!$J48,"")</f>
        <v/>
      </c>
      <c r="AF54" s="244" t="str">
        <f>IF('Measured Data'!$E46&gt;0,'Measured Data'!AF45+'Measured Data'!$E46*'Measured Data'!#REF!/'In Process Calc.'!$J48,"")</f>
        <v/>
      </c>
      <c r="AG54" s="244" t="str">
        <f>IF('Measured Data'!$E46&gt;0,'Measured Data'!AG45+'Measured Data'!$E46*'Measured Data'!#REF!/'In Process Calc.'!$J48,"")</f>
        <v/>
      </c>
      <c r="AH54" s="244" t="str">
        <f>IF('Measured Data'!$E46&gt;0,'Measured Data'!AH45+'Measured Data'!$E46*'Measured Data'!#REF!/'In Process Calc.'!$J48,"")</f>
        <v/>
      </c>
      <c r="AI54" s="244" t="str">
        <f>IF('Measured Data'!$E46&gt;0,'Measured Data'!AI45+'Measured Data'!$E46*'Measured Data'!#REF!/'In Process Calc.'!$J48,"")</f>
        <v/>
      </c>
      <c r="AJ54" s="244" t="str">
        <f>IF('Measured Data'!$E46&gt;0,'Measured Data'!AJ45+'Measured Data'!$E46*'Measured Data'!#REF!/'In Process Calc.'!$J48,"")</f>
        <v/>
      </c>
      <c r="AK54" s="244" t="str">
        <f>IF('Measured Data'!$E46&gt;0,'Measured Data'!AK45+'Measured Data'!$E46*'Measured Data'!#REF!/'In Process Calc.'!$J48,"")</f>
        <v/>
      </c>
      <c r="AL54" s="244" t="str">
        <f>IF('Measured Data'!$E46&gt;0,'Measured Data'!AL45+'Measured Data'!$E46*'Measured Data'!#REF!/'In Process Calc.'!$J48,"")</f>
        <v/>
      </c>
      <c r="AM54" s="244" t="str">
        <f>IF('Measured Data'!$E46&gt;0,'Measured Data'!AM45+'Measured Data'!$E46*'Measured Data'!#REF!/'In Process Calc.'!$J48,"")</f>
        <v/>
      </c>
      <c r="AN54" s="244" t="str">
        <f>IF('Measured Data'!$E46&gt;0,'Measured Data'!AN45+'Measured Data'!$E46*'Measured Data'!#REF!/'In Process Calc.'!$J48,"")</f>
        <v/>
      </c>
      <c r="AO54" s="244" t="str">
        <f>IF('Measured Data'!$E46&gt;0,'Measured Data'!AO45+'Measured Data'!$E46*'Measured Data'!#REF!/'In Process Calc.'!$J48,"")</f>
        <v/>
      </c>
      <c r="AP54" s="244" t="str">
        <f>IF('Measured Data'!$E46&gt;0,'Measured Data'!AP45+'Measured Data'!$E46*'Measured Data'!AQ45/'In Process Calc.'!$J48,"")</f>
        <v/>
      </c>
      <c r="AQ54" s="244" t="str">
        <f>IF('Measured Data'!$E46&gt;0,'Measured Data'!#REF!+'Measured Data'!$E46*'Measured Data'!AR45/'In Process Calc.'!$J48,"")</f>
        <v/>
      </c>
      <c r="AR54" s="244" t="str">
        <f>IF('Measured Data'!$E46&gt;0,'Measured Data'!#REF!,"")</f>
        <v/>
      </c>
      <c r="AS54" s="244" t="str">
        <f>IF('Measured Data'!$E46&gt;0,'Measured Data'!#REF!,"")</f>
        <v/>
      </c>
      <c r="AT54" s="244" t="str">
        <f>IF('Measured Data'!$E46&gt;0,'Measured Data'!#REF!,"")</f>
        <v/>
      </c>
      <c r="AU54" s="244" t="str">
        <f>IF('Measured Data'!$E46&gt;0,'Measured Data'!#REF!,"")</f>
        <v/>
      </c>
      <c r="AV54" s="244" t="str">
        <f>IF('Measured Data'!$E46&gt;0,'Measured Data'!#REF!,"")</f>
        <v/>
      </c>
      <c r="AW54" s="244" t="str">
        <f>IF('Measured Data'!$E46&gt;0,'Measured Data'!#REF!,"")</f>
        <v/>
      </c>
      <c r="AX54" s="244" t="str">
        <f>IF('Measured Data'!$E46&gt;0,'Measured Data'!#REF!,"")</f>
        <v/>
      </c>
      <c r="AY54" s="244" t="str">
        <f>IF('Measured Data'!$E46&gt;0,'Measured Data'!#REF!,"")</f>
        <v/>
      </c>
      <c r="AZ54" s="244" t="str">
        <f>IF('Measured Data'!$E46&gt;0,'Measured Data'!#REF!,"")</f>
        <v/>
      </c>
      <c r="BA54" s="244" t="str">
        <f>IF('Measured Data'!$E46&gt;0,'Measured Data'!#REF!,"")</f>
        <v/>
      </c>
      <c r="BB54" s="244" t="str">
        <f>IF('Measured Data'!$E46&gt;0,'Measured Data'!#REF!,"")</f>
        <v/>
      </c>
      <c r="BC54" s="244" t="str">
        <f>IF('Measured Data'!$E46&gt;0,'Measured Data'!#REF!,"")</f>
        <v/>
      </c>
      <c r="BD54" s="244" t="str">
        <f>IF('Measured Data'!$E46&gt;0,'Measured Data'!#REF!,"")</f>
        <v/>
      </c>
      <c r="BE54" s="244" t="str">
        <f>IF('Measured Data'!$E46&gt;0,'Measured Data'!#REF!,"")</f>
        <v/>
      </c>
      <c r="BF54" s="244" t="str">
        <f>IF('Measured Data'!$E46&gt;0,'Measured Data'!#REF!,"")</f>
        <v/>
      </c>
      <c r="BG54" s="244" t="str">
        <f>IF('Measured Data'!$E46&gt;0,'Measured Data'!#REF!,"")</f>
        <v/>
      </c>
      <c r="BH54" s="244" t="str">
        <f>IF('Measured Data'!$E46&gt;0,'Measured Data'!#REF!,"")</f>
        <v/>
      </c>
      <c r="BI54" s="244" t="str">
        <f>IF('Measured Data'!$E46&gt;0,'Measured Data'!#REF!,"")</f>
        <v/>
      </c>
      <c r="BJ54" s="244" t="str">
        <f>IF('Measured Data'!$E46&gt;0,'Measured Data'!#REF!,"")</f>
        <v/>
      </c>
      <c r="BK54" s="244" t="str">
        <f>IF('Measured Data'!$E46&gt;0,'Measured Data'!#REF!,"")</f>
        <v/>
      </c>
      <c r="BL54" s="244" t="str">
        <f>IF('Measured Data'!$E46&gt;0,'Measured Data'!#REF!,"")</f>
        <v/>
      </c>
      <c r="BM54" s="244" t="str">
        <f>IF('Measured Data'!$E46&gt;0,'Measured Data'!#REF!,"")</f>
        <v/>
      </c>
      <c r="BN54" s="244" t="str">
        <f>IF('Measured Data'!$E46&gt;0,'In Process Calc.'!B47,"")</f>
        <v/>
      </c>
      <c r="BO54" s="244" t="str">
        <f>IF('Measured Data'!$E46&gt;0,'In Process Calc.'!C47,"")</f>
        <v/>
      </c>
    </row>
    <row r="55" spans="1:67">
      <c r="A55" s="238" t="str">
        <f>IF('Measured Data'!$E47&gt;0,'Measured Data'!$B$1,"")</f>
        <v/>
      </c>
      <c r="B55" s="238" t="str">
        <f>IF('Measured Data'!$E47&gt;0,'Measured Data'!A46+0.1,"")</f>
        <v/>
      </c>
      <c r="C55" s="242" t="str">
        <f>IF('Measured Data'!$E47&gt;0,'Measured Data'!B46,"")</f>
        <v/>
      </c>
      <c r="D55" s="247" t="str">
        <f>IF('Measured Data'!$E47&gt;0,'Measured Data'!C46,"")</f>
        <v/>
      </c>
      <c r="E55" s="238" t="str">
        <f>IF('Measured Data'!$E47&gt;0,'Measured Data'!D46,"")</f>
        <v/>
      </c>
      <c r="F55" s="238" t="str">
        <f>IF('Measured Data'!$E47&gt;0,'Measured Data'!E46,"")</f>
        <v/>
      </c>
      <c r="G55" s="238" t="str">
        <f>IF('Measured Data'!$E47&gt;0,'Measured Data'!G46,"")</f>
        <v/>
      </c>
      <c r="H55" s="243" t="str">
        <f>IF('Measured Data'!$E47&gt;0,'Measured Data'!H46,"")</f>
        <v/>
      </c>
      <c r="I55" s="243" t="str">
        <f>IF('Measured Data'!$E47&gt;0,'Measured Data'!I46,"")</f>
        <v/>
      </c>
      <c r="J55" s="243" t="str">
        <f>IF('Measured Data'!$E47&gt;0,'Measured Data'!J46,"")</f>
        <v/>
      </c>
      <c r="K55" s="243" t="str">
        <f>IF('Measured Data'!$E47&gt;0,'Measured Data'!K46,"")</f>
        <v/>
      </c>
      <c r="L55" s="238" t="str">
        <f>IF('Measured Data'!$E47&gt;0,'Measured Data'!L46,"")</f>
        <v/>
      </c>
      <c r="M55" s="238" t="str">
        <f>IF('Measured Data'!$E47&gt;0,'Measured Data'!M46,"")</f>
        <v/>
      </c>
      <c r="N55" s="238" t="str">
        <f>IF('Measured Data'!$E47&gt;0,'Measured Data'!N46,"")</f>
        <v/>
      </c>
      <c r="O55" s="238" t="str">
        <f>IF('Measured Data'!$E47&gt;0,'Measured Data'!O46,"")</f>
        <v/>
      </c>
      <c r="P55" s="238" t="str">
        <f>IF('Measured Data'!$E47&gt;0,'Measured Data'!P46,"")</f>
        <v/>
      </c>
      <c r="Q55" s="238" t="str">
        <f>IF('Measured Data'!$E47&gt;0,'Measured Data'!Q46,"")</f>
        <v/>
      </c>
      <c r="R55" s="238" t="str">
        <f>IF('Measured Data'!$E47&gt;0,'Measured Data'!R46,"")</f>
        <v/>
      </c>
      <c r="S55" s="238" t="str">
        <f>IF('Measured Data'!$E47&gt;0,'Measured Data'!S46,"")</f>
        <v/>
      </c>
      <c r="T55" s="244" t="str">
        <f>IF('Measured Data'!$E47&gt;0,'Measured Data'!T46+'Measured Data'!$E47*'Measured Data'!#REF!/'In Process Calc.'!$J49,"")</f>
        <v/>
      </c>
      <c r="U55" s="244" t="str">
        <f>IF('Measured Data'!$E47&gt;0,'Measured Data'!U46+'Measured Data'!$E47*'Measured Data'!#REF!/'In Process Calc.'!$J49,"")</f>
        <v/>
      </c>
      <c r="V55" s="244" t="str">
        <f>IF('Measured Data'!$E47&gt;0,'Measured Data'!V46+'Measured Data'!$E47*'Measured Data'!#REF!/'In Process Calc.'!$J49,"")</f>
        <v/>
      </c>
      <c r="W55" s="244" t="str">
        <f>IF('Measured Data'!$E47&gt;0,'Measured Data'!W46+'Measured Data'!$E47*'Measured Data'!#REF!/'In Process Calc.'!$J49,"")</f>
        <v/>
      </c>
      <c r="X55" s="244" t="str">
        <f>IF('Measured Data'!$E47&gt;0,'Measured Data'!X46+'Measured Data'!$E47*'Measured Data'!#REF!/'In Process Calc.'!$J49,"")</f>
        <v/>
      </c>
      <c r="Y55" s="244" t="str">
        <f>IF('Measured Data'!$E47&gt;0,'Measured Data'!Y46+'Measured Data'!$E47*'Measured Data'!#REF!/'In Process Calc.'!$J49,"")</f>
        <v/>
      </c>
      <c r="Z55" s="244" t="str">
        <f>IF('Measured Data'!$E47&gt;0,'Measured Data'!Z46+'Measured Data'!$E47*'Measured Data'!#REF!/'In Process Calc.'!$J49,"")</f>
        <v/>
      </c>
      <c r="AA55" s="244" t="str">
        <f>IF('Measured Data'!$E47&gt;0,'Measured Data'!AA46+'Measured Data'!$E47*'Measured Data'!#REF!/'In Process Calc.'!$J49,"")</f>
        <v/>
      </c>
      <c r="AB55" s="244" t="str">
        <f>IF('Measured Data'!$E47&gt;0,'Measured Data'!AB46+'Measured Data'!$E47*'Measured Data'!#REF!/'In Process Calc.'!$J49,"")</f>
        <v/>
      </c>
      <c r="AC55" s="244" t="str">
        <f>IF('Measured Data'!$E47&gt;0,'Measured Data'!AC46+'Measured Data'!$E47*'Measured Data'!#REF!/'In Process Calc.'!$J49,"")</f>
        <v/>
      </c>
      <c r="AD55" s="244" t="str">
        <f>IF('Measured Data'!$E47&gt;0,'Measured Data'!AD46+'Measured Data'!$E47*'Measured Data'!#REF!/'In Process Calc.'!$J49,"")</f>
        <v/>
      </c>
      <c r="AE55" s="244" t="str">
        <f>IF('Measured Data'!$E47&gt;0,'Measured Data'!AE46+'Measured Data'!$E47*'Measured Data'!#REF!/'In Process Calc.'!$J49,"")</f>
        <v/>
      </c>
      <c r="AF55" s="244" t="str">
        <f>IF('Measured Data'!$E47&gt;0,'Measured Data'!AF46+'Measured Data'!$E47*'Measured Data'!#REF!/'In Process Calc.'!$J49,"")</f>
        <v/>
      </c>
      <c r="AG55" s="244" t="str">
        <f>IF('Measured Data'!$E47&gt;0,'Measured Data'!AG46+'Measured Data'!$E47*'Measured Data'!#REF!/'In Process Calc.'!$J49,"")</f>
        <v/>
      </c>
      <c r="AH55" s="244" t="str">
        <f>IF('Measured Data'!$E47&gt;0,'Measured Data'!AH46+'Measured Data'!$E47*'Measured Data'!#REF!/'In Process Calc.'!$J49,"")</f>
        <v/>
      </c>
      <c r="AI55" s="244" t="str">
        <f>IF('Measured Data'!$E47&gt;0,'Measured Data'!AI46+'Measured Data'!$E47*'Measured Data'!#REF!/'In Process Calc.'!$J49,"")</f>
        <v/>
      </c>
      <c r="AJ55" s="244" t="str">
        <f>IF('Measured Data'!$E47&gt;0,'Measured Data'!AJ46+'Measured Data'!$E47*'Measured Data'!#REF!/'In Process Calc.'!$J49,"")</f>
        <v/>
      </c>
      <c r="AK55" s="244" t="str">
        <f>IF('Measured Data'!$E47&gt;0,'Measured Data'!AK46+'Measured Data'!$E47*'Measured Data'!#REF!/'In Process Calc.'!$J49,"")</f>
        <v/>
      </c>
      <c r="AL55" s="244" t="str">
        <f>IF('Measured Data'!$E47&gt;0,'Measured Data'!AL46+'Measured Data'!$E47*'Measured Data'!#REF!/'In Process Calc.'!$J49,"")</f>
        <v/>
      </c>
      <c r="AM55" s="244" t="str">
        <f>IF('Measured Data'!$E47&gt;0,'Measured Data'!AM46+'Measured Data'!$E47*'Measured Data'!#REF!/'In Process Calc.'!$J49,"")</f>
        <v/>
      </c>
      <c r="AN55" s="244" t="str">
        <f>IF('Measured Data'!$E47&gt;0,'Measured Data'!AN46+'Measured Data'!$E47*'Measured Data'!#REF!/'In Process Calc.'!$J49,"")</f>
        <v/>
      </c>
      <c r="AO55" s="244" t="str">
        <f>IF('Measured Data'!$E47&gt;0,'Measured Data'!AO46+'Measured Data'!$E47*'Measured Data'!#REF!/'In Process Calc.'!$J49,"")</f>
        <v/>
      </c>
      <c r="AP55" s="244" t="str">
        <f>IF('Measured Data'!$E47&gt;0,'Measured Data'!AP46+'Measured Data'!$E47*'Measured Data'!AQ46/'In Process Calc.'!$J49,"")</f>
        <v/>
      </c>
      <c r="AQ55" s="244" t="str">
        <f>IF('Measured Data'!$E47&gt;0,'Measured Data'!#REF!+'Measured Data'!$E47*'Measured Data'!AR46/'In Process Calc.'!$J49,"")</f>
        <v/>
      </c>
      <c r="AR55" s="244" t="str">
        <f>IF('Measured Data'!$E47&gt;0,'Measured Data'!#REF!,"")</f>
        <v/>
      </c>
      <c r="AS55" s="244" t="str">
        <f>IF('Measured Data'!$E47&gt;0,'Measured Data'!#REF!,"")</f>
        <v/>
      </c>
      <c r="AT55" s="244" t="str">
        <f>IF('Measured Data'!$E47&gt;0,'Measured Data'!#REF!,"")</f>
        <v/>
      </c>
      <c r="AU55" s="244" t="str">
        <f>IF('Measured Data'!$E47&gt;0,'Measured Data'!#REF!,"")</f>
        <v/>
      </c>
      <c r="AV55" s="244" t="str">
        <f>IF('Measured Data'!$E47&gt;0,'Measured Data'!#REF!,"")</f>
        <v/>
      </c>
      <c r="AW55" s="244" t="str">
        <f>IF('Measured Data'!$E47&gt;0,'Measured Data'!#REF!,"")</f>
        <v/>
      </c>
      <c r="AX55" s="244" t="str">
        <f>IF('Measured Data'!$E47&gt;0,'Measured Data'!#REF!,"")</f>
        <v/>
      </c>
      <c r="AY55" s="244" t="str">
        <f>IF('Measured Data'!$E47&gt;0,'Measured Data'!#REF!,"")</f>
        <v/>
      </c>
      <c r="AZ55" s="244" t="str">
        <f>IF('Measured Data'!$E47&gt;0,'Measured Data'!#REF!,"")</f>
        <v/>
      </c>
      <c r="BA55" s="244" t="str">
        <f>IF('Measured Data'!$E47&gt;0,'Measured Data'!#REF!,"")</f>
        <v/>
      </c>
      <c r="BB55" s="244" t="str">
        <f>IF('Measured Data'!$E47&gt;0,'Measured Data'!#REF!,"")</f>
        <v/>
      </c>
      <c r="BC55" s="244" t="str">
        <f>IF('Measured Data'!$E47&gt;0,'Measured Data'!#REF!,"")</f>
        <v/>
      </c>
      <c r="BD55" s="244" t="str">
        <f>IF('Measured Data'!$E47&gt;0,'Measured Data'!#REF!,"")</f>
        <v/>
      </c>
      <c r="BE55" s="244" t="str">
        <f>IF('Measured Data'!$E47&gt;0,'Measured Data'!#REF!,"")</f>
        <v/>
      </c>
      <c r="BF55" s="244" t="str">
        <f>IF('Measured Data'!$E47&gt;0,'Measured Data'!#REF!,"")</f>
        <v/>
      </c>
      <c r="BG55" s="244" t="str">
        <f>IF('Measured Data'!$E47&gt;0,'Measured Data'!#REF!,"")</f>
        <v/>
      </c>
      <c r="BH55" s="244" t="str">
        <f>IF('Measured Data'!$E47&gt;0,'Measured Data'!#REF!,"")</f>
        <v/>
      </c>
      <c r="BI55" s="244" t="str">
        <f>IF('Measured Data'!$E47&gt;0,'Measured Data'!#REF!,"")</f>
        <v/>
      </c>
      <c r="BJ55" s="244" t="str">
        <f>IF('Measured Data'!$E47&gt;0,'Measured Data'!#REF!,"")</f>
        <v/>
      </c>
      <c r="BK55" s="244" t="str">
        <f>IF('Measured Data'!$E47&gt;0,'Measured Data'!#REF!,"")</f>
        <v/>
      </c>
      <c r="BL55" s="244" t="str">
        <f>IF('Measured Data'!$E47&gt;0,'Measured Data'!#REF!,"")</f>
        <v/>
      </c>
      <c r="BM55" s="244" t="str">
        <f>IF('Measured Data'!$E47&gt;0,'Measured Data'!#REF!,"")</f>
        <v/>
      </c>
      <c r="BN55" s="244" t="str">
        <f>IF('Measured Data'!$E47&gt;0,'In Process Calc.'!B48,"")</f>
        <v/>
      </c>
      <c r="BO55" s="244" t="str">
        <f>IF('Measured Data'!$E47&gt;0,'In Process Calc.'!C48,"")</f>
        <v/>
      </c>
    </row>
    <row r="56" spans="1:67">
      <c r="A56" s="238" t="str">
        <f>IF('Measured Data'!$E48&gt;0,'Measured Data'!$B$1,"")</f>
        <v/>
      </c>
      <c r="B56" s="238" t="str">
        <f>IF('Measured Data'!$E48&gt;0,'Measured Data'!A47+0.1,"")</f>
        <v/>
      </c>
      <c r="C56" s="242" t="str">
        <f>IF('Measured Data'!$E48&gt;0,'Measured Data'!B47,"")</f>
        <v/>
      </c>
      <c r="D56" s="247" t="str">
        <f>IF('Measured Data'!$E48&gt;0,'Measured Data'!C47,"")</f>
        <v/>
      </c>
      <c r="E56" s="238" t="str">
        <f>IF('Measured Data'!$E48&gt;0,'Measured Data'!D47,"")</f>
        <v/>
      </c>
      <c r="F56" s="238" t="str">
        <f>IF('Measured Data'!$E48&gt;0,'Measured Data'!E47,"")</f>
        <v/>
      </c>
      <c r="G56" s="238" t="str">
        <f>IF('Measured Data'!$E48&gt;0,'Measured Data'!G47,"")</f>
        <v/>
      </c>
      <c r="H56" s="243" t="str">
        <f>IF('Measured Data'!$E48&gt;0,'Measured Data'!H47,"")</f>
        <v/>
      </c>
      <c r="I56" s="243" t="str">
        <f>IF('Measured Data'!$E48&gt;0,'Measured Data'!I47,"")</f>
        <v/>
      </c>
      <c r="J56" s="243" t="str">
        <f>IF('Measured Data'!$E48&gt;0,'Measured Data'!J47,"")</f>
        <v/>
      </c>
      <c r="K56" s="243" t="str">
        <f>IF('Measured Data'!$E48&gt;0,'Measured Data'!K47,"")</f>
        <v/>
      </c>
      <c r="L56" s="238" t="str">
        <f>IF('Measured Data'!$E48&gt;0,'Measured Data'!L47,"")</f>
        <v/>
      </c>
      <c r="M56" s="238" t="str">
        <f>IF('Measured Data'!$E48&gt;0,'Measured Data'!M47,"")</f>
        <v/>
      </c>
      <c r="N56" s="238" t="str">
        <f>IF('Measured Data'!$E48&gt;0,'Measured Data'!N47,"")</f>
        <v/>
      </c>
      <c r="O56" s="238" t="str">
        <f>IF('Measured Data'!$E48&gt;0,'Measured Data'!O47,"")</f>
        <v/>
      </c>
      <c r="P56" s="238" t="str">
        <f>IF('Measured Data'!$E48&gt;0,'Measured Data'!P47,"")</f>
        <v/>
      </c>
      <c r="Q56" s="238" t="str">
        <f>IF('Measured Data'!$E48&gt;0,'Measured Data'!Q47,"")</f>
        <v/>
      </c>
      <c r="R56" s="238" t="str">
        <f>IF('Measured Data'!$E48&gt;0,'Measured Data'!R47,"")</f>
        <v/>
      </c>
      <c r="S56" s="238" t="str">
        <f>IF('Measured Data'!$E48&gt;0,'Measured Data'!S47,"")</f>
        <v/>
      </c>
      <c r="T56" s="244" t="str">
        <f>IF('Measured Data'!$E48&gt;0,'Measured Data'!T47+'Measured Data'!$E48*'Measured Data'!#REF!/'In Process Calc.'!$J50,"")</f>
        <v/>
      </c>
      <c r="U56" s="244" t="str">
        <f>IF('Measured Data'!$E48&gt;0,'Measured Data'!U47+'Measured Data'!$E48*'Measured Data'!#REF!/'In Process Calc.'!$J50,"")</f>
        <v/>
      </c>
      <c r="V56" s="244" t="str">
        <f>IF('Measured Data'!$E48&gt;0,'Measured Data'!V47+'Measured Data'!$E48*'Measured Data'!#REF!/'In Process Calc.'!$J50,"")</f>
        <v/>
      </c>
      <c r="W56" s="244" t="str">
        <f>IF('Measured Data'!$E48&gt;0,'Measured Data'!W47+'Measured Data'!$E48*'Measured Data'!#REF!/'In Process Calc.'!$J50,"")</f>
        <v/>
      </c>
      <c r="X56" s="244" t="str">
        <f>IF('Measured Data'!$E48&gt;0,'Measured Data'!X47+'Measured Data'!$E48*'Measured Data'!#REF!/'In Process Calc.'!$J50,"")</f>
        <v/>
      </c>
      <c r="Y56" s="244" t="str">
        <f>IF('Measured Data'!$E48&gt;0,'Measured Data'!Y47+'Measured Data'!$E48*'Measured Data'!#REF!/'In Process Calc.'!$J50,"")</f>
        <v/>
      </c>
      <c r="Z56" s="244" t="str">
        <f>IF('Measured Data'!$E48&gt;0,'Measured Data'!Z47+'Measured Data'!$E48*'Measured Data'!#REF!/'In Process Calc.'!$J50,"")</f>
        <v/>
      </c>
      <c r="AA56" s="244" t="str">
        <f>IF('Measured Data'!$E48&gt;0,'Measured Data'!AA47+'Measured Data'!$E48*'Measured Data'!#REF!/'In Process Calc.'!$J50,"")</f>
        <v/>
      </c>
      <c r="AB56" s="244" t="str">
        <f>IF('Measured Data'!$E48&gt;0,'Measured Data'!AB47+'Measured Data'!$E48*'Measured Data'!#REF!/'In Process Calc.'!$J50,"")</f>
        <v/>
      </c>
      <c r="AC56" s="244" t="str">
        <f>IF('Measured Data'!$E48&gt;0,'Measured Data'!AC47+'Measured Data'!$E48*'Measured Data'!#REF!/'In Process Calc.'!$J50,"")</f>
        <v/>
      </c>
      <c r="AD56" s="244" t="str">
        <f>IF('Measured Data'!$E48&gt;0,'Measured Data'!AD47+'Measured Data'!$E48*'Measured Data'!#REF!/'In Process Calc.'!$J50,"")</f>
        <v/>
      </c>
      <c r="AE56" s="244" t="str">
        <f>IF('Measured Data'!$E48&gt;0,'Measured Data'!AE47+'Measured Data'!$E48*'Measured Data'!#REF!/'In Process Calc.'!$J50,"")</f>
        <v/>
      </c>
      <c r="AF56" s="244" t="str">
        <f>IF('Measured Data'!$E48&gt;0,'Measured Data'!AF47+'Measured Data'!$E48*'Measured Data'!#REF!/'In Process Calc.'!$J50,"")</f>
        <v/>
      </c>
      <c r="AG56" s="244" t="str">
        <f>IF('Measured Data'!$E48&gt;0,'Measured Data'!AG47+'Measured Data'!$E48*'Measured Data'!#REF!/'In Process Calc.'!$J50,"")</f>
        <v/>
      </c>
      <c r="AH56" s="244" t="str">
        <f>IF('Measured Data'!$E48&gt;0,'Measured Data'!AH47+'Measured Data'!$E48*'Measured Data'!#REF!/'In Process Calc.'!$J50,"")</f>
        <v/>
      </c>
      <c r="AI56" s="244" t="str">
        <f>IF('Measured Data'!$E48&gt;0,'Measured Data'!AI47+'Measured Data'!$E48*'Measured Data'!#REF!/'In Process Calc.'!$J50,"")</f>
        <v/>
      </c>
      <c r="AJ56" s="244" t="str">
        <f>IF('Measured Data'!$E48&gt;0,'Measured Data'!AJ47+'Measured Data'!$E48*'Measured Data'!#REF!/'In Process Calc.'!$J50,"")</f>
        <v/>
      </c>
      <c r="AK56" s="244" t="str">
        <f>IF('Measured Data'!$E48&gt;0,'Measured Data'!AK47+'Measured Data'!$E48*'Measured Data'!#REF!/'In Process Calc.'!$J50,"")</f>
        <v/>
      </c>
      <c r="AL56" s="244" t="str">
        <f>IF('Measured Data'!$E48&gt;0,'Measured Data'!AL47+'Measured Data'!$E48*'Measured Data'!#REF!/'In Process Calc.'!$J50,"")</f>
        <v/>
      </c>
      <c r="AM56" s="244" t="str">
        <f>IF('Measured Data'!$E48&gt;0,'Measured Data'!AM47+'Measured Data'!$E48*'Measured Data'!#REF!/'In Process Calc.'!$J50,"")</f>
        <v/>
      </c>
      <c r="AN56" s="244" t="str">
        <f>IF('Measured Data'!$E48&gt;0,'Measured Data'!AN47+'Measured Data'!$E48*'Measured Data'!#REF!/'In Process Calc.'!$J50,"")</f>
        <v/>
      </c>
      <c r="AO56" s="244" t="str">
        <f>IF('Measured Data'!$E48&gt;0,'Measured Data'!AO47+'Measured Data'!$E48*'Measured Data'!#REF!/'In Process Calc.'!$J50,"")</f>
        <v/>
      </c>
      <c r="AP56" s="244" t="str">
        <f>IF('Measured Data'!$E48&gt;0,'Measured Data'!AP47+'Measured Data'!$E48*'Measured Data'!AQ47/'In Process Calc.'!$J50,"")</f>
        <v/>
      </c>
      <c r="AQ56" s="244" t="str">
        <f>IF('Measured Data'!$E48&gt;0,'Measured Data'!#REF!+'Measured Data'!$E48*'Measured Data'!AR47/'In Process Calc.'!$J50,"")</f>
        <v/>
      </c>
      <c r="AR56" s="244" t="str">
        <f>IF('Measured Data'!$E48&gt;0,'Measured Data'!#REF!,"")</f>
        <v/>
      </c>
      <c r="AS56" s="244" t="str">
        <f>IF('Measured Data'!$E48&gt;0,'Measured Data'!#REF!,"")</f>
        <v/>
      </c>
      <c r="AT56" s="244" t="str">
        <f>IF('Measured Data'!$E48&gt;0,'Measured Data'!#REF!,"")</f>
        <v/>
      </c>
      <c r="AU56" s="244" t="str">
        <f>IF('Measured Data'!$E48&gt;0,'Measured Data'!#REF!,"")</f>
        <v/>
      </c>
      <c r="AV56" s="244" t="str">
        <f>IF('Measured Data'!$E48&gt;0,'Measured Data'!#REF!,"")</f>
        <v/>
      </c>
      <c r="AW56" s="244" t="str">
        <f>IF('Measured Data'!$E48&gt;0,'Measured Data'!#REF!,"")</f>
        <v/>
      </c>
      <c r="AX56" s="244" t="str">
        <f>IF('Measured Data'!$E48&gt;0,'Measured Data'!#REF!,"")</f>
        <v/>
      </c>
      <c r="AY56" s="244" t="str">
        <f>IF('Measured Data'!$E48&gt;0,'Measured Data'!#REF!,"")</f>
        <v/>
      </c>
      <c r="AZ56" s="244" t="str">
        <f>IF('Measured Data'!$E48&gt;0,'Measured Data'!#REF!,"")</f>
        <v/>
      </c>
      <c r="BA56" s="244" t="str">
        <f>IF('Measured Data'!$E48&gt;0,'Measured Data'!#REF!,"")</f>
        <v/>
      </c>
      <c r="BB56" s="244" t="str">
        <f>IF('Measured Data'!$E48&gt;0,'Measured Data'!#REF!,"")</f>
        <v/>
      </c>
      <c r="BC56" s="244" t="str">
        <f>IF('Measured Data'!$E48&gt;0,'Measured Data'!#REF!,"")</f>
        <v/>
      </c>
      <c r="BD56" s="244" t="str">
        <f>IF('Measured Data'!$E48&gt;0,'Measured Data'!#REF!,"")</f>
        <v/>
      </c>
      <c r="BE56" s="244" t="str">
        <f>IF('Measured Data'!$E48&gt;0,'Measured Data'!#REF!,"")</f>
        <v/>
      </c>
      <c r="BF56" s="244" t="str">
        <f>IF('Measured Data'!$E48&gt;0,'Measured Data'!#REF!,"")</f>
        <v/>
      </c>
      <c r="BG56" s="244" t="str">
        <f>IF('Measured Data'!$E48&gt;0,'Measured Data'!#REF!,"")</f>
        <v/>
      </c>
      <c r="BH56" s="244" t="str">
        <f>IF('Measured Data'!$E48&gt;0,'Measured Data'!#REF!,"")</f>
        <v/>
      </c>
      <c r="BI56" s="244" t="str">
        <f>IF('Measured Data'!$E48&gt;0,'Measured Data'!#REF!,"")</f>
        <v/>
      </c>
      <c r="BJ56" s="244" t="str">
        <f>IF('Measured Data'!$E48&gt;0,'Measured Data'!#REF!,"")</f>
        <v/>
      </c>
      <c r="BK56" s="244" t="str">
        <f>IF('Measured Data'!$E48&gt;0,'Measured Data'!#REF!,"")</f>
        <v/>
      </c>
      <c r="BL56" s="244" t="str">
        <f>IF('Measured Data'!$E48&gt;0,'Measured Data'!#REF!,"")</f>
        <v/>
      </c>
      <c r="BM56" s="244" t="str">
        <f>IF('Measured Data'!$E48&gt;0,'Measured Data'!#REF!,"")</f>
        <v/>
      </c>
      <c r="BN56" s="244" t="str">
        <f>IF('Measured Data'!$E48&gt;0,'In Process Calc.'!B49,"")</f>
        <v/>
      </c>
      <c r="BO56" s="244" t="str">
        <f>IF('Measured Data'!$E48&gt;0,'In Process Calc.'!C49,"")</f>
        <v/>
      </c>
    </row>
    <row r="57" spans="1:67">
      <c r="A57" s="238" t="str">
        <f>IF('Measured Data'!$E49&gt;0,'Measured Data'!$B$1,"")</f>
        <v/>
      </c>
      <c r="B57" s="238" t="str">
        <f>IF('Measured Data'!$E49&gt;0,'Measured Data'!A48+0.1,"")</f>
        <v/>
      </c>
      <c r="C57" s="242" t="str">
        <f>IF('Measured Data'!$E49&gt;0,'Measured Data'!B48,"")</f>
        <v/>
      </c>
      <c r="D57" s="247" t="str">
        <f>IF('Measured Data'!$E49&gt;0,'Measured Data'!C48,"")</f>
        <v/>
      </c>
      <c r="E57" s="238" t="str">
        <f>IF('Measured Data'!$E49&gt;0,'Measured Data'!D48,"")</f>
        <v/>
      </c>
      <c r="F57" s="238" t="str">
        <f>IF('Measured Data'!$E49&gt;0,'Measured Data'!E48,"")</f>
        <v/>
      </c>
      <c r="G57" s="238" t="str">
        <f>IF('Measured Data'!$E49&gt;0,'Measured Data'!G48,"")</f>
        <v/>
      </c>
      <c r="H57" s="243" t="str">
        <f>IF('Measured Data'!$E49&gt;0,'Measured Data'!H48,"")</f>
        <v/>
      </c>
      <c r="I57" s="243" t="str">
        <f>IF('Measured Data'!$E49&gt;0,'Measured Data'!I48,"")</f>
        <v/>
      </c>
      <c r="J57" s="243" t="str">
        <f>IF('Measured Data'!$E49&gt;0,'Measured Data'!J48,"")</f>
        <v/>
      </c>
      <c r="K57" s="243" t="str">
        <f>IF('Measured Data'!$E49&gt;0,'Measured Data'!K48,"")</f>
        <v/>
      </c>
      <c r="L57" s="238" t="str">
        <f>IF('Measured Data'!$E49&gt;0,'Measured Data'!L48,"")</f>
        <v/>
      </c>
      <c r="M57" s="238" t="str">
        <f>IF('Measured Data'!$E49&gt;0,'Measured Data'!M48,"")</f>
        <v/>
      </c>
      <c r="N57" s="238" t="str">
        <f>IF('Measured Data'!$E49&gt;0,'Measured Data'!N48,"")</f>
        <v/>
      </c>
      <c r="O57" s="238" t="str">
        <f>IF('Measured Data'!$E49&gt;0,'Measured Data'!O48,"")</f>
        <v/>
      </c>
      <c r="P57" s="238" t="str">
        <f>IF('Measured Data'!$E49&gt;0,'Measured Data'!P48,"")</f>
        <v/>
      </c>
      <c r="Q57" s="238" t="str">
        <f>IF('Measured Data'!$E49&gt;0,'Measured Data'!Q48,"")</f>
        <v/>
      </c>
      <c r="R57" s="238" t="str">
        <f>IF('Measured Data'!$E49&gt;0,'Measured Data'!R48,"")</f>
        <v/>
      </c>
      <c r="S57" s="238" t="str">
        <f>IF('Measured Data'!$E49&gt;0,'Measured Data'!S48,"")</f>
        <v/>
      </c>
      <c r="T57" s="244" t="str">
        <f>IF('Measured Data'!$E49&gt;0,'Measured Data'!T48+'Measured Data'!$E49*'Measured Data'!#REF!/'In Process Calc.'!$J51,"")</f>
        <v/>
      </c>
      <c r="U57" s="244" t="str">
        <f>IF('Measured Data'!$E49&gt;0,'Measured Data'!U48+'Measured Data'!$E49*'Measured Data'!#REF!/'In Process Calc.'!$J51,"")</f>
        <v/>
      </c>
      <c r="V57" s="244" t="str">
        <f>IF('Measured Data'!$E49&gt;0,'Measured Data'!V48+'Measured Data'!$E49*'Measured Data'!#REF!/'In Process Calc.'!$J51,"")</f>
        <v/>
      </c>
      <c r="W57" s="244" t="str">
        <f>IF('Measured Data'!$E49&gt;0,'Measured Data'!W48+'Measured Data'!$E49*'Measured Data'!#REF!/'In Process Calc.'!$J51,"")</f>
        <v/>
      </c>
      <c r="X57" s="244" t="str">
        <f>IF('Measured Data'!$E49&gt;0,'Measured Data'!X48+'Measured Data'!$E49*'Measured Data'!#REF!/'In Process Calc.'!$J51,"")</f>
        <v/>
      </c>
      <c r="Y57" s="244" t="str">
        <f>IF('Measured Data'!$E49&gt;0,'Measured Data'!Y48+'Measured Data'!$E49*'Measured Data'!#REF!/'In Process Calc.'!$J51,"")</f>
        <v/>
      </c>
      <c r="Z57" s="244" t="str">
        <f>IF('Measured Data'!$E49&gt;0,'Measured Data'!Z48+'Measured Data'!$E49*'Measured Data'!#REF!/'In Process Calc.'!$J51,"")</f>
        <v/>
      </c>
      <c r="AA57" s="244" t="str">
        <f>IF('Measured Data'!$E49&gt;0,'Measured Data'!AA48+'Measured Data'!$E49*'Measured Data'!#REF!/'In Process Calc.'!$J51,"")</f>
        <v/>
      </c>
      <c r="AB57" s="244" t="str">
        <f>IF('Measured Data'!$E49&gt;0,'Measured Data'!AB48+'Measured Data'!$E49*'Measured Data'!#REF!/'In Process Calc.'!$J51,"")</f>
        <v/>
      </c>
      <c r="AC57" s="244" t="str">
        <f>IF('Measured Data'!$E49&gt;0,'Measured Data'!AC48+'Measured Data'!$E49*'Measured Data'!#REF!/'In Process Calc.'!$J51,"")</f>
        <v/>
      </c>
      <c r="AD57" s="244" t="str">
        <f>IF('Measured Data'!$E49&gt;0,'Measured Data'!AD48+'Measured Data'!$E49*'Measured Data'!#REF!/'In Process Calc.'!$J51,"")</f>
        <v/>
      </c>
      <c r="AE57" s="244" t="str">
        <f>IF('Measured Data'!$E49&gt;0,'Measured Data'!AE48+'Measured Data'!$E49*'Measured Data'!#REF!/'In Process Calc.'!$J51,"")</f>
        <v/>
      </c>
      <c r="AF57" s="244" t="str">
        <f>IF('Measured Data'!$E49&gt;0,'Measured Data'!AF48+'Measured Data'!$E49*'Measured Data'!#REF!/'In Process Calc.'!$J51,"")</f>
        <v/>
      </c>
      <c r="AG57" s="244" t="str">
        <f>IF('Measured Data'!$E49&gt;0,'Measured Data'!AG48+'Measured Data'!$E49*'Measured Data'!#REF!/'In Process Calc.'!$J51,"")</f>
        <v/>
      </c>
      <c r="AH57" s="244" t="str">
        <f>IF('Measured Data'!$E49&gt;0,'Measured Data'!AH48+'Measured Data'!$E49*'Measured Data'!#REF!/'In Process Calc.'!$J51,"")</f>
        <v/>
      </c>
      <c r="AI57" s="244" t="str">
        <f>IF('Measured Data'!$E49&gt;0,'Measured Data'!AI48+'Measured Data'!$E49*'Measured Data'!#REF!/'In Process Calc.'!$J51,"")</f>
        <v/>
      </c>
      <c r="AJ57" s="244" t="str">
        <f>IF('Measured Data'!$E49&gt;0,'Measured Data'!AJ48+'Measured Data'!$E49*'Measured Data'!#REF!/'In Process Calc.'!$J51,"")</f>
        <v/>
      </c>
      <c r="AK57" s="244" t="str">
        <f>IF('Measured Data'!$E49&gt;0,'Measured Data'!AK48+'Measured Data'!$E49*'Measured Data'!#REF!/'In Process Calc.'!$J51,"")</f>
        <v/>
      </c>
      <c r="AL57" s="244" t="str">
        <f>IF('Measured Data'!$E49&gt;0,'Measured Data'!AL48+'Measured Data'!$E49*'Measured Data'!#REF!/'In Process Calc.'!$J51,"")</f>
        <v/>
      </c>
      <c r="AM57" s="244" t="str">
        <f>IF('Measured Data'!$E49&gt;0,'Measured Data'!AM48+'Measured Data'!$E49*'Measured Data'!#REF!/'In Process Calc.'!$J51,"")</f>
        <v/>
      </c>
      <c r="AN57" s="244" t="str">
        <f>IF('Measured Data'!$E49&gt;0,'Measured Data'!AN48+'Measured Data'!$E49*'Measured Data'!#REF!/'In Process Calc.'!$J51,"")</f>
        <v/>
      </c>
      <c r="AO57" s="244" t="str">
        <f>IF('Measured Data'!$E49&gt;0,'Measured Data'!AO48+'Measured Data'!$E49*'Measured Data'!#REF!/'In Process Calc.'!$J51,"")</f>
        <v/>
      </c>
      <c r="AP57" s="244" t="str">
        <f>IF('Measured Data'!$E49&gt;0,'Measured Data'!AP48+'Measured Data'!$E49*'Measured Data'!AQ48/'In Process Calc.'!$J51,"")</f>
        <v/>
      </c>
      <c r="AQ57" s="244" t="str">
        <f>IF('Measured Data'!$E49&gt;0,'Measured Data'!#REF!+'Measured Data'!$E49*'Measured Data'!AR48/'In Process Calc.'!$J51,"")</f>
        <v/>
      </c>
      <c r="AR57" s="244" t="str">
        <f>IF('Measured Data'!$E49&gt;0,'Measured Data'!#REF!,"")</f>
        <v/>
      </c>
      <c r="AS57" s="244" t="str">
        <f>IF('Measured Data'!$E49&gt;0,'Measured Data'!#REF!,"")</f>
        <v/>
      </c>
      <c r="AT57" s="244" t="str">
        <f>IF('Measured Data'!$E49&gt;0,'Measured Data'!#REF!,"")</f>
        <v/>
      </c>
      <c r="AU57" s="244" t="str">
        <f>IF('Measured Data'!$E49&gt;0,'Measured Data'!#REF!,"")</f>
        <v/>
      </c>
      <c r="AV57" s="244" t="str">
        <f>IF('Measured Data'!$E49&gt;0,'Measured Data'!#REF!,"")</f>
        <v/>
      </c>
      <c r="AW57" s="244" t="str">
        <f>IF('Measured Data'!$E49&gt;0,'Measured Data'!#REF!,"")</f>
        <v/>
      </c>
      <c r="AX57" s="244" t="str">
        <f>IF('Measured Data'!$E49&gt;0,'Measured Data'!#REF!,"")</f>
        <v/>
      </c>
      <c r="AY57" s="244" t="str">
        <f>IF('Measured Data'!$E49&gt;0,'Measured Data'!#REF!,"")</f>
        <v/>
      </c>
      <c r="AZ57" s="244" t="str">
        <f>IF('Measured Data'!$E49&gt;0,'Measured Data'!#REF!,"")</f>
        <v/>
      </c>
      <c r="BA57" s="244" t="str">
        <f>IF('Measured Data'!$E49&gt;0,'Measured Data'!#REF!,"")</f>
        <v/>
      </c>
      <c r="BB57" s="244" t="str">
        <f>IF('Measured Data'!$E49&gt;0,'Measured Data'!#REF!,"")</f>
        <v/>
      </c>
      <c r="BC57" s="244" t="str">
        <f>IF('Measured Data'!$E49&gt;0,'Measured Data'!#REF!,"")</f>
        <v/>
      </c>
      <c r="BD57" s="244" t="str">
        <f>IF('Measured Data'!$E49&gt;0,'Measured Data'!#REF!,"")</f>
        <v/>
      </c>
      <c r="BE57" s="244" t="str">
        <f>IF('Measured Data'!$E49&gt;0,'Measured Data'!#REF!,"")</f>
        <v/>
      </c>
      <c r="BF57" s="244" t="str">
        <f>IF('Measured Data'!$E49&gt;0,'Measured Data'!#REF!,"")</f>
        <v/>
      </c>
      <c r="BG57" s="244" t="str">
        <f>IF('Measured Data'!$E49&gt;0,'Measured Data'!#REF!,"")</f>
        <v/>
      </c>
      <c r="BH57" s="244" t="str">
        <f>IF('Measured Data'!$E49&gt;0,'Measured Data'!#REF!,"")</f>
        <v/>
      </c>
      <c r="BI57" s="244" t="str">
        <f>IF('Measured Data'!$E49&gt;0,'Measured Data'!#REF!,"")</f>
        <v/>
      </c>
      <c r="BJ57" s="244" t="str">
        <f>IF('Measured Data'!$E49&gt;0,'Measured Data'!#REF!,"")</f>
        <v/>
      </c>
      <c r="BK57" s="244" t="str">
        <f>IF('Measured Data'!$E49&gt;0,'Measured Data'!#REF!,"")</f>
        <v/>
      </c>
      <c r="BL57" s="244" t="str">
        <f>IF('Measured Data'!$E49&gt;0,'Measured Data'!#REF!,"")</f>
        <v/>
      </c>
      <c r="BM57" s="244" t="str">
        <f>IF('Measured Data'!$E49&gt;0,'Measured Data'!#REF!,"")</f>
        <v/>
      </c>
      <c r="BN57" s="244" t="str">
        <f>IF('Measured Data'!$E49&gt;0,'In Process Calc.'!B50,"")</f>
        <v/>
      </c>
      <c r="BO57" s="244" t="str">
        <f>IF('Measured Data'!$E49&gt;0,'In Process Calc.'!C50,"")</f>
        <v/>
      </c>
    </row>
    <row r="58" spans="1:67">
      <c r="A58" s="238" t="str">
        <f>IF('Measured Data'!$E50&gt;0,'Measured Data'!$B$1,"")</f>
        <v/>
      </c>
      <c r="B58" s="238" t="str">
        <f>IF('Measured Data'!$E50&gt;0,'Measured Data'!A49+0.1,"")</f>
        <v/>
      </c>
      <c r="C58" s="242" t="str">
        <f>IF('Measured Data'!$E50&gt;0,'Measured Data'!B49,"")</f>
        <v/>
      </c>
      <c r="D58" s="247" t="str">
        <f>IF('Measured Data'!$E50&gt;0,'Measured Data'!C49,"")</f>
        <v/>
      </c>
      <c r="E58" s="238" t="str">
        <f>IF('Measured Data'!$E50&gt;0,'Measured Data'!D49,"")</f>
        <v/>
      </c>
      <c r="F58" s="238" t="str">
        <f>IF('Measured Data'!$E50&gt;0,'Measured Data'!E49,"")</f>
        <v/>
      </c>
      <c r="G58" s="238" t="str">
        <f>IF('Measured Data'!$E50&gt;0,'Measured Data'!G49,"")</f>
        <v/>
      </c>
      <c r="H58" s="243" t="str">
        <f>IF('Measured Data'!$E50&gt;0,'Measured Data'!H49,"")</f>
        <v/>
      </c>
      <c r="I58" s="243" t="str">
        <f>IF('Measured Data'!$E50&gt;0,'Measured Data'!I49,"")</f>
        <v/>
      </c>
      <c r="J58" s="243" t="str">
        <f>IF('Measured Data'!$E50&gt;0,'Measured Data'!J49,"")</f>
        <v/>
      </c>
      <c r="K58" s="243" t="str">
        <f>IF('Measured Data'!$E50&gt;0,'Measured Data'!K49,"")</f>
        <v/>
      </c>
      <c r="L58" s="238" t="str">
        <f>IF('Measured Data'!$E50&gt;0,'Measured Data'!L49,"")</f>
        <v/>
      </c>
      <c r="M58" s="238" t="str">
        <f>IF('Measured Data'!$E50&gt;0,'Measured Data'!M49,"")</f>
        <v/>
      </c>
      <c r="N58" s="238" t="str">
        <f>IF('Measured Data'!$E50&gt;0,'Measured Data'!N49,"")</f>
        <v/>
      </c>
      <c r="O58" s="238" t="str">
        <f>IF('Measured Data'!$E50&gt;0,'Measured Data'!O49,"")</f>
        <v/>
      </c>
      <c r="P58" s="238" t="str">
        <f>IF('Measured Data'!$E50&gt;0,'Measured Data'!P49,"")</f>
        <v/>
      </c>
      <c r="Q58" s="238" t="str">
        <f>IF('Measured Data'!$E50&gt;0,'Measured Data'!Q49,"")</f>
        <v/>
      </c>
      <c r="R58" s="238" t="str">
        <f>IF('Measured Data'!$E50&gt;0,'Measured Data'!R49,"")</f>
        <v/>
      </c>
      <c r="S58" s="238" t="str">
        <f>IF('Measured Data'!$E50&gt;0,'Measured Data'!S49,"")</f>
        <v/>
      </c>
      <c r="T58" s="244" t="str">
        <f>IF('Measured Data'!$E50&gt;0,'Measured Data'!T49+'Measured Data'!$E50*'Measured Data'!#REF!/'In Process Calc.'!$J52,"")</f>
        <v/>
      </c>
      <c r="U58" s="244" t="str">
        <f>IF('Measured Data'!$E50&gt;0,'Measured Data'!U49+'Measured Data'!$E50*'Measured Data'!#REF!/'In Process Calc.'!$J52,"")</f>
        <v/>
      </c>
      <c r="V58" s="244" t="str">
        <f>IF('Measured Data'!$E50&gt;0,'Measured Data'!V49+'Measured Data'!$E50*'Measured Data'!#REF!/'In Process Calc.'!$J52,"")</f>
        <v/>
      </c>
      <c r="W58" s="244" t="str">
        <f>IF('Measured Data'!$E50&gt;0,'Measured Data'!W49+'Measured Data'!$E50*'Measured Data'!#REF!/'In Process Calc.'!$J52,"")</f>
        <v/>
      </c>
      <c r="X58" s="244" t="str">
        <f>IF('Measured Data'!$E50&gt;0,'Measured Data'!X49+'Measured Data'!$E50*'Measured Data'!#REF!/'In Process Calc.'!$J52,"")</f>
        <v/>
      </c>
      <c r="Y58" s="244" t="str">
        <f>IF('Measured Data'!$E50&gt;0,'Measured Data'!Y49+'Measured Data'!$E50*'Measured Data'!#REF!/'In Process Calc.'!$J52,"")</f>
        <v/>
      </c>
      <c r="Z58" s="244" t="str">
        <f>IF('Measured Data'!$E50&gt;0,'Measured Data'!Z49+'Measured Data'!$E50*'Measured Data'!#REF!/'In Process Calc.'!$J52,"")</f>
        <v/>
      </c>
      <c r="AA58" s="244" t="str">
        <f>IF('Measured Data'!$E50&gt;0,'Measured Data'!AA49+'Measured Data'!$E50*'Measured Data'!#REF!/'In Process Calc.'!$J52,"")</f>
        <v/>
      </c>
      <c r="AB58" s="244" t="str">
        <f>IF('Measured Data'!$E50&gt;0,'Measured Data'!AB49+'Measured Data'!$E50*'Measured Data'!#REF!/'In Process Calc.'!$J52,"")</f>
        <v/>
      </c>
      <c r="AC58" s="244" t="str">
        <f>IF('Measured Data'!$E50&gt;0,'Measured Data'!AC49+'Measured Data'!$E50*'Measured Data'!#REF!/'In Process Calc.'!$J52,"")</f>
        <v/>
      </c>
      <c r="AD58" s="244" t="str">
        <f>IF('Measured Data'!$E50&gt;0,'Measured Data'!AD49+'Measured Data'!$E50*'Measured Data'!#REF!/'In Process Calc.'!$J52,"")</f>
        <v/>
      </c>
      <c r="AE58" s="244" t="str">
        <f>IF('Measured Data'!$E50&gt;0,'Measured Data'!AE49+'Measured Data'!$E50*'Measured Data'!#REF!/'In Process Calc.'!$J52,"")</f>
        <v/>
      </c>
      <c r="AF58" s="244" t="str">
        <f>IF('Measured Data'!$E50&gt;0,'Measured Data'!AF49+'Measured Data'!$E50*'Measured Data'!#REF!/'In Process Calc.'!$J52,"")</f>
        <v/>
      </c>
      <c r="AG58" s="244" t="str">
        <f>IF('Measured Data'!$E50&gt;0,'Measured Data'!AG49+'Measured Data'!$E50*'Measured Data'!#REF!/'In Process Calc.'!$J52,"")</f>
        <v/>
      </c>
      <c r="AH58" s="244" t="str">
        <f>IF('Measured Data'!$E50&gt;0,'Measured Data'!AH49+'Measured Data'!$E50*'Measured Data'!#REF!/'In Process Calc.'!$J52,"")</f>
        <v/>
      </c>
      <c r="AI58" s="244" t="str">
        <f>IF('Measured Data'!$E50&gt;0,'Measured Data'!AI49+'Measured Data'!$E50*'Measured Data'!#REF!/'In Process Calc.'!$J52,"")</f>
        <v/>
      </c>
      <c r="AJ58" s="244" t="str">
        <f>IF('Measured Data'!$E50&gt;0,'Measured Data'!AJ49+'Measured Data'!$E50*'Measured Data'!#REF!/'In Process Calc.'!$J52,"")</f>
        <v/>
      </c>
      <c r="AK58" s="244" t="str">
        <f>IF('Measured Data'!$E50&gt;0,'Measured Data'!AK49+'Measured Data'!$E50*'Measured Data'!#REF!/'In Process Calc.'!$J52,"")</f>
        <v/>
      </c>
      <c r="AL58" s="244" t="str">
        <f>IF('Measured Data'!$E50&gt;0,'Measured Data'!AL49+'Measured Data'!$E50*'Measured Data'!#REF!/'In Process Calc.'!$J52,"")</f>
        <v/>
      </c>
      <c r="AM58" s="244" t="str">
        <f>IF('Measured Data'!$E50&gt;0,'Measured Data'!AM49+'Measured Data'!$E50*'Measured Data'!#REF!/'In Process Calc.'!$J52,"")</f>
        <v/>
      </c>
      <c r="AN58" s="244" t="str">
        <f>IF('Measured Data'!$E50&gt;0,'Measured Data'!AN49+'Measured Data'!$E50*'Measured Data'!#REF!/'In Process Calc.'!$J52,"")</f>
        <v/>
      </c>
      <c r="AO58" s="244" t="str">
        <f>IF('Measured Data'!$E50&gt;0,'Measured Data'!AO49+'Measured Data'!$E50*'Measured Data'!#REF!/'In Process Calc.'!$J52,"")</f>
        <v/>
      </c>
      <c r="AP58" s="244" t="str">
        <f>IF('Measured Data'!$E50&gt;0,'Measured Data'!AP49+'Measured Data'!$E50*'Measured Data'!AQ49/'In Process Calc.'!$J52,"")</f>
        <v/>
      </c>
      <c r="AQ58" s="244" t="str">
        <f>IF('Measured Data'!$E50&gt;0,'Measured Data'!#REF!+'Measured Data'!$E50*'Measured Data'!AR49/'In Process Calc.'!$J52,"")</f>
        <v/>
      </c>
      <c r="AR58" s="244" t="str">
        <f>IF('Measured Data'!$E50&gt;0,'Measured Data'!#REF!,"")</f>
        <v/>
      </c>
      <c r="AS58" s="244" t="str">
        <f>IF('Measured Data'!$E50&gt;0,'Measured Data'!#REF!,"")</f>
        <v/>
      </c>
      <c r="AT58" s="244" t="str">
        <f>IF('Measured Data'!$E50&gt;0,'Measured Data'!#REF!,"")</f>
        <v/>
      </c>
      <c r="AU58" s="244" t="str">
        <f>IF('Measured Data'!$E50&gt;0,'Measured Data'!#REF!,"")</f>
        <v/>
      </c>
      <c r="AV58" s="244" t="str">
        <f>IF('Measured Data'!$E50&gt;0,'Measured Data'!#REF!,"")</f>
        <v/>
      </c>
      <c r="AW58" s="244" t="str">
        <f>IF('Measured Data'!$E50&gt;0,'Measured Data'!#REF!,"")</f>
        <v/>
      </c>
      <c r="AX58" s="244" t="str">
        <f>IF('Measured Data'!$E50&gt;0,'Measured Data'!#REF!,"")</f>
        <v/>
      </c>
      <c r="AY58" s="244" t="str">
        <f>IF('Measured Data'!$E50&gt;0,'Measured Data'!#REF!,"")</f>
        <v/>
      </c>
      <c r="AZ58" s="244" t="str">
        <f>IF('Measured Data'!$E50&gt;0,'Measured Data'!#REF!,"")</f>
        <v/>
      </c>
      <c r="BA58" s="244" t="str">
        <f>IF('Measured Data'!$E50&gt;0,'Measured Data'!#REF!,"")</f>
        <v/>
      </c>
      <c r="BB58" s="244" t="str">
        <f>IF('Measured Data'!$E50&gt;0,'Measured Data'!#REF!,"")</f>
        <v/>
      </c>
      <c r="BC58" s="244" t="str">
        <f>IF('Measured Data'!$E50&gt;0,'Measured Data'!#REF!,"")</f>
        <v/>
      </c>
      <c r="BD58" s="244" t="str">
        <f>IF('Measured Data'!$E50&gt;0,'Measured Data'!#REF!,"")</f>
        <v/>
      </c>
      <c r="BE58" s="244" t="str">
        <f>IF('Measured Data'!$E50&gt;0,'Measured Data'!#REF!,"")</f>
        <v/>
      </c>
      <c r="BF58" s="244" t="str">
        <f>IF('Measured Data'!$E50&gt;0,'Measured Data'!#REF!,"")</f>
        <v/>
      </c>
      <c r="BG58" s="244" t="str">
        <f>IF('Measured Data'!$E50&gt;0,'Measured Data'!#REF!,"")</f>
        <v/>
      </c>
      <c r="BH58" s="244" t="str">
        <f>IF('Measured Data'!$E50&gt;0,'Measured Data'!#REF!,"")</f>
        <v/>
      </c>
      <c r="BI58" s="244" t="str">
        <f>IF('Measured Data'!$E50&gt;0,'Measured Data'!#REF!,"")</f>
        <v/>
      </c>
      <c r="BJ58" s="244" t="str">
        <f>IF('Measured Data'!$E50&gt;0,'Measured Data'!#REF!,"")</f>
        <v/>
      </c>
      <c r="BK58" s="244" t="str">
        <f>IF('Measured Data'!$E50&gt;0,'Measured Data'!#REF!,"")</f>
        <v/>
      </c>
      <c r="BL58" s="244" t="str">
        <f>IF('Measured Data'!$E50&gt;0,'Measured Data'!#REF!,"")</f>
        <v/>
      </c>
      <c r="BM58" s="244" t="str">
        <f>IF('Measured Data'!$E50&gt;0,'Measured Data'!#REF!,"")</f>
        <v/>
      </c>
      <c r="BN58" s="244" t="str">
        <f>IF('Measured Data'!$E50&gt;0,'In Process Calc.'!B51,"")</f>
        <v/>
      </c>
      <c r="BO58" s="244" t="str">
        <f>IF('Measured Data'!$E50&gt;0,'In Process Calc.'!C51,"")</f>
        <v/>
      </c>
    </row>
    <row r="59" spans="1:67">
      <c r="A59" s="238" t="str">
        <f>IF('Measured Data'!$E51&gt;0,'Measured Data'!$B$1,"")</f>
        <v/>
      </c>
      <c r="B59" s="238" t="str">
        <f>IF('Measured Data'!$E51&gt;0,'Measured Data'!A50+0.1,"")</f>
        <v/>
      </c>
      <c r="C59" s="242" t="str">
        <f>IF('Measured Data'!$E51&gt;0,'Measured Data'!B50,"")</f>
        <v/>
      </c>
      <c r="D59" s="247" t="str">
        <f>IF('Measured Data'!$E51&gt;0,'Measured Data'!C50,"")</f>
        <v/>
      </c>
      <c r="E59" s="238" t="str">
        <f>IF('Measured Data'!$E51&gt;0,'Measured Data'!D50,"")</f>
        <v/>
      </c>
      <c r="F59" s="238" t="str">
        <f>IF('Measured Data'!$E51&gt;0,'Measured Data'!E50,"")</f>
        <v/>
      </c>
      <c r="G59" s="238" t="str">
        <f>IF('Measured Data'!$E51&gt;0,'Measured Data'!G50,"")</f>
        <v/>
      </c>
      <c r="H59" s="243" t="str">
        <f>IF('Measured Data'!$E51&gt;0,'Measured Data'!H50,"")</f>
        <v/>
      </c>
      <c r="I59" s="243" t="str">
        <f>IF('Measured Data'!$E51&gt;0,'Measured Data'!I50,"")</f>
        <v/>
      </c>
      <c r="J59" s="243" t="str">
        <f>IF('Measured Data'!$E51&gt;0,'Measured Data'!J50,"")</f>
        <v/>
      </c>
      <c r="K59" s="243" t="str">
        <f>IF('Measured Data'!$E51&gt;0,'Measured Data'!K50,"")</f>
        <v/>
      </c>
      <c r="L59" s="238" t="str">
        <f>IF('Measured Data'!$E51&gt;0,'Measured Data'!L50,"")</f>
        <v/>
      </c>
      <c r="M59" s="238" t="str">
        <f>IF('Measured Data'!$E51&gt;0,'Measured Data'!M50,"")</f>
        <v/>
      </c>
      <c r="N59" s="238" t="str">
        <f>IF('Measured Data'!$E51&gt;0,'Measured Data'!N50,"")</f>
        <v/>
      </c>
      <c r="O59" s="238" t="str">
        <f>IF('Measured Data'!$E51&gt;0,'Measured Data'!O50,"")</f>
        <v/>
      </c>
      <c r="P59" s="238" t="str">
        <f>IF('Measured Data'!$E51&gt;0,'Measured Data'!P50,"")</f>
        <v/>
      </c>
      <c r="Q59" s="238" t="str">
        <f>IF('Measured Data'!$E51&gt;0,'Measured Data'!Q50,"")</f>
        <v/>
      </c>
      <c r="R59" s="238" t="str">
        <f>IF('Measured Data'!$E51&gt;0,'Measured Data'!R50,"")</f>
        <v/>
      </c>
      <c r="S59" s="238" t="str">
        <f>IF('Measured Data'!$E51&gt;0,'Measured Data'!S50,"")</f>
        <v/>
      </c>
      <c r="T59" s="244" t="str">
        <f>IF('Measured Data'!$E51&gt;0,'Measured Data'!T50+'Measured Data'!$E51*'Measured Data'!#REF!/'In Process Calc.'!$J53,"")</f>
        <v/>
      </c>
      <c r="U59" s="244" t="str">
        <f>IF('Measured Data'!$E51&gt;0,'Measured Data'!U50+'Measured Data'!$E51*'Measured Data'!#REF!/'In Process Calc.'!$J53,"")</f>
        <v/>
      </c>
      <c r="V59" s="244" t="str">
        <f>IF('Measured Data'!$E51&gt;0,'Measured Data'!V50+'Measured Data'!$E51*'Measured Data'!#REF!/'In Process Calc.'!$J53,"")</f>
        <v/>
      </c>
      <c r="W59" s="244" t="str">
        <f>IF('Measured Data'!$E51&gt;0,'Measured Data'!W50+'Measured Data'!$E51*'Measured Data'!#REF!/'In Process Calc.'!$J53,"")</f>
        <v/>
      </c>
      <c r="X59" s="244" t="str">
        <f>IF('Measured Data'!$E51&gt;0,'Measured Data'!X50+'Measured Data'!$E51*'Measured Data'!#REF!/'In Process Calc.'!$J53,"")</f>
        <v/>
      </c>
      <c r="Y59" s="244" t="str">
        <f>IF('Measured Data'!$E51&gt;0,'Measured Data'!Y50+'Measured Data'!$E51*'Measured Data'!#REF!/'In Process Calc.'!$J53,"")</f>
        <v/>
      </c>
      <c r="Z59" s="244" t="str">
        <f>IF('Measured Data'!$E51&gt;0,'Measured Data'!Z50+'Measured Data'!$E51*'Measured Data'!#REF!/'In Process Calc.'!$J53,"")</f>
        <v/>
      </c>
      <c r="AA59" s="244" t="str">
        <f>IF('Measured Data'!$E51&gt;0,'Measured Data'!AA50+'Measured Data'!$E51*'Measured Data'!#REF!/'In Process Calc.'!$J53,"")</f>
        <v/>
      </c>
      <c r="AB59" s="244" t="str">
        <f>IF('Measured Data'!$E51&gt;0,'Measured Data'!AB50+'Measured Data'!$E51*'Measured Data'!#REF!/'In Process Calc.'!$J53,"")</f>
        <v/>
      </c>
      <c r="AC59" s="244" t="str">
        <f>IF('Measured Data'!$E51&gt;0,'Measured Data'!AC50+'Measured Data'!$E51*'Measured Data'!#REF!/'In Process Calc.'!$J53,"")</f>
        <v/>
      </c>
      <c r="AD59" s="244" t="str">
        <f>IF('Measured Data'!$E51&gt;0,'Measured Data'!AD50+'Measured Data'!$E51*'Measured Data'!#REF!/'In Process Calc.'!$J53,"")</f>
        <v/>
      </c>
      <c r="AE59" s="244" t="str">
        <f>IF('Measured Data'!$E51&gt;0,'Measured Data'!AE50+'Measured Data'!$E51*'Measured Data'!#REF!/'In Process Calc.'!$J53,"")</f>
        <v/>
      </c>
      <c r="AF59" s="244" t="str">
        <f>IF('Measured Data'!$E51&gt;0,'Measured Data'!AF50+'Measured Data'!$E51*'Measured Data'!#REF!/'In Process Calc.'!$J53,"")</f>
        <v/>
      </c>
      <c r="AG59" s="244" t="str">
        <f>IF('Measured Data'!$E51&gt;0,'Measured Data'!AG50+'Measured Data'!$E51*'Measured Data'!#REF!/'In Process Calc.'!$J53,"")</f>
        <v/>
      </c>
      <c r="AH59" s="244" t="str">
        <f>IF('Measured Data'!$E51&gt;0,'Measured Data'!AH50+'Measured Data'!$E51*'Measured Data'!#REF!/'In Process Calc.'!$J53,"")</f>
        <v/>
      </c>
      <c r="AI59" s="244" t="str">
        <f>IF('Measured Data'!$E51&gt;0,'Measured Data'!AI50+'Measured Data'!$E51*'Measured Data'!#REF!/'In Process Calc.'!$J53,"")</f>
        <v/>
      </c>
      <c r="AJ59" s="244" t="str">
        <f>IF('Measured Data'!$E51&gt;0,'Measured Data'!AJ50+'Measured Data'!$E51*'Measured Data'!#REF!/'In Process Calc.'!$J53,"")</f>
        <v/>
      </c>
      <c r="AK59" s="244" t="str">
        <f>IF('Measured Data'!$E51&gt;0,'Measured Data'!AK50+'Measured Data'!$E51*'Measured Data'!#REF!/'In Process Calc.'!$J53,"")</f>
        <v/>
      </c>
      <c r="AL59" s="244" t="str">
        <f>IF('Measured Data'!$E51&gt;0,'Measured Data'!AL50+'Measured Data'!$E51*'Measured Data'!#REF!/'In Process Calc.'!$J53,"")</f>
        <v/>
      </c>
      <c r="AM59" s="244" t="str">
        <f>IF('Measured Data'!$E51&gt;0,'Measured Data'!AM50+'Measured Data'!$E51*'Measured Data'!#REF!/'In Process Calc.'!$J53,"")</f>
        <v/>
      </c>
      <c r="AN59" s="244" t="str">
        <f>IF('Measured Data'!$E51&gt;0,'Measured Data'!AN50+'Measured Data'!$E51*'Measured Data'!#REF!/'In Process Calc.'!$J53,"")</f>
        <v/>
      </c>
      <c r="AO59" s="244" t="str">
        <f>IF('Measured Data'!$E51&gt;0,'Measured Data'!AO50+'Measured Data'!$E51*'Measured Data'!#REF!/'In Process Calc.'!$J53,"")</f>
        <v/>
      </c>
      <c r="AP59" s="244" t="str">
        <f>IF('Measured Data'!$E51&gt;0,'Measured Data'!AP50+'Measured Data'!$E51*'Measured Data'!AQ50/'In Process Calc.'!$J53,"")</f>
        <v/>
      </c>
      <c r="AQ59" s="244" t="str">
        <f>IF('Measured Data'!$E51&gt;0,'Measured Data'!#REF!+'Measured Data'!$E51*'Measured Data'!AR50/'In Process Calc.'!$J53,"")</f>
        <v/>
      </c>
      <c r="AR59" s="244" t="str">
        <f>IF('Measured Data'!$E51&gt;0,'Measured Data'!#REF!,"")</f>
        <v/>
      </c>
      <c r="AS59" s="244" t="str">
        <f>IF('Measured Data'!$E51&gt;0,'Measured Data'!#REF!,"")</f>
        <v/>
      </c>
      <c r="AT59" s="244" t="str">
        <f>IF('Measured Data'!$E51&gt;0,'Measured Data'!#REF!,"")</f>
        <v/>
      </c>
      <c r="AU59" s="244" t="str">
        <f>IF('Measured Data'!$E51&gt;0,'Measured Data'!#REF!,"")</f>
        <v/>
      </c>
      <c r="AV59" s="244" t="str">
        <f>IF('Measured Data'!$E51&gt;0,'Measured Data'!#REF!,"")</f>
        <v/>
      </c>
      <c r="AW59" s="244" t="str">
        <f>IF('Measured Data'!$E51&gt;0,'Measured Data'!#REF!,"")</f>
        <v/>
      </c>
      <c r="AX59" s="244" t="str">
        <f>IF('Measured Data'!$E51&gt;0,'Measured Data'!#REF!,"")</f>
        <v/>
      </c>
      <c r="AY59" s="244" t="str">
        <f>IF('Measured Data'!$E51&gt;0,'Measured Data'!#REF!,"")</f>
        <v/>
      </c>
      <c r="AZ59" s="244" t="str">
        <f>IF('Measured Data'!$E51&gt;0,'Measured Data'!#REF!,"")</f>
        <v/>
      </c>
      <c r="BA59" s="244" t="str">
        <f>IF('Measured Data'!$E51&gt;0,'Measured Data'!#REF!,"")</f>
        <v/>
      </c>
      <c r="BB59" s="244" t="str">
        <f>IF('Measured Data'!$E51&gt;0,'Measured Data'!#REF!,"")</f>
        <v/>
      </c>
      <c r="BC59" s="244" t="str">
        <f>IF('Measured Data'!$E51&gt;0,'Measured Data'!#REF!,"")</f>
        <v/>
      </c>
      <c r="BD59" s="244" t="str">
        <f>IF('Measured Data'!$E51&gt;0,'Measured Data'!#REF!,"")</f>
        <v/>
      </c>
      <c r="BE59" s="244" t="str">
        <f>IF('Measured Data'!$E51&gt;0,'Measured Data'!#REF!,"")</f>
        <v/>
      </c>
      <c r="BF59" s="244" t="str">
        <f>IF('Measured Data'!$E51&gt;0,'Measured Data'!#REF!,"")</f>
        <v/>
      </c>
      <c r="BG59" s="244" t="str">
        <f>IF('Measured Data'!$E51&gt;0,'Measured Data'!#REF!,"")</f>
        <v/>
      </c>
      <c r="BH59" s="244" t="str">
        <f>IF('Measured Data'!$E51&gt;0,'Measured Data'!#REF!,"")</f>
        <v/>
      </c>
      <c r="BI59" s="244" t="str">
        <f>IF('Measured Data'!$E51&gt;0,'Measured Data'!#REF!,"")</f>
        <v/>
      </c>
      <c r="BJ59" s="244" t="str">
        <f>IF('Measured Data'!$E51&gt;0,'Measured Data'!#REF!,"")</f>
        <v/>
      </c>
      <c r="BK59" s="244" t="str">
        <f>IF('Measured Data'!$E51&gt;0,'Measured Data'!#REF!,"")</f>
        <v/>
      </c>
      <c r="BL59" s="244" t="str">
        <f>IF('Measured Data'!$E51&gt;0,'Measured Data'!#REF!,"")</f>
        <v/>
      </c>
      <c r="BM59" s="244" t="str">
        <f>IF('Measured Data'!$E51&gt;0,'Measured Data'!#REF!,"")</f>
        <v/>
      </c>
      <c r="BN59" s="244" t="str">
        <f>IF('Measured Data'!$E51&gt;0,'In Process Calc.'!B52,"")</f>
        <v/>
      </c>
      <c r="BO59" s="244" t="str">
        <f>IF('Measured Data'!$E51&gt;0,'In Process Calc.'!C52,"")</f>
        <v/>
      </c>
    </row>
    <row r="60" spans="1:67">
      <c r="A60" s="238" t="str">
        <f>IF('Measured Data'!$E52&gt;0,'Measured Data'!$B$1,"")</f>
        <v/>
      </c>
      <c r="B60" s="238" t="str">
        <f>IF('Measured Data'!$E52&gt;0,'Measured Data'!A51+0.1,"")</f>
        <v/>
      </c>
      <c r="C60" s="242" t="str">
        <f>IF('Measured Data'!$E52&gt;0,'Measured Data'!B51,"")</f>
        <v/>
      </c>
      <c r="D60" s="247" t="str">
        <f>IF('Measured Data'!$E52&gt;0,'Measured Data'!C51,"")</f>
        <v/>
      </c>
      <c r="E60" s="238" t="str">
        <f>IF('Measured Data'!$E52&gt;0,'Measured Data'!D51,"")</f>
        <v/>
      </c>
      <c r="F60" s="238" t="str">
        <f>IF('Measured Data'!$E52&gt;0,'Measured Data'!E51,"")</f>
        <v/>
      </c>
      <c r="G60" s="238" t="str">
        <f>IF('Measured Data'!$E52&gt;0,'Measured Data'!G51,"")</f>
        <v/>
      </c>
      <c r="H60" s="243" t="str">
        <f>IF('Measured Data'!$E52&gt;0,'Measured Data'!H51,"")</f>
        <v/>
      </c>
      <c r="I60" s="243" t="str">
        <f>IF('Measured Data'!$E52&gt;0,'Measured Data'!I51,"")</f>
        <v/>
      </c>
      <c r="J60" s="243" t="str">
        <f>IF('Measured Data'!$E52&gt;0,'Measured Data'!J51,"")</f>
        <v/>
      </c>
      <c r="K60" s="243" t="str">
        <f>IF('Measured Data'!$E52&gt;0,'Measured Data'!K51,"")</f>
        <v/>
      </c>
      <c r="L60" s="238" t="str">
        <f>IF('Measured Data'!$E52&gt;0,'Measured Data'!L51,"")</f>
        <v/>
      </c>
      <c r="M60" s="238" t="str">
        <f>IF('Measured Data'!$E52&gt;0,'Measured Data'!M51,"")</f>
        <v/>
      </c>
      <c r="N60" s="238" t="str">
        <f>IF('Measured Data'!$E52&gt;0,'Measured Data'!N51,"")</f>
        <v/>
      </c>
      <c r="O60" s="238" t="str">
        <f>IF('Measured Data'!$E52&gt;0,'Measured Data'!O51,"")</f>
        <v/>
      </c>
      <c r="P60" s="238" t="str">
        <f>IF('Measured Data'!$E52&gt;0,'Measured Data'!P51,"")</f>
        <v/>
      </c>
      <c r="Q60" s="238" t="str">
        <f>IF('Measured Data'!$E52&gt;0,'Measured Data'!Q51,"")</f>
        <v/>
      </c>
      <c r="R60" s="238" t="str">
        <f>IF('Measured Data'!$E52&gt;0,'Measured Data'!R51,"")</f>
        <v/>
      </c>
      <c r="S60" s="238" t="str">
        <f>IF('Measured Data'!$E52&gt;0,'Measured Data'!S51,"")</f>
        <v/>
      </c>
      <c r="T60" s="244" t="str">
        <f>IF('Measured Data'!$E52&gt;0,'Measured Data'!T51+'Measured Data'!$E52*'Measured Data'!#REF!/'In Process Calc.'!$J54,"")</f>
        <v/>
      </c>
      <c r="U60" s="244" t="str">
        <f>IF('Measured Data'!$E52&gt;0,'Measured Data'!U51+'Measured Data'!$E52*'Measured Data'!#REF!/'In Process Calc.'!$J54,"")</f>
        <v/>
      </c>
      <c r="V60" s="244" t="str">
        <f>IF('Measured Data'!$E52&gt;0,'Measured Data'!V51+'Measured Data'!$E52*'Measured Data'!#REF!/'In Process Calc.'!$J54,"")</f>
        <v/>
      </c>
      <c r="W60" s="244" t="str">
        <f>IF('Measured Data'!$E52&gt;0,'Measured Data'!W51+'Measured Data'!$E52*'Measured Data'!#REF!/'In Process Calc.'!$J54,"")</f>
        <v/>
      </c>
      <c r="X60" s="244" t="str">
        <f>IF('Measured Data'!$E52&gt;0,'Measured Data'!X51+'Measured Data'!$E52*'Measured Data'!#REF!/'In Process Calc.'!$J54,"")</f>
        <v/>
      </c>
      <c r="Y60" s="244" t="str">
        <f>IF('Measured Data'!$E52&gt;0,'Measured Data'!Y51+'Measured Data'!$E52*'Measured Data'!#REF!/'In Process Calc.'!$J54,"")</f>
        <v/>
      </c>
      <c r="Z60" s="244" t="str">
        <f>IF('Measured Data'!$E52&gt;0,'Measured Data'!Z51+'Measured Data'!$E52*'Measured Data'!#REF!/'In Process Calc.'!$J54,"")</f>
        <v/>
      </c>
      <c r="AA60" s="244" t="str">
        <f>IF('Measured Data'!$E52&gt;0,'Measured Data'!AA51+'Measured Data'!$E52*'Measured Data'!#REF!/'In Process Calc.'!$J54,"")</f>
        <v/>
      </c>
      <c r="AB60" s="244" t="str">
        <f>IF('Measured Data'!$E52&gt;0,'Measured Data'!AB51+'Measured Data'!$E52*'Measured Data'!#REF!/'In Process Calc.'!$J54,"")</f>
        <v/>
      </c>
      <c r="AC60" s="244" t="str">
        <f>IF('Measured Data'!$E52&gt;0,'Measured Data'!AC51+'Measured Data'!$E52*'Measured Data'!#REF!/'In Process Calc.'!$J54,"")</f>
        <v/>
      </c>
      <c r="AD60" s="244" t="str">
        <f>IF('Measured Data'!$E52&gt;0,'Measured Data'!AD51+'Measured Data'!$E52*'Measured Data'!#REF!/'In Process Calc.'!$J54,"")</f>
        <v/>
      </c>
      <c r="AE60" s="244" t="str">
        <f>IF('Measured Data'!$E52&gt;0,'Measured Data'!AE51+'Measured Data'!$E52*'Measured Data'!#REF!/'In Process Calc.'!$J54,"")</f>
        <v/>
      </c>
      <c r="AF60" s="244" t="str">
        <f>IF('Measured Data'!$E52&gt;0,'Measured Data'!AF51+'Measured Data'!$E52*'Measured Data'!#REF!/'In Process Calc.'!$J54,"")</f>
        <v/>
      </c>
      <c r="AG60" s="244" t="str">
        <f>IF('Measured Data'!$E52&gt;0,'Measured Data'!AG51+'Measured Data'!$E52*'Measured Data'!#REF!/'In Process Calc.'!$J54,"")</f>
        <v/>
      </c>
      <c r="AH60" s="244" t="str">
        <f>IF('Measured Data'!$E52&gt;0,'Measured Data'!AH51+'Measured Data'!$E52*'Measured Data'!#REF!/'In Process Calc.'!$J54,"")</f>
        <v/>
      </c>
      <c r="AI60" s="244" t="str">
        <f>IF('Measured Data'!$E52&gt;0,'Measured Data'!AI51+'Measured Data'!$E52*'Measured Data'!#REF!/'In Process Calc.'!$J54,"")</f>
        <v/>
      </c>
      <c r="AJ60" s="244" t="str">
        <f>IF('Measured Data'!$E52&gt;0,'Measured Data'!AJ51+'Measured Data'!$E52*'Measured Data'!#REF!/'In Process Calc.'!$J54,"")</f>
        <v/>
      </c>
      <c r="AK60" s="244" t="str">
        <f>IF('Measured Data'!$E52&gt;0,'Measured Data'!AK51+'Measured Data'!$E52*'Measured Data'!#REF!/'In Process Calc.'!$J54,"")</f>
        <v/>
      </c>
      <c r="AL60" s="244" t="str">
        <f>IF('Measured Data'!$E52&gt;0,'Measured Data'!AL51+'Measured Data'!$E52*'Measured Data'!#REF!/'In Process Calc.'!$J54,"")</f>
        <v/>
      </c>
      <c r="AM60" s="244" t="str">
        <f>IF('Measured Data'!$E52&gt;0,'Measured Data'!AM51+'Measured Data'!$E52*'Measured Data'!#REF!/'In Process Calc.'!$J54,"")</f>
        <v/>
      </c>
      <c r="AN60" s="244" t="str">
        <f>IF('Measured Data'!$E52&gt;0,'Measured Data'!AN51+'Measured Data'!$E52*'Measured Data'!#REF!/'In Process Calc.'!$J54,"")</f>
        <v/>
      </c>
      <c r="AO60" s="244" t="str">
        <f>IF('Measured Data'!$E52&gt;0,'Measured Data'!AO51+'Measured Data'!$E52*'Measured Data'!#REF!/'In Process Calc.'!$J54,"")</f>
        <v/>
      </c>
      <c r="AP60" s="244" t="str">
        <f>IF('Measured Data'!$E52&gt;0,'Measured Data'!AP51+'Measured Data'!$E52*'Measured Data'!AQ51/'In Process Calc.'!$J54,"")</f>
        <v/>
      </c>
      <c r="AQ60" s="244" t="str">
        <f>IF('Measured Data'!$E52&gt;0,'Measured Data'!#REF!+'Measured Data'!$E52*'Measured Data'!AR51/'In Process Calc.'!$J54,"")</f>
        <v/>
      </c>
      <c r="AR60" s="244" t="str">
        <f>IF('Measured Data'!$E52&gt;0,'Measured Data'!#REF!,"")</f>
        <v/>
      </c>
      <c r="AS60" s="244" t="str">
        <f>IF('Measured Data'!$E52&gt;0,'Measured Data'!#REF!,"")</f>
        <v/>
      </c>
      <c r="AT60" s="244" t="str">
        <f>IF('Measured Data'!$E52&gt;0,'Measured Data'!#REF!,"")</f>
        <v/>
      </c>
      <c r="AU60" s="244" t="str">
        <f>IF('Measured Data'!$E52&gt;0,'Measured Data'!#REF!,"")</f>
        <v/>
      </c>
      <c r="AV60" s="244" t="str">
        <f>IF('Measured Data'!$E52&gt;0,'Measured Data'!#REF!,"")</f>
        <v/>
      </c>
      <c r="AW60" s="244" t="str">
        <f>IF('Measured Data'!$E52&gt;0,'Measured Data'!#REF!,"")</f>
        <v/>
      </c>
      <c r="AX60" s="244" t="str">
        <f>IF('Measured Data'!$E52&gt;0,'Measured Data'!#REF!,"")</f>
        <v/>
      </c>
      <c r="AY60" s="244" t="str">
        <f>IF('Measured Data'!$E52&gt;0,'Measured Data'!#REF!,"")</f>
        <v/>
      </c>
      <c r="AZ60" s="244" t="str">
        <f>IF('Measured Data'!$E52&gt;0,'Measured Data'!#REF!,"")</f>
        <v/>
      </c>
      <c r="BA60" s="244" t="str">
        <f>IF('Measured Data'!$E52&gt;0,'Measured Data'!#REF!,"")</f>
        <v/>
      </c>
      <c r="BB60" s="244" t="str">
        <f>IF('Measured Data'!$E52&gt;0,'Measured Data'!#REF!,"")</f>
        <v/>
      </c>
      <c r="BC60" s="244" t="str">
        <f>IF('Measured Data'!$E52&gt;0,'Measured Data'!#REF!,"")</f>
        <v/>
      </c>
      <c r="BD60" s="244" t="str">
        <f>IF('Measured Data'!$E52&gt;0,'Measured Data'!#REF!,"")</f>
        <v/>
      </c>
      <c r="BE60" s="244" t="str">
        <f>IF('Measured Data'!$E52&gt;0,'Measured Data'!#REF!,"")</f>
        <v/>
      </c>
      <c r="BF60" s="244" t="str">
        <f>IF('Measured Data'!$E52&gt;0,'Measured Data'!#REF!,"")</f>
        <v/>
      </c>
      <c r="BG60" s="244" t="str">
        <f>IF('Measured Data'!$E52&gt;0,'Measured Data'!#REF!,"")</f>
        <v/>
      </c>
      <c r="BH60" s="244" t="str">
        <f>IF('Measured Data'!$E52&gt;0,'Measured Data'!#REF!,"")</f>
        <v/>
      </c>
      <c r="BI60" s="244" t="str">
        <f>IF('Measured Data'!$E52&gt;0,'Measured Data'!#REF!,"")</f>
        <v/>
      </c>
      <c r="BJ60" s="244" t="str">
        <f>IF('Measured Data'!$E52&gt;0,'Measured Data'!#REF!,"")</f>
        <v/>
      </c>
      <c r="BK60" s="244" t="str">
        <f>IF('Measured Data'!$E52&gt;0,'Measured Data'!#REF!,"")</f>
        <v/>
      </c>
      <c r="BL60" s="244" t="str">
        <f>IF('Measured Data'!$E52&gt;0,'Measured Data'!#REF!,"")</f>
        <v/>
      </c>
      <c r="BM60" s="244" t="str">
        <f>IF('Measured Data'!$E52&gt;0,'Measured Data'!#REF!,"")</f>
        <v/>
      </c>
      <c r="BN60" s="244" t="str">
        <f>IF('Measured Data'!$E52&gt;0,'In Process Calc.'!B53,"")</f>
        <v/>
      </c>
      <c r="BO60" s="244" t="str">
        <f>IF('Measured Data'!$E52&gt;0,'In Process Calc.'!C53,"")</f>
        <v/>
      </c>
    </row>
    <row r="61" spans="1:67">
      <c r="A61" s="238" t="str">
        <f>IF('Measured Data'!$E53&gt;0,'Measured Data'!$B$1,"")</f>
        <v/>
      </c>
      <c r="B61" s="238" t="str">
        <f>IF('Measured Data'!$E53&gt;0,'Measured Data'!A52+0.1,"")</f>
        <v/>
      </c>
      <c r="C61" s="242" t="str">
        <f>IF('Measured Data'!$E53&gt;0,'Measured Data'!B52,"")</f>
        <v/>
      </c>
      <c r="D61" s="247" t="str">
        <f>IF('Measured Data'!$E53&gt;0,'Measured Data'!C52,"")</f>
        <v/>
      </c>
      <c r="E61" s="238" t="str">
        <f>IF('Measured Data'!$E53&gt;0,'Measured Data'!D52,"")</f>
        <v/>
      </c>
      <c r="F61" s="238" t="str">
        <f>IF('Measured Data'!$E53&gt;0,'Measured Data'!E52,"")</f>
        <v/>
      </c>
      <c r="G61" s="238" t="str">
        <f>IF('Measured Data'!$E53&gt;0,'Measured Data'!G52,"")</f>
        <v/>
      </c>
      <c r="H61" s="243" t="str">
        <f>IF('Measured Data'!$E53&gt;0,'Measured Data'!H52,"")</f>
        <v/>
      </c>
      <c r="I61" s="243" t="str">
        <f>IF('Measured Data'!$E53&gt;0,'Measured Data'!I52,"")</f>
        <v/>
      </c>
      <c r="J61" s="243" t="str">
        <f>IF('Measured Data'!$E53&gt;0,'Measured Data'!J52,"")</f>
        <v/>
      </c>
      <c r="K61" s="243" t="str">
        <f>IF('Measured Data'!$E53&gt;0,'Measured Data'!K52,"")</f>
        <v/>
      </c>
      <c r="L61" s="238" t="str">
        <f>IF('Measured Data'!$E53&gt;0,'Measured Data'!L52,"")</f>
        <v/>
      </c>
      <c r="M61" s="238" t="str">
        <f>IF('Measured Data'!$E53&gt;0,'Measured Data'!M52,"")</f>
        <v/>
      </c>
      <c r="N61" s="238" t="str">
        <f>IF('Measured Data'!$E53&gt;0,'Measured Data'!N52,"")</f>
        <v/>
      </c>
      <c r="O61" s="238" t="str">
        <f>IF('Measured Data'!$E53&gt;0,'Measured Data'!O52,"")</f>
        <v/>
      </c>
      <c r="P61" s="238" t="str">
        <f>IF('Measured Data'!$E53&gt;0,'Measured Data'!P52,"")</f>
        <v/>
      </c>
      <c r="Q61" s="238" t="str">
        <f>IF('Measured Data'!$E53&gt;0,'Measured Data'!Q52,"")</f>
        <v/>
      </c>
      <c r="R61" s="238" t="str">
        <f>IF('Measured Data'!$E53&gt;0,'Measured Data'!R52,"")</f>
        <v/>
      </c>
      <c r="S61" s="238" t="str">
        <f>IF('Measured Data'!$E53&gt;0,'Measured Data'!S52,"")</f>
        <v/>
      </c>
      <c r="T61" s="244" t="str">
        <f>IF('Measured Data'!$E53&gt;0,'Measured Data'!T52+'Measured Data'!$E53*'Measured Data'!#REF!/'In Process Calc.'!$J55,"")</f>
        <v/>
      </c>
      <c r="U61" s="244" t="str">
        <f>IF('Measured Data'!$E53&gt;0,'Measured Data'!U52+'Measured Data'!$E53*'Measured Data'!#REF!/'In Process Calc.'!$J55,"")</f>
        <v/>
      </c>
      <c r="V61" s="244" t="str">
        <f>IF('Measured Data'!$E53&gt;0,'Measured Data'!V52+'Measured Data'!$E53*'Measured Data'!#REF!/'In Process Calc.'!$J55,"")</f>
        <v/>
      </c>
      <c r="W61" s="244" t="str">
        <f>IF('Measured Data'!$E53&gt;0,'Measured Data'!W52+'Measured Data'!$E53*'Measured Data'!#REF!/'In Process Calc.'!$J55,"")</f>
        <v/>
      </c>
      <c r="X61" s="244" t="str">
        <f>IF('Measured Data'!$E53&gt;0,'Measured Data'!X52+'Measured Data'!$E53*'Measured Data'!#REF!/'In Process Calc.'!$J55,"")</f>
        <v/>
      </c>
      <c r="Y61" s="244" t="str">
        <f>IF('Measured Data'!$E53&gt;0,'Measured Data'!Y52+'Measured Data'!$E53*'Measured Data'!#REF!/'In Process Calc.'!$J55,"")</f>
        <v/>
      </c>
      <c r="Z61" s="244" t="str">
        <f>IF('Measured Data'!$E53&gt;0,'Measured Data'!Z52+'Measured Data'!$E53*'Measured Data'!#REF!/'In Process Calc.'!$J55,"")</f>
        <v/>
      </c>
      <c r="AA61" s="244" t="str">
        <f>IF('Measured Data'!$E53&gt;0,'Measured Data'!AA52+'Measured Data'!$E53*'Measured Data'!#REF!/'In Process Calc.'!$J55,"")</f>
        <v/>
      </c>
      <c r="AB61" s="244" t="str">
        <f>IF('Measured Data'!$E53&gt;0,'Measured Data'!AB52+'Measured Data'!$E53*'Measured Data'!#REF!/'In Process Calc.'!$J55,"")</f>
        <v/>
      </c>
      <c r="AC61" s="244" t="str">
        <f>IF('Measured Data'!$E53&gt;0,'Measured Data'!AC52+'Measured Data'!$E53*'Measured Data'!#REF!/'In Process Calc.'!$J55,"")</f>
        <v/>
      </c>
      <c r="AD61" s="244" t="str">
        <f>IF('Measured Data'!$E53&gt;0,'Measured Data'!AD52+'Measured Data'!$E53*'Measured Data'!#REF!/'In Process Calc.'!$J55,"")</f>
        <v/>
      </c>
      <c r="AE61" s="244" t="str">
        <f>IF('Measured Data'!$E53&gt;0,'Measured Data'!AE52+'Measured Data'!$E53*'Measured Data'!#REF!/'In Process Calc.'!$J55,"")</f>
        <v/>
      </c>
      <c r="AF61" s="244" t="str">
        <f>IF('Measured Data'!$E53&gt;0,'Measured Data'!AF52+'Measured Data'!$E53*'Measured Data'!#REF!/'In Process Calc.'!$J55,"")</f>
        <v/>
      </c>
      <c r="AG61" s="244" t="str">
        <f>IF('Measured Data'!$E53&gt;0,'Measured Data'!AG52+'Measured Data'!$E53*'Measured Data'!#REF!/'In Process Calc.'!$J55,"")</f>
        <v/>
      </c>
      <c r="AH61" s="244" t="str">
        <f>IF('Measured Data'!$E53&gt;0,'Measured Data'!AH52+'Measured Data'!$E53*'Measured Data'!#REF!/'In Process Calc.'!$J55,"")</f>
        <v/>
      </c>
      <c r="AI61" s="244" t="str">
        <f>IF('Measured Data'!$E53&gt;0,'Measured Data'!AI52+'Measured Data'!$E53*'Measured Data'!#REF!/'In Process Calc.'!$J55,"")</f>
        <v/>
      </c>
      <c r="AJ61" s="244" t="str">
        <f>IF('Measured Data'!$E53&gt;0,'Measured Data'!AJ52+'Measured Data'!$E53*'Measured Data'!#REF!/'In Process Calc.'!$J55,"")</f>
        <v/>
      </c>
      <c r="AK61" s="244" t="str">
        <f>IF('Measured Data'!$E53&gt;0,'Measured Data'!AK52+'Measured Data'!$E53*'Measured Data'!#REF!/'In Process Calc.'!$J55,"")</f>
        <v/>
      </c>
      <c r="AL61" s="244" t="str">
        <f>IF('Measured Data'!$E53&gt;0,'Measured Data'!AL52+'Measured Data'!$E53*'Measured Data'!#REF!/'In Process Calc.'!$J55,"")</f>
        <v/>
      </c>
      <c r="AM61" s="244" t="str">
        <f>IF('Measured Data'!$E53&gt;0,'Measured Data'!AM52+'Measured Data'!$E53*'Measured Data'!#REF!/'In Process Calc.'!$J55,"")</f>
        <v/>
      </c>
      <c r="AN61" s="244" t="str">
        <f>IF('Measured Data'!$E53&gt;0,'Measured Data'!AN52+'Measured Data'!$E53*'Measured Data'!#REF!/'In Process Calc.'!$J55,"")</f>
        <v/>
      </c>
      <c r="AO61" s="244" t="str">
        <f>IF('Measured Data'!$E53&gt;0,'Measured Data'!AO52+'Measured Data'!$E53*'Measured Data'!#REF!/'In Process Calc.'!$J55,"")</f>
        <v/>
      </c>
      <c r="AP61" s="244" t="str">
        <f>IF('Measured Data'!$E53&gt;0,'Measured Data'!AP52+'Measured Data'!$E53*'Measured Data'!AQ52/'In Process Calc.'!$J55,"")</f>
        <v/>
      </c>
      <c r="AQ61" s="244" t="str">
        <f>IF('Measured Data'!$E53&gt;0,'Measured Data'!#REF!+'Measured Data'!$E53*'Measured Data'!AR52/'In Process Calc.'!$J55,"")</f>
        <v/>
      </c>
      <c r="AR61" s="244" t="str">
        <f>IF('Measured Data'!$E53&gt;0,'Measured Data'!#REF!,"")</f>
        <v/>
      </c>
      <c r="AS61" s="244" t="str">
        <f>IF('Measured Data'!$E53&gt;0,'Measured Data'!#REF!,"")</f>
        <v/>
      </c>
      <c r="AT61" s="244" t="str">
        <f>IF('Measured Data'!$E53&gt;0,'Measured Data'!#REF!,"")</f>
        <v/>
      </c>
      <c r="AU61" s="244" t="str">
        <f>IF('Measured Data'!$E53&gt;0,'Measured Data'!#REF!,"")</f>
        <v/>
      </c>
      <c r="AV61" s="244" t="str">
        <f>IF('Measured Data'!$E53&gt;0,'Measured Data'!#REF!,"")</f>
        <v/>
      </c>
      <c r="AW61" s="244" t="str">
        <f>IF('Measured Data'!$E53&gt;0,'Measured Data'!#REF!,"")</f>
        <v/>
      </c>
      <c r="AX61" s="244" t="str">
        <f>IF('Measured Data'!$E53&gt;0,'Measured Data'!#REF!,"")</f>
        <v/>
      </c>
      <c r="AY61" s="244" t="str">
        <f>IF('Measured Data'!$E53&gt;0,'Measured Data'!#REF!,"")</f>
        <v/>
      </c>
      <c r="AZ61" s="244" t="str">
        <f>IF('Measured Data'!$E53&gt;0,'Measured Data'!#REF!,"")</f>
        <v/>
      </c>
      <c r="BA61" s="244" t="str">
        <f>IF('Measured Data'!$E53&gt;0,'Measured Data'!#REF!,"")</f>
        <v/>
      </c>
      <c r="BB61" s="244" t="str">
        <f>IF('Measured Data'!$E53&gt;0,'Measured Data'!#REF!,"")</f>
        <v/>
      </c>
      <c r="BC61" s="244" t="str">
        <f>IF('Measured Data'!$E53&gt;0,'Measured Data'!#REF!,"")</f>
        <v/>
      </c>
      <c r="BD61" s="244" t="str">
        <f>IF('Measured Data'!$E53&gt;0,'Measured Data'!#REF!,"")</f>
        <v/>
      </c>
      <c r="BE61" s="244" t="str">
        <f>IF('Measured Data'!$E53&gt;0,'Measured Data'!#REF!,"")</f>
        <v/>
      </c>
      <c r="BF61" s="244" t="str">
        <f>IF('Measured Data'!$E53&gt;0,'Measured Data'!#REF!,"")</f>
        <v/>
      </c>
      <c r="BG61" s="244" t="str">
        <f>IF('Measured Data'!$E53&gt;0,'Measured Data'!#REF!,"")</f>
        <v/>
      </c>
      <c r="BH61" s="244" t="str">
        <f>IF('Measured Data'!$E53&gt;0,'Measured Data'!#REF!,"")</f>
        <v/>
      </c>
      <c r="BI61" s="244" t="str">
        <f>IF('Measured Data'!$E53&gt;0,'Measured Data'!#REF!,"")</f>
        <v/>
      </c>
      <c r="BJ61" s="244" t="str">
        <f>IF('Measured Data'!$E53&gt;0,'Measured Data'!#REF!,"")</f>
        <v/>
      </c>
      <c r="BK61" s="244" t="str">
        <f>IF('Measured Data'!$E53&gt;0,'Measured Data'!#REF!,"")</f>
        <v/>
      </c>
      <c r="BL61" s="244" t="str">
        <f>IF('Measured Data'!$E53&gt;0,'Measured Data'!#REF!,"")</f>
        <v/>
      </c>
      <c r="BM61" s="244" t="str">
        <f>IF('Measured Data'!$E53&gt;0,'Measured Data'!#REF!,"")</f>
        <v/>
      </c>
      <c r="BN61" s="244" t="str">
        <f>IF('Measured Data'!$E53&gt;0,'In Process Calc.'!B54,"")</f>
        <v/>
      </c>
      <c r="BO61" s="244" t="str">
        <f>IF('Measured Data'!$E53&gt;0,'In Process Calc.'!C54,"")</f>
        <v/>
      </c>
    </row>
    <row r="62" spans="1:67">
      <c r="A62" s="238" t="str">
        <f>IF('Measured Data'!$E54&gt;0,'Measured Data'!$B$1,"")</f>
        <v/>
      </c>
      <c r="B62" s="238" t="str">
        <f>IF('Measured Data'!$E54&gt;0,'Measured Data'!A53+0.1,"")</f>
        <v/>
      </c>
      <c r="C62" s="242" t="str">
        <f>IF('Measured Data'!$E54&gt;0,'Measured Data'!B53,"")</f>
        <v/>
      </c>
      <c r="D62" s="247" t="str">
        <f>IF('Measured Data'!$E54&gt;0,'Measured Data'!C53,"")</f>
        <v/>
      </c>
      <c r="E62" s="238" t="str">
        <f>IF('Measured Data'!$E54&gt;0,'Measured Data'!D53,"")</f>
        <v/>
      </c>
      <c r="F62" s="238" t="str">
        <f>IF('Measured Data'!$E54&gt;0,'Measured Data'!E53,"")</f>
        <v/>
      </c>
      <c r="G62" s="238" t="str">
        <f>IF('Measured Data'!$E54&gt;0,'Measured Data'!G53,"")</f>
        <v/>
      </c>
      <c r="H62" s="243" t="str">
        <f>IF('Measured Data'!$E54&gt;0,'Measured Data'!H53,"")</f>
        <v/>
      </c>
      <c r="I62" s="243" t="str">
        <f>IF('Measured Data'!$E54&gt;0,'Measured Data'!I53,"")</f>
        <v/>
      </c>
      <c r="J62" s="243" t="str">
        <f>IF('Measured Data'!$E54&gt;0,'Measured Data'!J53,"")</f>
        <v/>
      </c>
      <c r="K62" s="243" t="str">
        <f>IF('Measured Data'!$E54&gt;0,'Measured Data'!K53,"")</f>
        <v/>
      </c>
      <c r="L62" s="238" t="str">
        <f>IF('Measured Data'!$E54&gt;0,'Measured Data'!L53,"")</f>
        <v/>
      </c>
      <c r="M62" s="238" t="str">
        <f>IF('Measured Data'!$E54&gt;0,'Measured Data'!M53,"")</f>
        <v/>
      </c>
      <c r="N62" s="238" t="str">
        <f>IF('Measured Data'!$E54&gt;0,'Measured Data'!N53,"")</f>
        <v/>
      </c>
      <c r="O62" s="238" t="str">
        <f>IF('Measured Data'!$E54&gt;0,'Measured Data'!O53,"")</f>
        <v/>
      </c>
      <c r="P62" s="238" t="str">
        <f>IF('Measured Data'!$E54&gt;0,'Measured Data'!P53,"")</f>
        <v/>
      </c>
      <c r="Q62" s="238" t="str">
        <f>IF('Measured Data'!$E54&gt;0,'Measured Data'!Q53,"")</f>
        <v/>
      </c>
      <c r="R62" s="238" t="str">
        <f>IF('Measured Data'!$E54&gt;0,'Measured Data'!R53,"")</f>
        <v/>
      </c>
      <c r="S62" s="238" t="str">
        <f>IF('Measured Data'!$E54&gt;0,'Measured Data'!S53,"")</f>
        <v/>
      </c>
      <c r="T62" s="244" t="str">
        <f>IF('Measured Data'!$E54&gt;0,'Measured Data'!T53+'Measured Data'!$E54*'Measured Data'!#REF!/'In Process Calc.'!$J56,"")</f>
        <v/>
      </c>
      <c r="U62" s="244" t="str">
        <f>IF('Measured Data'!$E54&gt;0,'Measured Data'!U53+'Measured Data'!$E54*'Measured Data'!#REF!/'In Process Calc.'!$J56,"")</f>
        <v/>
      </c>
      <c r="V62" s="244" t="str">
        <f>IF('Measured Data'!$E54&gt;0,'Measured Data'!V53+'Measured Data'!$E54*'Measured Data'!#REF!/'In Process Calc.'!$J56,"")</f>
        <v/>
      </c>
      <c r="W62" s="244" t="str">
        <f>IF('Measured Data'!$E54&gt;0,'Measured Data'!W53+'Measured Data'!$E54*'Measured Data'!#REF!/'In Process Calc.'!$J56,"")</f>
        <v/>
      </c>
      <c r="X62" s="244" t="str">
        <f>IF('Measured Data'!$E54&gt;0,'Measured Data'!X53+'Measured Data'!$E54*'Measured Data'!#REF!/'In Process Calc.'!$J56,"")</f>
        <v/>
      </c>
      <c r="Y62" s="244" t="str">
        <f>IF('Measured Data'!$E54&gt;0,'Measured Data'!Y53+'Measured Data'!$E54*'Measured Data'!#REF!/'In Process Calc.'!$J56,"")</f>
        <v/>
      </c>
      <c r="Z62" s="244" t="str">
        <f>IF('Measured Data'!$E54&gt;0,'Measured Data'!Z53+'Measured Data'!$E54*'Measured Data'!#REF!/'In Process Calc.'!$J56,"")</f>
        <v/>
      </c>
      <c r="AA62" s="244" t="str">
        <f>IF('Measured Data'!$E54&gt;0,'Measured Data'!AA53+'Measured Data'!$E54*'Measured Data'!#REF!/'In Process Calc.'!$J56,"")</f>
        <v/>
      </c>
      <c r="AB62" s="244" t="str">
        <f>IF('Measured Data'!$E54&gt;0,'Measured Data'!AB53+'Measured Data'!$E54*'Measured Data'!#REF!/'In Process Calc.'!$J56,"")</f>
        <v/>
      </c>
      <c r="AC62" s="244" t="str">
        <f>IF('Measured Data'!$E54&gt;0,'Measured Data'!AC53+'Measured Data'!$E54*'Measured Data'!#REF!/'In Process Calc.'!$J56,"")</f>
        <v/>
      </c>
      <c r="AD62" s="244" t="str">
        <f>IF('Measured Data'!$E54&gt;0,'Measured Data'!AD53+'Measured Data'!$E54*'Measured Data'!#REF!/'In Process Calc.'!$J56,"")</f>
        <v/>
      </c>
      <c r="AE62" s="244" t="str">
        <f>IF('Measured Data'!$E54&gt;0,'Measured Data'!AE53+'Measured Data'!$E54*'Measured Data'!#REF!/'In Process Calc.'!$J56,"")</f>
        <v/>
      </c>
      <c r="AF62" s="244" t="str">
        <f>IF('Measured Data'!$E54&gt;0,'Measured Data'!AF53+'Measured Data'!$E54*'Measured Data'!#REF!/'In Process Calc.'!$J56,"")</f>
        <v/>
      </c>
      <c r="AG62" s="244" t="str">
        <f>IF('Measured Data'!$E54&gt;0,'Measured Data'!AG53+'Measured Data'!$E54*'Measured Data'!#REF!/'In Process Calc.'!$J56,"")</f>
        <v/>
      </c>
      <c r="AH62" s="244" t="str">
        <f>IF('Measured Data'!$E54&gt;0,'Measured Data'!AH53+'Measured Data'!$E54*'Measured Data'!#REF!/'In Process Calc.'!$J56,"")</f>
        <v/>
      </c>
      <c r="AI62" s="244" t="str">
        <f>IF('Measured Data'!$E54&gt;0,'Measured Data'!AI53+'Measured Data'!$E54*'Measured Data'!#REF!/'In Process Calc.'!$J56,"")</f>
        <v/>
      </c>
      <c r="AJ62" s="244" t="str">
        <f>IF('Measured Data'!$E54&gt;0,'Measured Data'!AJ53+'Measured Data'!$E54*'Measured Data'!#REF!/'In Process Calc.'!$J56,"")</f>
        <v/>
      </c>
      <c r="AK62" s="244" t="str">
        <f>IF('Measured Data'!$E54&gt;0,'Measured Data'!AK53+'Measured Data'!$E54*'Measured Data'!#REF!/'In Process Calc.'!$J56,"")</f>
        <v/>
      </c>
      <c r="AL62" s="244" t="str">
        <f>IF('Measured Data'!$E54&gt;0,'Measured Data'!AL53+'Measured Data'!$E54*'Measured Data'!#REF!/'In Process Calc.'!$J56,"")</f>
        <v/>
      </c>
      <c r="AM62" s="244" t="str">
        <f>IF('Measured Data'!$E54&gt;0,'Measured Data'!AM53+'Measured Data'!$E54*'Measured Data'!#REF!/'In Process Calc.'!$J56,"")</f>
        <v/>
      </c>
      <c r="AN62" s="244" t="str">
        <f>IF('Measured Data'!$E54&gt;0,'Measured Data'!AN53+'Measured Data'!$E54*'Measured Data'!#REF!/'In Process Calc.'!$J56,"")</f>
        <v/>
      </c>
      <c r="AO62" s="244" t="str">
        <f>IF('Measured Data'!$E54&gt;0,'Measured Data'!AO53+'Measured Data'!$E54*'Measured Data'!#REF!/'In Process Calc.'!$J56,"")</f>
        <v/>
      </c>
      <c r="AP62" s="244" t="str">
        <f>IF('Measured Data'!$E54&gt;0,'Measured Data'!AP53+'Measured Data'!$E54*'Measured Data'!AQ53/'In Process Calc.'!$J56,"")</f>
        <v/>
      </c>
      <c r="AQ62" s="244" t="str">
        <f>IF('Measured Data'!$E54&gt;0,'Measured Data'!#REF!+'Measured Data'!$E54*'Measured Data'!AR53/'In Process Calc.'!$J56,"")</f>
        <v/>
      </c>
      <c r="AR62" s="244" t="str">
        <f>IF('Measured Data'!$E54&gt;0,'Measured Data'!#REF!,"")</f>
        <v/>
      </c>
      <c r="AS62" s="244" t="str">
        <f>IF('Measured Data'!$E54&gt;0,'Measured Data'!#REF!,"")</f>
        <v/>
      </c>
      <c r="AT62" s="244" t="str">
        <f>IF('Measured Data'!$E54&gt;0,'Measured Data'!#REF!,"")</f>
        <v/>
      </c>
      <c r="AU62" s="244" t="str">
        <f>IF('Measured Data'!$E54&gt;0,'Measured Data'!#REF!,"")</f>
        <v/>
      </c>
      <c r="AV62" s="244" t="str">
        <f>IF('Measured Data'!$E54&gt;0,'Measured Data'!#REF!,"")</f>
        <v/>
      </c>
      <c r="AW62" s="244" t="str">
        <f>IF('Measured Data'!$E54&gt;0,'Measured Data'!#REF!,"")</f>
        <v/>
      </c>
      <c r="AX62" s="244" t="str">
        <f>IF('Measured Data'!$E54&gt;0,'Measured Data'!#REF!,"")</f>
        <v/>
      </c>
      <c r="AY62" s="244" t="str">
        <f>IF('Measured Data'!$E54&gt;0,'Measured Data'!#REF!,"")</f>
        <v/>
      </c>
      <c r="AZ62" s="244" t="str">
        <f>IF('Measured Data'!$E54&gt;0,'Measured Data'!#REF!,"")</f>
        <v/>
      </c>
      <c r="BA62" s="244" t="str">
        <f>IF('Measured Data'!$E54&gt;0,'Measured Data'!#REF!,"")</f>
        <v/>
      </c>
      <c r="BB62" s="244" t="str">
        <f>IF('Measured Data'!$E54&gt;0,'Measured Data'!#REF!,"")</f>
        <v/>
      </c>
      <c r="BC62" s="244" t="str">
        <f>IF('Measured Data'!$E54&gt;0,'Measured Data'!#REF!,"")</f>
        <v/>
      </c>
      <c r="BD62" s="244" t="str">
        <f>IF('Measured Data'!$E54&gt;0,'Measured Data'!#REF!,"")</f>
        <v/>
      </c>
      <c r="BE62" s="244" t="str">
        <f>IF('Measured Data'!$E54&gt;0,'Measured Data'!#REF!,"")</f>
        <v/>
      </c>
      <c r="BF62" s="244" t="str">
        <f>IF('Measured Data'!$E54&gt;0,'Measured Data'!#REF!,"")</f>
        <v/>
      </c>
      <c r="BG62" s="244" t="str">
        <f>IF('Measured Data'!$E54&gt;0,'Measured Data'!#REF!,"")</f>
        <v/>
      </c>
      <c r="BH62" s="244" t="str">
        <f>IF('Measured Data'!$E54&gt;0,'Measured Data'!#REF!,"")</f>
        <v/>
      </c>
      <c r="BI62" s="244" t="str">
        <f>IF('Measured Data'!$E54&gt;0,'Measured Data'!#REF!,"")</f>
        <v/>
      </c>
      <c r="BJ62" s="244" t="str">
        <f>IF('Measured Data'!$E54&gt;0,'Measured Data'!#REF!,"")</f>
        <v/>
      </c>
      <c r="BK62" s="244" t="str">
        <f>IF('Measured Data'!$E54&gt;0,'Measured Data'!#REF!,"")</f>
        <v/>
      </c>
      <c r="BL62" s="244" t="str">
        <f>IF('Measured Data'!$E54&gt;0,'Measured Data'!#REF!,"")</f>
        <v/>
      </c>
      <c r="BM62" s="244" t="str">
        <f>IF('Measured Data'!$E54&gt;0,'Measured Data'!#REF!,"")</f>
        <v/>
      </c>
      <c r="BN62" s="244" t="str">
        <f>IF('Measured Data'!$E54&gt;0,'In Process Calc.'!B55,"")</f>
        <v/>
      </c>
      <c r="BO62" s="244" t="str">
        <f>IF('Measured Data'!$E54&gt;0,'In Process Calc.'!C55,"")</f>
        <v/>
      </c>
    </row>
    <row r="63" spans="1:67">
      <c r="A63" s="238" t="str">
        <f>IF('Measured Data'!$E55&gt;0,'Measured Data'!$B$1,"")</f>
        <v/>
      </c>
      <c r="B63" s="238" t="str">
        <f>IF('Measured Data'!$E55&gt;0,'Measured Data'!A54+0.1,"")</f>
        <v/>
      </c>
      <c r="C63" s="242" t="str">
        <f>IF('Measured Data'!$E55&gt;0,'Measured Data'!B54,"")</f>
        <v/>
      </c>
      <c r="D63" s="247" t="str">
        <f>IF('Measured Data'!$E55&gt;0,'Measured Data'!C54,"")</f>
        <v/>
      </c>
      <c r="E63" s="238" t="str">
        <f>IF('Measured Data'!$E55&gt;0,'Measured Data'!D54,"")</f>
        <v/>
      </c>
      <c r="F63" s="238" t="str">
        <f>IF('Measured Data'!$E55&gt;0,'Measured Data'!E54,"")</f>
        <v/>
      </c>
      <c r="G63" s="238" t="str">
        <f>IF('Measured Data'!$E55&gt;0,'Measured Data'!G54,"")</f>
        <v/>
      </c>
      <c r="H63" s="243" t="str">
        <f>IF('Measured Data'!$E55&gt;0,'Measured Data'!H54,"")</f>
        <v/>
      </c>
      <c r="I63" s="243" t="str">
        <f>IF('Measured Data'!$E55&gt;0,'Measured Data'!I54,"")</f>
        <v/>
      </c>
      <c r="J63" s="243" t="str">
        <f>IF('Measured Data'!$E55&gt;0,'Measured Data'!J54,"")</f>
        <v/>
      </c>
      <c r="K63" s="243" t="str">
        <f>IF('Measured Data'!$E55&gt;0,'Measured Data'!K54,"")</f>
        <v/>
      </c>
      <c r="L63" s="238" t="str">
        <f>IF('Measured Data'!$E55&gt;0,'Measured Data'!L54,"")</f>
        <v/>
      </c>
      <c r="M63" s="238" t="str">
        <f>IF('Measured Data'!$E55&gt;0,'Measured Data'!M54,"")</f>
        <v/>
      </c>
      <c r="N63" s="238" t="str">
        <f>IF('Measured Data'!$E55&gt;0,'Measured Data'!N54,"")</f>
        <v/>
      </c>
      <c r="O63" s="238" t="str">
        <f>IF('Measured Data'!$E55&gt;0,'Measured Data'!O54,"")</f>
        <v/>
      </c>
      <c r="P63" s="238" t="str">
        <f>IF('Measured Data'!$E55&gt;0,'Measured Data'!P54,"")</f>
        <v/>
      </c>
      <c r="Q63" s="238" t="str">
        <f>IF('Measured Data'!$E55&gt;0,'Measured Data'!Q54,"")</f>
        <v/>
      </c>
      <c r="R63" s="238" t="str">
        <f>IF('Measured Data'!$E55&gt;0,'Measured Data'!R54,"")</f>
        <v/>
      </c>
      <c r="S63" s="238" t="str">
        <f>IF('Measured Data'!$E55&gt;0,'Measured Data'!S54,"")</f>
        <v/>
      </c>
      <c r="T63" s="244" t="str">
        <f>IF('Measured Data'!$E55&gt;0,'Measured Data'!T54+'Measured Data'!$E55*'Measured Data'!#REF!/'In Process Calc.'!$J57,"")</f>
        <v/>
      </c>
      <c r="U63" s="244" t="str">
        <f>IF('Measured Data'!$E55&gt;0,'Measured Data'!U54+'Measured Data'!$E55*'Measured Data'!#REF!/'In Process Calc.'!$J57,"")</f>
        <v/>
      </c>
      <c r="V63" s="244" t="str">
        <f>IF('Measured Data'!$E55&gt;0,'Measured Data'!V54+'Measured Data'!$E55*'Measured Data'!#REF!/'In Process Calc.'!$J57,"")</f>
        <v/>
      </c>
      <c r="W63" s="244" t="str">
        <f>IF('Measured Data'!$E55&gt;0,'Measured Data'!W54+'Measured Data'!$E55*'Measured Data'!#REF!/'In Process Calc.'!$J57,"")</f>
        <v/>
      </c>
      <c r="X63" s="244" t="str">
        <f>IF('Measured Data'!$E55&gt;0,'Measured Data'!X54+'Measured Data'!$E55*'Measured Data'!#REF!/'In Process Calc.'!$J57,"")</f>
        <v/>
      </c>
      <c r="Y63" s="244" t="str">
        <f>IF('Measured Data'!$E55&gt;0,'Measured Data'!Y54+'Measured Data'!$E55*'Measured Data'!#REF!/'In Process Calc.'!$J57,"")</f>
        <v/>
      </c>
      <c r="Z63" s="244" t="str">
        <f>IF('Measured Data'!$E55&gt;0,'Measured Data'!Z54+'Measured Data'!$E55*'Measured Data'!#REF!/'In Process Calc.'!$J57,"")</f>
        <v/>
      </c>
      <c r="AA63" s="244" t="str">
        <f>IF('Measured Data'!$E55&gt;0,'Measured Data'!AA54+'Measured Data'!$E55*'Measured Data'!#REF!/'In Process Calc.'!$J57,"")</f>
        <v/>
      </c>
      <c r="AB63" s="244" t="str">
        <f>IF('Measured Data'!$E55&gt;0,'Measured Data'!AB54+'Measured Data'!$E55*'Measured Data'!#REF!/'In Process Calc.'!$J57,"")</f>
        <v/>
      </c>
      <c r="AC63" s="244" t="str">
        <f>IF('Measured Data'!$E55&gt;0,'Measured Data'!AC54+'Measured Data'!$E55*'Measured Data'!#REF!/'In Process Calc.'!$J57,"")</f>
        <v/>
      </c>
      <c r="AD63" s="244" t="str">
        <f>IF('Measured Data'!$E55&gt;0,'Measured Data'!AD54+'Measured Data'!$E55*'Measured Data'!#REF!/'In Process Calc.'!$J57,"")</f>
        <v/>
      </c>
      <c r="AE63" s="244" t="str">
        <f>IF('Measured Data'!$E55&gt;0,'Measured Data'!AE54+'Measured Data'!$E55*'Measured Data'!#REF!/'In Process Calc.'!$J57,"")</f>
        <v/>
      </c>
      <c r="AF63" s="244" t="str">
        <f>IF('Measured Data'!$E55&gt;0,'Measured Data'!AF54+'Measured Data'!$E55*'Measured Data'!#REF!/'In Process Calc.'!$J57,"")</f>
        <v/>
      </c>
      <c r="AG63" s="244" t="str">
        <f>IF('Measured Data'!$E55&gt;0,'Measured Data'!AG54+'Measured Data'!$E55*'Measured Data'!#REF!/'In Process Calc.'!$J57,"")</f>
        <v/>
      </c>
      <c r="AH63" s="244" t="str">
        <f>IF('Measured Data'!$E55&gt;0,'Measured Data'!AH54+'Measured Data'!$E55*'Measured Data'!#REF!/'In Process Calc.'!$J57,"")</f>
        <v/>
      </c>
      <c r="AI63" s="244" t="str">
        <f>IF('Measured Data'!$E55&gt;0,'Measured Data'!AI54+'Measured Data'!$E55*'Measured Data'!#REF!/'In Process Calc.'!$J57,"")</f>
        <v/>
      </c>
      <c r="AJ63" s="244" t="str">
        <f>IF('Measured Data'!$E55&gt;0,'Measured Data'!AJ54+'Measured Data'!$E55*'Measured Data'!#REF!/'In Process Calc.'!$J57,"")</f>
        <v/>
      </c>
      <c r="AK63" s="244" t="str">
        <f>IF('Measured Data'!$E55&gt;0,'Measured Data'!AK54+'Measured Data'!$E55*'Measured Data'!#REF!/'In Process Calc.'!$J57,"")</f>
        <v/>
      </c>
      <c r="AL63" s="244" t="str">
        <f>IF('Measured Data'!$E55&gt;0,'Measured Data'!AL54+'Measured Data'!$E55*'Measured Data'!#REF!/'In Process Calc.'!$J57,"")</f>
        <v/>
      </c>
      <c r="AM63" s="244" t="str">
        <f>IF('Measured Data'!$E55&gt;0,'Measured Data'!AM54+'Measured Data'!$E55*'Measured Data'!#REF!/'In Process Calc.'!$J57,"")</f>
        <v/>
      </c>
      <c r="AN63" s="244" t="str">
        <f>IF('Measured Data'!$E55&gt;0,'Measured Data'!AN54+'Measured Data'!$E55*'Measured Data'!#REF!/'In Process Calc.'!$J57,"")</f>
        <v/>
      </c>
      <c r="AO63" s="244" t="str">
        <f>IF('Measured Data'!$E55&gt;0,'Measured Data'!AO54+'Measured Data'!$E55*'Measured Data'!#REF!/'In Process Calc.'!$J57,"")</f>
        <v/>
      </c>
      <c r="AP63" s="244" t="str">
        <f>IF('Measured Data'!$E55&gt;0,'Measured Data'!AP54+'Measured Data'!$E55*'Measured Data'!AQ54/'In Process Calc.'!$J57,"")</f>
        <v/>
      </c>
      <c r="AQ63" s="244" t="str">
        <f>IF('Measured Data'!$E55&gt;0,'Measured Data'!#REF!+'Measured Data'!$E55*'Measured Data'!AR54/'In Process Calc.'!$J57,"")</f>
        <v/>
      </c>
      <c r="AR63" s="244" t="str">
        <f>IF('Measured Data'!$E55&gt;0,'Measured Data'!#REF!,"")</f>
        <v/>
      </c>
      <c r="AS63" s="244" t="str">
        <f>IF('Measured Data'!$E55&gt;0,'Measured Data'!#REF!,"")</f>
        <v/>
      </c>
      <c r="AT63" s="244" t="str">
        <f>IF('Measured Data'!$E55&gt;0,'Measured Data'!#REF!,"")</f>
        <v/>
      </c>
      <c r="AU63" s="244" t="str">
        <f>IF('Measured Data'!$E55&gt;0,'Measured Data'!#REF!,"")</f>
        <v/>
      </c>
      <c r="AV63" s="244" t="str">
        <f>IF('Measured Data'!$E55&gt;0,'Measured Data'!#REF!,"")</f>
        <v/>
      </c>
      <c r="AW63" s="244" t="str">
        <f>IF('Measured Data'!$E55&gt;0,'Measured Data'!#REF!,"")</f>
        <v/>
      </c>
      <c r="AX63" s="244" t="str">
        <f>IF('Measured Data'!$E55&gt;0,'Measured Data'!#REF!,"")</f>
        <v/>
      </c>
      <c r="AY63" s="244" t="str">
        <f>IF('Measured Data'!$E55&gt;0,'Measured Data'!#REF!,"")</f>
        <v/>
      </c>
      <c r="AZ63" s="244" t="str">
        <f>IF('Measured Data'!$E55&gt;0,'Measured Data'!#REF!,"")</f>
        <v/>
      </c>
      <c r="BA63" s="244" t="str">
        <f>IF('Measured Data'!$E55&gt;0,'Measured Data'!#REF!,"")</f>
        <v/>
      </c>
      <c r="BB63" s="244" t="str">
        <f>IF('Measured Data'!$E55&gt;0,'Measured Data'!#REF!,"")</f>
        <v/>
      </c>
      <c r="BC63" s="244" t="str">
        <f>IF('Measured Data'!$E55&gt;0,'Measured Data'!#REF!,"")</f>
        <v/>
      </c>
      <c r="BD63" s="244" t="str">
        <f>IF('Measured Data'!$E55&gt;0,'Measured Data'!#REF!,"")</f>
        <v/>
      </c>
      <c r="BE63" s="244" t="str">
        <f>IF('Measured Data'!$E55&gt;0,'Measured Data'!#REF!,"")</f>
        <v/>
      </c>
      <c r="BF63" s="244" t="str">
        <f>IF('Measured Data'!$E55&gt;0,'Measured Data'!#REF!,"")</f>
        <v/>
      </c>
      <c r="BG63" s="244" t="str">
        <f>IF('Measured Data'!$E55&gt;0,'Measured Data'!#REF!,"")</f>
        <v/>
      </c>
      <c r="BH63" s="244" t="str">
        <f>IF('Measured Data'!$E55&gt;0,'Measured Data'!#REF!,"")</f>
        <v/>
      </c>
      <c r="BI63" s="244" t="str">
        <f>IF('Measured Data'!$E55&gt;0,'Measured Data'!#REF!,"")</f>
        <v/>
      </c>
      <c r="BJ63" s="244" t="str">
        <f>IF('Measured Data'!$E55&gt;0,'Measured Data'!#REF!,"")</f>
        <v/>
      </c>
      <c r="BK63" s="244" t="str">
        <f>IF('Measured Data'!$E55&gt;0,'Measured Data'!#REF!,"")</f>
        <v/>
      </c>
      <c r="BL63" s="244" t="str">
        <f>IF('Measured Data'!$E55&gt;0,'Measured Data'!#REF!,"")</f>
        <v/>
      </c>
      <c r="BM63" s="244" t="str">
        <f>IF('Measured Data'!$E55&gt;0,'Measured Data'!#REF!,"")</f>
        <v/>
      </c>
      <c r="BN63" s="244" t="str">
        <f>IF('Measured Data'!$E55&gt;0,'In Process Calc.'!B56,"")</f>
        <v/>
      </c>
      <c r="BO63" s="244" t="str">
        <f>IF('Measured Data'!$E55&gt;0,'In Process Calc.'!C56,"")</f>
        <v/>
      </c>
    </row>
    <row r="64" spans="1:67">
      <c r="A64" s="238" t="str">
        <f>IF('Measured Data'!$E56&gt;0,'Measured Data'!$B$1,"")</f>
        <v/>
      </c>
      <c r="B64" s="238" t="str">
        <f>IF('Measured Data'!$E56&gt;0,'Measured Data'!A55+0.1,"")</f>
        <v/>
      </c>
      <c r="C64" s="242" t="str">
        <f>IF('Measured Data'!$E56&gt;0,'Measured Data'!B55,"")</f>
        <v/>
      </c>
      <c r="D64" s="247" t="str">
        <f>IF('Measured Data'!$E56&gt;0,'Measured Data'!C55,"")</f>
        <v/>
      </c>
      <c r="E64" s="238" t="str">
        <f>IF('Measured Data'!$E56&gt;0,'Measured Data'!D55,"")</f>
        <v/>
      </c>
      <c r="F64" s="238" t="str">
        <f>IF('Measured Data'!$E56&gt;0,'Measured Data'!E55,"")</f>
        <v/>
      </c>
      <c r="G64" s="238" t="str">
        <f>IF('Measured Data'!$E56&gt;0,'Measured Data'!G55,"")</f>
        <v/>
      </c>
      <c r="H64" s="243" t="str">
        <f>IF('Measured Data'!$E56&gt;0,'Measured Data'!H55,"")</f>
        <v/>
      </c>
      <c r="I64" s="243" t="str">
        <f>IF('Measured Data'!$E56&gt;0,'Measured Data'!I55,"")</f>
        <v/>
      </c>
      <c r="J64" s="243" t="str">
        <f>IF('Measured Data'!$E56&gt;0,'Measured Data'!J55,"")</f>
        <v/>
      </c>
      <c r="K64" s="243" t="str">
        <f>IF('Measured Data'!$E56&gt;0,'Measured Data'!K55,"")</f>
        <v/>
      </c>
      <c r="L64" s="238" t="str">
        <f>IF('Measured Data'!$E56&gt;0,'Measured Data'!L55,"")</f>
        <v/>
      </c>
      <c r="M64" s="238" t="str">
        <f>IF('Measured Data'!$E56&gt;0,'Measured Data'!M55,"")</f>
        <v/>
      </c>
      <c r="N64" s="238" t="str">
        <f>IF('Measured Data'!$E56&gt;0,'Measured Data'!N55,"")</f>
        <v/>
      </c>
      <c r="O64" s="238" t="str">
        <f>IF('Measured Data'!$E56&gt;0,'Measured Data'!O55,"")</f>
        <v/>
      </c>
      <c r="P64" s="238" t="str">
        <f>IF('Measured Data'!$E56&gt;0,'Measured Data'!P55,"")</f>
        <v/>
      </c>
      <c r="Q64" s="238" t="str">
        <f>IF('Measured Data'!$E56&gt;0,'Measured Data'!Q55,"")</f>
        <v/>
      </c>
      <c r="R64" s="238" t="str">
        <f>IF('Measured Data'!$E56&gt;0,'Measured Data'!R55,"")</f>
        <v/>
      </c>
      <c r="S64" s="238" t="str">
        <f>IF('Measured Data'!$E56&gt;0,'Measured Data'!S55,"")</f>
        <v/>
      </c>
      <c r="T64" s="244" t="str">
        <f>IF('Measured Data'!$E56&gt;0,'Measured Data'!T55+'Measured Data'!$E56*'Measured Data'!#REF!/'In Process Calc.'!$J58,"")</f>
        <v/>
      </c>
      <c r="U64" s="244" t="str">
        <f>IF('Measured Data'!$E56&gt;0,'Measured Data'!U55+'Measured Data'!$E56*'Measured Data'!#REF!/'In Process Calc.'!$J58,"")</f>
        <v/>
      </c>
      <c r="V64" s="244" t="str">
        <f>IF('Measured Data'!$E56&gt;0,'Measured Data'!V55+'Measured Data'!$E56*'Measured Data'!#REF!/'In Process Calc.'!$J58,"")</f>
        <v/>
      </c>
      <c r="W64" s="244" t="str">
        <f>IF('Measured Data'!$E56&gt;0,'Measured Data'!W55+'Measured Data'!$E56*'Measured Data'!#REF!/'In Process Calc.'!$J58,"")</f>
        <v/>
      </c>
      <c r="X64" s="244" t="str">
        <f>IF('Measured Data'!$E56&gt;0,'Measured Data'!X55+'Measured Data'!$E56*'Measured Data'!#REF!/'In Process Calc.'!$J58,"")</f>
        <v/>
      </c>
      <c r="Y64" s="244" t="str">
        <f>IF('Measured Data'!$E56&gt;0,'Measured Data'!Y55+'Measured Data'!$E56*'Measured Data'!#REF!/'In Process Calc.'!$J58,"")</f>
        <v/>
      </c>
      <c r="Z64" s="244" t="str">
        <f>IF('Measured Data'!$E56&gt;0,'Measured Data'!Z55+'Measured Data'!$E56*'Measured Data'!#REF!/'In Process Calc.'!$J58,"")</f>
        <v/>
      </c>
      <c r="AA64" s="244" t="str">
        <f>IF('Measured Data'!$E56&gt;0,'Measured Data'!AA55+'Measured Data'!$E56*'Measured Data'!#REF!/'In Process Calc.'!$J58,"")</f>
        <v/>
      </c>
      <c r="AB64" s="244" t="str">
        <f>IF('Measured Data'!$E56&gt;0,'Measured Data'!AB55+'Measured Data'!$E56*'Measured Data'!#REF!/'In Process Calc.'!$J58,"")</f>
        <v/>
      </c>
      <c r="AC64" s="244" t="str">
        <f>IF('Measured Data'!$E56&gt;0,'Measured Data'!AC55+'Measured Data'!$E56*'Measured Data'!#REF!/'In Process Calc.'!$J58,"")</f>
        <v/>
      </c>
      <c r="AD64" s="244" t="str">
        <f>IF('Measured Data'!$E56&gt;0,'Measured Data'!AD55+'Measured Data'!$E56*'Measured Data'!#REF!/'In Process Calc.'!$J58,"")</f>
        <v/>
      </c>
      <c r="AE64" s="244" t="str">
        <f>IF('Measured Data'!$E56&gt;0,'Measured Data'!AE55+'Measured Data'!$E56*'Measured Data'!#REF!/'In Process Calc.'!$J58,"")</f>
        <v/>
      </c>
      <c r="AF64" s="244" t="str">
        <f>IF('Measured Data'!$E56&gt;0,'Measured Data'!AF55+'Measured Data'!$E56*'Measured Data'!#REF!/'In Process Calc.'!$J58,"")</f>
        <v/>
      </c>
      <c r="AG64" s="244" t="str">
        <f>IF('Measured Data'!$E56&gt;0,'Measured Data'!AG55+'Measured Data'!$E56*'Measured Data'!#REF!/'In Process Calc.'!$J58,"")</f>
        <v/>
      </c>
      <c r="AH64" s="244" t="str">
        <f>IF('Measured Data'!$E56&gt;0,'Measured Data'!AH55+'Measured Data'!$E56*'Measured Data'!#REF!/'In Process Calc.'!$J58,"")</f>
        <v/>
      </c>
      <c r="AI64" s="244" t="str">
        <f>IF('Measured Data'!$E56&gt;0,'Measured Data'!AI55+'Measured Data'!$E56*'Measured Data'!#REF!/'In Process Calc.'!$J58,"")</f>
        <v/>
      </c>
      <c r="AJ64" s="244" t="str">
        <f>IF('Measured Data'!$E56&gt;0,'Measured Data'!AJ55+'Measured Data'!$E56*'Measured Data'!#REF!/'In Process Calc.'!$J58,"")</f>
        <v/>
      </c>
      <c r="AK64" s="244" t="str">
        <f>IF('Measured Data'!$E56&gt;0,'Measured Data'!AK55+'Measured Data'!$E56*'Measured Data'!#REF!/'In Process Calc.'!$J58,"")</f>
        <v/>
      </c>
      <c r="AL64" s="244" t="str">
        <f>IF('Measured Data'!$E56&gt;0,'Measured Data'!AL55+'Measured Data'!$E56*'Measured Data'!#REF!/'In Process Calc.'!$J58,"")</f>
        <v/>
      </c>
      <c r="AM64" s="244" t="str">
        <f>IF('Measured Data'!$E56&gt;0,'Measured Data'!AM55+'Measured Data'!$E56*'Measured Data'!#REF!/'In Process Calc.'!$J58,"")</f>
        <v/>
      </c>
      <c r="AN64" s="244" t="str">
        <f>IF('Measured Data'!$E56&gt;0,'Measured Data'!AN55+'Measured Data'!$E56*'Measured Data'!#REF!/'In Process Calc.'!$J58,"")</f>
        <v/>
      </c>
      <c r="AO64" s="244" t="str">
        <f>IF('Measured Data'!$E56&gt;0,'Measured Data'!AO55+'Measured Data'!$E56*'Measured Data'!#REF!/'In Process Calc.'!$J58,"")</f>
        <v/>
      </c>
      <c r="AP64" s="244" t="str">
        <f>IF('Measured Data'!$E56&gt;0,'Measured Data'!AP55+'Measured Data'!$E56*'Measured Data'!AQ55/'In Process Calc.'!$J58,"")</f>
        <v/>
      </c>
      <c r="AQ64" s="244" t="str">
        <f>IF('Measured Data'!$E56&gt;0,'Measured Data'!#REF!+'Measured Data'!$E56*'Measured Data'!AR55/'In Process Calc.'!$J58,"")</f>
        <v/>
      </c>
      <c r="AR64" s="244" t="str">
        <f>IF('Measured Data'!$E56&gt;0,'Measured Data'!#REF!,"")</f>
        <v/>
      </c>
      <c r="AS64" s="244" t="str">
        <f>IF('Measured Data'!$E56&gt;0,'Measured Data'!#REF!,"")</f>
        <v/>
      </c>
      <c r="AT64" s="244" t="str">
        <f>IF('Measured Data'!$E56&gt;0,'Measured Data'!#REF!,"")</f>
        <v/>
      </c>
      <c r="AU64" s="244" t="str">
        <f>IF('Measured Data'!$E56&gt;0,'Measured Data'!#REF!,"")</f>
        <v/>
      </c>
      <c r="AV64" s="244" t="str">
        <f>IF('Measured Data'!$E56&gt;0,'Measured Data'!#REF!,"")</f>
        <v/>
      </c>
      <c r="AW64" s="244" t="str">
        <f>IF('Measured Data'!$E56&gt;0,'Measured Data'!#REF!,"")</f>
        <v/>
      </c>
      <c r="AX64" s="244" t="str">
        <f>IF('Measured Data'!$E56&gt;0,'Measured Data'!#REF!,"")</f>
        <v/>
      </c>
      <c r="AY64" s="244" t="str">
        <f>IF('Measured Data'!$E56&gt;0,'Measured Data'!#REF!,"")</f>
        <v/>
      </c>
      <c r="AZ64" s="244" t="str">
        <f>IF('Measured Data'!$E56&gt;0,'Measured Data'!#REF!,"")</f>
        <v/>
      </c>
      <c r="BA64" s="244" t="str">
        <f>IF('Measured Data'!$E56&gt;0,'Measured Data'!#REF!,"")</f>
        <v/>
      </c>
      <c r="BB64" s="244" t="str">
        <f>IF('Measured Data'!$E56&gt;0,'Measured Data'!#REF!,"")</f>
        <v/>
      </c>
      <c r="BC64" s="244" t="str">
        <f>IF('Measured Data'!$E56&gt;0,'Measured Data'!#REF!,"")</f>
        <v/>
      </c>
      <c r="BD64" s="244" t="str">
        <f>IF('Measured Data'!$E56&gt;0,'Measured Data'!#REF!,"")</f>
        <v/>
      </c>
      <c r="BE64" s="244" t="str">
        <f>IF('Measured Data'!$E56&gt;0,'Measured Data'!#REF!,"")</f>
        <v/>
      </c>
      <c r="BF64" s="244" t="str">
        <f>IF('Measured Data'!$E56&gt;0,'Measured Data'!#REF!,"")</f>
        <v/>
      </c>
      <c r="BG64" s="244" t="str">
        <f>IF('Measured Data'!$E56&gt;0,'Measured Data'!#REF!,"")</f>
        <v/>
      </c>
      <c r="BH64" s="244" t="str">
        <f>IF('Measured Data'!$E56&gt;0,'Measured Data'!#REF!,"")</f>
        <v/>
      </c>
      <c r="BI64" s="244" t="str">
        <f>IF('Measured Data'!$E56&gt;0,'Measured Data'!#REF!,"")</f>
        <v/>
      </c>
      <c r="BJ64" s="244" t="str">
        <f>IF('Measured Data'!$E56&gt;0,'Measured Data'!#REF!,"")</f>
        <v/>
      </c>
      <c r="BK64" s="244" t="str">
        <f>IF('Measured Data'!$E56&gt;0,'Measured Data'!#REF!,"")</f>
        <v/>
      </c>
      <c r="BL64" s="244" t="str">
        <f>IF('Measured Data'!$E56&gt;0,'Measured Data'!#REF!,"")</f>
        <v/>
      </c>
      <c r="BM64" s="244" t="str">
        <f>IF('Measured Data'!$E56&gt;0,'Measured Data'!#REF!,"")</f>
        <v/>
      </c>
      <c r="BN64" s="244" t="str">
        <f>IF('Measured Data'!$E56&gt;0,'In Process Calc.'!B57,"")</f>
        <v/>
      </c>
      <c r="BO64" s="244" t="str">
        <f>IF('Measured Data'!$E56&gt;0,'In Process Calc.'!C57,"")</f>
        <v/>
      </c>
    </row>
    <row r="65" spans="1:67">
      <c r="A65" s="238" t="str">
        <f>IF('Measured Data'!$E57&gt;0,'Measured Data'!$B$1,"")</f>
        <v/>
      </c>
      <c r="B65" s="238" t="str">
        <f>IF('Measured Data'!$E57&gt;0,'Measured Data'!A56+0.1,"")</f>
        <v/>
      </c>
      <c r="C65" s="242" t="str">
        <f>IF('Measured Data'!$E57&gt;0,'Measured Data'!B56,"")</f>
        <v/>
      </c>
      <c r="D65" s="247" t="str">
        <f>IF('Measured Data'!$E57&gt;0,'Measured Data'!C56,"")</f>
        <v/>
      </c>
      <c r="E65" s="238" t="str">
        <f>IF('Measured Data'!$E57&gt;0,'Measured Data'!D56,"")</f>
        <v/>
      </c>
      <c r="F65" s="238" t="str">
        <f>IF('Measured Data'!$E57&gt;0,'Measured Data'!E56,"")</f>
        <v/>
      </c>
      <c r="G65" s="238" t="str">
        <f>IF('Measured Data'!$E57&gt;0,'Measured Data'!G56,"")</f>
        <v/>
      </c>
      <c r="H65" s="243" t="str">
        <f>IF('Measured Data'!$E57&gt;0,'Measured Data'!H56,"")</f>
        <v/>
      </c>
      <c r="I65" s="243" t="str">
        <f>IF('Measured Data'!$E57&gt;0,'Measured Data'!I56,"")</f>
        <v/>
      </c>
      <c r="J65" s="243" t="str">
        <f>IF('Measured Data'!$E57&gt;0,'Measured Data'!J56,"")</f>
        <v/>
      </c>
      <c r="K65" s="243" t="str">
        <f>IF('Measured Data'!$E57&gt;0,'Measured Data'!K56,"")</f>
        <v/>
      </c>
      <c r="L65" s="238" t="str">
        <f>IF('Measured Data'!$E57&gt;0,'Measured Data'!L56,"")</f>
        <v/>
      </c>
      <c r="M65" s="238" t="str">
        <f>IF('Measured Data'!$E57&gt;0,'Measured Data'!M56,"")</f>
        <v/>
      </c>
      <c r="N65" s="238" t="str">
        <f>IF('Measured Data'!$E57&gt;0,'Measured Data'!N56,"")</f>
        <v/>
      </c>
      <c r="O65" s="238" t="str">
        <f>IF('Measured Data'!$E57&gt;0,'Measured Data'!O56,"")</f>
        <v/>
      </c>
      <c r="P65" s="238" t="str">
        <f>IF('Measured Data'!$E57&gt;0,'Measured Data'!P56,"")</f>
        <v/>
      </c>
      <c r="Q65" s="238" t="str">
        <f>IF('Measured Data'!$E57&gt;0,'Measured Data'!Q56,"")</f>
        <v/>
      </c>
      <c r="R65" s="238" t="str">
        <f>IF('Measured Data'!$E57&gt;0,'Measured Data'!R56,"")</f>
        <v/>
      </c>
      <c r="S65" s="238" t="str">
        <f>IF('Measured Data'!$E57&gt;0,'Measured Data'!S56,"")</f>
        <v/>
      </c>
      <c r="T65" s="244" t="str">
        <f>IF('Measured Data'!$E57&gt;0,'Measured Data'!T56+'Measured Data'!$E57*'Measured Data'!#REF!/'In Process Calc.'!$J59,"")</f>
        <v/>
      </c>
      <c r="U65" s="244" t="str">
        <f>IF('Measured Data'!$E57&gt;0,'Measured Data'!U56+'Measured Data'!$E57*'Measured Data'!#REF!/'In Process Calc.'!$J59,"")</f>
        <v/>
      </c>
      <c r="V65" s="244" t="str">
        <f>IF('Measured Data'!$E57&gt;0,'Measured Data'!V56+'Measured Data'!$E57*'Measured Data'!#REF!/'In Process Calc.'!$J59,"")</f>
        <v/>
      </c>
      <c r="W65" s="244" t="str">
        <f>IF('Measured Data'!$E57&gt;0,'Measured Data'!W56+'Measured Data'!$E57*'Measured Data'!#REF!/'In Process Calc.'!$J59,"")</f>
        <v/>
      </c>
      <c r="X65" s="244" t="str">
        <f>IF('Measured Data'!$E57&gt;0,'Measured Data'!X56+'Measured Data'!$E57*'Measured Data'!#REF!/'In Process Calc.'!$J59,"")</f>
        <v/>
      </c>
      <c r="Y65" s="244" t="str">
        <f>IF('Measured Data'!$E57&gt;0,'Measured Data'!Y56+'Measured Data'!$E57*'Measured Data'!#REF!/'In Process Calc.'!$J59,"")</f>
        <v/>
      </c>
      <c r="Z65" s="244" t="str">
        <f>IF('Measured Data'!$E57&gt;0,'Measured Data'!Z56+'Measured Data'!$E57*'Measured Data'!#REF!/'In Process Calc.'!$J59,"")</f>
        <v/>
      </c>
      <c r="AA65" s="244" t="str">
        <f>IF('Measured Data'!$E57&gt;0,'Measured Data'!AA56+'Measured Data'!$E57*'Measured Data'!#REF!/'In Process Calc.'!$J59,"")</f>
        <v/>
      </c>
      <c r="AB65" s="244" t="str">
        <f>IF('Measured Data'!$E57&gt;0,'Measured Data'!AB56+'Measured Data'!$E57*'Measured Data'!#REF!/'In Process Calc.'!$J59,"")</f>
        <v/>
      </c>
      <c r="AC65" s="244" t="str">
        <f>IF('Measured Data'!$E57&gt;0,'Measured Data'!AC56+'Measured Data'!$E57*'Measured Data'!#REF!/'In Process Calc.'!$J59,"")</f>
        <v/>
      </c>
      <c r="AD65" s="244" t="str">
        <f>IF('Measured Data'!$E57&gt;0,'Measured Data'!AD56+'Measured Data'!$E57*'Measured Data'!#REF!/'In Process Calc.'!$J59,"")</f>
        <v/>
      </c>
      <c r="AE65" s="244" t="str">
        <f>IF('Measured Data'!$E57&gt;0,'Measured Data'!AE56+'Measured Data'!$E57*'Measured Data'!#REF!/'In Process Calc.'!$J59,"")</f>
        <v/>
      </c>
      <c r="AF65" s="244" t="str">
        <f>IF('Measured Data'!$E57&gt;0,'Measured Data'!AF56+'Measured Data'!$E57*'Measured Data'!#REF!/'In Process Calc.'!$J59,"")</f>
        <v/>
      </c>
      <c r="AG65" s="244" t="str">
        <f>IF('Measured Data'!$E57&gt;0,'Measured Data'!AG56+'Measured Data'!$E57*'Measured Data'!#REF!/'In Process Calc.'!$J59,"")</f>
        <v/>
      </c>
      <c r="AH65" s="244" t="str">
        <f>IF('Measured Data'!$E57&gt;0,'Measured Data'!AH56+'Measured Data'!$E57*'Measured Data'!#REF!/'In Process Calc.'!$J59,"")</f>
        <v/>
      </c>
      <c r="AI65" s="244" t="str">
        <f>IF('Measured Data'!$E57&gt;0,'Measured Data'!AI56+'Measured Data'!$E57*'Measured Data'!#REF!/'In Process Calc.'!$J59,"")</f>
        <v/>
      </c>
      <c r="AJ65" s="244" t="str">
        <f>IF('Measured Data'!$E57&gt;0,'Measured Data'!AJ56+'Measured Data'!$E57*'Measured Data'!#REF!/'In Process Calc.'!$J59,"")</f>
        <v/>
      </c>
      <c r="AK65" s="244" t="str">
        <f>IF('Measured Data'!$E57&gt;0,'Measured Data'!AK56+'Measured Data'!$E57*'Measured Data'!#REF!/'In Process Calc.'!$J59,"")</f>
        <v/>
      </c>
      <c r="AL65" s="244" t="str">
        <f>IF('Measured Data'!$E57&gt;0,'Measured Data'!AL56+'Measured Data'!$E57*'Measured Data'!#REF!/'In Process Calc.'!$J59,"")</f>
        <v/>
      </c>
      <c r="AM65" s="244" t="str">
        <f>IF('Measured Data'!$E57&gt;0,'Measured Data'!AM56+'Measured Data'!$E57*'Measured Data'!#REF!/'In Process Calc.'!$J59,"")</f>
        <v/>
      </c>
      <c r="AN65" s="244" t="str">
        <f>IF('Measured Data'!$E57&gt;0,'Measured Data'!AN56+'Measured Data'!$E57*'Measured Data'!#REF!/'In Process Calc.'!$J59,"")</f>
        <v/>
      </c>
      <c r="AO65" s="244" t="str">
        <f>IF('Measured Data'!$E57&gt;0,'Measured Data'!AO56+'Measured Data'!$E57*'Measured Data'!#REF!/'In Process Calc.'!$J59,"")</f>
        <v/>
      </c>
      <c r="AP65" s="244" t="str">
        <f>IF('Measured Data'!$E57&gt;0,'Measured Data'!AP56+'Measured Data'!$E57*'Measured Data'!AQ56/'In Process Calc.'!$J59,"")</f>
        <v/>
      </c>
      <c r="AQ65" s="244" t="str">
        <f>IF('Measured Data'!$E57&gt;0,'Measured Data'!#REF!+'Measured Data'!$E57*'Measured Data'!AR56/'In Process Calc.'!$J59,"")</f>
        <v/>
      </c>
      <c r="AR65" s="244" t="str">
        <f>IF('Measured Data'!$E57&gt;0,'Measured Data'!#REF!,"")</f>
        <v/>
      </c>
      <c r="AS65" s="244" t="str">
        <f>IF('Measured Data'!$E57&gt;0,'Measured Data'!#REF!,"")</f>
        <v/>
      </c>
      <c r="AT65" s="244" t="str">
        <f>IF('Measured Data'!$E57&gt;0,'Measured Data'!#REF!,"")</f>
        <v/>
      </c>
      <c r="AU65" s="244" t="str">
        <f>IF('Measured Data'!$E57&gt;0,'Measured Data'!#REF!,"")</f>
        <v/>
      </c>
      <c r="AV65" s="244" t="str">
        <f>IF('Measured Data'!$E57&gt;0,'Measured Data'!#REF!,"")</f>
        <v/>
      </c>
      <c r="AW65" s="244" t="str">
        <f>IF('Measured Data'!$E57&gt;0,'Measured Data'!#REF!,"")</f>
        <v/>
      </c>
      <c r="AX65" s="244" t="str">
        <f>IF('Measured Data'!$E57&gt;0,'Measured Data'!#REF!,"")</f>
        <v/>
      </c>
      <c r="AY65" s="244" t="str">
        <f>IF('Measured Data'!$E57&gt;0,'Measured Data'!#REF!,"")</f>
        <v/>
      </c>
      <c r="AZ65" s="244" t="str">
        <f>IF('Measured Data'!$E57&gt;0,'Measured Data'!#REF!,"")</f>
        <v/>
      </c>
      <c r="BA65" s="244" t="str">
        <f>IF('Measured Data'!$E57&gt;0,'Measured Data'!#REF!,"")</f>
        <v/>
      </c>
      <c r="BB65" s="244" t="str">
        <f>IF('Measured Data'!$E57&gt;0,'Measured Data'!#REF!,"")</f>
        <v/>
      </c>
      <c r="BC65" s="244" t="str">
        <f>IF('Measured Data'!$E57&gt;0,'Measured Data'!#REF!,"")</f>
        <v/>
      </c>
      <c r="BD65" s="244" t="str">
        <f>IF('Measured Data'!$E57&gt;0,'Measured Data'!#REF!,"")</f>
        <v/>
      </c>
      <c r="BE65" s="244" t="str">
        <f>IF('Measured Data'!$E57&gt;0,'Measured Data'!#REF!,"")</f>
        <v/>
      </c>
      <c r="BF65" s="244" t="str">
        <f>IF('Measured Data'!$E57&gt;0,'Measured Data'!#REF!,"")</f>
        <v/>
      </c>
      <c r="BG65" s="244" t="str">
        <f>IF('Measured Data'!$E57&gt;0,'Measured Data'!#REF!,"")</f>
        <v/>
      </c>
      <c r="BH65" s="244" t="str">
        <f>IF('Measured Data'!$E57&gt;0,'Measured Data'!#REF!,"")</f>
        <v/>
      </c>
      <c r="BI65" s="244" t="str">
        <f>IF('Measured Data'!$E57&gt;0,'Measured Data'!#REF!,"")</f>
        <v/>
      </c>
      <c r="BJ65" s="244" t="str">
        <f>IF('Measured Data'!$E57&gt;0,'Measured Data'!#REF!,"")</f>
        <v/>
      </c>
      <c r="BK65" s="244" t="str">
        <f>IF('Measured Data'!$E57&gt;0,'Measured Data'!#REF!,"")</f>
        <v/>
      </c>
      <c r="BL65" s="244" t="str">
        <f>IF('Measured Data'!$E57&gt;0,'Measured Data'!#REF!,"")</f>
        <v/>
      </c>
      <c r="BM65" s="244" t="str">
        <f>IF('Measured Data'!$E57&gt;0,'Measured Data'!#REF!,"")</f>
        <v/>
      </c>
      <c r="BN65" s="244" t="str">
        <f>IF('Measured Data'!$E57&gt;0,'In Process Calc.'!B58,"")</f>
        <v/>
      </c>
      <c r="BO65" s="244" t="str">
        <f>IF('Measured Data'!$E57&gt;0,'In Process Calc.'!C58,"")</f>
        <v/>
      </c>
    </row>
    <row r="66" spans="1:67">
      <c r="A66" s="238" t="str">
        <f>IF('Measured Data'!$E58&gt;0,'Measured Data'!$B$1,"")</f>
        <v/>
      </c>
      <c r="B66" s="238" t="str">
        <f>IF('Measured Data'!$E58&gt;0,'Measured Data'!A57+0.1,"")</f>
        <v/>
      </c>
      <c r="C66" s="242" t="str">
        <f>IF('Measured Data'!$E58&gt;0,'Measured Data'!B57,"")</f>
        <v/>
      </c>
      <c r="D66" s="247" t="str">
        <f>IF('Measured Data'!$E58&gt;0,'Measured Data'!C57,"")</f>
        <v/>
      </c>
      <c r="E66" s="238" t="str">
        <f>IF('Measured Data'!$E58&gt;0,'Measured Data'!D57,"")</f>
        <v/>
      </c>
      <c r="F66" s="238" t="str">
        <f>IF('Measured Data'!$E58&gt;0,'Measured Data'!E57,"")</f>
        <v/>
      </c>
      <c r="G66" s="238" t="str">
        <f>IF('Measured Data'!$E58&gt;0,'Measured Data'!G57,"")</f>
        <v/>
      </c>
      <c r="H66" s="243" t="str">
        <f>IF('Measured Data'!$E58&gt;0,'Measured Data'!H57,"")</f>
        <v/>
      </c>
      <c r="I66" s="243" t="str">
        <f>IF('Measured Data'!$E58&gt;0,'Measured Data'!I57,"")</f>
        <v/>
      </c>
      <c r="J66" s="243" t="str">
        <f>IF('Measured Data'!$E58&gt;0,'Measured Data'!J57,"")</f>
        <v/>
      </c>
      <c r="K66" s="243" t="str">
        <f>IF('Measured Data'!$E58&gt;0,'Measured Data'!K57,"")</f>
        <v/>
      </c>
      <c r="L66" s="238" t="str">
        <f>IF('Measured Data'!$E58&gt;0,'Measured Data'!L57,"")</f>
        <v/>
      </c>
      <c r="M66" s="238" t="str">
        <f>IF('Measured Data'!$E58&gt;0,'Measured Data'!M57,"")</f>
        <v/>
      </c>
      <c r="N66" s="238" t="str">
        <f>IF('Measured Data'!$E58&gt;0,'Measured Data'!N57,"")</f>
        <v/>
      </c>
      <c r="O66" s="238" t="str">
        <f>IF('Measured Data'!$E58&gt;0,'Measured Data'!O57,"")</f>
        <v/>
      </c>
      <c r="P66" s="238" t="str">
        <f>IF('Measured Data'!$E58&gt;0,'Measured Data'!P57,"")</f>
        <v/>
      </c>
      <c r="Q66" s="238" t="str">
        <f>IF('Measured Data'!$E58&gt;0,'Measured Data'!Q57,"")</f>
        <v/>
      </c>
      <c r="R66" s="238" t="str">
        <f>IF('Measured Data'!$E58&gt;0,'Measured Data'!R57,"")</f>
        <v/>
      </c>
      <c r="S66" s="238" t="str">
        <f>IF('Measured Data'!$E58&gt;0,'Measured Data'!S57,"")</f>
        <v/>
      </c>
      <c r="T66" s="244" t="str">
        <f>IF('Measured Data'!$E58&gt;0,'Measured Data'!T57+'Measured Data'!$E58*'Measured Data'!#REF!/'In Process Calc.'!$J60,"")</f>
        <v/>
      </c>
      <c r="U66" s="244" t="str">
        <f>IF('Measured Data'!$E58&gt;0,'Measured Data'!U57+'Measured Data'!$E58*'Measured Data'!#REF!/'In Process Calc.'!$J60,"")</f>
        <v/>
      </c>
      <c r="V66" s="244" t="str">
        <f>IF('Measured Data'!$E58&gt;0,'Measured Data'!V57+'Measured Data'!$E58*'Measured Data'!#REF!/'In Process Calc.'!$J60,"")</f>
        <v/>
      </c>
      <c r="W66" s="244" t="str">
        <f>IF('Measured Data'!$E58&gt;0,'Measured Data'!W57+'Measured Data'!$E58*'Measured Data'!#REF!/'In Process Calc.'!$J60,"")</f>
        <v/>
      </c>
      <c r="X66" s="244" t="str">
        <f>IF('Measured Data'!$E58&gt;0,'Measured Data'!X57+'Measured Data'!$E58*'Measured Data'!#REF!/'In Process Calc.'!$J60,"")</f>
        <v/>
      </c>
      <c r="Y66" s="244" t="str">
        <f>IF('Measured Data'!$E58&gt;0,'Measured Data'!Y57+'Measured Data'!$E58*'Measured Data'!#REF!/'In Process Calc.'!$J60,"")</f>
        <v/>
      </c>
      <c r="Z66" s="244" t="str">
        <f>IF('Measured Data'!$E58&gt;0,'Measured Data'!Z57+'Measured Data'!$E58*'Measured Data'!#REF!/'In Process Calc.'!$J60,"")</f>
        <v/>
      </c>
      <c r="AA66" s="244" t="str">
        <f>IF('Measured Data'!$E58&gt;0,'Measured Data'!AA57+'Measured Data'!$E58*'Measured Data'!#REF!/'In Process Calc.'!$J60,"")</f>
        <v/>
      </c>
      <c r="AB66" s="244" t="str">
        <f>IF('Measured Data'!$E58&gt;0,'Measured Data'!AB57+'Measured Data'!$E58*'Measured Data'!#REF!/'In Process Calc.'!$J60,"")</f>
        <v/>
      </c>
      <c r="AC66" s="244" t="str">
        <f>IF('Measured Data'!$E58&gt;0,'Measured Data'!AC57+'Measured Data'!$E58*'Measured Data'!#REF!/'In Process Calc.'!$J60,"")</f>
        <v/>
      </c>
      <c r="AD66" s="244" t="str">
        <f>IF('Measured Data'!$E58&gt;0,'Measured Data'!AD57+'Measured Data'!$E58*'Measured Data'!#REF!/'In Process Calc.'!$J60,"")</f>
        <v/>
      </c>
      <c r="AE66" s="244" t="str">
        <f>IF('Measured Data'!$E58&gt;0,'Measured Data'!AE57+'Measured Data'!$E58*'Measured Data'!#REF!/'In Process Calc.'!$J60,"")</f>
        <v/>
      </c>
      <c r="AF66" s="244" t="str">
        <f>IF('Measured Data'!$E58&gt;0,'Measured Data'!AF57+'Measured Data'!$E58*'Measured Data'!#REF!/'In Process Calc.'!$J60,"")</f>
        <v/>
      </c>
      <c r="AG66" s="244" t="str">
        <f>IF('Measured Data'!$E58&gt;0,'Measured Data'!AG57+'Measured Data'!$E58*'Measured Data'!#REF!/'In Process Calc.'!$J60,"")</f>
        <v/>
      </c>
      <c r="AH66" s="244" t="str">
        <f>IF('Measured Data'!$E58&gt;0,'Measured Data'!AH57+'Measured Data'!$E58*'Measured Data'!#REF!/'In Process Calc.'!$J60,"")</f>
        <v/>
      </c>
      <c r="AI66" s="244" t="str">
        <f>IF('Measured Data'!$E58&gt;0,'Measured Data'!AI57+'Measured Data'!$E58*'Measured Data'!#REF!/'In Process Calc.'!$J60,"")</f>
        <v/>
      </c>
      <c r="AJ66" s="244" t="str">
        <f>IF('Measured Data'!$E58&gt;0,'Measured Data'!AJ57+'Measured Data'!$E58*'Measured Data'!#REF!/'In Process Calc.'!$J60,"")</f>
        <v/>
      </c>
      <c r="AK66" s="244" t="str">
        <f>IF('Measured Data'!$E58&gt;0,'Measured Data'!AK57+'Measured Data'!$E58*'Measured Data'!#REF!/'In Process Calc.'!$J60,"")</f>
        <v/>
      </c>
      <c r="AL66" s="244" t="str">
        <f>IF('Measured Data'!$E58&gt;0,'Measured Data'!AL57+'Measured Data'!$E58*'Measured Data'!#REF!/'In Process Calc.'!$J60,"")</f>
        <v/>
      </c>
      <c r="AM66" s="244" t="str">
        <f>IF('Measured Data'!$E58&gt;0,'Measured Data'!AM57+'Measured Data'!$E58*'Measured Data'!#REF!/'In Process Calc.'!$J60,"")</f>
        <v/>
      </c>
      <c r="AN66" s="244" t="str">
        <f>IF('Measured Data'!$E58&gt;0,'Measured Data'!AN57+'Measured Data'!$E58*'Measured Data'!#REF!/'In Process Calc.'!$J60,"")</f>
        <v/>
      </c>
      <c r="AO66" s="244" t="str">
        <f>IF('Measured Data'!$E58&gt;0,'Measured Data'!AO57+'Measured Data'!$E58*'Measured Data'!#REF!/'In Process Calc.'!$J60,"")</f>
        <v/>
      </c>
      <c r="AP66" s="244" t="str">
        <f>IF('Measured Data'!$E58&gt;0,'Measured Data'!AP57+'Measured Data'!$E58*'Measured Data'!AQ57/'In Process Calc.'!$J60,"")</f>
        <v/>
      </c>
      <c r="AQ66" s="244" t="str">
        <f>IF('Measured Data'!$E58&gt;0,'Measured Data'!#REF!+'Measured Data'!$E58*'Measured Data'!AR57/'In Process Calc.'!$J60,"")</f>
        <v/>
      </c>
      <c r="AR66" s="244" t="str">
        <f>IF('Measured Data'!$E58&gt;0,'Measured Data'!#REF!,"")</f>
        <v/>
      </c>
      <c r="AS66" s="244" t="str">
        <f>IF('Measured Data'!$E58&gt;0,'Measured Data'!#REF!,"")</f>
        <v/>
      </c>
      <c r="AT66" s="244" t="str">
        <f>IF('Measured Data'!$E58&gt;0,'Measured Data'!#REF!,"")</f>
        <v/>
      </c>
      <c r="AU66" s="244" t="str">
        <f>IF('Measured Data'!$E58&gt;0,'Measured Data'!#REF!,"")</f>
        <v/>
      </c>
      <c r="AV66" s="244" t="str">
        <f>IF('Measured Data'!$E58&gt;0,'Measured Data'!#REF!,"")</f>
        <v/>
      </c>
      <c r="AW66" s="244" t="str">
        <f>IF('Measured Data'!$E58&gt;0,'Measured Data'!#REF!,"")</f>
        <v/>
      </c>
      <c r="AX66" s="244" t="str">
        <f>IF('Measured Data'!$E58&gt;0,'Measured Data'!#REF!,"")</f>
        <v/>
      </c>
      <c r="AY66" s="244" t="str">
        <f>IF('Measured Data'!$E58&gt;0,'Measured Data'!#REF!,"")</f>
        <v/>
      </c>
      <c r="AZ66" s="244" t="str">
        <f>IF('Measured Data'!$E58&gt;0,'Measured Data'!#REF!,"")</f>
        <v/>
      </c>
      <c r="BA66" s="244" t="str">
        <f>IF('Measured Data'!$E58&gt;0,'Measured Data'!#REF!,"")</f>
        <v/>
      </c>
      <c r="BB66" s="244" t="str">
        <f>IF('Measured Data'!$E58&gt;0,'Measured Data'!#REF!,"")</f>
        <v/>
      </c>
      <c r="BC66" s="244" t="str">
        <f>IF('Measured Data'!$E58&gt;0,'Measured Data'!#REF!,"")</f>
        <v/>
      </c>
      <c r="BD66" s="244" t="str">
        <f>IF('Measured Data'!$E58&gt;0,'Measured Data'!#REF!,"")</f>
        <v/>
      </c>
      <c r="BE66" s="244" t="str">
        <f>IF('Measured Data'!$E58&gt;0,'Measured Data'!#REF!,"")</f>
        <v/>
      </c>
      <c r="BF66" s="244" t="str">
        <f>IF('Measured Data'!$E58&gt;0,'Measured Data'!#REF!,"")</f>
        <v/>
      </c>
      <c r="BG66" s="244" t="str">
        <f>IF('Measured Data'!$E58&gt;0,'Measured Data'!#REF!,"")</f>
        <v/>
      </c>
      <c r="BH66" s="244" t="str">
        <f>IF('Measured Data'!$E58&gt;0,'Measured Data'!#REF!,"")</f>
        <v/>
      </c>
      <c r="BI66" s="244" t="str">
        <f>IF('Measured Data'!$E58&gt;0,'Measured Data'!#REF!,"")</f>
        <v/>
      </c>
      <c r="BJ66" s="244" t="str">
        <f>IF('Measured Data'!$E58&gt;0,'Measured Data'!#REF!,"")</f>
        <v/>
      </c>
      <c r="BK66" s="244" t="str">
        <f>IF('Measured Data'!$E58&gt;0,'Measured Data'!#REF!,"")</f>
        <v/>
      </c>
      <c r="BL66" s="244" t="str">
        <f>IF('Measured Data'!$E58&gt;0,'Measured Data'!#REF!,"")</f>
        <v/>
      </c>
      <c r="BM66" s="244" t="str">
        <f>IF('Measured Data'!$E58&gt;0,'Measured Data'!#REF!,"")</f>
        <v/>
      </c>
      <c r="BN66" s="244" t="str">
        <f>IF('Measured Data'!$E58&gt;0,'In Process Calc.'!B59,"")</f>
        <v/>
      </c>
      <c r="BO66" s="244" t="str">
        <f>IF('Measured Data'!$E58&gt;0,'In Process Calc.'!C59,"")</f>
        <v/>
      </c>
    </row>
    <row r="67" spans="1:67">
      <c r="A67" s="238" t="str">
        <f>IF('Measured Data'!$E59&gt;0,'Measured Data'!$B$1,"")</f>
        <v/>
      </c>
      <c r="B67" s="238" t="str">
        <f>IF('Measured Data'!$E59&gt;0,'Measured Data'!A58+0.1,"")</f>
        <v/>
      </c>
      <c r="C67" s="242" t="str">
        <f>IF('Measured Data'!$E59&gt;0,'Measured Data'!B58,"")</f>
        <v/>
      </c>
      <c r="D67" s="247" t="str">
        <f>IF('Measured Data'!$E59&gt;0,'Measured Data'!C58,"")</f>
        <v/>
      </c>
      <c r="E67" s="238" t="str">
        <f>IF('Measured Data'!$E59&gt;0,'Measured Data'!D58,"")</f>
        <v/>
      </c>
      <c r="F67" s="238" t="str">
        <f>IF('Measured Data'!$E59&gt;0,'Measured Data'!E58,"")</f>
        <v/>
      </c>
      <c r="G67" s="238" t="str">
        <f>IF('Measured Data'!$E59&gt;0,'Measured Data'!G58,"")</f>
        <v/>
      </c>
      <c r="H67" s="243" t="str">
        <f>IF('Measured Data'!$E59&gt;0,'Measured Data'!H58,"")</f>
        <v/>
      </c>
      <c r="I67" s="243" t="str">
        <f>IF('Measured Data'!$E59&gt;0,'Measured Data'!I58,"")</f>
        <v/>
      </c>
      <c r="J67" s="243" t="str">
        <f>IF('Measured Data'!$E59&gt;0,'Measured Data'!J58,"")</f>
        <v/>
      </c>
      <c r="K67" s="243" t="str">
        <f>IF('Measured Data'!$E59&gt;0,'Measured Data'!K58,"")</f>
        <v/>
      </c>
      <c r="L67" s="238" t="str">
        <f>IF('Measured Data'!$E59&gt;0,'Measured Data'!L58,"")</f>
        <v/>
      </c>
      <c r="M67" s="238" t="str">
        <f>IF('Measured Data'!$E59&gt;0,'Measured Data'!M58,"")</f>
        <v/>
      </c>
      <c r="N67" s="238" t="str">
        <f>IF('Measured Data'!$E59&gt;0,'Measured Data'!N58,"")</f>
        <v/>
      </c>
      <c r="O67" s="238" t="str">
        <f>IF('Measured Data'!$E59&gt;0,'Measured Data'!O58,"")</f>
        <v/>
      </c>
      <c r="P67" s="238" t="str">
        <f>IF('Measured Data'!$E59&gt;0,'Measured Data'!P58,"")</f>
        <v/>
      </c>
      <c r="Q67" s="238" t="str">
        <f>IF('Measured Data'!$E59&gt;0,'Measured Data'!Q58,"")</f>
        <v/>
      </c>
      <c r="R67" s="238" t="str">
        <f>IF('Measured Data'!$E59&gt;0,'Measured Data'!R58,"")</f>
        <v/>
      </c>
      <c r="S67" s="238" t="str">
        <f>IF('Measured Data'!$E59&gt;0,'Measured Data'!S58,"")</f>
        <v/>
      </c>
      <c r="T67" s="244" t="str">
        <f>IF('Measured Data'!$E59&gt;0,'Measured Data'!T58+'Measured Data'!$E59*'Measured Data'!#REF!/'In Process Calc.'!$J61,"")</f>
        <v/>
      </c>
      <c r="U67" s="244" t="str">
        <f>IF('Measured Data'!$E59&gt;0,'Measured Data'!U58+'Measured Data'!$E59*'Measured Data'!#REF!/'In Process Calc.'!$J61,"")</f>
        <v/>
      </c>
      <c r="V67" s="244" t="str">
        <f>IF('Measured Data'!$E59&gt;0,'Measured Data'!V58+'Measured Data'!$E59*'Measured Data'!#REF!/'In Process Calc.'!$J61,"")</f>
        <v/>
      </c>
      <c r="W67" s="244" t="str">
        <f>IF('Measured Data'!$E59&gt;0,'Measured Data'!W58+'Measured Data'!$E59*'Measured Data'!#REF!/'In Process Calc.'!$J61,"")</f>
        <v/>
      </c>
      <c r="X67" s="244" t="str">
        <f>IF('Measured Data'!$E59&gt;0,'Measured Data'!X58+'Measured Data'!$E59*'Measured Data'!#REF!/'In Process Calc.'!$J61,"")</f>
        <v/>
      </c>
      <c r="Y67" s="244" t="str">
        <f>IF('Measured Data'!$E59&gt;0,'Measured Data'!Y58+'Measured Data'!$E59*'Measured Data'!#REF!/'In Process Calc.'!$J61,"")</f>
        <v/>
      </c>
      <c r="Z67" s="244" t="str">
        <f>IF('Measured Data'!$E59&gt;0,'Measured Data'!Z58+'Measured Data'!$E59*'Measured Data'!#REF!/'In Process Calc.'!$J61,"")</f>
        <v/>
      </c>
      <c r="AA67" s="244" t="str">
        <f>IF('Measured Data'!$E59&gt;0,'Measured Data'!AA58+'Measured Data'!$E59*'Measured Data'!#REF!/'In Process Calc.'!$J61,"")</f>
        <v/>
      </c>
      <c r="AB67" s="244" t="str">
        <f>IF('Measured Data'!$E59&gt;0,'Measured Data'!AB58+'Measured Data'!$E59*'Measured Data'!#REF!/'In Process Calc.'!$J61,"")</f>
        <v/>
      </c>
      <c r="AC67" s="244" t="str">
        <f>IF('Measured Data'!$E59&gt;0,'Measured Data'!AC58+'Measured Data'!$E59*'Measured Data'!#REF!/'In Process Calc.'!$J61,"")</f>
        <v/>
      </c>
      <c r="AD67" s="244" t="str">
        <f>IF('Measured Data'!$E59&gt;0,'Measured Data'!AD58+'Measured Data'!$E59*'Measured Data'!#REF!/'In Process Calc.'!$J61,"")</f>
        <v/>
      </c>
      <c r="AE67" s="244" t="str">
        <f>IF('Measured Data'!$E59&gt;0,'Measured Data'!AE58+'Measured Data'!$E59*'Measured Data'!#REF!/'In Process Calc.'!$J61,"")</f>
        <v/>
      </c>
      <c r="AF67" s="244" t="str">
        <f>IF('Measured Data'!$E59&gt;0,'Measured Data'!AF58+'Measured Data'!$E59*'Measured Data'!#REF!/'In Process Calc.'!$J61,"")</f>
        <v/>
      </c>
      <c r="AG67" s="244" t="str">
        <f>IF('Measured Data'!$E59&gt;0,'Measured Data'!AG58+'Measured Data'!$E59*'Measured Data'!#REF!/'In Process Calc.'!$J61,"")</f>
        <v/>
      </c>
      <c r="AH67" s="244" t="str">
        <f>IF('Measured Data'!$E59&gt;0,'Measured Data'!AH58+'Measured Data'!$E59*'Measured Data'!#REF!/'In Process Calc.'!$J61,"")</f>
        <v/>
      </c>
      <c r="AI67" s="244" t="str">
        <f>IF('Measured Data'!$E59&gt;0,'Measured Data'!AI58+'Measured Data'!$E59*'Measured Data'!#REF!/'In Process Calc.'!$J61,"")</f>
        <v/>
      </c>
      <c r="AJ67" s="244" t="str">
        <f>IF('Measured Data'!$E59&gt;0,'Measured Data'!AJ58+'Measured Data'!$E59*'Measured Data'!#REF!/'In Process Calc.'!$J61,"")</f>
        <v/>
      </c>
      <c r="AK67" s="244" t="str">
        <f>IF('Measured Data'!$E59&gt;0,'Measured Data'!AK58+'Measured Data'!$E59*'Measured Data'!#REF!/'In Process Calc.'!$J61,"")</f>
        <v/>
      </c>
      <c r="AL67" s="244" t="str">
        <f>IF('Measured Data'!$E59&gt;0,'Measured Data'!AL58+'Measured Data'!$E59*'Measured Data'!#REF!/'In Process Calc.'!$J61,"")</f>
        <v/>
      </c>
      <c r="AM67" s="244" t="str">
        <f>IF('Measured Data'!$E59&gt;0,'Measured Data'!AM58+'Measured Data'!$E59*'Measured Data'!#REF!/'In Process Calc.'!$J61,"")</f>
        <v/>
      </c>
      <c r="AN67" s="244" t="str">
        <f>IF('Measured Data'!$E59&gt;0,'Measured Data'!AN58+'Measured Data'!$E59*'Measured Data'!#REF!/'In Process Calc.'!$J61,"")</f>
        <v/>
      </c>
      <c r="AO67" s="244" t="str">
        <f>IF('Measured Data'!$E59&gt;0,'Measured Data'!AO58+'Measured Data'!$E59*'Measured Data'!#REF!/'In Process Calc.'!$J61,"")</f>
        <v/>
      </c>
      <c r="AP67" s="244" t="str">
        <f>IF('Measured Data'!$E59&gt;0,'Measured Data'!AP58+'Measured Data'!$E59*'Measured Data'!AQ58/'In Process Calc.'!$J61,"")</f>
        <v/>
      </c>
      <c r="AQ67" s="244" t="str">
        <f>IF('Measured Data'!$E59&gt;0,'Measured Data'!#REF!+'Measured Data'!$E59*'Measured Data'!AR58/'In Process Calc.'!$J61,"")</f>
        <v/>
      </c>
      <c r="AR67" s="244" t="str">
        <f>IF('Measured Data'!$E59&gt;0,'Measured Data'!#REF!,"")</f>
        <v/>
      </c>
      <c r="AS67" s="244" t="str">
        <f>IF('Measured Data'!$E59&gt;0,'Measured Data'!#REF!,"")</f>
        <v/>
      </c>
      <c r="AT67" s="244" t="str">
        <f>IF('Measured Data'!$E59&gt;0,'Measured Data'!#REF!,"")</f>
        <v/>
      </c>
      <c r="AU67" s="244" t="str">
        <f>IF('Measured Data'!$E59&gt;0,'Measured Data'!#REF!,"")</f>
        <v/>
      </c>
      <c r="AV67" s="244" t="str">
        <f>IF('Measured Data'!$E59&gt;0,'Measured Data'!#REF!,"")</f>
        <v/>
      </c>
      <c r="AW67" s="244" t="str">
        <f>IF('Measured Data'!$E59&gt;0,'Measured Data'!#REF!,"")</f>
        <v/>
      </c>
      <c r="AX67" s="244" t="str">
        <f>IF('Measured Data'!$E59&gt;0,'Measured Data'!#REF!,"")</f>
        <v/>
      </c>
      <c r="AY67" s="244" t="str">
        <f>IF('Measured Data'!$E59&gt;0,'Measured Data'!#REF!,"")</f>
        <v/>
      </c>
      <c r="AZ67" s="244" t="str">
        <f>IF('Measured Data'!$E59&gt;0,'Measured Data'!#REF!,"")</f>
        <v/>
      </c>
      <c r="BA67" s="244" t="str">
        <f>IF('Measured Data'!$E59&gt;0,'Measured Data'!#REF!,"")</f>
        <v/>
      </c>
      <c r="BB67" s="244" t="str">
        <f>IF('Measured Data'!$E59&gt;0,'Measured Data'!#REF!,"")</f>
        <v/>
      </c>
      <c r="BC67" s="244" t="str">
        <f>IF('Measured Data'!$E59&gt;0,'Measured Data'!#REF!,"")</f>
        <v/>
      </c>
      <c r="BD67" s="244" t="str">
        <f>IF('Measured Data'!$E59&gt;0,'Measured Data'!#REF!,"")</f>
        <v/>
      </c>
      <c r="BE67" s="244" t="str">
        <f>IF('Measured Data'!$E59&gt;0,'Measured Data'!#REF!,"")</f>
        <v/>
      </c>
      <c r="BF67" s="244" t="str">
        <f>IF('Measured Data'!$E59&gt;0,'Measured Data'!#REF!,"")</f>
        <v/>
      </c>
      <c r="BG67" s="244" t="str">
        <f>IF('Measured Data'!$E59&gt;0,'Measured Data'!#REF!,"")</f>
        <v/>
      </c>
      <c r="BH67" s="244" t="str">
        <f>IF('Measured Data'!$E59&gt;0,'Measured Data'!#REF!,"")</f>
        <v/>
      </c>
      <c r="BI67" s="244" t="str">
        <f>IF('Measured Data'!$E59&gt;0,'Measured Data'!#REF!,"")</f>
        <v/>
      </c>
      <c r="BJ67" s="244" t="str">
        <f>IF('Measured Data'!$E59&gt;0,'Measured Data'!#REF!,"")</f>
        <v/>
      </c>
      <c r="BK67" s="244" t="str">
        <f>IF('Measured Data'!$E59&gt;0,'Measured Data'!#REF!,"")</f>
        <v/>
      </c>
      <c r="BL67" s="244" t="str">
        <f>IF('Measured Data'!$E59&gt;0,'Measured Data'!#REF!,"")</f>
        <v/>
      </c>
      <c r="BM67" s="244" t="str">
        <f>IF('Measured Data'!$E59&gt;0,'Measured Data'!#REF!,"")</f>
        <v/>
      </c>
      <c r="BN67" s="244" t="str">
        <f>IF('Measured Data'!$E59&gt;0,'In Process Calc.'!B60,"")</f>
        <v/>
      </c>
      <c r="BO67" s="244" t="str">
        <f>IF('Measured Data'!$E59&gt;0,'In Process Calc.'!C60,"")</f>
        <v/>
      </c>
    </row>
    <row r="68" spans="1:67">
      <c r="A68" s="238" t="str">
        <f>IF('Measured Data'!$E60&gt;0,'Measured Data'!$B$1,"")</f>
        <v/>
      </c>
      <c r="B68" s="238" t="str">
        <f>IF('Measured Data'!$E60&gt;0,'Measured Data'!A59+0.1,"")</f>
        <v/>
      </c>
      <c r="C68" s="242" t="str">
        <f>IF('Measured Data'!$E60&gt;0,'Measured Data'!B59,"")</f>
        <v/>
      </c>
      <c r="D68" s="247" t="str">
        <f>IF('Measured Data'!$E60&gt;0,'Measured Data'!C59,"")</f>
        <v/>
      </c>
      <c r="E68" s="238" t="str">
        <f>IF('Measured Data'!$E60&gt;0,'Measured Data'!D59,"")</f>
        <v/>
      </c>
      <c r="F68" s="238" t="str">
        <f>IF('Measured Data'!$E60&gt;0,'Measured Data'!E59,"")</f>
        <v/>
      </c>
      <c r="G68" s="238" t="str">
        <f>IF('Measured Data'!$E60&gt;0,'Measured Data'!G59,"")</f>
        <v/>
      </c>
      <c r="H68" s="243" t="str">
        <f>IF('Measured Data'!$E60&gt;0,'Measured Data'!H59,"")</f>
        <v/>
      </c>
      <c r="I68" s="243" t="str">
        <f>IF('Measured Data'!$E60&gt;0,'Measured Data'!I59,"")</f>
        <v/>
      </c>
      <c r="J68" s="243" t="str">
        <f>IF('Measured Data'!$E60&gt;0,'Measured Data'!J59,"")</f>
        <v/>
      </c>
      <c r="K68" s="243" t="str">
        <f>IF('Measured Data'!$E60&gt;0,'Measured Data'!K59,"")</f>
        <v/>
      </c>
      <c r="L68" s="238" t="str">
        <f>IF('Measured Data'!$E60&gt;0,'Measured Data'!L59,"")</f>
        <v/>
      </c>
      <c r="M68" s="238" t="str">
        <f>IF('Measured Data'!$E60&gt;0,'Measured Data'!M59,"")</f>
        <v/>
      </c>
      <c r="N68" s="238" t="str">
        <f>IF('Measured Data'!$E60&gt;0,'Measured Data'!N59,"")</f>
        <v/>
      </c>
      <c r="O68" s="238" t="str">
        <f>IF('Measured Data'!$E60&gt;0,'Measured Data'!O59,"")</f>
        <v/>
      </c>
      <c r="P68" s="238" t="str">
        <f>IF('Measured Data'!$E60&gt;0,'Measured Data'!P59,"")</f>
        <v/>
      </c>
      <c r="Q68" s="238" t="str">
        <f>IF('Measured Data'!$E60&gt;0,'Measured Data'!Q59,"")</f>
        <v/>
      </c>
      <c r="R68" s="238" t="str">
        <f>IF('Measured Data'!$E60&gt;0,'Measured Data'!R59,"")</f>
        <v/>
      </c>
      <c r="S68" s="238" t="str">
        <f>IF('Measured Data'!$E60&gt;0,'Measured Data'!S59,"")</f>
        <v/>
      </c>
      <c r="T68" s="244" t="str">
        <f>IF('Measured Data'!$E60&gt;0,'Measured Data'!T59+'Measured Data'!$E60*'Measured Data'!#REF!/'In Process Calc.'!$J62,"")</f>
        <v/>
      </c>
      <c r="U68" s="244" t="str">
        <f>IF('Measured Data'!$E60&gt;0,'Measured Data'!U59+'Measured Data'!$E60*'Measured Data'!#REF!/'In Process Calc.'!$J62,"")</f>
        <v/>
      </c>
      <c r="V68" s="244" t="str">
        <f>IF('Measured Data'!$E60&gt;0,'Measured Data'!V59+'Measured Data'!$E60*'Measured Data'!#REF!/'In Process Calc.'!$J62,"")</f>
        <v/>
      </c>
      <c r="W68" s="244" t="str">
        <f>IF('Measured Data'!$E60&gt;0,'Measured Data'!W59+'Measured Data'!$E60*'Measured Data'!#REF!/'In Process Calc.'!$J62,"")</f>
        <v/>
      </c>
      <c r="X68" s="244" t="str">
        <f>IF('Measured Data'!$E60&gt;0,'Measured Data'!X59+'Measured Data'!$E60*'Measured Data'!#REF!/'In Process Calc.'!$J62,"")</f>
        <v/>
      </c>
      <c r="Y68" s="244" t="str">
        <f>IF('Measured Data'!$E60&gt;0,'Measured Data'!Y59+'Measured Data'!$E60*'Measured Data'!#REF!/'In Process Calc.'!$J62,"")</f>
        <v/>
      </c>
      <c r="Z68" s="244" t="str">
        <f>IF('Measured Data'!$E60&gt;0,'Measured Data'!Z59+'Measured Data'!$E60*'Measured Data'!#REF!/'In Process Calc.'!$J62,"")</f>
        <v/>
      </c>
      <c r="AA68" s="244" t="str">
        <f>IF('Measured Data'!$E60&gt;0,'Measured Data'!AA59+'Measured Data'!$E60*'Measured Data'!#REF!/'In Process Calc.'!$J62,"")</f>
        <v/>
      </c>
      <c r="AB68" s="244" t="str">
        <f>IF('Measured Data'!$E60&gt;0,'Measured Data'!AB59+'Measured Data'!$E60*'Measured Data'!#REF!/'In Process Calc.'!$J62,"")</f>
        <v/>
      </c>
      <c r="AC68" s="244" t="str">
        <f>IF('Measured Data'!$E60&gt;0,'Measured Data'!AC59+'Measured Data'!$E60*'Measured Data'!#REF!/'In Process Calc.'!$J62,"")</f>
        <v/>
      </c>
      <c r="AD68" s="244" t="str">
        <f>IF('Measured Data'!$E60&gt;0,'Measured Data'!AD59+'Measured Data'!$E60*'Measured Data'!#REF!/'In Process Calc.'!$J62,"")</f>
        <v/>
      </c>
      <c r="AE68" s="244" t="str">
        <f>IF('Measured Data'!$E60&gt;0,'Measured Data'!AE59+'Measured Data'!$E60*'Measured Data'!#REF!/'In Process Calc.'!$J62,"")</f>
        <v/>
      </c>
      <c r="AF68" s="244" t="str">
        <f>IF('Measured Data'!$E60&gt;0,'Measured Data'!AF59+'Measured Data'!$E60*'Measured Data'!#REF!/'In Process Calc.'!$J62,"")</f>
        <v/>
      </c>
      <c r="AG68" s="244" t="str">
        <f>IF('Measured Data'!$E60&gt;0,'Measured Data'!AG59+'Measured Data'!$E60*'Measured Data'!#REF!/'In Process Calc.'!$J62,"")</f>
        <v/>
      </c>
      <c r="AH68" s="244" t="str">
        <f>IF('Measured Data'!$E60&gt;0,'Measured Data'!AH59+'Measured Data'!$E60*'Measured Data'!#REF!/'In Process Calc.'!$J62,"")</f>
        <v/>
      </c>
      <c r="AI68" s="244" t="str">
        <f>IF('Measured Data'!$E60&gt;0,'Measured Data'!AI59+'Measured Data'!$E60*'Measured Data'!#REF!/'In Process Calc.'!$J62,"")</f>
        <v/>
      </c>
      <c r="AJ68" s="244" t="str">
        <f>IF('Measured Data'!$E60&gt;0,'Measured Data'!AJ59+'Measured Data'!$E60*'Measured Data'!#REF!/'In Process Calc.'!$J62,"")</f>
        <v/>
      </c>
      <c r="AK68" s="244" t="str">
        <f>IF('Measured Data'!$E60&gt;0,'Measured Data'!AK59+'Measured Data'!$E60*'Measured Data'!#REF!/'In Process Calc.'!$J62,"")</f>
        <v/>
      </c>
      <c r="AL68" s="244" t="str">
        <f>IF('Measured Data'!$E60&gt;0,'Measured Data'!AL59+'Measured Data'!$E60*'Measured Data'!#REF!/'In Process Calc.'!$J62,"")</f>
        <v/>
      </c>
      <c r="AM68" s="244" t="str">
        <f>IF('Measured Data'!$E60&gt;0,'Measured Data'!AM59+'Measured Data'!$E60*'Measured Data'!#REF!/'In Process Calc.'!$J62,"")</f>
        <v/>
      </c>
      <c r="AN68" s="244" t="str">
        <f>IF('Measured Data'!$E60&gt;0,'Measured Data'!AN59+'Measured Data'!$E60*'Measured Data'!#REF!/'In Process Calc.'!$J62,"")</f>
        <v/>
      </c>
      <c r="AO68" s="244" t="str">
        <f>IF('Measured Data'!$E60&gt;0,'Measured Data'!AO59+'Measured Data'!$E60*'Measured Data'!#REF!/'In Process Calc.'!$J62,"")</f>
        <v/>
      </c>
      <c r="AP68" s="244" t="str">
        <f>IF('Measured Data'!$E60&gt;0,'Measured Data'!AP59+'Measured Data'!$E60*'Measured Data'!AQ59/'In Process Calc.'!$J62,"")</f>
        <v/>
      </c>
      <c r="AQ68" s="244" t="str">
        <f>IF('Measured Data'!$E60&gt;0,'Measured Data'!#REF!+'Measured Data'!$E60*'Measured Data'!AR59/'In Process Calc.'!$J62,"")</f>
        <v/>
      </c>
      <c r="AR68" s="244" t="str">
        <f>IF('Measured Data'!$E60&gt;0,'Measured Data'!#REF!,"")</f>
        <v/>
      </c>
      <c r="AS68" s="244" t="str">
        <f>IF('Measured Data'!$E60&gt;0,'Measured Data'!#REF!,"")</f>
        <v/>
      </c>
      <c r="AT68" s="244" t="str">
        <f>IF('Measured Data'!$E60&gt;0,'Measured Data'!#REF!,"")</f>
        <v/>
      </c>
      <c r="AU68" s="244" t="str">
        <f>IF('Measured Data'!$E60&gt;0,'Measured Data'!#REF!,"")</f>
        <v/>
      </c>
      <c r="AV68" s="244" t="str">
        <f>IF('Measured Data'!$E60&gt;0,'Measured Data'!#REF!,"")</f>
        <v/>
      </c>
      <c r="AW68" s="244" t="str">
        <f>IF('Measured Data'!$E60&gt;0,'Measured Data'!#REF!,"")</f>
        <v/>
      </c>
      <c r="AX68" s="244" t="str">
        <f>IF('Measured Data'!$E60&gt;0,'Measured Data'!#REF!,"")</f>
        <v/>
      </c>
      <c r="AY68" s="244" t="str">
        <f>IF('Measured Data'!$E60&gt;0,'Measured Data'!#REF!,"")</f>
        <v/>
      </c>
      <c r="AZ68" s="244" t="str">
        <f>IF('Measured Data'!$E60&gt;0,'Measured Data'!#REF!,"")</f>
        <v/>
      </c>
      <c r="BA68" s="244" t="str">
        <f>IF('Measured Data'!$E60&gt;0,'Measured Data'!#REF!,"")</f>
        <v/>
      </c>
      <c r="BB68" s="244" t="str">
        <f>IF('Measured Data'!$E60&gt;0,'Measured Data'!#REF!,"")</f>
        <v/>
      </c>
      <c r="BC68" s="244" t="str">
        <f>IF('Measured Data'!$E60&gt;0,'Measured Data'!#REF!,"")</f>
        <v/>
      </c>
      <c r="BD68" s="244" t="str">
        <f>IF('Measured Data'!$E60&gt;0,'Measured Data'!#REF!,"")</f>
        <v/>
      </c>
      <c r="BE68" s="244" t="str">
        <f>IF('Measured Data'!$E60&gt;0,'Measured Data'!#REF!,"")</f>
        <v/>
      </c>
      <c r="BF68" s="244" t="str">
        <f>IF('Measured Data'!$E60&gt;0,'Measured Data'!#REF!,"")</f>
        <v/>
      </c>
      <c r="BG68" s="244" t="str">
        <f>IF('Measured Data'!$E60&gt;0,'Measured Data'!#REF!,"")</f>
        <v/>
      </c>
      <c r="BH68" s="244" t="str">
        <f>IF('Measured Data'!$E60&gt;0,'Measured Data'!#REF!,"")</f>
        <v/>
      </c>
      <c r="BI68" s="244" t="str">
        <f>IF('Measured Data'!$E60&gt;0,'Measured Data'!#REF!,"")</f>
        <v/>
      </c>
      <c r="BJ68" s="244" t="str">
        <f>IF('Measured Data'!$E60&gt;0,'Measured Data'!#REF!,"")</f>
        <v/>
      </c>
      <c r="BK68" s="244" t="str">
        <f>IF('Measured Data'!$E60&gt;0,'Measured Data'!#REF!,"")</f>
        <v/>
      </c>
      <c r="BL68" s="244" t="str">
        <f>IF('Measured Data'!$E60&gt;0,'Measured Data'!#REF!,"")</f>
        <v/>
      </c>
      <c r="BM68" s="244" t="str">
        <f>IF('Measured Data'!$E60&gt;0,'Measured Data'!#REF!,"")</f>
        <v/>
      </c>
      <c r="BN68" s="244" t="str">
        <f>IF('Measured Data'!$E60&gt;0,'In Process Calc.'!B61,"")</f>
        <v/>
      </c>
      <c r="BO68" s="244" t="str">
        <f>IF('Measured Data'!$E60&gt;0,'In Process Calc.'!C61,"")</f>
        <v/>
      </c>
    </row>
    <row r="69" spans="1:67">
      <c r="A69" s="238" t="str">
        <f>IF('Measured Data'!$E61&gt;0,'Measured Data'!$B$1,"")</f>
        <v/>
      </c>
      <c r="B69" s="238" t="str">
        <f>IF('Measured Data'!$E61&gt;0,'Measured Data'!A60+0.1,"")</f>
        <v/>
      </c>
      <c r="C69" s="242" t="str">
        <f>IF('Measured Data'!$E61&gt;0,'Measured Data'!B60,"")</f>
        <v/>
      </c>
      <c r="D69" s="247" t="str">
        <f>IF('Measured Data'!$E61&gt;0,'Measured Data'!C60,"")</f>
        <v/>
      </c>
      <c r="E69" s="238" t="str">
        <f>IF('Measured Data'!$E61&gt;0,'Measured Data'!D60,"")</f>
        <v/>
      </c>
      <c r="F69" s="238" t="str">
        <f>IF('Measured Data'!$E61&gt;0,'Measured Data'!E60,"")</f>
        <v/>
      </c>
      <c r="G69" s="238" t="str">
        <f>IF('Measured Data'!$E61&gt;0,'Measured Data'!G60,"")</f>
        <v/>
      </c>
      <c r="H69" s="243" t="str">
        <f>IF('Measured Data'!$E61&gt;0,'Measured Data'!H60,"")</f>
        <v/>
      </c>
      <c r="I69" s="243" t="str">
        <f>IF('Measured Data'!$E61&gt;0,'Measured Data'!I60,"")</f>
        <v/>
      </c>
      <c r="J69" s="243" t="str">
        <f>IF('Measured Data'!$E61&gt;0,'Measured Data'!J60,"")</f>
        <v/>
      </c>
      <c r="K69" s="243" t="str">
        <f>IF('Measured Data'!$E61&gt;0,'Measured Data'!K60,"")</f>
        <v/>
      </c>
      <c r="L69" s="238" t="str">
        <f>IF('Measured Data'!$E61&gt;0,'Measured Data'!L60,"")</f>
        <v/>
      </c>
      <c r="M69" s="238" t="str">
        <f>IF('Measured Data'!$E61&gt;0,'Measured Data'!M60,"")</f>
        <v/>
      </c>
      <c r="N69" s="238" t="str">
        <f>IF('Measured Data'!$E61&gt;0,'Measured Data'!N60,"")</f>
        <v/>
      </c>
      <c r="O69" s="238" t="str">
        <f>IF('Measured Data'!$E61&gt;0,'Measured Data'!O60,"")</f>
        <v/>
      </c>
      <c r="P69" s="238" t="str">
        <f>IF('Measured Data'!$E61&gt;0,'Measured Data'!P60,"")</f>
        <v/>
      </c>
      <c r="Q69" s="238" t="str">
        <f>IF('Measured Data'!$E61&gt;0,'Measured Data'!Q60,"")</f>
        <v/>
      </c>
      <c r="R69" s="238" t="str">
        <f>IF('Measured Data'!$E61&gt;0,'Measured Data'!R60,"")</f>
        <v/>
      </c>
      <c r="S69" s="238" t="str">
        <f>IF('Measured Data'!$E61&gt;0,'Measured Data'!S60,"")</f>
        <v/>
      </c>
      <c r="T69" s="244" t="str">
        <f>IF('Measured Data'!$E61&gt;0,'Measured Data'!T60+'Measured Data'!$E61*'Measured Data'!#REF!/'In Process Calc.'!$J63,"")</f>
        <v/>
      </c>
      <c r="U69" s="244" t="str">
        <f>IF('Measured Data'!$E61&gt;0,'Measured Data'!U60+'Measured Data'!$E61*'Measured Data'!#REF!/'In Process Calc.'!$J63,"")</f>
        <v/>
      </c>
      <c r="V69" s="244" t="str">
        <f>IF('Measured Data'!$E61&gt;0,'Measured Data'!V60+'Measured Data'!$E61*'Measured Data'!#REF!/'In Process Calc.'!$J63,"")</f>
        <v/>
      </c>
      <c r="W69" s="244" t="str">
        <f>IF('Measured Data'!$E61&gt;0,'Measured Data'!W60+'Measured Data'!$E61*'Measured Data'!#REF!/'In Process Calc.'!$J63,"")</f>
        <v/>
      </c>
      <c r="X69" s="244" t="str">
        <f>IF('Measured Data'!$E61&gt;0,'Measured Data'!X60+'Measured Data'!$E61*'Measured Data'!#REF!/'In Process Calc.'!$J63,"")</f>
        <v/>
      </c>
      <c r="Y69" s="244" t="str">
        <f>IF('Measured Data'!$E61&gt;0,'Measured Data'!Y60+'Measured Data'!$E61*'Measured Data'!#REF!/'In Process Calc.'!$J63,"")</f>
        <v/>
      </c>
      <c r="Z69" s="244" t="str">
        <f>IF('Measured Data'!$E61&gt;0,'Measured Data'!Z60+'Measured Data'!$E61*'Measured Data'!#REF!/'In Process Calc.'!$J63,"")</f>
        <v/>
      </c>
      <c r="AA69" s="244" t="str">
        <f>IF('Measured Data'!$E61&gt;0,'Measured Data'!AA60+'Measured Data'!$E61*'Measured Data'!#REF!/'In Process Calc.'!$J63,"")</f>
        <v/>
      </c>
      <c r="AB69" s="244" t="str">
        <f>IF('Measured Data'!$E61&gt;0,'Measured Data'!AB60+'Measured Data'!$E61*'Measured Data'!#REF!/'In Process Calc.'!$J63,"")</f>
        <v/>
      </c>
      <c r="AC69" s="244" t="str">
        <f>IF('Measured Data'!$E61&gt;0,'Measured Data'!AC60+'Measured Data'!$E61*'Measured Data'!#REF!/'In Process Calc.'!$J63,"")</f>
        <v/>
      </c>
      <c r="AD69" s="244" t="str">
        <f>IF('Measured Data'!$E61&gt;0,'Measured Data'!AD60+'Measured Data'!$E61*'Measured Data'!#REF!/'In Process Calc.'!$J63,"")</f>
        <v/>
      </c>
      <c r="AE69" s="244" t="str">
        <f>IF('Measured Data'!$E61&gt;0,'Measured Data'!AE60+'Measured Data'!$E61*'Measured Data'!#REF!/'In Process Calc.'!$J63,"")</f>
        <v/>
      </c>
      <c r="AF69" s="244" t="str">
        <f>IF('Measured Data'!$E61&gt;0,'Measured Data'!AF60+'Measured Data'!$E61*'Measured Data'!#REF!/'In Process Calc.'!$J63,"")</f>
        <v/>
      </c>
      <c r="AG69" s="244" t="str">
        <f>IF('Measured Data'!$E61&gt;0,'Measured Data'!AG60+'Measured Data'!$E61*'Measured Data'!#REF!/'In Process Calc.'!$J63,"")</f>
        <v/>
      </c>
      <c r="AH69" s="244" t="str">
        <f>IF('Measured Data'!$E61&gt;0,'Measured Data'!AH60+'Measured Data'!$E61*'Measured Data'!#REF!/'In Process Calc.'!$J63,"")</f>
        <v/>
      </c>
      <c r="AI69" s="244" t="str">
        <f>IF('Measured Data'!$E61&gt;0,'Measured Data'!AI60+'Measured Data'!$E61*'Measured Data'!#REF!/'In Process Calc.'!$J63,"")</f>
        <v/>
      </c>
      <c r="AJ69" s="244" t="str">
        <f>IF('Measured Data'!$E61&gt;0,'Measured Data'!AJ60+'Measured Data'!$E61*'Measured Data'!#REF!/'In Process Calc.'!$J63,"")</f>
        <v/>
      </c>
      <c r="AK69" s="244" t="str">
        <f>IF('Measured Data'!$E61&gt;0,'Measured Data'!AK60+'Measured Data'!$E61*'Measured Data'!#REF!/'In Process Calc.'!$J63,"")</f>
        <v/>
      </c>
      <c r="AL69" s="244" t="str">
        <f>IF('Measured Data'!$E61&gt;0,'Measured Data'!AL60+'Measured Data'!$E61*'Measured Data'!#REF!/'In Process Calc.'!$J63,"")</f>
        <v/>
      </c>
      <c r="AM69" s="244" t="str">
        <f>IF('Measured Data'!$E61&gt;0,'Measured Data'!AM60+'Measured Data'!$E61*'Measured Data'!#REF!/'In Process Calc.'!$J63,"")</f>
        <v/>
      </c>
      <c r="AN69" s="244" t="str">
        <f>IF('Measured Data'!$E61&gt;0,'Measured Data'!AN60+'Measured Data'!$E61*'Measured Data'!#REF!/'In Process Calc.'!$J63,"")</f>
        <v/>
      </c>
      <c r="AO69" s="244" t="str">
        <f>IF('Measured Data'!$E61&gt;0,'Measured Data'!AO60+'Measured Data'!$E61*'Measured Data'!#REF!/'In Process Calc.'!$J63,"")</f>
        <v/>
      </c>
      <c r="AP69" s="244" t="str">
        <f>IF('Measured Data'!$E61&gt;0,'Measured Data'!AP60+'Measured Data'!$E61*'Measured Data'!AQ60/'In Process Calc.'!$J63,"")</f>
        <v/>
      </c>
      <c r="AQ69" s="244" t="str">
        <f>IF('Measured Data'!$E61&gt;0,'Measured Data'!#REF!+'Measured Data'!$E61*'Measured Data'!AR60/'In Process Calc.'!$J63,"")</f>
        <v/>
      </c>
      <c r="AR69" s="244" t="str">
        <f>IF('Measured Data'!$E61&gt;0,'Measured Data'!#REF!,"")</f>
        <v/>
      </c>
      <c r="AS69" s="244" t="str">
        <f>IF('Measured Data'!$E61&gt;0,'Measured Data'!#REF!,"")</f>
        <v/>
      </c>
      <c r="AT69" s="244" t="str">
        <f>IF('Measured Data'!$E61&gt;0,'Measured Data'!#REF!,"")</f>
        <v/>
      </c>
      <c r="AU69" s="244" t="str">
        <f>IF('Measured Data'!$E61&gt;0,'Measured Data'!#REF!,"")</f>
        <v/>
      </c>
      <c r="AV69" s="244" t="str">
        <f>IF('Measured Data'!$E61&gt;0,'Measured Data'!#REF!,"")</f>
        <v/>
      </c>
      <c r="AW69" s="244" t="str">
        <f>IF('Measured Data'!$E61&gt;0,'Measured Data'!#REF!,"")</f>
        <v/>
      </c>
      <c r="AX69" s="244" t="str">
        <f>IF('Measured Data'!$E61&gt;0,'Measured Data'!#REF!,"")</f>
        <v/>
      </c>
      <c r="AY69" s="244" t="str">
        <f>IF('Measured Data'!$E61&gt;0,'Measured Data'!#REF!,"")</f>
        <v/>
      </c>
      <c r="AZ69" s="244" t="str">
        <f>IF('Measured Data'!$E61&gt;0,'Measured Data'!#REF!,"")</f>
        <v/>
      </c>
      <c r="BA69" s="244" t="str">
        <f>IF('Measured Data'!$E61&gt;0,'Measured Data'!#REF!,"")</f>
        <v/>
      </c>
      <c r="BB69" s="244" t="str">
        <f>IF('Measured Data'!$E61&gt;0,'Measured Data'!#REF!,"")</f>
        <v/>
      </c>
      <c r="BC69" s="244" t="str">
        <f>IF('Measured Data'!$E61&gt;0,'Measured Data'!#REF!,"")</f>
        <v/>
      </c>
      <c r="BD69" s="244" t="str">
        <f>IF('Measured Data'!$E61&gt;0,'Measured Data'!#REF!,"")</f>
        <v/>
      </c>
      <c r="BE69" s="244" t="str">
        <f>IF('Measured Data'!$E61&gt;0,'Measured Data'!#REF!,"")</f>
        <v/>
      </c>
      <c r="BF69" s="244" t="str">
        <f>IF('Measured Data'!$E61&gt;0,'Measured Data'!#REF!,"")</f>
        <v/>
      </c>
      <c r="BG69" s="244" t="str">
        <f>IF('Measured Data'!$E61&gt;0,'Measured Data'!#REF!,"")</f>
        <v/>
      </c>
      <c r="BH69" s="244" t="str">
        <f>IF('Measured Data'!$E61&gt;0,'Measured Data'!#REF!,"")</f>
        <v/>
      </c>
      <c r="BI69" s="244" t="str">
        <f>IF('Measured Data'!$E61&gt;0,'Measured Data'!#REF!,"")</f>
        <v/>
      </c>
      <c r="BJ69" s="244" t="str">
        <f>IF('Measured Data'!$E61&gt;0,'Measured Data'!#REF!,"")</f>
        <v/>
      </c>
      <c r="BK69" s="244" t="str">
        <f>IF('Measured Data'!$E61&gt;0,'Measured Data'!#REF!,"")</f>
        <v/>
      </c>
      <c r="BL69" s="244" t="str">
        <f>IF('Measured Data'!$E61&gt;0,'Measured Data'!#REF!,"")</f>
        <v/>
      </c>
      <c r="BM69" s="244" t="str">
        <f>IF('Measured Data'!$E61&gt;0,'Measured Data'!#REF!,"")</f>
        <v/>
      </c>
      <c r="BN69" s="244" t="str">
        <f>IF('Measured Data'!$E61&gt;0,'In Process Calc.'!B62,"")</f>
        <v/>
      </c>
      <c r="BO69" s="244" t="str">
        <f>IF('Measured Data'!$E61&gt;0,'In Process Calc.'!C62,"")</f>
        <v/>
      </c>
    </row>
    <row r="70" spans="1:67">
      <c r="A70" s="238" t="str">
        <f>IF('Measured Data'!$E62&gt;0,'Measured Data'!$B$1,"")</f>
        <v/>
      </c>
      <c r="B70" s="238" t="str">
        <f>IF('Measured Data'!$E62&gt;0,'Measured Data'!A61+0.1,"")</f>
        <v/>
      </c>
      <c r="C70" s="242" t="str">
        <f>IF('Measured Data'!$E62&gt;0,'Measured Data'!B61,"")</f>
        <v/>
      </c>
      <c r="D70" s="247" t="str">
        <f>IF('Measured Data'!$E62&gt;0,'Measured Data'!C61,"")</f>
        <v/>
      </c>
      <c r="E70" s="238" t="str">
        <f>IF('Measured Data'!$E62&gt;0,'Measured Data'!D61,"")</f>
        <v/>
      </c>
      <c r="F70" s="238" t="str">
        <f>IF('Measured Data'!$E62&gt;0,'Measured Data'!E61,"")</f>
        <v/>
      </c>
      <c r="G70" s="238" t="str">
        <f>IF('Measured Data'!$E62&gt;0,'Measured Data'!G61,"")</f>
        <v/>
      </c>
      <c r="H70" s="243" t="str">
        <f>IF('Measured Data'!$E62&gt;0,'Measured Data'!H61,"")</f>
        <v/>
      </c>
      <c r="I70" s="243" t="str">
        <f>IF('Measured Data'!$E62&gt;0,'Measured Data'!I61,"")</f>
        <v/>
      </c>
      <c r="J70" s="243" t="str">
        <f>IF('Measured Data'!$E62&gt;0,'Measured Data'!J61,"")</f>
        <v/>
      </c>
      <c r="K70" s="243" t="str">
        <f>IF('Measured Data'!$E62&gt;0,'Measured Data'!K61,"")</f>
        <v/>
      </c>
      <c r="L70" s="238" t="str">
        <f>IF('Measured Data'!$E62&gt;0,'Measured Data'!L61,"")</f>
        <v/>
      </c>
      <c r="M70" s="238" t="str">
        <f>IF('Measured Data'!$E62&gt;0,'Measured Data'!M61,"")</f>
        <v/>
      </c>
      <c r="N70" s="238" t="str">
        <f>IF('Measured Data'!$E62&gt;0,'Measured Data'!N61,"")</f>
        <v/>
      </c>
      <c r="O70" s="238" t="str">
        <f>IF('Measured Data'!$E62&gt;0,'Measured Data'!O61,"")</f>
        <v/>
      </c>
      <c r="P70" s="238" t="str">
        <f>IF('Measured Data'!$E62&gt;0,'Measured Data'!P61,"")</f>
        <v/>
      </c>
      <c r="Q70" s="238" t="str">
        <f>IF('Measured Data'!$E62&gt;0,'Measured Data'!Q61,"")</f>
        <v/>
      </c>
      <c r="R70" s="238" t="str">
        <f>IF('Measured Data'!$E62&gt;0,'Measured Data'!R61,"")</f>
        <v/>
      </c>
      <c r="S70" s="238" t="str">
        <f>IF('Measured Data'!$E62&gt;0,'Measured Data'!S61,"")</f>
        <v/>
      </c>
      <c r="T70" s="244" t="str">
        <f>IF('Measured Data'!$E62&gt;0,'Measured Data'!T61+'Measured Data'!$E62*'Measured Data'!#REF!/'In Process Calc.'!$J64,"")</f>
        <v/>
      </c>
      <c r="U70" s="244" t="str">
        <f>IF('Measured Data'!$E62&gt;0,'Measured Data'!U61+'Measured Data'!$E62*'Measured Data'!#REF!/'In Process Calc.'!$J64,"")</f>
        <v/>
      </c>
      <c r="V70" s="244" t="str">
        <f>IF('Measured Data'!$E62&gt;0,'Measured Data'!V61+'Measured Data'!$E62*'Measured Data'!#REF!/'In Process Calc.'!$J64,"")</f>
        <v/>
      </c>
      <c r="W70" s="244" t="str">
        <f>IF('Measured Data'!$E62&gt;0,'Measured Data'!W61+'Measured Data'!$E62*'Measured Data'!#REF!/'In Process Calc.'!$J64,"")</f>
        <v/>
      </c>
      <c r="X70" s="244" t="str">
        <f>IF('Measured Data'!$E62&gt;0,'Measured Data'!X61+'Measured Data'!$E62*'Measured Data'!#REF!/'In Process Calc.'!$J64,"")</f>
        <v/>
      </c>
      <c r="Y70" s="244" t="str">
        <f>IF('Measured Data'!$E62&gt;0,'Measured Data'!Y61+'Measured Data'!$E62*'Measured Data'!#REF!/'In Process Calc.'!$J64,"")</f>
        <v/>
      </c>
      <c r="Z70" s="244" t="str">
        <f>IF('Measured Data'!$E62&gt;0,'Measured Data'!Z61+'Measured Data'!$E62*'Measured Data'!#REF!/'In Process Calc.'!$J64,"")</f>
        <v/>
      </c>
      <c r="AA70" s="244" t="str">
        <f>IF('Measured Data'!$E62&gt;0,'Measured Data'!AA61+'Measured Data'!$E62*'Measured Data'!#REF!/'In Process Calc.'!$J64,"")</f>
        <v/>
      </c>
      <c r="AB70" s="244" t="str">
        <f>IF('Measured Data'!$E62&gt;0,'Measured Data'!AB61+'Measured Data'!$E62*'Measured Data'!#REF!/'In Process Calc.'!$J64,"")</f>
        <v/>
      </c>
      <c r="AC70" s="244" t="str">
        <f>IF('Measured Data'!$E62&gt;0,'Measured Data'!AC61+'Measured Data'!$E62*'Measured Data'!#REF!/'In Process Calc.'!$J64,"")</f>
        <v/>
      </c>
      <c r="AD70" s="244" t="str">
        <f>IF('Measured Data'!$E62&gt;0,'Measured Data'!AD61+'Measured Data'!$E62*'Measured Data'!#REF!/'In Process Calc.'!$J64,"")</f>
        <v/>
      </c>
      <c r="AE70" s="244" t="str">
        <f>IF('Measured Data'!$E62&gt;0,'Measured Data'!AE61+'Measured Data'!$E62*'Measured Data'!#REF!/'In Process Calc.'!$J64,"")</f>
        <v/>
      </c>
      <c r="AF70" s="244" t="str">
        <f>IF('Measured Data'!$E62&gt;0,'Measured Data'!AF61+'Measured Data'!$E62*'Measured Data'!#REF!/'In Process Calc.'!$J64,"")</f>
        <v/>
      </c>
      <c r="AG70" s="244" t="str">
        <f>IF('Measured Data'!$E62&gt;0,'Measured Data'!AG61+'Measured Data'!$E62*'Measured Data'!#REF!/'In Process Calc.'!$J64,"")</f>
        <v/>
      </c>
      <c r="AH70" s="244" t="str">
        <f>IF('Measured Data'!$E62&gt;0,'Measured Data'!AH61+'Measured Data'!$E62*'Measured Data'!#REF!/'In Process Calc.'!$J64,"")</f>
        <v/>
      </c>
      <c r="AI70" s="244" t="str">
        <f>IF('Measured Data'!$E62&gt;0,'Measured Data'!AI61+'Measured Data'!$E62*'Measured Data'!#REF!/'In Process Calc.'!$J64,"")</f>
        <v/>
      </c>
      <c r="AJ70" s="244" t="str">
        <f>IF('Measured Data'!$E62&gt;0,'Measured Data'!AJ61+'Measured Data'!$E62*'Measured Data'!#REF!/'In Process Calc.'!$J64,"")</f>
        <v/>
      </c>
      <c r="AK70" s="244" t="str">
        <f>IF('Measured Data'!$E62&gt;0,'Measured Data'!AK61+'Measured Data'!$E62*'Measured Data'!#REF!/'In Process Calc.'!$J64,"")</f>
        <v/>
      </c>
      <c r="AL70" s="244" t="str">
        <f>IF('Measured Data'!$E62&gt;0,'Measured Data'!AL61+'Measured Data'!$E62*'Measured Data'!#REF!/'In Process Calc.'!$J64,"")</f>
        <v/>
      </c>
      <c r="AM70" s="244" t="str">
        <f>IF('Measured Data'!$E62&gt;0,'Measured Data'!AM61+'Measured Data'!$E62*'Measured Data'!#REF!/'In Process Calc.'!$J64,"")</f>
        <v/>
      </c>
      <c r="AN70" s="244" t="str">
        <f>IF('Measured Data'!$E62&gt;0,'Measured Data'!AN61+'Measured Data'!$E62*'Measured Data'!#REF!/'In Process Calc.'!$J64,"")</f>
        <v/>
      </c>
      <c r="AO70" s="244" t="str">
        <f>IF('Measured Data'!$E62&gt;0,'Measured Data'!AO61+'Measured Data'!$E62*'Measured Data'!#REF!/'In Process Calc.'!$J64,"")</f>
        <v/>
      </c>
      <c r="AP70" s="244" t="str">
        <f>IF('Measured Data'!$E62&gt;0,'Measured Data'!AP61+'Measured Data'!$E62*'Measured Data'!AQ61/'In Process Calc.'!$J64,"")</f>
        <v/>
      </c>
      <c r="AQ70" s="244" t="str">
        <f>IF('Measured Data'!$E62&gt;0,'Measured Data'!#REF!+'Measured Data'!$E62*'Measured Data'!AR61/'In Process Calc.'!$J64,"")</f>
        <v/>
      </c>
      <c r="AR70" s="244" t="str">
        <f>IF('Measured Data'!$E62&gt;0,'Measured Data'!#REF!,"")</f>
        <v/>
      </c>
      <c r="AS70" s="244" t="str">
        <f>IF('Measured Data'!$E62&gt;0,'Measured Data'!#REF!,"")</f>
        <v/>
      </c>
      <c r="AT70" s="244" t="str">
        <f>IF('Measured Data'!$E62&gt;0,'Measured Data'!#REF!,"")</f>
        <v/>
      </c>
      <c r="AU70" s="244" t="str">
        <f>IF('Measured Data'!$E62&gt;0,'Measured Data'!#REF!,"")</f>
        <v/>
      </c>
      <c r="AV70" s="244" t="str">
        <f>IF('Measured Data'!$E62&gt;0,'Measured Data'!#REF!,"")</f>
        <v/>
      </c>
      <c r="AW70" s="244" t="str">
        <f>IF('Measured Data'!$E62&gt;0,'Measured Data'!#REF!,"")</f>
        <v/>
      </c>
      <c r="AX70" s="244" t="str">
        <f>IF('Measured Data'!$E62&gt;0,'Measured Data'!#REF!,"")</f>
        <v/>
      </c>
      <c r="AY70" s="244" t="str">
        <f>IF('Measured Data'!$E62&gt;0,'Measured Data'!#REF!,"")</f>
        <v/>
      </c>
      <c r="AZ70" s="244" t="str">
        <f>IF('Measured Data'!$E62&gt;0,'Measured Data'!#REF!,"")</f>
        <v/>
      </c>
      <c r="BA70" s="244" t="str">
        <f>IF('Measured Data'!$E62&gt;0,'Measured Data'!#REF!,"")</f>
        <v/>
      </c>
      <c r="BB70" s="244" t="str">
        <f>IF('Measured Data'!$E62&gt;0,'Measured Data'!#REF!,"")</f>
        <v/>
      </c>
      <c r="BC70" s="244" t="str">
        <f>IF('Measured Data'!$E62&gt;0,'Measured Data'!#REF!,"")</f>
        <v/>
      </c>
      <c r="BD70" s="244" t="str">
        <f>IF('Measured Data'!$E62&gt;0,'Measured Data'!#REF!,"")</f>
        <v/>
      </c>
      <c r="BE70" s="244" t="str">
        <f>IF('Measured Data'!$E62&gt;0,'Measured Data'!#REF!,"")</f>
        <v/>
      </c>
      <c r="BF70" s="244" t="str">
        <f>IF('Measured Data'!$E62&gt;0,'Measured Data'!#REF!,"")</f>
        <v/>
      </c>
      <c r="BG70" s="244" t="str">
        <f>IF('Measured Data'!$E62&gt;0,'Measured Data'!#REF!,"")</f>
        <v/>
      </c>
      <c r="BH70" s="244" t="str">
        <f>IF('Measured Data'!$E62&gt;0,'Measured Data'!#REF!,"")</f>
        <v/>
      </c>
      <c r="BI70" s="244" t="str">
        <f>IF('Measured Data'!$E62&gt;0,'Measured Data'!#REF!,"")</f>
        <v/>
      </c>
      <c r="BJ70" s="244" t="str">
        <f>IF('Measured Data'!$E62&gt;0,'Measured Data'!#REF!,"")</f>
        <v/>
      </c>
      <c r="BK70" s="244" t="str">
        <f>IF('Measured Data'!$E62&gt;0,'Measured Data'!#REF!,"")</f>
        <v/>
      </c>
      <c r="BL70" s="244" t="str">
        <f>IF('Measured Data'!$E62&gt;0,'Measured Data'!#REF!,"")</f>
        <v/>
      </c>
      <c r="BM70" s="244" t="str">
        <f>IF('Measured Data'!$E62&gt;0,'Measured Data'!#REF!,"")</f>
        <v/>
      </c>
      <c r="BN70" s="244" t="str">
        <f>IF('Measured Data'!$E62&gt;0,'In Process Calc.'!B63,"")</f>
        <v/>
      </c>
      <c r="BO70" s="244" t="str">
        <f>IF('Measured Data'!$E62&gt;0,'In Process Calc.'!C63,"")</f>
        <v/>
      </c>
    </row>
    <row r="71" spans="1:67">
      <c r="A71" s="238" t="str">
        <f>IF('Measured Data'!$E63&gt;0,'Measured Data'!$B$1,"")</f>
        <v/>
      </c>
      <c r="B71" s="238" t="str">
        <f>IF('Measured Data'!$E63&gt;0,'Measured Data'!A62+0.1,"")</f>
        <v/>
      </c>
      <c r="C71" s="242" t="str">
        <f>IF('Measured Data'!$E63&gt;0,'Measured Data'!B62,"")</f>
        <v/>
      </c>
      <c r="D71" s="247" t="str">
        <f>IF('Measured Data'!$E63&gt;0,'Measured Data'!C62,"")</f>
        <v/>
      </c>
      <c r="E71" s="238" t="str">
        <f>IF('Measured Data'!$E63&gt;0,'Measured Data'!D62,"")</f>
        <v/>
      </c>
      <c r="F71" s="238" t="str">
        <f>IF('Measured Data'!$E63&gt;0,'Measured Data'!E62,"")</f>
        <v/>
      </c>
      <c r="G71" s="238" t="str">
        <f>IF('Measured Data'!$E63&gt;0,'Measured Data'!G62,"")</f>
        <v/>
      </c>
      <c r="H71" s="243" t="str">
        <f>IF('Measured Data'!$E63&gt;0,'Measured Data'!H62,"")</f>
        <v/>
      </c>
      <c r="I71" s="243" t="str">
        <f>IF('Measured Data'!$E63&gt;0,'Measured Data'!I62,"")</f>
        <v/>
      </c>
      <c r="J71" s="243" t="str">
        <f>IF('Measured Data'!$E63&gt;0,'Measured Data'!J62,"")</f>
        <v/>
      </c>
      <c r="K71" s="243" t="str">
        <f>IF('Measured Data'!$E63&gt;0,'Measured Data'!K62,"")</f>
        <v/>
      </c>
      <c r="L71" s="238" t="str">
        <f>IF('Measured Data'!$E63&gt;0,'Measured Data'!L62,"")</f>
        <v/>
      </c>
      <c r="M71" s="238" t="str">
        <f>IF('Measured Data'!$E63&gt;0,'Measured Data'!M62,"")</f>
        <v/>
      </c>
      <c r="N71" s="238" t="str">
        <f>IF('Measured Data'!$E63&gt;0,'Measured Data'!N62,"")</f>
        <v/>
      </c>
      <c r="O71" s="238" t="str">
        <f>IF('Measured Data'!$E63&gt;0,'Measured Data'!O62,"")</f>
        <v/>
      </c>
      <c r="P71" s="238" t="str">
        <f>IF('Measured Data'!$E63&gt;0,'Measured Data'!P62,"")</f>
        <v/>
      </c>
      <c r="Q71" s="238" t="str">
        <f>IF('Measured Data'!$E63&gt;0,'Measured Data'!Q62,"")</f>
        <v/>
      </c>
      <c r="R71" s="238" t="str">
        <f>IF('Measured Data'!$E63&gt;0,'Measured Data'!R62,"")</f>
        <v/>
      </c>
      <c r="S71" s="238" t="str">
        <f>IF('Measured Data'!$E63&gt;0,'Measured Data'!S62,"")</f>
        <v/>
      </c>
      <c r="T71" s="244" t="str">
        <f>IF('Measured Data'!$E63&gt;0,'Measured Data'!T62+'Measured Data'!$E63*'Measured Data'!#REF!/'In Process Calc.'!$J65,"")</f>
        <v/>
      </c>
      <c r="U71" s="244" t="str">
        <f>IF('Measured Data'!$E63&gt;0,'Measured Data'!U62+'Measured Data'!$E63*'Measured Data'!#REF!/'In Process Calc.'!$J65,"")</f>
        <v/>
      </c>
      <c r="V71" s="244" t="str">
        <f>IF('Measured Data'!$E63&gt;0,'Measured Data'!V62+'Measured Data'!$E63*'Measured Data'!#REF!/'In Process Calc.'!$J65,"")</f>
        <v/>
      </c>
      <c r="W71" s="244" t="str">
        <f>IF('Measured Data'!$E63&gt;0,'Measured Data'!W62+'Measured Data'!$E63*'Measured Data'!#REF!/'In Process Calc.'!$J65,"")</f>
        <v/>
      </c>
      <c r="X71" s="244" t="str">
        <f>IF('Measured Data'!$E63&gt;0,'Measured Data'!X62+'Measured Data'!$E63*'Measured Data'!#REF!/'In Process Calc.'!$J65,"")</f>
        <v/>
      </c>
      <c r="Y71" s="244" t="str">
        <f>IF('Measured Data'!$E63&gt;0,'Measured Data'!Y62+'Measured Data'!$E63*'Measured Data'!#REF!/'In Process Calc.'!$J65,"")</f>
        <v/>
      </c>
      <c r="Z71" s="244" t="str">
        <f>IF('Measured Data'!$E63&gt;0,'Measured Data'!Z62+'Measured Data'!$E63*'Measured Data'!#REF!/'In Process Calc.'!$J65,"")</f>
        <v/>
      </c>
      <c r="AA71" s="244" t="str">
        <f>IF('Measured Data'!$E63&gt;0,'Measured Data'!AA62+'Measured Data'!$E63*'Measured Data'!#REF!/'In Process Calc.'!$J65,"")</f>
        <v/>
      </c>
      <c r="AB71" s="244" t="str">
        <f>IF('Measured Data'!$E63&gt;0,'Measured Data'!AB62+'Measured Data'!$E63*'Measured Data'!#REF!/'In Process Calc.'!$J65,"")</f>
        <v/>
      </c>
      <c r="AC71" s="244" t="str">
        <f>IF('Measured Data'!$E63&gt;0,'Measured Data'!AC62+'Measured Data'!$E63*'Measured Data'!#REF!/'In Process Calc.'!$J65,"")</f>
        <v/>
      </c>
      <c r="AD71" s="244" t="str">
        <f>IF('Measured Data'!$E63&gt;0,'Measured Data'!AD62+'Measured Data'!$E63*'Measured Data'!#REF!/'In Process Calc.'!$J65,"")</f>
        <v/>
      </c>
      <c r="AE71" s="244" t="str">
        <f>IF('Measured Data'!$E63&gt;0,'Measured Data'!AE62+'Measured Data'!$E63*'Measured Data'!#REF!/'In Process Calc.'!$J65,"")</f>
        <v/>
      </c>
      <c r="AF71" s="244" t="str">
        <f>IF('Measured Data'!$E63&gt;0,'Measured Data'!AF62+'Measured Data'!$E63*'Measured Data'!#REF!/'In Process Calc.'!$J65,"")</f>
        <v/>
      </c>
      <c r="AG71" s="244" t="str">
        <f>IF('Measured Data'!$E63&gt;0,'Measured Data'!AG62+'Measured Data'!$E63*'Measured Data'!#REF!/'In Process Calc.'!$J65,"")</f>
        <v/>
      </c>
      <c r="AH71" s="244" t="str">
        <f>IF('Measured Data'!$E63&gt;0,'Measured Data'!AH62+'Measured Data'!$E63*'Measured Data'!#REF!/'In Process Calc.'!$J65,"")</f>
        <v/>
      </c>
      <c r="AI71" s="244" t="str">
        <f>IF('Measured Data'!$E63&gt;0,'Measured Data'!AI62+'Measured Data'!$E63*'Measured Data'!#REF!/'In Process Calc.'!$J65,"")</f>
        <v/>
      </c>
      <c r="AJ71" s="244" t="str">
        <f>IF('Measured Data'!$E63&gt;0,'Measured Data'!AJ62+'Measured Data'!$E63*'Measured Data'!#REF!/'In Process Calc.'!$J65,"")</f>
        <v/>
      </c>
      <c r="AK71" s="244" t="str">
        <f>IF('Measured Data'!$E63&gt;0,'Measured Data'!AK62+'Measured Data'!$E63*'Measured Data'!#REF!/'In Process Calc.'!$J65,"")</f>
        <v/>
      </c>
      <c r="AL71" s="244" t="str">
        <f>IF('Measured Data'!$E63&gt;0,'Measured Data'!AL62+'Measured Data'!$E63*'Measured Data'!#REF!/'In Process Calc.'!$J65,"")</f>
        <v/>
      </c>
      <c r="AM71" s="244" t="str">
        <f>IF('Measured Data'!$E63&gt;0,'Measured Data'!AM62+'Measured Data'!$E63*'Measured Data'!#REF!/'In Process Calc.'!$J65,"")</f>
        <v/>
      </c>
      <c r="AN71" s="244" t="str">
        <f>IF('Measured Data'!$E63&gt;0,'Measured Data'!AN62+'Measured Data'!$E63*'Measured Data'!#REF!/'In Process Calc.'!$J65,"")</f>
        <v/>
      </c>
      <c r="AO71" s="244" t="str">
        <f>IF('Measured Data'!$E63&gt;0,'Measured Data'!AO62+'Measured Data'!$E63*'Measured Data'!#REF!/'In Process Calc.'!$J65,"")</f>
        <v/>
      </c>
      <c r="AP71" s="244" t="str">
        <f>IF('Measured Data'!$E63&gt;0,'Measured Data'!AP62+'Measured Data'!$E63*'Measured Data'!AQ62/'In Process Calc.'!$J65,"")</f>
        <v/>
      </c>
      <c r="AQ71" s="244" t="str">
        <f>IF('Measured Data'!$E63&gt;0,'Measured Data'!#REF!+'Measured Data'!$E63*'Measured Data'!AR62/'In Process Calc.'!$J65,"")</f>
        <v/>
      </c>
      <c r="AR71" s="244" t="str">
        <f>IF('Measured Data'!$E63&gt;0,'Measured Data'!#REF!,"")</f>
        <v/>
      </c>
      <c r="AS71" s="244" t="str">
        <f>IF('Measured Data'!$E63&gt;0,'Measured Data'!#REF!,"")</f>
        <v/>
      </c>
      <c r="AT71" s="244" t="str">
        <f>IF('Measured Data'!$E63&gt;0,'Measured Data'!#REF!,"")</f>
        <v/>
      </c>
      <c r="AU71" s="244" t="str">
        <f>IF('Measured Data'!$E63&gt;0,'Measured Data'!#REF!,"")</f>
        <v/>
      </c>
      <c r="AV71" s="244" t="str">
        <f>IF('Measured Data'!$E63&gt;0,'Measured Data'!#REF!,"")</f>
        <v/>
      </c>
      <c r="AW71" s="244" t="str">
        <f>IF('Measured Data'!$E63&gt;0,'Measured Data'!#REF!,"")</f>
        <v/>
      </c>
      <c r="AX71" s="244" t="str">
        <f>IF('Measured Data'!$E63&gt;0,'Measured Data'!#REF!,"")</f>
        <v/>
      </c>
      <c r="AY71" s="244" t="str">
        <f>IF('Measured Data'!$E63&gt;0,'Measured Data'!#REF!,"")</f>
        <v/>
      </c>
      <c r="AZ71" s="244" t="str">
        <f>IF('Measured Data'!$E63&gt;0,'Measured Data'!#REF!,"")</f>
        <v/>
      </c>
      <c r="BA71" s="244" t="str">
        <f>IF('Measured Data'!$E63&gt;0,'Measured Data'!#REF!,"")</f>
        <v/>
      </c>
      <c r="BB71" s="244" t="str">
        <f>IF('Measured Data'!$E63&gt;0,'Measured Data'!#REF!,"")</f>
        <v/>
      </c>
      <c r="BC71" s="244" t="str">
        <f>IF('Measured Data'!$E63&gt;0,'Measured Data'!#REF!,"")</f>
        <v/>
      </c>
      <c r="BD71" s="244" t="str">
        <f>IF('Measured Data'!$E63&gt;0,'Measured Data'!#REF!,"")</f>
        <v/>
      </c>
      <c r="BE71" s="244" t="str">
        <f>IF('Measured Data'!$E63&gt;0,'Measured Data'!#REF!,"")</f>
        <v/>
      </c>
      <c r="BF71" s="244" t="str">
        <f>IF('Measured Data'!$E63&gt;0,'Measured Data'!#REF!,"")</f>
        <v/>
      </c>
      <c r="BG71" s="244" t="str">
        <f>IF('Measured Data'!$E63&gt;0,'Measured Data'!#REF!,"")</f>
        <v/>
      </c>
      <c r="BH71" s="244" t="str">
        <f>IF('Measured Data'!$E63&gt;0,'Measured Data'!#REF!,"")</f>
        <v/>
      </c>
      <c r="BI71" s="244" t="str">
        <f>IF('Measured Data'!$E63&gt;0,'Measured Data'!#REF!,"")</f>
        <v/>
      </c>
      <c r="BJ71" s="244" t="str">
        <f>IF('Measured Data'!$E63&gt;0,'Measured Data'!#REF!,"")</f>
        <v/>
      </c>
      <c r="BK71" s="244" t="str">
        <f>IF('Measured Data'!$E63&gt;0,'Measured Data'!#REF!,"")</f>
        <v/>
      </c>
      <c r="BL71" s="244" t="str">
        <f>IF('Measured Data'!$E63&gt;0,'Measured Data'!#REF!,"")</f>
        <v/>
      </c>
      <c r="BM71" s="244" t="str">
        <f>IF('Measured Data'!$E63&gt;0,'Measured Data'!#REF!,"")</f>
        <v/>
      </c>
      <c r="BN71" s="244" t="str">
        <f>IF('Measured Data'!$E63&gt;0,'In Process Calc.'!B64,"")</f>
        <v/>
      </c>
      <c r="BO71" s="244" t="str">
        <f>IF('Measured Data'!$E63&gt;0,'In Process Calc.'!C64,"")</f>
        <v/>
      </c>
    </row>
    <row r="72" spans="1:67">
      <c r="A72" s="238" t="str">
        <f>IF('Measured Data'!$E64&gt;0,'Measured Data'!$B$1,"")</f>
        <v/>
      </c>
      <c r="B72" s="238" t="str">
        <f>IF('Measured Data'!$E64&gt;0,'Measured Data'!A63+0.1,"")</f>
        <v/>
      </c>
      <c r="C72" s="242" t="str">
        <f>IF('Measured Data'!$E64&gt;0,'Measured Data'!B63,"")</f>
        <v/>
      </c>
      <c r="D72" s="247" t="str">
        <f>IF('Measured Data'!$E64&gt;0,'Measured Data'!C63,"")</f>
        <v/>
      </c>
      <c r="E72" s="238" t="str">
        <f>IF('Measured Data'!$E64&gt;0,'Measured Data'!D63,"")</f>
        <v/>
      </c>
      <c r="F72" s="238" t="str">
        <f>IF('Measured Data'!$E64&gt;0,'Measured Data'!E63,"")</f>
        <v/>
      </c>
      <c r="G72" s="238" t="str">
        <f>IF('Measured Data'!$E64&gt;0,'Measured Data'!G63,"")</f>
        <v/>
      </c>
      <c r="H72" s="243" t="str">
        <f>IF('Measured Data'!$E64&gt;0,'Measured Data'!H63,"")</f>
        <v/>
      </c>
      <c r="I72" s="243" t="str">
        <f>IF('Measured Data'!$E64&gt;0,'Measured Data'!I63,"")</f>
        <v/>
      </c>
      <c r="J72" s="243" t="str">
        <f>IF('Measured Data'!$E64&gt;0,'Measured Data'!J63,"")</f>
        <v/>
      </c>
      <c r="K72" s="243" t="str">
        <f>IF('Measured Data'!$E64&gt;0,'Measured Data'!K63,"")</f>
        <v/>
      </c>
      <c r="L72" s="238" t="str">
        <f>IF('Measured Data'!$E64&gt;0,'Measured Data'!L63,"")</f>
        <v/>
      </c>
      <c r="M72" s="238" t="str">
        <f>IF('Measured Data'!$E64&gt;0,'Measured Data'!M63,"")</f>
        <v/>
      </c>
      <c r="N72" s="238" t="str">
        <f>IF('Measured Data'!$E64&gt;0,'Measured Data'!N63,"")</f>
        <v/>
      </c>
      <c r="O72" s="238" t="str">
        <f>IF('Measured Data'!$E64&gt;0,'Measured Data'!O63,"")</f>
        <v/>
      </c>
      <c r="P72" s="238" t="str">
        <f>IF('Measured Data'!$E64&gt;0,'Measured Data'!P63,"")</f>
        <v/>
      </c>
      <c r="Q72" s="238" t="str">
        <f>IF('Measured Data'!$E64&gt;0,'Measured Data'!Q63,"")</f>
        <v/>
      </c>
      <c r="R72" s="238" t="str">
        <f>IF('Measured Data'!$E64&gt;0,'Measured Data'!R63,"")</f>
        <v/>
      </c>
      <c r="S72" s="238" t="str">
        <f>IF('Measured Data'!$E64&gt;0,'Measured Data'!S63,"")</f>
        <v/>
      </c>
      <c r="T72" s="244" t="str">
        <f>IF('Measured Data'!$E64&gt;0,'Measured Data'!T63+'Measured Data'!$E64*'Measured Data'!#REF!/'In Process Calc.'!$J66,"")</f>
        <v/>
      </c>
      <c r="U72" s="244" t="str">
        <f>IF('Measured Data'!$E64&gt;0,'Measured Data'!U63+'Measured Data'!$E64*'Measured Data'!#REF!/'In Process Calc.'!$J66,"")</f>
        <v/>
      </c>
      <c r="V72" s="244" t="str">
        <f>IF('Measured Data'!$E64&gt;0,'Measured Data'!V63+'Measured Data'!$E64*'Measured Data'!#REF!/'In Process Calc.'!$J66,"")</f>
        <v/>
      </c>
      <c r="W72" s="244" t="str">
        <f>IF('Measured Data'!$E64&gt;0,'Measured Data'!W63+'Measured Data'!$E64*'Measured Data'!#REF!/'In Process Calc.'!$J66,"")</f>
        <v/>
      </c>
      <c r="X72" s="244" t="str">
        <f>IF('Measured Data'!$E64&gt;0,'Measured Data'!X63+'Measured Data'!$E64*'Measured Data'!#REF!/'In Process Calc.'!$J66,"")</f>
        <v/>
      </c>
      <c r="Y72" s="244" t="str">
        <f>IF('Measured Data'!$E64&gt;0,'Measured Data'!Y63+'Measured Data'!$E64*'Measured Data'!#REF!/'In Process Calc.'!$J66,"")</f>
        <v/>
      </c>
      <c r="Z72" s="244" t="str">
        <f>IF('Measured Data'!$E64&gt;0,'Measured Data'!Z63+'Measured Data'!$E64*'Measured Data'!#REF!/'In Process Calc.'!$J66,"")</f>
        <v/>
      </c>
      <c r="AA72" s="244" t="str">
        <f>IF('Measured Data'!$E64&gt;0,'Measured Data'!AA63+'Measured Data'!$E64*'Measured Data'!#REF!/'In Process Calc.'!$J66,"")</f>
        <v/>
      </c>
      <c r="AB72" s="244" t="str">
        <f>IF('Measured Data'!$E64&gt;0,'Measured Data'!AB63+'Measured Data'!$E64*'Measured Data'!#REF!/'In Process Calc.'!$J66,"")</f>
        <v/>
      </c>
      <c r="AC72" s="244" t="str">
        <f>IF('Measured Data'!$E64&gt;0,'Measured Data'!AC63+'Measured Data'!$E64*'Measured Data'!#REF!/'In Process Calc.'!$J66,"")</f>
        <v/>
      </c>
      <c r="AD72" s="244" t="str">
        <f>IF('Measured Data'!$E64&gt;0,'Measured Data'!AD63+'Measured Data'!$E64*'Measured Data'!#REF!/'In Process Calc.'!$J66,"")</f>
        <v/>
      </c>
      <c r="AE72" s="244" t="str">
        <f>IF('Measured Data'!$E64&gt;0,'Measured Data'!AE63+'Measured Data'!$E64*'Measured Data'!#REF!/'In Process Calc.'!$J66,"")</f>
        <v/>
      </c>
      <c r="AF72" s="244" t="str">
        <f>IF('Measured Data'!$E64&gt;0,'Measured Data'!AF63+'Measured Data'!$E64*'Measured Data'!#REF!/'In Process Calc.'!$J66,"")</f>
        <v/>
      </c>
      <c r="AG72" s="244" t="str">
        <f>IF('Measured Data'!$E64&gt;0,'Measured Data'!AG63+'Measured Data'!$E64*'Measured Data'!#REF!/'In Process Calc.'!$J66,"")</f>
        <v/>
      </c>
      <c r="AH72" s="244" t="str">
        <f>IF('Measured Data'!$E64&gt;0,'Measured Data'!AH63+'Measured Data'!$E64*'Measured Data'!#REF!/'In Process Calc.'!$J66,"")</f>
        <v/>
      </c>
      <c r="AI72" s="244" t="str">
        <f>IF('Measured Data'!$E64&gt;0,'Measured Data'!AI63+'Measured Data'!$E64*'Measured Data'!#REF!/'In Process Calc.'!$J66,"")</f>
        <v/>
      </c>
      <c r="AJ72" s="244" t="str">
        <f>IF('Measured Data'!$E64&gt;0,'Measured Data'!AJ63+'Measured Data'!$E64*'Measured Data'!#REF!/'In Process Calc.'!$J66,"")</f>
        <v/>
      </c>
      <c r="AK72" s="244" t="str">
        <f>IF('Measured Data'!$E64&gt;0,'Measured Data'!AK63+'Measured Data'!$E64*'Measured Data'!#REF!/'In Process Calc.'!$J66,"")</f>
        <v/>
      </c>
      <c r="AL72" s="244" t="str">
        <f>IF('Measured Data'!$E64&gt;0,'Measured Data'!AL63+'Measured Data'!$E64*'Measured Data'!#REF!/'In Process Calc.'!$J66,"")</f>
        <v/>
      </c>
      <c r="AM72" s="244" t="str">
        <f>IF('Measured Data'!$E64&gt;0,'Measured Data'!AM63+'Measured Data'!$E64*'Measured Data'!#REF!/'In Process Calc.'!$J66,"")</f>
        <v/>
      </c>
      <c r="AN72" s="244" t="str">
        <f>IF('Measured Data'!$E64&gt;0,'Measured Data'!AN63+'Measured Data'!$E64*'Measured Data'!#REF!/'In Process Calc.'!$J66,"")</f>
        <v/>
      </c>
      <c r="AO72" s="244" t="str">
        <f>IF('Measured Data'!$E64&gt;0,'Measured Data'!AO63+'Measured Data'!$E64*'Measured Data'!#REF!/'In Process Calc.'!$J66,"")</f>
        <v/>
      </c>
      <c r="AP72" s="244" t="str">
        <f>IF('Measured Data'!$E64&gt;0,'Measured Data'!AP63+'Measured Data'!$E64*'Measured Data'!AQ63/'In Process Calc.'!$J66,"")</f>
        <v/>
      </c>
      <c r="AQ72" s="244" t="str">
        <f>IF('Measured Data'!$E64&gt;0,'Measured Data'!#REF!+'Measured Data'!$E64*'Measured Data'!AR63/'In Process Calc.'!$J66,"")</f>
        <v/>
      </c>
      <c r="AR72" s="244" t="str">
        <f>IF('Measured Data'!$E64&gt;0,'Measured Data'!#REF!,"")</f>
        <v/>
      </c>
      <c r="AS72" s="244" t="str">
        <f>IF('Measured Data'!$E64&gt;0,'Measured Data'!#REF!,"")</f>
        <v/>
      </c>
      <c r="AT72" s="244" t="str">
        <f>IF('Measured Data'!$E64&gt;0,'Measured Data'!#REF!,"")</f>
        <v/>
      </c>
      <c r="AU72" s="244" t="str">
        <f>IF('Measured Data'!$E64&gt;0,'Measured Data'!#REF!,"")</f>
        <v/>
      </c>
      <c r="AV72" s="244" t="str">
        <f>IF('Measured Data'!$E64&gt;0,'Measured Data'!#REF!,"")</f>
        <v/>
      </c>
      <c r="AW72" s="244" t="str">
        <f>IF('Measured Data'!$E64&gt;0,'Measured Data'!#REF!,"")</f>
        <v/>
      </c>
      <c r="AX72" s="244" t="str">
        <f>IF('Measured Data'!$E64&gt;0,'Measured Data'!#REF!,"")</f>
        <v/>
      </c>
      <c r="AY72" s="244" t="str">
        <f>IF('Measured Data'!$E64&gt;0,'Measured Data'!#REF!,"")</f>
        <v/>
      </c>
      <c r="AZ72" s="244" t="str">
        <f>IF('Measured Data'!$E64&gt;0,'Measured Data'!#REF!,"")</f>
        <v/>
      </c>
      <c r="BA72" s="244" t="str">
        <f>IF('Measured Data'!$E64&gt;0,'Measured Data'!#REF!,"")</f>
        <v/>
      </c>
      <c r="BB72" s="244" t="str">
        <f>IF('Measured Data'!$E64&gt;0,'Measured Data'!#REF!,"")</f>
        <v/>
      </c>
      <c r="BC72" s="244" t="str">
        <f>IF('Measured Data'!$E64&gt;0,'Measured Data'!#REF!,"")</f>
        <v/>
      </c>
      <c r="BD72" s="244" t="str">
        <f>IF('Measured Data'!$E64&gt;0,'Measured Data'!#REF!,"")</f>
        <v/>
      </c>
      <c r="BE72" s="244" t="str">
        <f>IF('Measured Data'!$E64&gt;0,'Measured Data'!#REF!,"")</f>
        <v/>
      </c>
      <c r="BF72" s="244" t="str">
        <f>IF('Measured Data'!$E64&gt;0,'Measured Data'!#REF!,"")</f>
        <v/>
      </c>
      <c r="BG72" s="244" t="str">
        <f>IF('Measured Data'!$E64&gt;0,'Measured Data'!#REF!,"")</f>
        <v/>
      </c>
      <c r="BH72" s="244" t="str">
        <f>IF('Measured Data'!$E64&gt;0,'Measured Data'!#REF!,"")</f>
        <v/>
      </c>
      <c r="BI72" s="244" t="str">
        <f>IF('Measured Data'!$E64&gt;0,'Measured Data'!#REF!,"")</f>
        <v/>
      </c>
      <c r="BJ72" s="244" t="str">
        <f>IF('Measured Data'!$E64&gt;0,'Measured Data'!#REF!,"")</f>
        <v/>
      </c>
      <c r="BK72" s="244" t="str">
        <f>IF('Measured Data'!$E64&gt;0,'Measured Data'!#REF!,"")</f>
        <v/>
      </c>
      <c r="BL72" s="244" t="str">
        <f>IF('Measured Data'!$E64&gt;0,'Measured Data'!#REF!,"")</f>
        <v/>
      </c>
      <c r="BM72" s="244" t="str">
        <f>IF('Measured Data'!$E64&gt;0,'Measured Data'!#REF!,"")</f>
        <v/>
      </c>
      <c r="BN72" s="244" t="str">
        <f>IF('Measured Data'!$E64&gt;0,'In Process Calc.'!B65,"")</f>
        <v/>
      </c>
      <c r="BO72" s="244" t="str">
        <f>IF('Measured Data'!$E64&gt;0,'In Process Calc.'!C65,"")</f>
        <v/>
      </c>
    </row>
    <row r="73" spans="1:67">
      <c r="A73" s="238" t="str">
        <f>IF('Measured Data'!$E65&gt;0,'Measured Data'!$B$1,"")</f>
        <v/>
      </c>
      <c r="B73" s="238" t="str">
        <f>IF('Measured Data'!$E65&gt;0,'Measured Data'!A64+0.1,"")</f>
        <v/>
      </c>
      <c r="C73" s="242" t="str">
        <f>IF('Measured Data'!$E65&gt;0,'Measured Data'!B64,"")</f>
        <v/>
      </c>
      <c r="D73" s="247" t="str">
        <f>IF('Measured Data'!$E65&gt;0,'Measured Data'!C64,"")</f>
        <v/>
      </c>
      <c r="E73" s="238" t="str">
        <f>IF('Measured Data'!$E65&gt;0,'Measured Data'!D64,"")</f>
        <v/>
      </c>
      <c r="F73" s="238" t="str">
        <f>IF('Measured Data'!$E65&gt;0,'Measured Data'!E64,"")</f>
        <v/>
      </c>
      <c r="G73" s="238" t="str">
        <f>IF('Measured Data'!$E65&gt;0,'Measured Data'!G64,"")</f>
        <v/>
      </c>
      <c r="H73" s="243" t="str">
        <f>IF('Measured Data'!$E65&gt;0,'Measured Data'!H64,"")</f>
        <v/>
      </c>
      <c r="I73" s="243" t="str">
        <f>IF('Measured Data'!$E65&gt;0,'Measured Data'!I64,"")</f>
        <v/>
      </c>
      <c r="J73" s="243" t="str">
        <f>IF('Measured Data'!$E65&gt;0,'Measured Data'!J64,"")</f>
        <v/>
      </c>
      <c r="K73" s="243" t="str">
        <f>IF('Measured Data'!$E65&gt;0,'Measured Data'!K64,"")</f>
        <v/>
      </c>
      <c r="L73" s="238" t="str">
        <f>IF('Measured Data'!$E65&gt;0,'Measured Data'!L64,"")</f>
        <v/>
      </c>
      <c r="M73" s="238" t="str">
        <f>IF('Measured Data'!$E65&gt;0,'Measured Data'!M64,"")</f>
        <v/>
      </c>
      <c r="N73" s="238" t="str">
        <f>IF('Measured Data'!$E65&gt;0,'Measured Data'!N64,"")</f>
        <v/>
      </c>
      <c r="O73" s="238" t="str">
        <f>IF('Measured Data'!$E65&gt;0,'Measured Data'!O64,"")</f>
        <v/>
      </c>
      <c r="P73" s="238" t="str">
        <f>IF('Measured Data'!$E65&gt;0,'Measured Data'!P64,"")</f>
        <v/>
      </c>
      <c r="Q73" s="238" t="str">
        <f>IF('Measured Data'!$E65&gt;0,'Measured Data'!Q64,"")</f>
        <v/>
      </c>
      <c r="R73" s="238" t="str">
        <f>IF('Measured Data'!$E65&gt;0,'Measured Data'!R64,"")</f>
        <v/>
      </c>
      <c r="S73" s="238" t="str">
        <f>IF('Measured Data'!$E65&gt;0,'Measured Data'!S64,"")</f>
        <v/>
      </c>
      <c r="T73" s="244" t="str">
        <f>IF('Measured Data'!$E65&gt;0,'Measured Data'!T64+'Measured Data'!$E65*'Measured Data'!#REF!/'In Process Calc.'!$J67,"")</f>
        <v/>
      </c>
      <c r="U73" s="244" t="str">
        <f>IF('Measured Data'!$E65&gt;0,'Measured Data'!U64+'Measured Data'!$E65*'Measured Data'!#REF!/'In Process Calc.'!$J67,"")</f>
        <v/>
      </c>
      <c r="V73" s="244" t="str">
        <f>IF('Measured Data'!$E65&gt;0,'Measured Data'!V64+'Measured Data'!$E65*'Measured Data'!#REF!/'In Process Calc.'!$J67,"")</f>
        <v/>
      </c>
      <c r="W73" s="244" t="str">
        <f>IF('Measured Data'!$E65&gt;0,'Measured Data'!W64+'Measured Data'!$E65*'Measured Data'!#REF!/'In Process Calc.'!$J67,"")</f>
        <v/>
      </c>
      <c r="X73" s="244" t="str">
        <f>IF('Measured Data'!$E65&gt;0,'Measured Data'!X64+'Measured Data'!$E65*'Measured Data'!#REF!/'In Process Calc.'!$J67,"")</f>
        <v/>
      </c>
      <c r="Y73" s="244" t="str">
        <f>IF('Measured Data'!$E65&gt;0,'Measured Data'!Y64+'Measured Data'!$E65*'Measured Data'!#REF!/'In Process Calc.'!$J67,"")</f>
        <v/>
      </c>
      <c r="Z73" s="244" t="str">
        <f>IF('Measured Data'!$E65&gt;0,'Measured Data'!Z64+'Measured Data'!$E65*'Measured Data'!#REF!/'In Process Calc.'!$J67,"")</f>
        <v/>
      </c>
      <c r="AA73" s="244" t="str">
        <f>IF('Measured Data'!$E65&gt;0,'Measured Data'!AA64+'Measured Data'!$E65*'Measured Data'!#REF!/'In Process Calc.'!$J67,"")</f>
        <v/>
      </c>
      <c r="AB73" s="244" t="str">
        <f>IF('Measured Data'!$E65&gt;0,'Measured Data'!AB64+'Measured Data'!$E65*'Measured Data'!#REF!/'In Process Calc.'!$J67,"")</f>
        <v/>
      </c>
      <c r="AC73" s="244" t="str">
        <f>IF('Measured Data'!$E65&gt;0,'Measured Data'!AC64+'Measured Data'!$E65*'Measured Data'!#REF!/'In Process Calc.'!$J67,"")</f>
        <v/>
      </c>
      <c r="AD73" s="244" t="str">
        <f>IF('Measured Data'!$E65&gt;0,'Measured Data'!AD64+'Measured Data'!$E65*'Measured Data'!#REF!/'In Process Calc.'!$J67,"")</f>
        <v/>
      </c>
      <c r="AE73" s="244" t="str">
        <f>IF('Measured Data'!$E65&gt;0,'Measured Data'!AE64+'Measured Data'!$E65*'Measured Data'!#REF!/'In Process Calc.'!$J67,"")</f>
        <v/>
      </c>
      <c r="AF73" s="244" t="str">
        <f>IF('Measured Data'!$E65&gt;0,'Measured Data'!AF64+'Measured Data'!$E65*'Measured Data'!#REF!/'In Process Calc.'!$J67,"")</f>
        <v/>
      </c>
      <c r="AG73" s="244" t="str">
        <f>IF('Measured Data'!$E65&gt;0,'Measured Data'!AG64+'Measured Data'!$E65*'Measured Data'!#REF!/'In Process Calc.'!$J67,"")</f>
        <v/>
      </c>
      <c r="AH73" s="244" t="str">
        <f>IF('Measured Data'!$E65&gt;0,'Measured Data'!AH64+'Measured Data'!$E65*'Measured Data'!#REF!/'In Process Calc.'!$J67,"")</f>
        <v/>
      </c>
      <c r="AI73" s="244" t="str">
        <f>IF('Measured Data'!$E65&gt;0,'Measured Data'!AI64+'Measured Data'!$E65*'Measured Data'!#REF!/'In Process Calc.'!$J67,"")</f>
        <v/>
      </c>
      <c r="AJ73" s="244" t="str">
        <f>IF('Measured Data'!$E65&gt;0,'Measured Data'!AJ64+'Measured Data'!$E65*'Measured Data'!#REF!/'In Process Calc.'!$J67,"")</f>
        <v/>
      </c>
      <c r="AK73" s="244" t="str">
        <f>IF('Measured Data'!$E65&gt;0,'Measured Data'!AK64+'Measured Data'!$E65*'Measured Data'!#REF!/'In Process Calc.'!$J67,"")</f>
        <v/>
      </c>
      <c r="AL73" s="244" t="str">
        <f>IF('Measured Data'!$E65&gt;0,'Measured Data'!AL64+'Measured Data'!$E65*'Measured Data'!#REF!/'In Process Calc.'!$J67,"")</f>
        <v/>
      </c>
      <c r="AM73" s="244" t="str">
        <f>IF('Measured Data'!$E65&gt;0,'Measured Data'!AM64+'Measured Data'!$E65*'Measured Data'!#REF!/'In Process Calc.'!$J67,"")</f>
        <v/>
      </c>
      <c r="AN73" s="244" t="str">
        <f>IF('Measured Data'!$E65&gt;0,'Measured Data'!AN64+'Measured Data'!$E65*'Measured Data'!#REF!/'In Process Calc.'!$J67,"")</f>
        <v/>
      </c>
      <c r="AO73" s="244" t="str">
        <f>IF('Measured Data'!$E65&gt;0,'Measured Data'!AO64+'Measured Data'!$E65*'Measured Data'!#REF!/'In Process Calc.'!$J67,"")</f>
        <v/>
      </c>
      <c r="AP73" s="244" t="str">
        <f>IF('Measured Data'!$E65&gt;0,'Measured Data'!AP64+'Measured Data'!$E65*'Measured Data'!AQ64/'In Process Calc.'!$J67,"")</f>
        <v/>
      </c>
      <c r="AQ73" s="244" t="str">
        <f>IF('Measured Data'!$E65&gt;0,'Measured Data'!#REF!+'Measured Data'!$E65*'Measured Data'!AR64/'In Process Calc.'!$J67,"")</f>
        <v/>
      </c>
      <c r="AR73" s="244" t="str">
        <f>IF('Measured Data'!$E65&gt;0,'Measured Data'!#REF!,"")</f>
        <v/>
      </c>
      <c r="AS73" s="244" t="str">
        <f>IF('Measured Data'!$E65&gt;0,'Measured Data'!#REF!,"")</f>
        <v/>
      </c>
      <c r="AT73" s="244" t="str">
        <f>IF('Measured Data'!$E65&gt;0,'Measured Data'!#REF!,"")</f>
        <v/>
      </c>
      <c r="AU73" s="244" t="str">
        <f>IF('Measured Data'!$E65&gt;0,'Measured Data'!#REF!,"")</f>
        <v/>
      </c>
      <c r="AV73" s="244" t="str">
        <f>IF('Measured Data'!$E65&gt;0,'Measured Data'!#REF!,"")</f>
        <v/>
      </c>
      <c r="AW73" s="244" t="str">
        <f>IF('Measured Data'!$E65&gt;0,'Measured Data'!#REF!,"")</f>
        <v/>
      </c>
      <c r="AX73" s="244" t="str">
        <f>IF('Measured Data'!$E65&gt;0,'Measured Data'!#REF!,"")</f>
        <v/>
      </c>
      <c r="AY73" s="244" t="str">
        <f>IF('Measured Data'!$E65&gt;0,'Measured Data'!#REF!,"")</f>
        <v/>
      </c>
      <c r="AZ73" s="244" t="str">
        <f>IF('Measured Data'!$E65&gt;0,'Measured Data'!#REF!,"")</f>
        <v/>
      </c>
      <c r="BA73" s="244" t="str">
        <f>IF('Measured Data'!$E65&gt;0,'Measured Data'!#REF!,"")</f>
        <v/>
      </c>
      <c r="BB73" s="244" t="str">
        <f>IF('Measured Data'!$E65&gt;0,'Measured Data'!#REF!,"")</f>
        <v/>
      </c>
      <c r="BC73" s="244" t="str">
        <f>IF('Measured Data'!$E65&gt;0,'Measured Data'!#REF!,"")</f>
        <v/>
      </c>
      <c r="BD73" s="244" t="str">
        <f>IF('Measured Data'!$E65&gt;0,'Measured Data'!#REF!,"")</f>
        <v/>
      </c>
      <c r="BE73" s="244" t="str">
        <f>IF('Measured Data'!$E65&gt;0,'Measured Data'!#REF!,"")</f>
        <v/>
      </c>
      <c r="BF73" s="244" t="str">
        <f>IF('Measured Data'!$E65&gt;0,'Measured Data'!#REF!,"")</f>
        <v/>
      </c>
      <c r="BG73" s="244" t="str">
        <f>IF('Measured Data'!$E65&gt;0,'Measured Data'!#REF!,"")</f>
        <v/>
      </c>
      <c r="BH73" s="244" t="str">
        <f>IF('Measured Data'!$E65&gt;0,'Measured Data'!#REF!,"")</f>
        <v/>
      </c>
      <c r="BI73" s="244" t="str">
        <f>IF('Measured Data'!$E65&gt;0,'Measured Data'!#REF!,"")</f>
        <v/>
      </c>
      <c r="BJ73" s="244" t="str">
        <f>IF('Measured Data'!$E65&gt;0,'Measured Data'!#REF!,"")</f>
        <v/>
      </c>
      <c r="BK73" s="244" t="str">
        <f>IF('Measured Data'!$E65&gt;0,'Measured Data'!#REF!,"")</f>
        <v/>
      </c>
      <c r="BL73" s="244" t="str">
        <f>IF('Measured Data'!$E65&gt;0,'Measured Data'!#REF!,"")</f>
        <v/>
      </c>
      <c r="BM73" s="244" t="str">
        <f>IF('Measured Data'!$E65&gt;0,'Measured Data'!#REF!,"")</f>
        <v/>
      </c>
      <c r="BN73" s="244" t="str">
        <f>IF('Measured Data'!$E65&gt;0,'In Process Calc.'!B66,"")</f>
        <v/>
      </c>
      <c r="BO73" s="244" t="str">
        <f>IF('Measured Data'!$E65&gt;0,'In Process Calc.'!C66,"")</f>
        <v/>
      </c>
    </row>
    <row r="74" spans="1:67">
      <c r="A74" s="238" t="str">
        <f>IF('Measured Data'!$E66&gt;0,'Measured Data'!$B$1,"")</f>
        <v/>
      </c>
      <c r="B74" s="238" t="str">
        <f>IF('Measured Data'!$E66&gt;0,'Measured Data'!A65+0.1,"")</f>
        <v/>
      </c>
      <c r="C74" s="242" t="str">
        <f>IF('Measured Data'!$E66&gt;0,'Measured Data'!B65,"")</f>
        <v/>
      </c>
      <c r="D74" s="247" t="str">
        <f>IF('Measured Data'!$E66&gt;0,'Measured Data'!C65,"")</f>
        <v/>
      </c>
      <c r="E74" s="238" t="str">
        <f>IF('Measured Data'!$E66&gt;0,'Measured Data'!D65,"")</f>
        <v/>
      </c>
      <c r="F74" s="238" t="str">
        <f>IF('Measured Data'!$E66&gt;0,'Measured Data'!E65,"")</f>
        <v/>
      </c>
      <c r="G74" s="238" t="str">
        <f>IF('Measured Data'!$E66&gt;0,'Measured Data'!G65,"")</f>
        <v/>
      </c>
      <c r="H74" s="243" t="str">
        <f>IF('Measured Data'!$E66&gt;0,'Measured Data'!H65,"")</f>
        <v/>
      </c>
      <c r="I74" s="243" t="str">
        <f>IF('Measured Data'!$E66&gt;0,'Measured Data'!I65,"")</f>
        <v/>
      </c>
      <c r="J74" s="243" t="str">
        <f>IF('Measured Data'!$E66&gt;0,'Measured Data'!J65,"")</f>
        <v/>
      </c>
      <c r="K74" s="243" t="str">
        <f>IF('Measured Data'!$E66&gt;0,'Measured Data'!K65,"")</f>
        <v/>
      </c>
      <c r="L74" s="238" t="str">
        <f>IF('Measured Data'!$E66&gt;0,'Measured Data'!L65,"")</f>
        <v/>
      </c>
      <c r="M74" s="238" t="str">
        <f>IF('Measured Data'!$E66&gt;0,'Measured Data'!M65,"")</f>
        <v/>
      </c>
      <c r="N74" s="238" t="str">
        <f>IF('Measured Data'!$E66&gt;0,'Measured Data'!N65,"")</f>
        <v/>
      </c>
      <c r="O74" s="238" t="str">
        <f>IF('Measured Data'!$E66&gt;0,'Measured Data'!O65,"")</f>
        <v/>
      </c>
      <c r="P74" s="238" t="str">
        <f>IF('Measured Data'!$E66&gt;0,'Measured Data'!P65,"")</f>
        <v/>
      </c>
      <c r="Q74" s="238" t="str">
        <f>IF('Measured Data'!$E66&gt;0,'Measured Data'!Q65,"")</f>
        <v/>
      </c>
      <c r="R74" s="238" t="str">
        <f>IF('Measured Data'!$E66&gt;0,'Measured Data'!R65,"")</f>
        <v/>
      </c>
      <c r="S74" s="238" t="str">
        <f>IF('Measured Data'!$E66&gt;0,'Measured Data'!S65,"")</f>
        <v/>
      </c>
      <c r="T74" s="244" t="str">
        <f>IF('Measured Data'!$E66&gt;0,'Measured Data'!T65+'Measured Data'!$E66*'Measured Data'!#REF!/'In Process Calc.'!$J68,"")</f>
        <v/>
      </c>
      <c r="U74" s="244" t="str">
        <f>IF('Measured Data'!$E66&gt;0,'Measured Data'!U65+'Measured Data'!$E66*'Measured Data'!#REF!/'In Process Calc.'!$J68,"")</f>
        <v/>
      </c>
      <c r="V74" s="244" t="str">
        <f>IF('Measured Data'!$E66&gt;0,'Measured Data'!V65+'Measured Data'!$E66*'Measured Data'!#REF!/'In Process Calc.'!$J68,"")</f>
        <v/>
      </c>
      <c r="W74" s="244" t="str">
        <f>IF('Measured Data'!$E66&gt;0,'Measured Data'!W65+'Measured Data'!$E66*'Measured Data'!#REF!/'In Process Calc.'!$J68,"")</f>
        <v/>
      </c>
      <c r="X74" s="244" t="str">
        <f>IF('Measured Data'!$E66&gt;0,'Measured Data'!X65+'Measured Data'!$E66*'Measured Data'!#REF!/'In Process Calc.'!$J68,"")</f>
        <v/>
      </c>
      <c r="Y74" s="244" t="str">
        <f>IF('Measured Data'!$E66&gt;0,'Measured Data'!Y65+'Measured Data'!$E66*'Measured Data'!#REF!/'In Process Calc.'!$J68,"")</f>
        <v/>
      </c>
      <c r="Z74" s="244" t="str">
        <f>IF('Measured Data'!$E66&gt;0,'Measured Data'!Z65+'Measured Data'!$E66*'Measured Data'!#REF!/'In Process Calc.'!$J68,"")</f>
        <v/>
      </c>
      <c r="AA74" s="244" t="str">
        <f>IF('Measured Data'!$E66&gt;0,'Measured Data'!AA65+'Measured Data'!$E66*'Measured Data'!#REF!/'In Process Calc.'!$J68,"")</f>
        <v/>
      </c>
      <c r="AB74" s="244" t="str">
        <f>IF('Measured Data'!$E66&gt;0,'Measured Data'!AB65+'Measured Data'!$E66*'Measured Data'!#REF!/'In Process Calc.'!$J68,"")</f>
        <v/>
      </c>
      <c r="AC74" s="244" t="str">
        <f>IF('Measured Data'!$E66&gt;0,'Measured Data'!AC65+'Measured Data'!$E66*'Measured Data'!#REF!/'In Process Calc.'!$J68,"")</f>
        <v/>
      </c>
      <c r="AD74" s="244" t="str">
        <f>IF('Measured Data'!$E66&gt;0,'Measured Data'!AD65+'Measured Data'!$E66*'Measured Data'!#REF!/'In Process Calc.'!$J68,"")</f>
        <v/>
      </c>
      <c r="AE74" s="244" t="str">
        <f>IF('Measured Data'!$E66&gt;0,'Measured Data'!AE65+'Measured Data'!$E66*'Measured Data'!#REF!/'In Process Calc.'!$J68,"")</f>
        <v/>
      </c>
      <c r="AF74" s="244" t="str">
        <f>IF('Measured Data'!$E66&gt;0,'Measured Data'!AF65+'Measured Data'!$E66*'Measured Data'!#REF!/'In Process Calc.'!$J68,"")</f>
        <v/>
      </c>
      <c r="AG74" s="244" t="str">
        <f>IF('Measured Data'!$E66&gt;0,'Measured Data'!AG65+'Measured Data'!$E66*'Measured Data'!#REF!/'In Process Calc.'!$J68,"")</f>
        <v/>
      </c>
      <c r="AH74" s="244" t="str">
        <f>IF('Measured Data'!$E66&gt;0,'Measured Data'!AH65+'Measured Data'!$E66*'Measured Data'!#REF!/'In Process Calc.'!$J68,"")</f>
        <v/>
      </c>
      <c r="AI74" s="244" t="str">
        <f>IF('Measured Data'!$E66&gt;0,'Measured Data'!AI65+'Measured Data'!$E66*'Measured Data'!#REF!/'In Process Calc.'!$J68,"")</f>
        <v/>
      </c>
      <c r="AJ74" s="244" t="str">
        <f>IF('Measured Data'!$E66&gt;0,'Measured Data'!AJ65+'Measured Data'!$E66*'Measured Data'!#REF!/'In Process Calc.'!$J68,"")</f>
        <v/>
      </c>
      <c r="AK74" s="244" t="str">
        <f>IF('Measured Data'!$E66&gt;0,'Measured Data'!AK65+'Measured Data'!$E66*'Measured Data'!#REF!/'In Process Calc.'!$J68,"")</f>
        <v/>
      </c>
      <c r="AL74" s="244" t="str">
        <f>IF('Measured Data'!$E66&gt;0,'Measured Data'!AL65+'Measured Data'!$E66*'Measured Data'!#REF!/'In Process Calc.'!$J68,"")</f>
        <v/>
      </c>
      <c r="AM74" s="244" t="str">
        <f>IF('Measured Data'!$E66&gt;0,'Measured Data'!AM65+'Measured Data'!$E66*'Measured Data'!#REF!/'In Process Calc.'!$J68,"")</f>
        <v/>
      </c>
      <c r="AN74" s="244" t="str">
        <f>IF('Measured Data'!$E66&gt;0,'Measured Data'!AN65+'Measured Data'!$E66*'Measured Data'!#REF!/'In Process Calc.'!$J68,"")</f>
        <v/>
      </c>
      <c r="AO74" s="244" t="str">
        <f>IF('Measured Data'!$E66&gt;0,'Measured Data'!AO65+'Measured Data'!$E66*'Measured Data'!#REF!/'In Process Calc.'!$J68,"")</f>
        <v/>
      </c>
      <c r="AP74" s="244" t="str">
        <f>IF('Measured Data'!$E66&gt;0,'Measured Data'!AP65+'Measured Data'!$E66*'Measured Data'!AQ65/'In Process Calc.'!$J68,"")</f>
        <v/>
      </c>
      <c r="AQ74" s="244" t="str">
        <f>IF('Measured Data'!$E66&gt;0,'Measured Data'!#REF!+'Measured Data'!$E66*'Measured Data'!AR65/'In Process Calc.'!$J68,"")</f>
        <v/>
      </c>
      <c r="AR74" s="244" t="str">
        <f>IF('Measured Data'!$E66&gt;0,'Measured Data'!#REF!,"")</f>
        <v/>
      </c>
      <c r="AS74" s="244" t="str">
        <f>IF('Measured Data'!$E66&gt;0,'Measured Data'!#REF!,"")</f>
        <v/>
      </c>
      <c r="AT74" s="244" t="str">
        <f>IF('Measured Data'!$E66&gt;0,'Measured Data'!#REF!,"")</f>
        <v/>
      </c>
      <c r="AU74" s="244" t="str">
        <f>IF('Measured Data'!$E66&gt;0,'Measured Data'!#REF!,"")</f>
        <v/>
      </c>
      <c r="AV74" s="244" t="str">
        <f>IF('Measured Data'!$E66&gt;0,'Measured Data'!#REF!,"")</f>
        <v/>
      </c>
      <c r="AW74" s="244" t="str">
        <f>IF('Measured Data'!$E66&gt;0,'Measured Data'!#REF!,"")</f>
        <v/>
      </c>
      <c r="AX74" s="244" t="str">
        <f>IF('Measured Data'!$E66&gt;0,'Measured Data'!#REF!,"")</f>
        <v/>
      </c>
      <c r="AY74" s="244" t="str">
        <f>IF('Measured Data'!$E66&gt;0,'Measured Data'!#REF!,"")</f>
        <v/>
      </c>
      <c r="AZ74" s="244" t="str">
        <f>IF('Measured Data'!$E66&gt;0,'Measured Data'!#REF!,"")</f>
        <v/>
      </c>
      <c r="BA74" s="244" t="str">
        <f>IF('Measured Data'!$E66&gt;0,'Measured Data'!#REF!,"")</f>
        <v/>
      </c>
      <c r="BB74" s="244" t="str">
        <f>IF('Measured Data'!$E66&gt;0,'Measured Data'!#REF!,"")</f>
        <v/>
      </c>
      <c r="BC74" s="244" t="str">
        <f>IF('Measured Data'!$E66&gt;0,'Measured Data'!#REF!,"")</f>
        <v/>
      </c>
      <c r="BD74" s="244" t="str">
        <f>IF('Measured Data'!$E66&gt;0,'Measured Data'!#REF!,"")</f>
        <v/>
      </c>
      <c r="BE74" s="244" t="str">
        <f>IF('Measured Data'!$E66&gt;0,'Measured Data'!#REF!,"")</f>
        <v/>
      </c>
      <c r="BF74" s="244" t="str">
        <f>IF('Measured Data'!$E66&gt;0,'Measured Data'!#REF!,"")</f>
        <v/>
      </c>
      <c r="BG74" s="244" t="str">
        <f>IF('Measured Data'!$E66&gt;0,'Measured Data'!#REF!,"")</f>
        <v/>
      </c>
      <c r="BH74" s="244" t="str">
        <f>IF('Measured Data'!$E66&gt;0,'Measured Data'!#REF!,"")</f>
        <v/>
      </c>
      <c r="BI74" s="244" t="str">
        <f>IF('Measured Data'!$E66&gt;0,'Measured Data'!#REF!,"")</f>
        <v/>
      </c>
      <c r="BJ74" s="244" t="str">
        <f>IF('Measured Data'!$E66&gt;0,'Measured Data'!#REF!,"")</f>
        <v/>
      </c>
      <c r="BK74" s="244" t="str">
        <f>IF('Measured Data'!$E66&gt;0,'Measured Data'!#REF!,"")</f>
        <v/>
      </c>
      <c r="BL74" s="244" t="str">
        <f>IF('Measured Data'!$E66&gt;0,'Measured Data'!#REF!,"")</f>
        <v/>
      </c>
      <c r="BM74" s="244" t="str">
        <f>IF('Measured Data'!$E66&gt;0,'Measured Data'!#REF!,"")</f>
        <v/>
      </c>
      <c r="BN74" s="244" t="str">
        <f>IF('Measured Data'!$E66&gt;0,'In Process Calc.'!B67,"")</f>
        <v/>
      </c>
      <c r="BO74" s="244" t="str">
        <f>IF('Measured Data'!$E66&gt;0,'In Process Calc.'!C67,"")</f>
        <v/>
      </c>
    </row>
    <row r="75" spans="1:67">
      <c r="A75" s="238" t="str">
        <f>IF('Measured Data'!$E67&gt;0,'Measured Data'!$B$1,"")</f>
        <v/>
      </c>
      <c r="B75" s="238" t="str">
        <f>IF('Measured Data'!$E67&gt;0,'Measured Data'!A66+0.1,"")</f>
        <v/>
      </c>
      <c r="C75" s="242" t="str">
        <f>IF('Measured Data'!$E67&gt;0,'Measured Data'!B66,"")</f>
        <v/>
      </c>
      <c r="D75" s="247" t="str">
        <f>IF('Measured Data'!$E67&gt;0,'Measured Data'!C66,"")</f>
        <v/>
      </c>
      <c r="E75" s="238" t="str">
        <f>IF('Measured Data'!$E67&gt;0,'Measured Data'!D66,"")</f>
        <v/>
      </c>
      <c r="F75" s="238" t="str">
        <f>IF('Measured Data'!$E67&gt;0,'Measured Data'!E66,"")</f>
        <v/>
      </c>
      <c r="G75" s="238" t="str">
        <f>IF('Measured Data'!$E67&gt;0,'Measured Data'!G66,"")</f>
        <v/>
      </c>
      <c r="H75" s="243" t="str">
        <f>IF('Measured Data'!$E67&gt;0,'Measured Data'!H66,"")</f>
        <v/>
      </c>
      <c r="I75" s="243" t="str">
        <f>IF('Measured Data'!$E67&gt;0,'Measured Data'!I66,"")</f>
        <v/>
      </c>
      <c r="J75" s="243" t="str">
        <f>IF('Measured Data'!$E67&gt;0,'Measured Data'!J66,"")</f>
        <v/>
      </c>
      <c r="K75" s="243" t="str">
        <f>IF('Measured Data'!$E67&gt;0,'Measured Data'!K66,"")</f>
        <v/>
      </c>
      <c r="L75" s="238" t="str">
        <f>IF('Measured Data'!$E67&gt;0,'Measured Data'!L66,"")</f>
        <v/>
      </c>
      <c r="M75" s="238" t="str">
        <f>IF('Measured Data'!$E67&gt;0,'Measured Data'!M66,"")</f>
        <v/>
      </c>
      <c r="N75" s="238" t="str">
        <f>IF('Measured Data'!$E67&gt;0,'Measured Data'!N66,"")</f>
        <v/>
      </c>
      <c r="O75" s="238" t="str">
        <f>IF('Measured Data'!$E67&gt;0,'Measured Data'!O66,"")</f>
        <v/>
      </c>
      <c r="P75" s="238" t="str">
        <f>IF('Measured Data'!$E67&gt;0,'Measured Data'!P66,"")</f>
        <v/>
      </c>
      <c r="Q75" s="238" t="str">
        <f>IF('Measured Data'!$E67&gt;0,'Measured Data'!Q66,"")</f>
        <v/>
      </c>
      <c r="R75" s="238" t="str">
        <f>IF('Measured Data'!$E67&gt;0,'Measured Data'!R66,"")</f>
        <v/>
      </c>
      <c r="S75" s="238" t="str">
        <f>IF('Measured Data'!$E67&gt;0,'Measured Data'!S66,"")</f>
        <v/>
      </c>
      <c r="T75" s="244" t="str">
        <f>IF('Measured Data'!$E67&gt;0,'Measured Data'!T66+'Measured Data'!$E67*'Measured Data'!#REF!/'In Process Calc.'!$J69,"")</f>
        <v/>
      </c>
      <c r="U75" s="244" t="str">
        <f>IF('Measured Data'!$E67&gt;0,'Measured Data'!U66+'Measured Data'!$E67*'Measured Data'!#REF!/'In Process Calc.'!$J69,"")</f>
        <v/>
      </c>
      <c r="V75" s="244" t="str">
        <f>IF('Measured Data'!$E67&gt;0,'Measured Data'!V66+'Measured Data'!$E67*'Measured Data'!#REF!/'In Process Calc.'!$J69,"")</f>
        <v/>
      </c>
      <c r="W75" s="244" t="str">
        <f>IF('Measured Data'!$E67&gt;0,'Measured Data'!W66+'Measured Data'!$E67*'Measured Data'!#REF!/'In Process Calc.'!$J69,"")</f>
        <v/>
      </c>
      <c r="X75" s="244" t="str">
        <f>IF('Measured Data'!$E67&gt;0,'Measured Data'!X66+'Measured Data'!$E67*'Measured Data'!#REF!/'In Process Calc.'!$J69,"")</f>
        <v/>
      </c>
      <c r="Y75" s="244" t="str">
        <f>IF('Measured Data'!$E67&gt;0,'Measured Data'!Y66+'Measured Data'!$E67*'Measured Data'!#REF!/'In Process Calc.'!$J69,"")</f>
        <v/>
      </c>
      <c r="Z75" s="244" t="str">
        <f>IF('Measured Data'!$E67&gt;0,'Measured Data'!Z66+'Measured Data'!$E67*'Measured Data'!#REF!/'In Process Calc.'!$J69,"")</f>
        <v/>
      </c>
      <c r="AA75" s="244" t="str">
        <f>IF('Measured Data'!$E67&gt;0,'Measured Data'!AA66+'Measured Data'!$E67*'Measured Data'!#REF!/'In Process Calc.'!$J69,"")</f>
        <v/>
      </c>
      <c r="AB75" s="244" t="str">
        <f>IF('Measured Data'!$E67&gt;0,'Measured Data'!AB66+'Measured Data'!$E67*'Measured Data'!#REF!/'In Process Calc.'!$J69,"")</f>
        <v/>
      </c>
      <c r="AC75" s="244" t="str">
        <f>IF('Measured Data'!$E67&gt;0,'Measured Data'!AC66+'Measured Data'!$E67*'Measured Data'!#REF!/'In Process Calc.'!$J69,"")</f>
        <v/>
      </c>
      <c r="AD75" s="244" t="str">
        <f>IF('Measured Data'!$E67&gt;0,'Measured Data'!AD66+'Measured Data'!$E67*'Measured Data'!#REF!/'In Process Calc.'!$J69,"")</f>
        <v/>
      </c>
      <c r="AE75" s="244" t="str">
        <f>IF('Measured Data'!$E67&gt;0,'Measured Data'!AE66+'Measured Data'!$E67*'Measured Data'!#REF!/'In Process Calc.'!$J69,"")</f>
        <v/>
      </c>
      <c r="AF75" s="244" t="str">
        <f>IF('Measured Data'!$E67&gt;0,'Measured Data'!AF66+'Measured Data'!$E67*'Measured Data'!#REF!/'In Process Calc.'!$J69,"")</f>
        <v/>
      </c>
      <c r="AG75" s="244" t="str">
        <f>IF('Measured Data'!$E67&gt;0,'Measured Data'!AG66+'Measured Data'!$E67*'Measured Data'!#REF!/'In Process Calc.'!$J69,"")</f>
        <v/>
      </c>
      <c r="AH75" s="244" t="str">
        <f>IF('Measured Data'!$E67&gt;0,'Measured Data'!AH66+'Measured Data'!$E67*'Measured Data'!#REF!/'In Process Calc.'!$J69,"")</f>
        <v/>
      </c>
      <c r="AI75" s="244" t="str">
        <f>IF('Measured Data'!$E67&gt;0,'Measured Data'!AI66+'Measured Data'!$E67*'Measured Data'!#REF!/'In Process Calc.'!$J69,"")</f>
        <v/>
      </c>
      <c r="AJ75" s="244" t="str">
        <f>IF('Measured Data'!$E67&gt;0,'Measured Data'!AJ66+'Measured Data'!$E67*'Measured Data'!#REF!/'In Process Calc.'!$J69,"")</f>
        <v/>
      </c>
      <c r="AK75" s="244" t="str">
        <f>IF('Measured Data'!$E67&gt;0,'Measured Data'!AK66+'Measured Data'!$E67*'Measured Data'!#REF!/'In Process Calc.'!$J69,"")</f>
        <v/>
      </c>
      <c r="AL75" s="244" t="str">
        <f>IF('Measured Data'!$E67&gt;0,'Measured Data'!AL66+'Measured Data'!$E67*'Measured Data'!#REF!/'In Process Calc.'!$J69,"")</f>
        <v/>
      </c>
      <c r="AM75" s="244" t="str">
        <f>IF('Measured Data'!$E67&gt;0,'Measured Data'!AM66+'Measured Data'!$E67*'Measured Data'!#REF!/'In Process Calc.'!$J69,"")</f>
        <v/>
      </c>
      <c r="AN75" s="244" t="str">
        <f>IF('Measured Data'!$E67&gt;0,'Measured Data'!AN66+'Measured Data'!$E67*'Measured Data'!#REF!/'In Process Calc.'!$J69,"")</f>
        <v/>
      </c>
      <c r="AO75" s="244" t="str">
        <f>IF('Measured Data'!$E67&gt;0,'Measured Data'!AO66+'Measured Data'!$E67*'Measured Data'!#REF!/'In Process Calc.'!$J69,"")</f>
        <v/>
      </c>
      <c r="AP75" s="244" t="str">
        <f>IF('Measured Data'!$E67&gt;0,'Measured Data'!AP66+'Measured Data'!$E67*'Measured Data'!AQ66/'In Process Calc.'!$J69,"")</f>
        <v/>
      </c>
      <c r="AQ75" s="244" t="str">
        <f>IF('Measured Data'!$E67&gt;0,'Measured Data'!#REF!+'Measured Data'!$E67*'Measured Data'!AR66/'In Process Calc.'!$J69,"")</f>
        <v/>
      </c>
      <c r="AR75" s="244" t="str">
        <f>IF('Measured Data'!$E67&gt;0,'Measured Data'!#REF!,"")</f>
        <v/>
      </c>
      <c r="AS75" s="244" t="str">
        <f>IF('Measured Data'!$E67&gt;0,'Measured Data'!#REF!,"")</f>
        <v/>
      </c>
      <c r="AT75" s="244" t="str">
        <f>IF('Measured Data'!$E67&gt;0,'Measured Data'!#REF!,"")</f>
        <v/>
      </c>
      <c r="AU75" s="244" t="str">
        <f>IF('Measured Data'!$E67&gt;0,'Measured Data'!#REF!,"")</f>
        <v/>
      </c>
      <c r="AV75" s="244" t="str">
        <f>IF('Measured Data'!$E67&gt;0,'Measured Data'!#REF!,"")</f>
        <v/>
      </c>
      <c r="AW75" s="244" t="str">
        <f>IF('Measured Data'!$E67&gt;0,'Measured Data'!#REF!,"")</f>
        <v/>
      </c>
      <c r="AX75" s="244" t="str">
        <f>IF('Measured Data'!$E67&gt;0,'Measured Data'!#REF!,"")</f>
        <v/>
      </c>
      <c r="AY75" s="244" t="str">
        <f>IF('Measured Data'!$E67&gt;0,'Measured Data'!#REF!,"")</f>
        <v/>
      </c>
      <c r="AZ75" s="244" t="str">
        <f>IF('Measured Data'!$E67&gt;0,'Measured Data'!#REF!,"")</f>
        <v/>
      </c>
      <c r="BA75" s="244" t="str">
        <f>IF('Measured Data'!$E67&gt;0,'Measured Data'!#REF!,"")</f>
        <v/>
      </c>
      <c r="BB75" s="244" t="str">
        <f>IF('Measured Data'!$E67&gt;0,'Measured Data'!#REF!,"")</f>
        <v/>
      </c>
      <c r="BC75" s="244" t="str">
        <f>IF('Measured Data'!$E67&gt;0,'Measured Data'!#REF!,"")</f>
        <v/>
      </c>
      <c r="BD75" s="244" t="str">
        <f>IF('Measured Data'!$E67&gt;0,'Measured Data'!#REF!,"")</f>
        <v/>
      </c>
      <c r="BE75" s="244" t="str">
        <f>IF('Measured Data'!$E67&gt;0,'Measured Data'!#REF!,"")</f>
        <v/>
      </c>
      <c r="BF75" s="244" t="str">
        <f>IF('Measured Data'!$E67&gt;0,'Measured Data'!#REF!,"")</f>
        <v/>
      </c>
      <c r="BG75" s="244" t="str">
        <f>IF('Measured Data'!$E67&gt;0,'Measured Data'!#REF!,"")</f>
        <v/>
      </c>
      <c r="BH75" s="244" t="str">
        <f>IF('Measured Data'!$E67&gt;0,'Measured Data'!#REF!,"")</f>
        <v/>
      </c>
      <c r="BI75" s="244" t="str">
        <f>IF('Measured Data'!$E67&gt;0,'Measured Data'!#REF!,"")</f>
        <v/>
      </c>
      <c r="BJ75" s="244" t="str">
        <f>IF('Measured Data'!$E67&gt;0,'Measured Data'!#REF!,"")</f>
        <v/>
      </c>
      <c r="BK75" s="244" t="str">
        <f>IF('Measured Data'!$E67&gt;0,'Measured Data'!#REF!,"")</f>
        <v/>
      </c>
      <c r="BL75" s="244" t="str">
        <f>IF('Measured Data'!$E67&gt;0,'Measured Data'!#REF!,"")</f>
        <v/>
      </c>
      <c r="BM75" s="244" t="str">
        <f>IF('Measured Data'!$E67&gt;0,'Measured Data'!#REF!,"")</f>
        <v/>
      </c>
      <c r="BN75" s="244" t="str">
        <f>IF('Measured Data'!$E67&gt;0,'In Process Calc.'!B68,"")</f>
        <v/>
      </c>
      <c r="BO75" s="244" t="str">
        <f>IF('Measured Data'!$E67&gt;0,'In Process Calc.'!C68,"")</f>
        <v/>
      </c>
    </row>
    <row r="76" spans="1:67">
      <c r="A76" s="238" t="str">
        <f>IF('Measured Data'!$E68&gt;0,'Measured Data'!$B$1,"")</f>
        <v/>
      </c>
      <c r="B76" s="238" t="str">
        <f>IF('Measured Data'!$E68&gt;0,'Measured Data'!A67+0.1,"")</f>
        <v/>
      </c>
      <c r="C76" s="242" t="str">
        <f>IF('Measured Data'!$E68&gt;0,'Measured Data'!B67,"")</f>
        <v/>
      </c>
      <c r="D76" s="247" t="str">
        <f>IF('Measured Data'!$E68&gt;0,'Measured Data'!C67,"")</f>
        <v/>
      </c>
      <c r="E76" s="238" t="str">
        <f>IF('Measured Data'!$E68&gt;0,'Measured Data'!D67,"")</f>
        <v/>
      </c>
      <c r="F76" s="238" t="str">
        <f>IF('Measured Data'!$E68&gt;0,'Measured Data'!E67,"")</f>
        <v/>
      </c>
      <c r="G76" s="238" t="str">
        <f>IF('Measured Data'!$E68&gt;0,'Measured Data'!G67,"")</f>
        <v/>
      </c>
      <c r="H76" s="243" t="str">
        <f>IF('Measured Data'!$E68&gt;0,'Measured Data'!H67,"")</f>
        <v/>
      </c>
      <c r="I76" s="243" t="str">
        <f>IF('Measured Data'!$E68&gt;0,'Measured Data'!I67,"")</f>
        <v/>
      </c>
      <c r="J76" s="243" t="str">
        <f>IF('Measured Data'!$E68&gt;0,'Measured Data'!J67,"")</f>
        <v/>
      </c>
      <c r="K76" s="243" t="str">
        <f>IF('Measured Data'!$E68&gt;0,'Measured Data'!K67,"")</f>
        <v/>
      </c>
      <c r="L76" s="238" t="str">
        <f>IF('Measured Data'!$E68&gt;0,'Measured Data'!L67,"")</f>
        <v/>
      </c>
      <c r="M76" s="238" t="str">
        <f>IF('Measured Data'!$E68&gt;0,'Measured Data'!M67,"")</f>
        <v/>
      </c>
      <c r="N76" s="238" t="str">
        <f>IF('Measured Data'!$E68&gt;0,'Measured Data'!N67,"")</f>
        <v/>
      </c>
      <c r="O76" s="238" t="str">
        <f>IF('Measured Data'!$E68&gt;0,'Measured Data'!O67,"")</f>
        <v/>
      </c>
      <c r="P76" s="238" t="str">
        <f>IF('Measured Data'!$E68&gt;0,'Measured Data'!P67,"")</f>
        <v/>
      </c>
      <c r="Q76" s="238" t="str">
        <f>IF('Measured Data'!$E68&gt;0,'Measured Data'!Q67,"")</f>
        <v/>
      </c>
      <c r="R76" s="238" t="str">
        <f>IF('Measured Data'!$E68&gt;0,'Measured Data'!R67,"")</f>
        <v/>
      </c>
      <c r="S76" s="238" t="str">
        <f>IF('Measured Data'!$E68&gt;0,'Measured Data'!S67,"")</f>
        <v/>
      </c>
      <c r="T76" s="244" t="str">
        <f>IF('Measured Data'!$E68&gt;0,'Measured Data'!T67+'Measured Data'!$E68*'Measured Data'!#REF!/'In Process Calc.'!$J70,"")</f>
        <v/>
      </c>
      <c r="U76" s="244" t="str">
        <f>IF('Measured Data'!$E68&gt;0,'Measured Data'!U67+'Measured Data'!$E68*'Measured Data'!#REF!/'In Process Calc.'!$J70,"")</f>
        <v/>
      </c>
      <c r="V76" s="244" t="str">
        <f>IF('Measured Data'!$E68&gt;0,'Measured Data'!V67+'Measured Data'!$E68*'Measured Data'!#REF!/'In Process Calc.'!$J70,"")</f>
        <v/>
      </c>
      <c r="W76" s="244" t="str">
        <f>IF('Measured Data'!$E68&gt;0,'Measured Data'!W67+'Measured Data'!$E68*'Measured Data'!#REF!/'In Process Calc.'!$J70,"")</f>
        <v/>
      </c>
      <c r="X76" s="244" t="str">
        <f>IF('Measured Data'!$E68&gt;0,'Measured Data'!X67+'Measured Data'!$E68*'Measured Data'!#REF!/'In Process Calc.'!$J70,"")</f>
        <v/>
      </c>
      <c r="Y76" s="244" t="str">
        <f>IF('Measured Data'!$E68&gt;0,'Measured Data'!Y67+'Measured Data'!$E68*'Measured Data'!#REF!/'In Process Calc.'!$J70,"")</f>
        <v/>
      </c>
      <c r="Z76" s="244" t="str">
        <f>IF('Measured Data'!$E68&gt;0,'Measured Data'!Z67+'Measured Data'!$E68*'Measured Data'!#REF!/'In Process Calc.'!$J70,"")</f>
        <v/>
      </c>
      <c r="AA76" s="244" t="str">
        <f>IF('Measured Data'!$E68&gt;0,'Measured Data'!AA67+'Measured Data'!$E68*'Measured Data'!#REF!/'In Process Calc.'!$J70,"")</f>
        <v/>
      </c>
      <c r="AB76" s="244" t="str">
        <f>IF('Measured Data'!$E68&gt;0,'Measured Data'!AB67+'Measured Data'!$E68*'Measured Data'!#REF!/'In Process Calc.'!$J70,"")</f>
        <v/>
      </c>
      <c r="AC76" s="244" t="str">
        <f>IF('Measured Data'!$E68&gt;0,'Measured Data'!AC67+'Measured Data'!$E68*'Measured Data'!#REF!/'In Process Calc.'!$J70,"")</f>
        <v/>
      </c>
      <c r="AD76" s="244" t="str">
        <f>IF('Measured Data'!$E68&gt;0,'Measured Data'!AD67+'Measured Data'!$E68*'Measured Data'!#REF!/'In Process Calc.'!$J70,"")</f>
        <v/>
      </c>
      <c r="AE76" s="244" t="str">
        <f>IF('Measured Data'!$E68&gt;0,'Measured Data'!AE67+'Measured Data'!$E68*'Measured Data'!#REF!/'In Process Calc.'!$J70,"")</f>
        <v/>
      </c>
      <c r="AF76" s="244" t="str">
        <f>IF('Measured Data'!$E68&gt;0,'Measured Data'!AF67+'Measured Data'!$E68*'Measured Data'!#REF!/'In Process Calc.'!$J70,"")</f>
        <v/>
      </c>
      <c r="AG76" s="244" t="str">
        <f>IF('Measured Data'!$E68&gt;0,'Measured Data'!AG67+'Measured Data'!$E68*'Measured Data'!#REF!/'In Process Calc.'!$J70,"")</f>
        <v/>
      </c>
      <c r="AH76" s="244" t="str">
        <f>IF('Measured Data'!$E68&gt;0,'Measured Data'!AH67+'Measured Data'!$E68*'Measured Data'!#REF!/'In Process Calc.'!$J70,"")</f>
        <v/>
      </c>
      <c r="AI76" s="244" t="str">
        <f>IF('Measured Data'!$E68&gt;0,'Measured Data'!AI67+'Measured Data'!$E68*'Measured Data'!#REF!/'In Process Calc.'!$J70,"")</f>
        <v/>
      </c>
      <c r="AJ76" s="244" t="str">
        <f>IF('Measured Data'!$E68&gt;0,'Measured Data'!AJ67+'Measured Data'!$E68*'Measured Data'!#REF!/'In Process Calc.'!$J70,"")</f>
        <v/>
      </c>
      <c r="AK76" s="244" t="str">
        <f>IF('Measured Data'!$E68&gt;0,'Measured Data'!AK67+'Measured Data'!$E68*'Measured Data'!#REF!/'In Process Calc.'!$J70,"")</f>
        <v/>
      </c>
      <c r="AL76" s="244" t="str">
        <f>IF('Measured Data'!$E68&gt;0,'Measured Data'!AL67+'Measured Data'!$E68*'Measured Data'!#REF!/'In Process Calc.'!$J70,"")</f>
        <v/>
      </c>
      <c r="AM76" s="244" t="str">
        <f>IF('Measured Data'!$E68&gt;0,'Measured Data'!AM67+'Measured Data'!$E68*'Measured Data'!#REF!/'In Process Calc.'!$J70,"")</f>
        <v/>
      </c>
      <c r="AN76" s="244" t="str">
        <f>IF('Measured Data'!$E68&gt;0,'Measured Data'!AN67+'Measured Data'!$E68*'Measured Data'!#REF!/'In Process Calc.'!$J70,"")</f>
        <v/>
      </c>
      <c r="AO76" s="244" t="str">
        <f>IF('Measured Data'!$E68&gt;0,'Measured Data'!AO67+'Measured Data'!$E68*'Measured Data'!#REF!/'In Process Calc.'!$J70,"")</f>
        <v/>
      </c>
      <c r="AP76" s="244" t="str">
        <f>IF('Measured Data'!$E68&gt;0,'Measured Data'!AP67+'Measured Data'!$E68*'Measured Data'!AQ67/'In Process Calc.'!$J70,"")</f>
        <v/>
      </c>
      <c r="AQ76" s="244" t="str">
        <f>IF('Measured Data'!$E68&gt;0,'Measured Data'!#REF!+'Measured Data'!$E68*'Measured Data'!AR67/'In Process Calc.'!$J70,"")</f>
        <v/>
      </c>
      <c r="AR76" s="244" t="str">
        <f>IF('Measured Data'!$E68&gt;0,'Measured Data'!#REF!,"")</f>
        <v/>
      </c>
      <c r="AS76" s="244" t="str">
        <f>IF('Measured Data'!$E68&gt;0,'Measured Data'!#REF!,"")</f>
        <v/>
      </c>
      <c r="AT76" s="244" t="str">
        <f>IF('Measured Data'!$E68&gt;0,'Measured Data'!#REF!,"")</f>
        <v/>
      </c>
      <c r="AU76" s="244" t="str">
        <f>IF('Measured Data'!$E68&gt;0,'Measured Data'!#REF!,"")</f>
        <v/>
      </c>
      <c r="AV76" s="244" t="str">
        <f>IF('Measured Data'!$E68&gt;0,'Measured Data'!#REF!,"")</f>
        <v/>
      </c>
      <c r="AW76" s="244" t="str">
        <f>IF('Measured Data'!$E68&gt;0,'Measured Data'!#REF!,"")</f>
        <v/>
      </c>
      <c r="AX76" s="244" t="str">
        <f>IF('Measured Data'!$E68&gt;0,'Measured Data'!#REF!,"")</f>
        <v/>
      </c>
      <c r="AY76" s="244" t="str">
        <f>IF('Measured Data'!$E68&gt;0,'Measured Data'!#REF!,"")</f>
        <v/>
      </c>
      <c r="AZ76" s="244" t="str">
        <f>IF('Measured Data'!$E68&gt;0,'Measured Data'!#REF!,"")</f>
        <v/>
      </c>
      <c r="BA76" s="244" t="str">
        <f>IF('Measured Data'!$E68&gt;0,'Measured Data'!#REF!,"")</f>
        <v/>
      </c>
      <c r="BB76" s="244" t="str">
        <f>IF('Measured Data'!$E68&gt;0,'Measured Data'!#REF!,"")</f>
        <v/>
      </c>
      <c r="BC76" s="244" t="str">
        <f>IF('Measured Data'!$E68&gt;0,'Measured Data'!#REF!,"")</f>
        <v/>
      </c>
      <c r="BD76" s="244" t="str">
        <f>IF('Measured Data'!$E68&gt;0,'Measured Data'!#REF!,"")</f>
        <v/>
      </c>
      <c r="BE76" s="244" t="str">
        <f>IF('Measured Data'!$E68&gt;0,'Measured Data'!#REF!,"")</f>
        <v/>
      </c>
      <c r="BF76" s="244" t="str">
        <f>IF('Measured Data'!$E68&gt;0,'Measured Data'!#REF!,"")</f>
        <v/>
      </c>
      <c r="BG76" s="244" t="str">
        <f>IF('Measured Data'!$E68&gt;0,'Measured Data'!#REF!,"")</f>
        <v/>
      </c>
      <c r="BH76" s="244" t="str">
        <f>IF('Measured Data'!$E68&gt;0,'Measured Data'!#REF!,"")</f>
        <v/>
      </c>
      <c r="BI76" s="244" t="str">
        <f>IF('Measured Data'!$E68&gt;0,'Measured Data'!#REF!,"")</f>
        <v/>
      </c>
      <c r="BJ76" s="244" t="str">
        <f>IF('Measured Data'!$E68&gt;0,'Measured Data'!#REF!,"")</f>
        <v/>
      </c>
      <c r="BK76" s="244" t="str">
        <f>IF('Measured Data'!$E68&gt;0,'Measured Data'!#REF!,"")</f>
        <v/>
      </c>
      <c r="BL76" s="244" t="str">
        <f>IF('Measured Data'!$E68&gt;0,'Measured Data'!#REF!,"")</f>
        <v/>
      </c>
      <c r="BM76" s="244" t="str">
        <f>IF('Measured Data'!$E68&gt;0,'Measured Data'!#REF!,"")</f>
        <v/>
      </c>
      <c r="BN76" s="244" t="str">
        <f>IF('Measured Data'!$E68&gt;0,'In Process Calc.'!B69,"")</f>
        <v/>
      </c>
      <c r="BO76" s="244" t="str">
        <f>IF('Measured Data'!$E68&gt;0,'In Process Calc.'!C69,"")</f>
        <v/>
      </c>
    </row>
    <row r="77" spans="1:67">
      <c r="A77" s="238" t="str">
        <f>IF('Measured Data'!$E69&gt;0,'Measured Data'!$B$1,"")</f>
        <v/>
      </c>
      <c r="B77" s="238" t="str">
        <f>IF('Measured Data'!$E69&gt;0,'Measured Data'!A68+0.1,"")</f>
        <v/>
      </c>
      <c r="C77" s="242" t="str">
        <f>IF('Measured Data'!$E69&gt;0,'Measured Data'!B68,"")</f>
        <v/>
      </c>
      <c r="D77" s="247" t="str">
        <f>IF('Measured Data'!$E69&gt;0,'Measured Data'!C68,"")</f>
        <v/>
      </c>
      <c r="E77" s="238" t="str">
        <f>IF('Measured Data'!$E69&gt;0,'Measured Data'!D68,"")</f>
        <v/>
      </c>
      <c r="F77" s="238" t="str">
        <f>IF('Measured Data'!$E69&gt;0,'Measured Data'!E68,"")</f>
        <v/>
      </c>
      <c r="G77" s="238" t="str">
        <f>IF('Measured Data'!$E69&gt;0,'Measured Data'!G68,"")</f>
        <v/>
      </c>
      <c r="H77" s="243" t="str">
        <f>IF('Measured Data'!$E69&gt;0,'Measured Data'!H68,"")</f>
        <v/>
      </c>
      <c r="I77" s="243" t="str">
        <f>IF('Measured Data'!$E69&gt;0,'Measured Data'!I68,"")</f>
        <v/>
      </c>
      <c r="J77" s="243" t="str">
        <f>IF('Measured Data'!$E69&gt;0,'Measured Data'!J68,"")</f>
        <v/>
      </c>
      <c r="K77" s="243" t="str">
        <f>IF('Measured Data'!$E69&gt;0,'Measured Data'!K68,"")</f>
        <v/>
      </c>
      <c r="L77" s="238" t="str">
        <f>IF('Measured Data'!$E69&gt;0,'Measured Data'!L68,"")</f>
        <v/>
      </c>
      <c r="M77" s="238" t="str">
        <f>IF('Measured Data'!$E69&gt;0,'Measured Data'!M68,"")</f>
        <v/>
      </c>
      <c r="N77" s="238" t="str">
        <f>IF('Measured Data'!$E69&gt;0,'Measured Data'!N68,"")</f>
        <v/>
      </c>
      <c r="O77" s="238" t="str">
        <f>IF('Measured Data'!$E69&gt;0,'Measured Data'!O68,"")</f>
        <v/>
      </c>
      <c r="P77" s="238" t="str">
        <f>IF('Measured Data'!$E69&gt;0,'Measured Data'!P68,"")</f>
        <v/>
      </c>
      <c r="Q77" s="238" t="str">
        <f>IF('Measured Data'!$E69&gt;0,'Measured Data'!Q68,"")</f>
        <v/>
      </c>
      <c r="R77" s="238" t="str">
        <f>IF('Measured Data'!$E69&gt;0,'Measured Data'!R68,"")</f>
        <v/>
      </c>
      <c r="S77" s="238" t="str">
        <f>IF('Measured Data'!$E69&gt;0,'Measured Data'!S68,"")</f>
        <v/>
      </c>
      <c r="T77" s="244" t="str">
        <f>IF('Measured Data'!$E69&gt;0,'Measured Data'!T68+'Measured Data'!$E69*'Measured Data'!#REF!/'In Process Calc.'!$J71,"")</f>
        <v/>
      </c>
      <c r="U77" s="244" t="str">
        <f>IF('Measured Data'!$E69&gt;0,'Measured Data'!U68+'Measured Data'!$E69*'Measured Data'!#REF!/'In Process Calc.'!$J71,"")</f>
        <v/>
      </c>
      <c r="V77" s="244" t="str">
        <f>IF('Measured Data'!$E69&gt;0,'Measured Data'!V68+'Measured Data'!$E69*'Measured Data'!#REF!/'In Process Calc.'!$J71,"")</f>
        <v/>
      </c>
      <c r="W77" s="244" t="str">
        <f>IF('Measured Data'!$E69&gt;0,'Measured Data'!W68+'Measured Data'!$E69*'Measured Data'!#REF!/'In Process Calc.'!$J71,"")</f>
        <v/>
      </c>
      <c r="X77" s="244" t="str">
        <f>IF('Measured Data'!$E69&gt;0,'Measured Data'!X68+'Measured Data'!$E69*'Measured Data'!#REF!/'In Process Calc.'!$J71,"")</f>
        <v/>
      </c>
      <c r="Y77" s="244" t="str">
        <f>IF('Measured Data'!$E69&gt;0,'Measured Data'!Y68+'Measured Data'!$E69*'Measured Data'!#REF!/'In Process Calc.'!$J71,"")</f>
        <v/>
      </c>
      <c r="Z77" s="244" t="str">
        <f>IF('Measured Data'!$E69&gt;0,'Measured Data'!Z68+'Measured Data'!$E69*'Measured Data'!#REF!/'In Process Calc.'!$J71,"")</f>
        <v/>
      </c>
      <c r="AA77" s="244" t="str">
        <f>IF('Measured Data'!$E69&gt;0,'Measured Data'!AA68+'Measured Data'!$E69*'Measured Data'!#REF!/'In Process Calc.'!$J71,"")</f>
        <v/>
      </c>
      <c r="AB77" s="244" t="str">
        <f>IF('Measured Data'!$E69&gt;0,'Measured Data'!AB68+'Measured Data'!$E69*'Measured Data'!#REF!/'In Process Calc.'!$J71,"")</f>
        <v/>
      </c>
      <c r="AC77" s="244" t="str">
        <f>IF('Measured Data'!$E69&gt;0,'Measured Data'!AC68+'Measured Data'!$E69*'Measured Data'!#REF!/'In Process Calc.'!$J71,"")</f>
        <v/>
      </c>
      <c r="AD77" s="244" t="str">
        <f>IF('Measured Data'!$E69&gt;0,'Measured Data'!AD68+'Measured Data'!$E69*'Measured Data'!#REF!/'In Process Calc.'!$J71,"")</f>
        <v/>
      </c>
      <c r="AE77" s="244" t="str">
        <f>IF('Measured Data'!$E69&gt;0,'Measured Data'!AE68+'Measured Data'!$E69*'Measured Data'!#REF!/'In Process Calc.'!$J71,"")</f>
        <v/>
      </c>
      <c r="AF77" s="244" t="str">
        <f>IF('Measured Data'!$E69&gt;0,'Measured Data'!AF68+'Measured Data'!$E69*'Measured Data'!#REF!/'In Process Calc.'!$J71,"")</f>
        <v/>
      </c>
      <c r="AG77" s="244" t="str">
        <f>IF('Measured Data'!$E69&gt;0,'Measured Data'!AG68+'Measured Data'!$E69*'Measured Data'!#REF!/'In Process Calc.'!$J71,"")</f>
        <v/>
      </c>
      <c r="AH77" s="244" t="str">
        <f>IF('Measured Data'!$E69&gt;0,'Measured Data'!AH68+'Measured Data'!$E69*'Measured Data'!#REF!/'In Process Calc.'!$J71,"")</f>
        <v/>
      </c>
      <c r="AI77" s="244" t="str">
        <f>IF('Measured Data'!$E69&gt;0,'Measured Data'!AI68+'Measured Data'!$E69*'Measured Data'!#REF!/'In Process Calc.'!$J71,"")</f>
        <v/>
      </c>
      <c r="AJ77" s="244" t="str">
        <f>IF('Measured Data'!$E69&gt;0,'Measured Data'!AJ68+'Measured Data'!$E69*'Measured Data'!#REF!/'In Process Calc.'!$J71,"")</f>
        <v/>
      </c>
      <c r="AK77" s="244" t="str">
        <f>IF('Measured Data'!$E69&gt;0,'Measured Data'!AK68+'Measured Data'!$E69*'Measured Data'!#REF!/'In Process Calc.'!$J71,"")</f>
        <v/>
      </c>
      <c r="AL77" s="244" t="str">
        <f>IF('Measured Data'!$E69&gt;0,'Measured Data'!AL68+'Measured Data'!$E69*'Measured Data'!#REF!/'In Process Calc.'!$J71,"")</f>
        <v/>
      </c>
      <c r="AM77" s="244" t="str">
        <f>IF('Measured Data'!$E69&gt;0,'Measured Data'!AM68+'Measured Data'!$E69*'Measured Data'!#REF!/'In Process Calc.'!$J71,"")</f>
        <v/>
      </c>
      <c r="AN77" s="244" t="str">
        <f>IF('Measured Data'!$E69&gt;0,'Measured Data'!AN68+'Measured Data'!$E69*'Measured Data'!#REF!/'In Process Calc.'!$J71,"")</f>
        <v/>
      </c>
      <c r="AO77" s="244" t="str">
        <f>IF('Measured Data'!$E69&gt;0,'Measured Data'!AO68+'Measured Data'!$E69*'Measured Data'!#REF!/'In Process Calc.'!$J71,"")</f>
        <v/>
      </c>
      <c r="AP77" s="244" t="str">
        <f>IF('Measured Data'!$E69&gt;0,'Measured Data'!AP68+'Measured Data'!$E69*'Measured Data'!AQ68/'In Process Calc.'!$J71,"")</f>
        <v/>
      </c>
      <c r="AQ77" s="244" t="str">
        <f>IF('Measured Data'!$E69&gt;0,'Measured Data'!#REF!+'Measured Data'!$E69*'Measured Data'!AR68/'In Process Calc.'!$J71,"")</f>
        <v/>
      </c>
      <c r="AR77" s="244" t="str">
        <f>IF('Measured Data'!$E69&gt;0,'Measured Data'!#REF!,"")</f>
        <v/>
      </c>
      <c r="AS77" s="244" t="str">
        <f>IF('Measured Data'!$E69&gt;0,'Measured Data'!#REF!,"")</f>
        <v/>
      </c>
      <c r="AT77" s="244" t="str">
        <f>IF('Measured Data'!$E69&gt;0,'Measured Data'!#REF!,"")</f>
        <v/>
      </c>
      <c r="AU77" s="244" t="str">
        <f>IF('Measured Data'!$E69&gt;0,'Measured Data'!#REF!,"")</f>
        <v/>
      </c>
      <c r="AV77" s="244" t="str">
        <f>IF('Measured Data'!$E69&gt;0,'Measured Data'!#REF!,"")</f>
        <v/>
      </c>
      <c r="AW77" s="244" t="str">
        <f>IF('Measured Data'!$E69&gt;0,'Measured Data'!#REF!,"")</f>
        <v/>
      </c>
      <c r="AX77" s="244" t="str">
        <f>IF('Measured Data'!$E69&gt;0,'Measured Data'!#REF!,"")</f>
        <v/>
      </c>
      <c r="AY77" s="244" t="str">
        <f>IF('Measured Data'!$E69&gt;0,'Measured Data'!#REF!,"")</f>
        <v/>
      </c>
      <c r="AZ77" s="244" t="str">
        <f>IF('Measured Data'!$E69&gt;0,'Measured Data'!#REF!,"")</f>
        <v/>
      </c>
      <c r="BA77" s="244" t="str">
        <f>IF('Measured Data'!$E69&gt;0,'Measured Data'!#REF!,"")</f>
        <v/>
      </c>
      <c r="BB77" s="244" t="str">
        <f>IF('Measured Data'!$E69&gt;0,'Measured Data'!#REF!,"")</f>
        <v/>
      </c>
      <c r="BC77" s="244" t="str">
        <f>IF('Measured Data'!$E69&gt;0,'Measured Data'!#REF!,"")</f>
        <v/>
      </c>
      <c r="BD77" s="244" t="str">
        <f>IF('Measured Data'!$E69&gt;0,'Measured Data'!#REF!,"")</f>
        <v/>
      </c>
      <c r="BE77" s="244" t="str">
        <f>IF('Measured Data'!$E69&gt;0,'Measured Data'!#REF!,"")</f>
        <v/>
      </c>
      <c r="BF77" s="244" t="str">
        <f>IF('Measured Data'!$E69&gt;0,'Measured Data'!#REF!,"")</f>
        <v/>
      </c>
      <c r="BG77" s="244" t="str">
        <f>IF('Measured Data'!$E69&gt;0,'Measured Data'!#REF!,"")</f>
        <v/>
      </c>
      <c r="BH77" s="244" t="str">
        <f>IF('Measured Data'!$E69&gt;0,'Measured Data'!#REF!,"")</f>
        <v/>
      </c>
      <c r="BI77" s="244" t="str">
        <f>IF('Measured Data'!$E69&gt;0,'Measured Data'!#REF!,"")</f>
        <v/>
      </c>
      <c r="BJ77" s="244" t="str">
        <f>IF('Measured Data'!$E69&gt;0,'Measured Data'!#REF!,"")</f>
        <v/>
      </c>
      <c r="BK77" s="244" t="str">
        <f>IF('Measured Data'!$E69&gt;0,'Measured Data'!#REF!,"")</f>
        <v/>
      </c>
      <c r="BL77" s="244" t="str">
        <f>IF('Measured Data'!$E69&gt;0,'Measured Data'!#REF!,"")</f>
        <v/>
      </c>
      <c r="BM77" s="244" t="str">
        <f>IF('Measured Data'!$E69&gt;0,'Measured Data'!#REF!,"")</f>
        <v/>
      </c>
      <c r="BN77" s="244" t="str">
        <f>IF('Measured Data'!$E69&gt;0,'In Process Calc.'!B70,"")</f>
        <v/>
      </c>
      <c r="BO77" s="244" t="str">
        <f>IF('Measured Data'!$E69&gt;0,'In Process Calc.'!C70,"")</f>
        <v/>
      </c>
    </row>
    <row r="78" spans="1:67">
      <c r="A78" s="238" t="str">
        <f>IF('Measured Data'!$E70&gt;0,'Measured Data'!$B$1,"")</f>
        <v/>
      </c>
      <c r="B78" s="238" t="str">
        <f>IF('Measured Data'!$E70&gt;0,'Measured Data'!A69+0.1,"")</f>
        <v/>
      </c>
      <c r="C78" s="242" t="str">
        <f>IF('Measured Data'!$E70&gt;0,'Measured Data'!B69,"")</f>
        <v/>
      </c>
      <c r="D78" s="247" t="str">
        <f>IF('Measured Data'!$E70&gt;0,'Measured Data'!C69,"")</f>
        <v/>
      </c>
      <c r="E78" s="238" t="str">
        <f>IF('Measured Data'!$E70&gt;0,'Measured Data'!D69,"")</f>
        <v/>
      </c>
      <c r="F78" s="238" t="str">
        <f>IF('Measured Data'!$E70&gt;0,'Measured Data'!E69,"")</f>
        <v/>
      </c>
      <c r="G78" s="238" t="str">
        <f>IF('Measured Data'!$E70&gt;0,'Measured Data'!G69,"")</f>
        <v/>
      </c>
      <c r="H78" s="243" t="str">
        <f>IF('Measured Data'!$E70&gt;0,'Measured Data'!H69,"")</f>
        <v/>
      </c>
      <c r="I78" s="243" t="str">
        <f>IF('Measured Data'!$E70&gt;0,'Measured Data'!I69,"")</f>
        <v/>
      </c>
      <c r="J78" s="243" t="str">
        <f>IF('Measured Data'!$E70&gt;0,'Measured Data'!J69,"")</f>
        <v/>
      </c>
      <c r="K78" s="243" t="str">
        <f>IF('Measured Data'!$E70&gt;0,'Measured Data'!K69,"")</f>
        <v/>
      </c>
      <c r="L78" s="238" t="str">
        <f>IF('Measured Data'!$E70&gt;0,'Measured Data'!L69,"")</f>
        <v/>
      </c>
      <c r="M78" s="238" t="str">
        <f>IF('Measured Data'!$E70&gt;0,'Measured Data'!M69,"")</f>
        <v/>
      </c>
      <c r="N78" s="238" t="str">
        <f>IF('Measured Data'!$E70&gt;0,'Measured Data'!N69,"")</f>
        <v/>
      </c>
      <c r="O78" s="238" t="str">
        <f>IF('Measured Data'!$E70&gt;0,'Measured Data'!O69,"")</f>
        <v/>
      </c>
      <c r="P78" s="238" t="str">
        <f>IF('Measured Data'!$E70&gt;0,'Measured Data'!P69,"")</f>
        <v/>
      </c>
      <c r="Q78" s="238" t="str">
        <f>IF('Measured Data'!$E70&gt;0,'Measured Data'!Q69,"")</f>
        <v/>
      </c>
      <c r="R78" s="238" t="str">
        <f>IF('Measured Data'!$E70&gt;0,'Measured Data'!R69,"")</f>
        <v/>
      </c>
      <c r="S78" s="238" t="str">
        <f>IF('Measured Data'!$E70&gt;0,'Measured Data'!S69,"")</f>
        <v/>
      </c>
      <c r="T78" s="244" t="str">
        <f>IF('Measured Data'!$E70&gt;0,'Measured Data'!T69+'Measured Data'!$E70*'Measured Data'!#REF!/'In Process Calc.'!$J72,"")</f>
        <v/>
      </c>
      <c r="U78" s="244" t="str">
        <f>IF('Measured Data'!$E70&gt;0,'Measured Data'!U69+'Measured Data'!$E70*'Measured Data'!#REF!/'In Process Calc.'!$J72,"")</f>
        <v/>
      </c>
      <c r="V78" s="244" t="str">
        <f>IF('Measured Data'!$E70&gt;0,'Measured Data'!V69+'Measured Data'!$E70*'Measured Data'!#REF!/'In Process Calc.'!$J72,"")</f>
        <v/>
      </c>
      <c r="W78" s="244" t="str">
        <f>IF('Measured Data'!$E70&gt;0,'Measured Data'!W69+'Measured Data'!$E70*'Measured Data'!#REF!/'In Process Calc.'!$J72,"")</f>
        <v/>
      </c>
      <c r="X78" s="244" t="str">
        <f>IF('Measured Data'!$E70&gt;0,'Measured Data'!X69+'Measured Data'!$E70*'Measured Data'!#REF!/'In Process Calc.'!$J72,"")</f>
        <v/>
      </c>
      <c r="Y78" s="244" t="str">
        <f>IF('Measured Data'!$E70&gt;0,'Measured Data'!Y69+'Measured Data'!$E70*'Measured Data'!#REF!/'In Process Calc.'!$J72,"")</f>
        <v/>
      </c>
      <c r="Z78" s="244" t="str">
        <f>IF('Measured Data'!$E70&gt;0,'Measured Data'!Z69+'Measured Data'!$E70*'Measured Data'!#REF!/'In Process Calc.'!$J72,"")</f>
        <v/>
      </c>
      <c r="AA78" s="244" t="str">
        <f>IF('Measured Data'!$E70&gt;0,'Measured Data'!AA69+'Measured Data'!$E70*'Measured Data'!#REF!/'In Process Calc.'!$J72,"")</f>
        <v/>
      </c>
      <c r="AB78" s="244" t="str">
        <f>IF('Measured Data'!$E70&gt;0,'Measured Data'!AB69+'Measured Data'!$E70*'Measured Data'!#REF!/'In Process Calc.'!$J72,"")</f>
        <v/>
      </c>
      <c r="AC78" s="244" t="str">
        <f>IF('Measured Data'!$E70&gt;0,'Measured Data'!AC69+'Measured Data'!$E70*'Measured Data'!#REF!/'In Process Calc.'!$J72,"")</f>
        <v/>
      </c>
      <c r="AD78" s="244" t="str">
        <f>IF('Measured Data'!$E70&gt;0,'Measured Data'!AD69+'Measured Data'!$E70*'Measured Data'!#REF!/'In Process Calc.'!$J72,"")</f>
        <v/>
      </c>
      <c r="AE78" s="244" t="str">
        <f>IF('Measured Data'!$E70&gt;0,'Measured Data'!AE69+'Measured Data'!$E70*'Measured Data'!#REF!/'In Process Calc.'!$J72,"")</f>
        <v/>
      </c>
      <c r="AF78" s="244" t="str">
        <f>IF('Measured Data'!$E70&gt;0,'Measured Data'!AF69+'Measured Data'!$E70*'Measured Data'!#REF!/'In Process Calc.'!$J72,"")</f>
        <v/>
      </c>
      <c r="AG78" s="244" t="str">
        <f>IF('Measured Data'!$E70&gt;0,'Measured Data'!AG69+'Measured Data'!$E70*'Measured Data'!#REF!/'In Process Calc.'!$J72,"")</f>
        <v/>
      </c>
      <c r="AH78" s="244" t="str">
        <f>IF('Measured Data'!$E70&gt;0,'Measured Data'!AH69+'Measured Data'!$E70*'Measured Data'!#REF!/'In Process Calc.'!$J72,"")</f>
        <v/>
      </c>
      <c r="AI78" s="244" t="str">
        <f>IF('Measured Data'!$E70&gt;0,'Measured Data'!AI69+'Measured Data'!$E70*'Measured Data'!#REF!/'In Process Calc.'!$J72,"")</f>
        <v/>
      </c>
      <c r="AJ78" s="244" t="str">
        <f>IF('Measured Data'!$E70&gt;0,'Measured Data'!AJ69+'Measured Data'!$E70*'Measured Data'!#REF!/'In Process Calc.'!$J72,"")</f>
        <v/>
      </c>
      <c r="AK78" s="244" t="str">
        <f>IF('Measured Data'!$E70&gt;0,'Measured Data'!AK69+'Measured Data'!$E70*'Measured Data'!#REF!/'In Process Calc.'!$J72,"")</f>
        <v/>
      </c>
      <c r="AL78" s="244" t="str">
        <f>IF('Measured Data'!$E70&gt;0,'Measured Data'!AL69+'Measured Data'!$E70*'Measured Data'!#REF!/'In Process Calc.'!$J72,"")</f>
        <v/>
      </c>
      <c r="AM78" s="244" t="str">
        <f>IF('Measured Data'!$E70&gt;0,'Measured Data'!AM69+'Measured Data'!$E70*'Measured Data'!#REF!/'In Process Calc.'!$J72,"")</f>
        <v/>
      </c>
      <c r="AN78" s="244" t="str">
        <f>IF('Measured Data'!$E70&gt;0,'Measured Data'!AN69+'Measured Data'!$E70*'Measured Data'!#REF!/'In Process Calc.'!$J72,"")</f>
        <v/>
      </c>
      <c r="AO78" s="244" t="str">
        <f>IF('Measured Data'!$E70&gt;0,'Measured Data'!AO69+'Measured Data'!$E70*'Measured Data'!#REF!/'In Process Calc.'!$J72,"")</f>
        <v/>
      </c>
      <c r="AP78" s="244" t="str">
        <f>IF('Measured Data'!$E70&gt;0,'Measured Data'!AP69+'Measured Data'!$E70*'Measured Data'!AQ69/'In Process Calc.'!$J72,"")</f>
        <v/>
      </c>
      <c r="AQ78" s="244" t="str">
        <f>IF('Measured Data'!$E70&gt;0,'Measured Data'!#REF!+'Measured Data'!$E70*'Measured Data'!AR69/'In Process Calc.'!$J72,"")</f>
        <v/>
      </c>
      <c r="AR78" s="244" t="str">
        <f>IF('Measured Data'!$E70&gt;0,'Measured Data'!#REF!,"")</f>
        <v/>
      </c>
      <c r="AS78" s="244" t="str">
        <f>IF('Measured Data'!$E70&gt;0,'Measured Data'!#REF!,"")</f>
        <v/>
      </c>
      <c r="AT78" s="244" t="str">
        <f>IF('Measured Data'!$E70&gt;0,'Measured Data'!#REF!,"")</f>
        <v/>
      </c>
      <c r="AU78" s="244" t="str">
        <f>IF('Measured Data'!$E70&gt;0,'Measured Data'!#REF!,"")</f>
        <v/>
      </c>
      <c r="AV78" s="244" t="str">
        <f>IF('Measured Data'!$E70&gt;0,'Measured Data'!#REF!,"")</f>
        <v/>
      </c>
      <c r="AW78" s="244" t="str">
        <f>IF('Measured Data'!$E70&gt;0,'Measured Data'!#REF!,"")</f>
        <v/>
      </c>
      <c r="AX78" s="244" t="str">
        <f>IF('Measured Data'!$E70&gt;0,'Measured Data'!#REF!,"")</f>
        <v/>
      </c>
      <c r="AY78" s="244" t="str">
        <f>IF('Measured Data'!$E70&gt;0,'Measured Data'!#REF!,"")</f>
        <v/>
      </c>
      <c r="AZ78" s="244" t="str">
        <f>IF('Measured Data'!$E70&gt;0,'Measured Data'!#REF!,"")</f>
        <v/>
      </c>
      <c r="BA78" s="244" t="str">
        <f>IF('Measured Data'!$E70&gt;0,'Measured Data'!#REF!,"")</f>
        <v/>
      </c>
      <c r="BB78" s="244" t="str">
        <f>IF('Measured Data'!$E70&gt;0,'Measured Data'!#REF!,"")</f>
        <v/>
      </c>
      <c r="BC78" s="244" t="str">
        <f>IF('Measured Data'!$E70&gt;0,'Measured Data'!#REF!,"")</f>
        <v/>
      </c>
      <c r="BD78" s="244" t="str">
        <f>IF('Measured Data'!$E70&gt;0,'Measured Data'!#REF!,"")</f>
        <v/>
      </c>
      <c r="BE78" s="244" t="str">
        <f>IF('Measured Data'!$E70&gt;0,'Measured Data'!#REF!,"")</f>
        <v/>
      </c>
      <c r="BF78" s="244" t="str">
        <f>IF('Measured Data'!$E70&gt;0,'Measured Data'!#REF!,"")</f>
        <v/>
      </c>
      <c r="BG78" s="244" t="str">
        <f>IF('Measured Data'!$E70&gt;0,'Measured Data'!#REF!,"")</f>
        <v/>
      </c>
      <c r="BH78" s="244" t="str">
        <f>IF('Measured Data'!$E70&gt;0,'Measured Data'!#REF!,"")</f>
        <v/>
      </c>
      <c r="BI78" s="244" t="str">
        <f>IF('Measured Data'!$E70&gt;0,'Measured Data'!#REF!,"")</f>
        <v/>
      </c>
      <c r="BJ78" s="244" t="str">
        <f>IF('Measured Data'!$E70&gt;0,'Measured Data'!#REF!,"")</f>
        <v/>
      </c>
      <c r="BK78" s="244" t="str">
        <f>IF('Measured Data'!$E70&gt;0,'Measured Data'!#REF!,"")</f>
        <v/>
      </c>
      <c r="BL78" s="244" t="str">
        <f>IF('Measured Data'!$E70&gt;0,'Measured Data'!#REF!,"")</f>
        <v/>
      </c>
      <c r="BM78" s="244" t="str">
        <f>IF('Measured Data'!$E70&gt;0,'Measured Data'!#REF!,"")</f>
        <v/>
      </c>
      <c r="BN78" s="244" t="str">
        <f>IF('Measured Data'!$E70&gt;0,'In Process Calc.'!B71,"")</f>
        <v/>
      </c>
      <c r="BO78" s="244" t="str">
        <f>IF('Measured Data'!$E70&gt;0,'In Process Calc.'!C71,"")</f>
        <v/>
      </c>
    </row>
    <row r="79" spans="1:67">
      <c r="A79" s="238" t="str">
        <f>IF('Measured Data'!$E71&gt;0,'Measured Data'!$B$1,"")</f>
        <v/>
      </c>
      <c r="B79" s="238" t="str">
        <f>IF('Measured Data'!$E71&gt;0,'Measured Data'!A70+0.1,"")</f>
        <v/>
      </c>
      <c r="C79" s="242" t="str">
        <f>IF('Measured Data'!$E71&gt;0,'Measured Data'!B70,"")</f>
        <v/>
      </c>
      <c r="D79" s="247" t="str">
        <f>IF('Measured Data'!$E71&gt;0,'Measured Data'!C70,"")</f>
        <v/>
      </c>
      <c r="E79" s="238" t="str">
        <f>IF('Measured Data'!$E71&gt;0,'Measured Data'!D70,"")</f>
        <v/>
      </c>
      <c r="F79" s="238" t="str">
        <f>IF('Measured Data'!$E71&gt;0,'Measured Data'!E70,"")</f>
        <v/>
      </c>
      <c r="G79" s="238" t="str">
        <f>IF('Measured Data'!$E71&gt;0,'Measured Data'!G70,"")</f>
        <v/>
      </c>
      <c r="H79" s="243" t="str">
        <f>IF('Measured Data'!$E71&gt;0,'Measured Data'!H70,"")</f>
        <v/>
      </c>
      <c r="I79" s="243" t="str">
        <f>IF('Measured Data'!$E71&gt;0,'Measured Data'!I70,"")</f>
        <v/>
      </c>
      <c r="J79" s="243" t="str">
        <f>IF('Measured Data'!$E71&gt;0,'Measured Data'!J70,"")</f>
        <v/>
      </c>
      <c r="K79" s="243" t="str">
        <f>IF('Measured Data'!$E71&gt;0,'Measured Data'!K70,"")</f>
        <v/>
      </c>
      <c r="L79" s="238" t="str">
        <f>IF('Measured Data'!$E71&gt;0,'Measured Data'!L70,"")</f>
        <v/>
      </c>
      <c r="M79" s="238" t="str">
        <f>IF('Measured Data'!$E71&gt;0,'Measured Data'!M70,"")</f>
        <v/>
      </c>
      <c r="N79" s="238" t="str">
        <f>IF('Measured Data'!$E71&gt;0,'Measured Data'!N70,"")</f>
        <v/>
      </c>
      <c r="O79" s="238" t="str">
        <f>IF('Measured Data'!$E71&gt;0,'Measured Data'!O70,"")</f>
        <v/>
      </c>
      <c r="P79" s="238" t="str">
        <f>IF('Measured Data'!$E71&gt;0,'Measured Data'!P70,"")</f>
        <v/>
      </c>
      <c r="Q79" s="238" t="str">
        <f>IF('Measured Data'!$E71&gt;0,'Measured Data'!Q70,"")</f>
        <v/>
      </c>
      <c r="R79" s="238" t="str">
        <f>IF('Measured Data'!$E71&gt;0,'Measured Data'!R70,"")</f>
        <v/>
      </c>
      <c r="S79" s="238" t="str">
        <f>IF('Measured Data'!$E71&gt;0,'Measured Data'!S70,"")</f>
        <v/>
      </c>
      <c r="T79" s="244" t="str">
        <f>IF('Measured Data'!$E71&gt;0,'Measured Data'!T70+'Measured Data'!$E71*'Measured Data'!#REF!/'In Process Calc.'!$J73,"")</f>
        <v/>
      </c>
      <c r="U79" s="244" t="str">
        <f>IF('Measured Data'!$E71&gt;0,'Measured Data'!U70+'Measured Data'!$E71*'Measured Data'!#REF!/'In Process Calc.'!$J73,"")</f>
        <v/>
      </c>
      <c r="V79" s="244" t="str">
        <f>IF('Measured Data'!$E71&gt;0,'Measured Data'!V70+'Measured Data'!$E71*'Measured Data'!#REF!/'In Process Calc.'!$J73,"")</f>
        <v/>
      </c>
      <c r="W79" s="244" t="str">
        <f>IF('Measured Data'!$E71&gt;0,'Measured Data'!W70+'Measured Data'!$E71*'Measured Data'!#REF!/'In Process Calc.'!$J73,"")</f>
        <v/>
      </c>
      <c r="X79" s="244" t="str">
        <f>IF('Measured Data'!$E71&gt;0,'Measured Data'!X70+'Measured Data'!$E71*'Measured Data'!#REF!/'In Process Calc.'!$J73,"")</f>
        <v/>
      </c>
      <c r="Y79" s="244" t="str">
        <f>IF('Measured Data'!$E71&gt;0,'Measured Data'!Y70+'Measured Data'!$E71*'Measured Data'!#REF!/'In Process Calc.'!$J73,"")</f>
        <v/>
      </c>
      <c r="Z79" s="244" t="str">
        <f>IF('Measured Data'!$E71&gt;0,'Measured Data'!Z70+'Measured Data'!$E71*'Measured Data'!#REF!/'In Process Calc.'!$J73,"")</f>
        <v/>
      </c>
      <c r="AA79" s="244" t="str">
        <f>IF('Measured Data'!$E71&gt;0,'Measured Data'!AA70+'Measured Data'!$E71*'Measured Data'!#REF!/'In Process Calc.'!$J73,"")</f>
        <v/>
      </c>
      <c r="AB79" s="244" t="str">
        <f>IF('Measured Data'!$E71&gt;0,'Measured Data'!AB70+'Measured Data'!$E71*'Measured Data'!#REF!/'In Process Calc.'!$J73,"")</f>
        <v/>
      </c>
      <c r="AC79" s="244" t="str">
        <f>IF('Measured Data'!$E71&gt;0,'Measured Data'!AC70+'Measured Data'!$E71*'Measured Data'!#REF!/'In Process Calc.'!$J73,"")</f>
        <v/>
      </c>
      <c r="AD79" s="244" t="str">
        <f>IF('Measured Data'!$E71&gt;0,'Measured Data'!AD70+'Measured Data'!$E71*'Measured Data'!#REF!/'In Process Calc.'!$J73,"")</f>
        <v/>
      </c>
      <c r="AE79" s="244" t="str">
        <f>IF('Measured Data'!$E71&gt;0,'Measured Data'!AE70+'Measured Data'!$E71*'Measured Data'!#REF!/'In Process Calc.'!$J73,"")</f>
        <v/>
      </c>
      <c r="AF79" s="244" t="str">
        <f>IF('Measured Data'!$E71&gt;0,'Measured Data'!AF70+'Measured Data'!$E71*'Measured Data'!#REF!/'In Process Calc.'!$J73,"")</f>
        <v/>
      </c>
      <c r="AG79" s="244" t="str">
        <f>IF('Measured Data'!$E71&gt;0,'Measured Data'!AG70+'Measured Data'!$E71*'Measured Data'!#REF!/'In Process Calc.'!$J73,"")</f>
        <v/>
      </c>
      <c r="AH79" s="244" t="str">
        <f>IF('Measured Data'!$E71&gt;0,'Measured Data'!AH70+'Measured Data'!$E71*'Measured Data'!#REF!/'In Process Calc.'!$J73,"")</f>
        <v/>
      </c>
      <c r="AI79" s="244" t="str">
        <f>IF('Measured Data'!$E71&gt;0,'Measured Data'!AI70+'Measured Data'!$E71*'Measured Data'!#REF!/'In Process Calc.'!$J73,"")</f>
        <v/>
      </c>
      <c r="AJ79" s="244" t="str">
        <f>IF('Measured Data'!$E71&gt;0,'Measured Data'!AJ70+'Measured Data'!$E71*'Measured Data'!#REF!/'In Process Calc.'!$J73,"")</f>
        <v/>
      </c>
      <c r="AK79" s="244" t="str">
        <f>IF('Measured Data'!$E71&gt;0,'Measured Data'!AK70+'Measured Data'!$E71*'Measured Data'!#REF!/'In Process Calc.'!$J73,"")</f>
        <v/>
      </c>
      <c r="AL79" s="244" t="str">
        <f>IF('Measured Data'!$E71&gt;0,'Measured Data'!AL70+'Measured Data'!$E71*'Measured Data'!#REF!/'In Process Calc.'!$J73,"")</f>
        <v/>
      </c>
      <c r="AM79" s="244" t="str">
        <f>IF('Measured Data'!$E71&gt;0,'Measured Data'!AM70+'Measured Data'!$E71*'Measured Data'!#REF!/'In Process Calc.'!$J73,"")</f>
        <v/>
      </c>
      <c r="AN79" s="244" t="str">
        <f>IF('Measured Data'!$E71&gt;0,'Measured Data'!AN70+'Measured Data'!$E71*'Measured Data'!#REF!/'In Process Calc.'!$J73,"")</f>
        <v/>
      </c>
      <c r="AO79" s="244" t="str">
        <f>IF('Measured Data'!$E71&gt;0,'Measured Data'!AO70+'Measured Data'!$E71*'Measured Data'!#REF!/'In Process Calc.'!$J73,"")</f>
        <v/>
      </c>
      <c r="AP79" s="244" t="str">
        <f>IF('Measured Data'!$E71&gt;0,'Measured Data'!AP70+'Measured Data'!$E71*'Measured Data'!AQ70/'In Process Calc.'!$J73,"")</f>
        <v/>
      </c>
      <c r="AQ79" s="244" t="str">
        <f>IF('Measured Data'!$E71&gt;0,'Measured Data'!#REF!+'Measured Data'!$E71*'Measured Data'!AR70/'In Process Calc.'!$J73,"")</f>
        <v/>
      </c>
      <c r="AR79" s="244" t="str">
        <f>IF('Measured Data'!$E71&gt;0,'Measured Data'!#REF!,"")</f>
        <v/>
      </c>
      <c r="AS79" s="244" t="str">
        <f>IF('Measured Data'!$E71&gt;0,'Measured Data'!#REF!,"")</f>
        <v/>
      </c>
      <c r="AT79" s="244" t="str">
        <f>IF('Measured Data'!$E71&gt;0,'Measured Data'!#REF!,"")</f>
        <v/>
      </c>
      <c r="AU79" s="244" t="str">
        <f>IF('Measured Data'!$E71&gt;0,'Measured Data'!#REF!,"")</f>
        <v/>
      </c>
      <c r="AV79" s="244" t="str">
        <f>IF('Measured Data'!$E71&gt;0,'Measured Data'!#REF!,"")</f>
        <v/>
      </c>
      <c r="AW79" s="244" t="str">
        <f>IF('Measured Data'!$E71&gt;0,'Measured Data'!#REF!,"")</f>
        <v/>
      </c>
      <c r="AX79" s="244" t="str">
        <f>IF('Measured Data'!$E71&gt;0,'Measured Data'!#REF!,"")</f>
        <v/>
      </c>
      <c r="AY79" s="244" t="str">
        <f>IF('Measured Data'!$E71&gt;0,'Measured Data'!#REF!,"")</f>
        <v/>
      </c>
      <c r="AZ79" s="244" t="str">
        <f>IF('Measured Data'!$E71&gt;0,'Measured Data'!#REF!,"")</f>
        <v/>
      </c>
      <c r="BA79" s="244" t="str">
        <f>IF('Measured Data'!$E71&gt;0,'Measured Data'!#REF!,"")</f>
        <v/>
      </c>
      <c r="BB79" s="244" t="str">
        <f>IF('Measured Data'!$E71&gt;0,'Measured Data'!#REF!,"")</f>
        <v/>
      </c>
      <c r="BC79" s="244" t="str">
        <f>IF('Measured Data'!$E71&gt;0,'Measured Data'!#REF!,"")</f>
        <v/>
      </c>
      <c r="BD79" s="244" t="str">
        <f>IF('Measured Data'!$E71&gt;0,'Measured Data'!#REF!,"")</f>
        <v/>
      </c>
      <c r="BE79" s="244" t="str">
        <f>IF('Measured Data'!$E71&gt;0,'Measured Data'!#REF!,"")</f>
        <v/>
      </c>
      <c r="BF79" s="244" t="str">
        <f>IF('Measured Data'!$E71&gt;0,'Measured Data'!#REF!,"")</f>
        <v/>
      </c>
      <c r="BG79" s="244" t="str">
        <f>IF('Measured Data'!$E71&gt;0,'Measured Data'!#REF!,"")</f>
        <v/>
      </c>
      <c r="BH79" s="244" t="str">
        <f>IF('Measured Data'!$E71&gt;0,'Measured Data'!#REF!,"")</f>
        <v/>
      </c>
      <c r="BI79" s="244" t="str">
        <f>IF('Measured Data'!$E71&gt;0,'Measured Data'!#REF!,"")</f>
        <v/>
      </c>
      <c r="BJ79" s="244" t="str">
        <f>IF('Measured Data'!$E71&gt;0,'Measured Data'!#REF!,"")</f>
        <v/>
      </c>
      <c r="BK79" s="244" t="str">
        <f>IF('Measured Data'!$E71&gt;0,'Measured Data'!#REF!,"")</f>
        <v/>
      </c>
      <c r="BL79" s="244" t="str">
        <f>IF('Measured Data'!$E71&gt;0,'Measured Data'!#REF!,"")</f>
        <v/>
      </c>
      <c r="BM79" s="244" t="str">
        <f>IF('Measured Data'!$E71&gt;0,'Measured Data'!#REF!,"")</f>
        <v/>
      </c>
      <c r="BN79" s="244" t="str">
        <f>IF('Measured Data'!$E71&gt;0,'In Process Calc.'!B72,"")</f>
        <v/>
      </c>
      <c r="BO79" s="244" t="str">
        <f>IF('Measured Data'!$E71&gt;0,'In Process Calc.'!C72,"")</f>
        <v/>
      </c>
    </row>
    <row r="80" spans="1:67">
      <c r="A80" s="238" t="str">
        <f>IF('Measured Data'!$E72&gt;0,'Measured Data'!$B$1,"")</f>
        <v/>
      </c>
      <c r="B80" s="238" t="str">
        <f>IF('Measured Data'!$E72&gt;0,'Measured Data'!A71+0.1,"")</f>
        <v/>
      </c>
      <c r="C80" s="242" t="str">
        <f>IF('Measured Data'!$E72&gt;0,'Measured Data'!B71,"")</f>
        <v/>
      </c>
      <c r="D80" s="247" t="str">
        <f>IF('Measured Data'!$E72&gt;0,'Measured Data'!C71,"")</f>
        <v/>
      </c>
      <c r="E80" s="238" t="str">
        <f>IF('Measured Data'!$E72&gt;0,'Measured Data'!D71,"")</f>
        <v/>
      </c>
      <c r="F80" s="238" t="str">
        <f>IF('Measured Data'!$E72&gt;0,'Measured Data'!E71,"")</f>
        <v/>
      </c>
      <c r="G80" s="238" t="str">
        <f>IF('Measured Data'!$E72&gt;0,'Measured Data'!G71,"")</f>
        <v/>
      </c>
      <c r="H80" s="243" t="str">
        <f>IF('Measured Data'!$E72&gt;0,'Measured Data'!H71,"")</f>
        <v/>
      </c>
      <c r="I80" s="243" t="str">
        <f>IF('Measured Data'!$E72&gt;0,'Measured Data'!I71,"")</f>
        <v/>
      </c>
      <c r="J80" s="243" t="str">
        <f>IF('Measured Data'!$E72&gt;0,'Measured Data'!J71,"")</f>
        <v/>
      </c>
      <c r="K80" s="243" t="str">
        <f>IF('Measured Data'!$E72&gt;0,'Measured Data'!K71,"")</f>
        <v/>
      </c>
      <c r="L80" s="238" t="str">
        <f>IF('Measured Data'!$E72&gt;0,'Measured Data'!L71,"")</f>
        <v/>
      </c>
      <c r="M80" s="238" t="str">
        <f>IF('Measured Data'!$E72&gt;0,'Measured Data'!M71,"")</f>
        <v/>
      </c>
      <c r="N80" s="238" t="str">
        <f>IF('Measured Data'!$E72&gt;0,'Measured Data'!N71,"")</f>
        <v/>
      </c>
      <c r="O80" s="238" t="str">
        <f>IF('Measured Data'!$E72&gt;0,'Measured Data'!O71,"")</f>
        <v/>
      </c>
      <c r="P80" s="238" t="str">
        <f>IF('Measured Data'!$E72&gt;0,'Measured Data'!P71,"")</f>
        <v/>
      </c>
      <c r="Q80" s="238" t="str">
        <f>IF('Measured Data'!$E72&gt;0,'Measured Data'!Q71,"")</f>
        <v/>
      </c>
      <c r="R80" s="238" t="str">
        <f>IF('Measured Data'!$E72&gt;0,'Measured Data'!R71,"")</f>
        <v/>
      </c>
      <c r="S80" s="238" t="str">
        <f>IF('Measured Data'!$E72&gt;0,'Measured Data'!S71,"")</f>
        <v/>
      </c>
      <c r="T80" s="244" t="str">
        <f>IF('Measured Data'!$E72&gt;0,'Measured Data'!T71+'Measured Data'!$E72*'Measured Data'!#REF!/'In Process Calc.'!$J74,"")</f>
        <v/>
      </c>
      <c r="U80" s="244" t="str">
        <f>IF('Measured Data'!$E72&gt;0,'Measured Data'!U71+'Measured Data'!$E72*'Measured Data'!#REF!/'In Process Calc.'!$J74,"")</f>
        <v/>
      </c>
      <c r="V80" s="244" t="str">
        <f>IF('Measured Data'!$E72&gt;0,'Measured Data'!V71+'Measured Data'!$E72*'Measured Data'!#REF!/'In Process Calc.'!$J74,"")</f>
        <v/>
      </c>
      <c r="W80" s="244" t="str">
        <f>IF('Measured Data'!$E72&gt;0,'Measured Data'!W71+'Measured Data'!$E72*'Measured Data'!#REF!/'In Process Calc.'!$J74,"")</f>
        <v/>
      </c>
      <c r="X80" s="244" t="str">
        <f>IF('Measured Data'!$E72&gt;0,'Measured Data'!X71+'Measured Data'!$E72*'Measured Data'!#REF!/'In Process Calc.'!$J74,"")</f>
        <v/>
      </c>
      <c r="Y80" s="244" t="str">
        <f>IF('Measured Data'!$E72&gt;0,'Measured Data'!Y71+'Measured Data'!$E72*'Measured Data'!#REF!/'In Process Calc.'!$J74,"")</f>
        <v/>
      </c>
      <c r="Z80" s="244" t="str">
        <f>IF('Measured Data'!$E72&gt;0,'Measured Data'!Z71+'Measured Data'!$E72*'Measured Data'!#REF!/'In Process Calc.'!$J74,"")</f>
        <v/>
      </c>
      <c r="AA80" s="244" t="str">
        <f>IF('Measured Data'!$E72&gt;0,'Measured Data'!AA71+'Measured Data'!$E72*'Measured Data'!#REF!/'In Process Calc.'!$J74,"")</f>
        <v/>
      </c>
      <c r="AB80" s="244" t="str">
        <f>IF('Measured Data'!$E72&gt;0,'Measured Data'!AB71+'Measured Data'!$E72*'Measured Data'!#REF!/'In Process Calc.'!$J74,"")</f>
        <v/>
      </c>
      <c r="AC80" s="244" t="str">
        <f>IF('Measured Data'!$E72&gt;0,'Measured Data'!AC71+'Measured Data'!$E72*'Measured Data'!#REF!/'In Process Calc.'!$J74,"")</f>
        <v/>
      </c>
      <c r="AD80" s="244" t="str">
        <f>IF('Measured Data'!$E72&gt;0,'Measured Data'!AD71+'Measured Data'!$E72*'Measured Data'!#REF!/'In Process Calc.'!$J74,"")</f>
        <v/>
      </c>
      <c r="AE80" s="244" t="str">
        <f>IF('Measured Data'!$E72&gt;0,'Measured Data'!AE71+'Measured Data'!$E72*'Measured Data'!#REF!/'In Process Calc.'!$J74,"")</f>
        <v/>
      </c>
      <c r="AF80" s="244" t="str">
        <f>IF('Measured Data'!$E72&gt;0,'Measured Data'!AF71+'Measured Data'!$E72*'Measured Data'!#REF!/'In Process Calc.'!$J74,"")</f>
        <v/>
      </c>
      <c r="AG80" s="244" t="str">
        <f>IF('Measured Data'!$E72&gt;0,'Measured Data'!AG71+'Measured Data'!$E72*'Measured Data'!#REF!/'In Process Calc.'!$J74,"")</f>
        <v/>
      </c>
      <c r="AH80" s="244" t="str">
        <f>IF('Measured Data'!$E72&gt;0,'Measured Data'!AH71+'Measured Data'!$E72*'Measured Data'!#REF!/'In Process Calc.'!$J74,"")</f>
        <v/>
      </c>
      <c r="AI80" s="244" t="str">
        <f>IF('Measured Data'!$E72&gt;0,'Measured Data'!AI71+'Measured Data'!$E72*'Measured Data'!#REF!/'In Process Calc.'!$J74,"")</f>
        <v/>
      </c>
      <c r="AJ80" s="244" t="str">
        <f>IF('Measured Data'!$E72&gt;0,'Measured Data'!AJ71+'Measured Data'!$E72*'Measured Data'!#REF!/'In Process Calc.'!$J74,"")</f>
        <v/>
      </c>
      <c r="AK80" s="244" t="str">
        <f>IF('Measured Data'!$E72&gt;0,'Measured Data'!AK71+'Measured Data'!$E72*'Measured Data'!#REF!/'In Process Calc.'!$J74,"")</f>
        <v/>
      </c>
      <c r="AL80" s="244" t="str">
        <f>IF('Measured Data'!$E72&gt;0,'Measured Data'!AL71+'Measured Data'!$E72*'Measured Data'!#REF!/'In Process Calc.'!$J74,"")</f>
        <v/>
      </c>
      <c r="AM80" s="244" t="str">
        <f>IF('Measured Data'!$E72&gt;0,'Measured Data'!AM71+'Measured Data'!$E72*'Measured Data'!#REF!/'In Process Calc.'!$J74,"")</f>
        <v/>
      </c>
      <c r="AN80" s="244" t="str">
        <f>IF('Measured Data'!$E72&gt;0,'Measured Data'!AN71+'Measured Data'!$E72*'Measured Data'!#REF!/'In Process Calc.'!$J74,"")</f>
        <v/>
      </c>
      <c r="AO80" s="244" t="str">
        <f>IF('Measured Data'!$E72&gt;0,'Measured Data'!AO71+'Measured Data'!$E72*'Measured Data'!#REF!/'In Process Calc.'!$J74,"")</f>
        <v/>
      </c>
      <c r="AP80" s="244" t="str">
        <f>IF('Measured Data'!$E72&gt;0,'Measured Data'!AP71+'Measured Data'!$E72*'Measured Data'!AQ71/'In Process Calc.'!$J74,"")</f>
        <v/>
      </c>
      <c r="AQ80" s="244" t="str">
        <f>IF('Measured Data'!$E72&gt;0,'Measured Data'!#REF!+'Measured Data'!$E72*'Measured Data'!AR71/'In Process Calc.'!$J74,"")</f>
        <v/>
      </c>
      <c r="AR80" s="244" t="str">
        <f>IF('Measured Data'!$E72&gt;0,'Measured Data'!#REF!,"")</f>
        <v/>
      </c>
      <c r="AS80" s="244" t="str">
        <f>IF('Measured Data'!$E72&gt;0,'Measured Data'!#REF!,"")</f>
        <v/>
      </c>
      <c r="AT80" s="244" t="str">
        <f>IF('Measured Data'!$E72&gt;0,'Measured Data'!#REF!,"")</f>
        <v/>
      </c>
      <c r="AU80" s="244" t="str">
        <f>IF('Measured Data'!$E72&gt;0,'Measured Data'!#REF!,"")</f>
        <v/>
      </c>
      <c r="AV80" s="244" t="str">
        <f>IF('Measured Data'!$E72&gt;0,'Measured Data'!#REF!,"")</f>
        <v/>
      </c>
      <c r="AW80" s="244" t="str">
        <f>IF('Measured Data'!$E72&gt;0,'Measured Data'!#REF!,"")</f>
        <v/>
      </c>
      <c r="AX80" s="244" t="str">
        <f>IF('Measured Data'!$E72&gt;0,'Measured Data'!#REF!,"")</f>
        <v/>
      </c>
      <c r="AY80" s="244" t="str">
        <f>IF('Measured Data'!$E72&gt;0,'Measured Data'!#REF!,"")</f>
        <v/>
      </c>
      <c r="AZ80" s="244" t="str">
        <f>IF('Measured Data'!$E72&gt;0,'Measured Data'!#REF!,"")</f>
        <v/>
      </c>
      <c r="BA80" s="244" t="str">
        <f>IF('Measured Data'!$E72&gt;0,'Measured Data'!#REF!,"")</f>
        <v/>
      </c>
      <c r="BB80" s="244" t="str">
        <f>IF('Measured Data'!$E72&gt;0,'Measured Data'!#REF!,"")</f>
        <v/>
      </c>
      <c r="BC80" s="244" t="str">
        <f>IF('Measured Data'!$E72&gt;0,'Measured Data'!#REF!,"")</f>
        <v/>
      </c>
      <c r="BD80" s="244" t="str">
        <f>IF('Measured Data'!$E72&gt;0,'Measured Data'!#REF!,"")</f>
        <v/>
      </c>
      <c r="BE80" s="244" t="str">
        <f>IF('Measured Data'!$E72&gt;0,'Measured Data'!#REF!,"")</f>
        <v/>
      </c>
      <c r="BF80" s="244" t="str">
        <f>IF('Measured Data'!$E72&gt;0,'Measured Data'!#REF!,"")</f>
        <v/>
      </c>
      <c r="BG80" s="244" t="str">
        <f>IF('Measured Data'!$E72&gt;0,'Measured Data'!#REF!,"")</f>
        <v/>
      </c>
      <c r="BH80" s="244" t="str">
        <f>IF('Measured Data'!$E72&gt;0,'Measured Data'!#REF!,"")</f>
        <v/>
      </c>
      <c r="BI80" s="244" t="str">
        <f>IF('Measured Data'!$E72&gt;0,'Measured Data'!#REF!,"")</f>
        <v/>
      </c>
      <c r="BJ80" s="244" t="str">
        <f>IF('Measured Data'!$E72&gt;0,'Measured Data'!#REF!,"")</f>
        <v/>
      </c>
      <c r="BK80" s="244" t="str">
        <f>IF('Measured Data'!$E72&gt;0,'Measured Data'!#REF!,"")</f>
        <v/>
      </c>
      <c r="BL80" s="244" t="str">
        <f>IF('Measured Data'!$E72&gt;0,'Measured Data'!#REF!,"")</f>
        <v/>
      </c>
      <c r="BM80" s="244" t="str">
        <f>IF('Measured Data'!$E72&gt;0,'Measured Data'!#REF!,"")</f>
        <v/>
      </c>
      <c r="BN80" s="244" t="str">
        <f>IF('Measured Data'!$E72&gt;0,'In Process Calc.'!B73,"")</f>
        <v/>
      </c>
      <c r="BO80" s="244" t="str">
        <f>IF('Measured Data'!$E72&gt;0,'In Process Calc.'!C73,"")</f>
        <v/>
      </c>
    </row>
    <row r="81" spans="1:67">
      <c r="A81" s="238" t="str">
        <f>IF('Measured Data'!$E73&gt;0,'Measured Data'!$B$1,"")</f>
        <v/>
      </c>
      <c r="B81" s="238" t="str">
        <f>IF('Measured Data'!$E73&gt;0,'Measured Data'!A72+0.1,"")</f>
        <v/>
      </c>
      <c r="C81" s="242" t="str">
        <f>IF('Measured Data'!$E73&gt;0,'Measured Data'!B72,"")</f>
        <v/>
      </c>
      <c r="D81" s="247" t="str">
        <f>IF('Measured Data'!$E73&gt;0,'Measured Data'!C72,"")</f>
        <v/>
      </c>
      <c r="E81" s="238" t="str">
        <f>IF('Measured Data'!$E73&gt;0,'Measured Data'!D72,"")</f>
        <v/>
      </c>
      <c r="F81" s="238" t="str">
        <f>IF('Measured Data'!$E73&gt;0,'Measured Data'!E72,"")</f>
        <v/>
      </c>
      <c r="G81" s="238" t="str">
        <f>IF('Measured Data'!$E73&gt;0,'Measured Data'!G72,"")</f>
        <v/>
      </c>
      <c r="H81" s="243" t="str">
        <f>IF('Measured Data'!$E73&gt;0,'Measured Data'!H72,"")</f>
        <v/>
      </c>
      <c r="I81" s="243" t="str">
        <f>IF('Measured Data'!$E73&gt;0,'Measured Data'!I72,"")</f>
        <v/>
      </c>
      <c r="J81" s="243" t="str">
        <f>IF('Measured Data'!$E73&gt;0,'Measured Data'!J72,"")</f>
        <v/>
      </c>
      <c r="K81" s="243" t="str">
        <f>IF('Measured Data'!$E73&gt;0,'Measured Data'!K72,"")</f>
        <v/>
      </c>
      <c r="L81" s="238" t="str">
        <f>IF('Measured Data'!$E73&gt;0,'Measured Data'!L72,"")</f>
        <v/>
      </c>
      <c r="M81" s="238" t="str">
        <f>IF('Measured Data'!$E73&gt;0,'Measured Data'!M72,"")</f>
        <v/>
      </c>
      <c r="N81" s="238" t="str">
        <f>IF('Measured Data'!$E73&gt;0,'Measured Data'!N72,"")</f>
        <v/>
      </c>
      <c r="O81" s="238" t="str">
        <f>IF('Measured Data'!$E73&gt;0,'Measured Data'!O72,"")</f>
        <v/>
      </c>
      <c r="P81" s="238" t="str">
        <f>IF('Measured Data'!$E73&gt;0,'Measured Data'!P72,"")</f>
        <v/>
      </c>
      <c r="Q81" s="238" t="str">
        <f>IF('Measured Data'!$E73&gt;0,'Measured Data'!Q72,"")</f>
        <v/>
      </c>
      <c r="R81" s="238" t="str">
        <f>IF('Measured Data'!$E73&gt;0,'Measured Data'!R72,"")</f>
        <v/>
      </c>
      <c r="S81" s="238" t="str">
        <f>IF('Measured Data'!$E73&gt;0,'Measured Data'!S72,"")</f>
        <v/>
      </c>
      <c r="T81" s="244" t="str">
        <f>IF('Measured Data'!$E73&gt;0,'Measured Data'!T72+'Measured Data'!$E73*'Measured Data'!#REF!/'In Process Calc.'!$J75,"")</f>
        <v/>
      </c>
      <c r="U81" s="244" t="str">
        <f>IF('Measured Data'!$E73&gt;0,'Measured Data'!U72+'Measured Data'!$E73*'Measured Data'!#REF!/'In Process Calc.'!$J75,"")</f>
        <v/>
      </c>
      <c r="V81" s="244" t="str">
        <f>IF('Measured Data'!$E73&gt;0,'Measured Data'!V72+'Measured Data'!$E73*'Measured Data'!#REF!/'In Process Calc.'!$J75,"")</f>
        <v/>
      </c>
      <c r="W81" s="244" t="str">
        <f>IF('Measured Data'!$E73&gt;0,'Measured Data'!W72+'Measured Data'!$E73*'Measured Data'!#REF!/'In Process Calc.'!$J75,"")</f>
        <v/>
      </c>
      <c r="X81" s="244" t="str">
        <f>IF('Measured Data'!$E73&gt;0,'Measured Data'!X72+'Measured Data'!$E73*'Measured Data'!#REF!/'In Process Calc.'!$J75,"")</f>
        <v/>
      </c>
      <c r="Y81" s="244" t="str">
        <f>IF('Measured Data'!$E73&gt;0,'Measured Data'!Y72+'Measured Data'!$E73*'Measured Data'!#REF!/'In Process Calc.'!$J75,"")</f>
        <v/>
      </c>
      <c r="Z81" s="244" t="str">
        <f>IF('Measured Data'!$E73&gt;0,'Measured Data'!Z72+'Measured Data'!$E73*'Measured Data'!#REF!/'In Process Calc.'!$J75,"")</f>
        <v/>
      </c>
      <c r="AA81" s="244" t="str">
        <f>IF('Measured Data'!$E73&gt;0,'Measured Data'!AA72+'Measured Data'!$E73*'Measured Data'!#REF!/'In Process Calc.'!$J75,"")</f>
        <v/>
      </c>
      <c r="AB81" s="244" t="str">
        <f>IF('Measured Data'!$E73&gt;0,'Measured Data'!AB72+'Measured Data'!$E73*'Measured Data'!#REF!/'In Process Calc.'!$J75,"")</f>
        <v/>
      </c>
      <c r="AC81" s="244" t="str">
        <f>IF('Measured Data'!$E73&gt;0,'Measured Data'!AC72+'Measured Data'!$E73*'Measured Data'!#REF!/'In Process Calc.'!$J75,"")</f>
        <v/>
      </c>
      <c r="AD81" s="244" t="str">
        <f>IF('Measured Data'!$E73&gt;0,'Measured Data'!AD72+'Measured Data'!$E73*'Measured Data'!#REF!/'In Process Calc.'!$J75,"")</f>
        <v/>
      </c>
      <c r="AE81" s="244" t="str">
        <f>IF('Measured Data'!$E73&gt;0,'Measured Data'!AE72+'Measured Data'!$E73*'Measured Data'!#REF!/'In Process Calc.'!$J75,"")</f>
        <v/>
      </c>
      <c r="AF81" s="244" t="str">
        <f>IF('Measured Data'!$E73&gt;0,'Measured Data'!AF72+'Measured Data'!$E73*'Measured Data'!#REF!/'In Process Calc.'!$J75,"")</f>
        <v/>
      </c>
      <c r="AG81" s="244" t="str">
        <f>IF('Measured Data'!$E73&gt;0,'Measured Data'!AG72+'Measured Data'!$E73*'Measured Data'!#REF!/'In Process Calc.'!$J75,"")</f>
        <v/>
      </c>
      <c r="AH81" s="244" t="str">
        <f>IF('Measured Data'!$E73&gt;0,'Measured Data'!AH72+'Measured Data'!$E73*'Measured Data'!#REF!/'In Process Calc.'!$J75,"")</f>
        <v/>
      </c>
      <c r="AI81" s="244" t="str">
        <f>IF('Measured Data'!$E73&gt;0,'Measured Data'!AI72+'Measured Data'!$E73*'Measured Data'!#REF!/'In Process Calc.'!$J75,"")</f>
        <v/>
      </c>
      <c r="AJ81" s="244" t="str">
        <f>IF('Measured Data'!$E73&gt;0,'Measured Data'!AJ72+'Measured Data'!$E73*'Measured Data'!#REF!/'In Process Calc.'!$J75,"")</f>
        <v/>
      </c>
      <c r="AK81" s="244" t="str">
        <f>IF('Measured Data'!$E73&gt;0,'Measured Data'!AK72+'Measured Data'!$E73*'Measured Data'!#REF!/'In Process Calc.'!$J75,"")</f>
        <v/>
      </c>
      <c r="AL81" s="244" t="str">
        <f>IF('Measured Data'!$E73&gt;0,'Measured Data'!AL72+'Measured Data'!$E73*'Measured Data'!#REF!/'In Process Calc.'!$J75,"")</f>
        <v/>
      </c>
      <c r="AM81" s="244" t="str">
        <f>IF('Measured Data'!$E73&gt;0,'Measured Data'!AM72+'Measured Data'!$E73*'Measured Data'!#REF!/'In Process Calc.'!$J75,"")</f>
        <v/>
      </c>
      <c r="AN81" s="244" t="str">
        <f>IF('Measured Data'!$E73&gt;0,'Measured Data'!AN72+'Measured Data'!$E73*'Measured Data'!#REF!/'In Process Calc.'!$J75,"")</f>
        <v/>
      </c>
      <c r="AO81" s="244" t="str">
        <f>IF('Measured Data'!$E73&gt;0,'Measured Data'!AO72+'Measured Data'!$E73*'Measured Data'!#REF!/'In Process Calc.'!$J75,"")</f>
        <v/>
      </c>
      <c r="AP81" s="244" t="str">
        <f>IF('Measured Data'!$E73&gt;0,'Measured Data'!AP72+'Measured Data'!$E73*'Measured Data'!AQ72/'In Process Calc.'!$J75,"")</f>
        <v/>
      </c>
      <c r="AQ81" s="244" t="str">
        <f>IF('Measured Data'!$E73&gt;0,'Measured Data'!#REF!+'Measured Data'!$E73*'Measured Data'!AR72/'In Process Calc.'!$J75,"")</f>
        <v/>
      </c>
      <c r="AR81" s="244" t="str">
        <f>IF('Measured Data'!$E73&gt;0,'Measured Data'!#REF!,"")</f>
        <v/>
      </c>
      <c r="AS81" s="244" t="str">
        <f>IF('Measured Data'!$E73&gt;0,'Measured Data'!#REF!,"")</f>
        <v/>
      </c>
      <c r="AT81" s="244" t="str">
        <f>IF('Measured Data'!$E73&gt;0,'Measured Data'!#REF!,"")</f>
        <v/>
      </c>
      <c r="AU81" s="244" t="str">
        <f>IF('Measured Data'!$E73&gt;0,'Measured Data'!#REF!,"")</f>
        <v/>
      </c>
      <c r="AV81" s="244" t="str">
        <f>IF('Measured Data'!$E73&gt;0,'Measured Data'!#REF!,"")</f>
        <v/>
      </c>
      <c r="AW81" s="244" t="str">
        <f>IF('Measured Data'!$E73&gt;0,'Measured Data'!#REF!,"")</f>
        <v/>
      </c>
      <c r="AX81" s="244" t="str">
        <f>IF('Measured Data'!$E73&gt;0,'Measured Data'!#REF!,"")</f>
        <v/>
      </c>
      <c r="AY81" s="244" t="str">
        <f>IF('Measured Data'!$E73&gt;0,'Measured Data'!#REF!,"")</f>
        <v/>
      </c>
      <c r="AZ81" s="244" t="str">
        <f>IF('Measured Data'!$E73&gt;0,'Measured Data'!#REF!,"")</f>
        <v/>
      </c>
      <c r="BA81" s="244" t="str">
        <f>IF('Measured Data'!$E73&gt;0,'Measured Data'!#REF!,"")</f>
        <v/>
      </c>
      <c r="BB81" s="244" t="str">
        <f>IF('Measured Data'!$E73&gt;0,'Measured Data'!#REF!,"")</f>
        <v/>
      </c>
      <c r="BC81" s="244" t="str">
        <f>IF('Measured Data'!$E73&gt;0,'Measured Data'!#REF!,"")</f>
        <v/>
      </c>
      <c r="BD81" s="244" t="str">
        <f>IF('Measured Data'!$E73&gt;0,'Measured Data'!#REF!,"")</f>
        <v/>
      </c>
      <c r="BE81" s="244" t="str">
        <f>IF('Measured Data'!$E73&gt;0,'Measured Data'!#REF!,"")</f>
        <v/>
      </c>
      <c r="BF81" s="244" t="str">
        <f>IF('Measured Data'!$E73&gt;0,'Measured Data'!#REF!,"")</f>
        <v/>
      </c>
      <c r="BG81" s="244" t="str">
        <f>IF('Measured Data'!$E73&gt;0,'Measured Data'!#REF!,"")</f>
        <v/>
      </c>
      <c r="BH81" s="244" t="str">
        <f>IF('Measured Data'!$E73&gt;0,'Measured Data'!#REF!,"")</f>
        <v/>
      </c>
      <c r="BI81" s="244" t="str">
        <f>IF('Measured Data'!$E73&gt;0,'Measured Data'!#REF!,"")</f>
        <v/>
      </c>
      <c r="BJ81" s="244" t="str">
        <f>IF('Measured Data'!$E73&gt;0,'Measured Data'!#REF!,"")</f>
        <v/>
      </c>
      <c r="BK81" s="244" t="str">
        <f>IF('Measured Data'!$E73&gt;0,'Measured Data'!#REF!,"")</f>
        <v/>
      </c>
      <c r="BL81" s="244" t="str">
        <f>IF('Measured Data'!$E73&gt;0,'Measured Data'!#REF!,"")</f>
        <v/>
      </c>
      <c r="BM81" s="244" t="str">
        <f>IF('Measured Data'!$E73&gt;0,'Measured Data'!#REF!,"")</f>
        <v/>
      </c>
      <c r="BN81" s="244" t="str">
        <f>IF('Measured Data'!$E73&gt;0,'In Process Calc.'!B74,"")</f>
        <v/>
      </c>
      <c r="BO81" s="244" t="str">
        <f>IF('Measured Data'!$E73&gt;0,'In Process Calc.'!C74,"")</f>
        <v/>
      </c>
    </row>
    <row r="82" spans="1:67">
      <c r="A82" s="238" t="str">
        <f>IF('Measured Data'!$E74&gt;0,'Measured Data'!$B$1,"")</f>
        <v/>
      </c>
      <c r="B82" s="238" t="str">
        <f>IF('Measured Data'!$E74&gt;0,'Measured Data'!A73+0.1,"")</f>
        <v/>
      </c>
      <c r="C82" s="242" t="str">
        <f>IF('Measured Data'!$E74&gt;0,'Measured Data'!B73,"")</f>
        <v/>
      </c>
      <c r="D82" s="247" t="str">
        <f>IF('Measured Data'!$E74&gt;0,'Measured Data'!C73,"")</f>
        <v/>
      </c>
      <c r="E82" s="238" t="str">
        <f>IF('Measured Data'!$E74&gt;0,'Measured Data'!D73,"")</f>
        <v/>
      </c>
      <c r="F82" s="238" t="str">
        <f>IF('Measured Data'!$E74&gt;0,'Measured Data'!E73,"")</f>
        <v/>
      </c>
      <c r="G82" s="238" t="str">
        <f>IF('Measured Data'!$E74&gt;0,'Measured Data'!G73,"")</f>
        <v/>
      </c>
      <c r="H82" s="243" t="str">
        <f>IF('Measured Data'!$E74&gt;0,'Measured Data'!H73,"")</f>
        <v/>
      </c>
      <c r="I82" s="243" t="str">
        <f>IF('Measured Data'!$E74&gt;0,'Measured Data'!I73,"")</f>
        <v/>
      </c>
      <c r="J82" s="243" t="str">
        <f>IF('Measured Data'!$E74&gt;0,'Measured Data'!J73,"")</f>
        <v/>
      </c>
      <c r="K82" s="243" t="str">
        <f>IF('Measured Data'!$E74&gt;0,'Measured Data'!K73,"")</f>
        <v/>
      </c>
      <c r="L82" s="238" t="str">
        <f>IF('Measured Data'!$E74&gt;0,'Measured Data'!L73,"")</f>
        <v/>
      </c>
      <c r="M82" s="238" t="str">
        <f>IF('Measured Data'!$E74&gt;0,'Measured Data'!M73,"")</f>
        <v/>
      </c>
      <c r="N82" s="238" t="str">
        <f>IF('Measured Data'!$E74&gt;0,'Measured Data'!N73,"")</f>
        <v/>
      </c>
      <c r="O82" s="238" t="str">
        <f>IF('Measured Data'!$E74&gt;0,'Measured Data'!O73,"")</f>
        <v/>
      </c>
      <c r="P82" s="238" t="str">
        <f>IF('Measured Data'!$E74&gt;0,'Measured Data'!P73,"")</f>
        <v/>
      </c>
      <c r="Q82" s="238" t="str">
        <f>IF('Measured Data'!$E74&gt;0,'Measured Data'!Q73,"")</f>
        <v/>
      </c>
      <c r="R82" s="238" t="str">
        <f>IF('Measured Data'!$E74&gt;0,'Measured Data'!R73,"")</f>
        <v/>
      </c>
      <c r="S82" s="238" t="str">
        <f>IF('Measured Data'!$E74&gt;0,'Measured Data'!S73,"")</f>
        <v/>
      </c>
      <c r="T82" s="244" t="str">
        <f>IF('Measured Data'!$E74&gt;0,'Measured Data'!T73+'Measured Data'!$E74*'Measured Data'!#REF!/'In Process Calc.'!$J76,"")</f>
        <v/>
      </c>
      <c r="U82" s="244" t="str">
        <f>IF('Measured Data'!$E74&gt;0,'Measured Data'!U73+'Measured Data'!$E74*'Measured Data'!#REF!/'In Process Calc.'!$J76,"")</f>
        <v/>
      </c>
      <c r="V82" s="244" t="str">
        <f>IF('Measured Data'!$E74&gt;0,'Measured Data'!V73+'Measured Data'!$E74*'Measured Data'!#REF!/'In Process Calc.'!$J76,"")</f>
        <v/>
      </c>
      <c r="W82" s="244" t="str">
        <f>IF('Measured Data'!$E74&gt;0,'Measured Data'!W73+'Measured Data'!$E74*'Measured Data'!#REF!/'In Process Calc.'!$J76,"")</f>
        <v/>
      </c>
      <c r="X82" s="244" t="str">
        <f>IF('Measured Data'!$E74&gt;0,'Measured Data'!X73+'Measured Data'!$E74*'Measured Data'!#REF!/'In Process Calc.'!$J76,"")</f>
        <v/>
      </c>
      <c r="Y82" s="244" t="str">
        <f>IF('Measured Data'!$E74&gt;0,'Measured Data'!Y73+'Measured Data'!$E74*'Measured Data'!#REF!/'In Process Calc.'!$J76,"")</f>
        <v/>
      </c>
      <c r="Z82" s="244" t="str">
        <f>IF('Measured Data'!$E74&gt;0,'Measured Data'!Z73+'Measured Data'!$E74*'Measured Data'!#REF!/'In Process Calc.'!$J76,"")</f>
        <v/>
      </c>
      <c r="AA82" s="244" t="str">
        <f>IF('Measured Data'!$E74&gt;0,'Measured Data'!AA73+'Measured Data'!$E74*'Measured Data'!#REF!/'In Process Calc.'!$J76,"")</f>
        <v/>
      </c>
      <c r="AB82" s="244" t="str">
        <f>IF('Measured Data'!$E74&gt;0,'Measured Data'!AB73+'Measured Data'!$E74*'Measured Data'!#REF!/'In Process Calc.'!$J76,"")</f>
        <v/>
      </c>
      <c r="AC82" s="244" t="str">
        <f>IF('Measured Data'!$E74&gt;0,'Measured Data'!AC73+'Measured Data'!$E74*'Measured Data'!#REF!/'In Process Calc.'!$J76,"")</f>
        <v/>
      </c>
      <c r="AD82" s="244" t="str">
        <f>IF('Measured Data'!$E74&gt;0,'Measured Data'!AD73+'Measured Data'!$E74*'Measured Data'!#REF!/'In Process Calc.'!$J76,"")</f>
        <v/>
      </c>
      <c r="AE82" s="244" t="str">
        <f>IF('Measured Data'!$E74&gt;0,'Measured Data'!AE73+'Measured Data'!$E74*'Measured Data'!#REF!/'In Process Calc.'!$J76,"")</f>
        <v/>
      </c>
      <c r="AF82" s="244" t="str">
        <f>IF('Measured Data'!$E74&gt;0,'Measured Data'!AF73+'Measured Data'!$E74*'Measured Data'!#REF!/'In Process Calc.'!$J76,"")</f>
        <v/>
      </c>
      <c r="AG82" s="244" t="str">
        <f>IF('Measured Data'!$E74&gt;0,'Measured Data'!AG73+'Measured Data'!$E74*'Measured Data'!#REF!/'In Process Calc.'!$J76,"")</f>
        <v/>
      </c>
      <c r="AH82" s="244" t="str">
        <f>IF('Measured Data'!$E74&gt;0,'Measured Data'!AH73+'Measured Data'!$E74*'Measured Data'!#REF!/'In Process Calc.'!$J76,"")</f>
        <v/>
      </c>
      <c r="AI82" s="244" t="str">
        <f>IF('Measured Data'!$E74&gt;0,'Measured Data'!AI73+'Measured Data'!$E74*'Measured Data'!#REF!/'In Process Calc.'!$J76,"")</f>
        <v/>
      </c>
      <c r="AJ82" s="244" t="str">
        <f>IF('Measured Data'!$E74&gt;0,'Measured Data'!AJ73+'Measured Data'!$E74*'Measured Data'!#REF!/'In Process Calc.'!$J76,"")</f>
        <v/>
      </c>
      <c r="AK82" s="244" t="str">
        <f>IF('Measured Data'!$E74&gt;0,'Measured Data'!AK73+'Measured Data'!$E74*'Measured Data'!#REF!/'In Process Calc.'!$J76,"")</f>
        <v/>
      </c>
      <c r="AL82" s="244" t="str">
        <f>IF('Measured Data'!$E74&gt;0,'Measured Data'!AL73+'Measured Data'!$E74*'Measured Data'!#REF!/'In Process Calc.'!$J76,"")</f>
        <v/>
      </c>
      <c r="AM82" s="244" t="str">
        <f>IF('Measured Data'!$E74&gt;0,'Measured Data'!AM73+'Measured Data'!$E74*'Measured Data'!#REF!/'In Process Calc.'!$J76,"")</f>
        <v/>
      </c>
      <c r="AN82" s="244" t="str">
        <f>IF('Measured Data'!$E74&gt;0,'Measured Data'!AN73+'Measured Data'!$E74*'Measured Data'!#REF!/'In Process Calc.'!$J76,"")</f>
        <v/>
      </c>
      <c r="AO82" s="244" t="str">
        <f>IF('Measured Data'!$E74&gt;0,'Measured Data'!AO73+'Measured Data'!$E74*'Measured Data'!#REF!/'In Process Calc.'!$J76,"")</f>
        <v/>
      </c>
      <c r="AP82" s="244" t="str">
        <f>IF('Measured Data'!$E74&gt;0,'Measured Data'!AP73+'Measured Data'!$E74*'Measured Data'!AQ73/'In Process Calc.'!$J76,"")</f>
        <v/>
      </c>
      <c r="AQ82" s="244" t="str">
        <f>IF('Measured Data'!$E74&gt;0,'Measured Data'!#REF!+'Measured Data'!$E74*'Measured Data'!AR73/'In Process Calc.'!$J76,"")</f>
        <v/>
      </c>
      <c r="AR82" s="244" t="str">
        <f>IF('Measured Data'!$E74&gt;0,'Measured Data'!#REF!,"")</f>
        <v/>
      </c>
      <c r="AS82" s="244" t="str">
        <f>IF('Measured Data'!$E74&gt;0,'Measured Data'!#REF!,"")</f>
        <v/>
      </c>
      <c r="AT82" s="244" t="str">
        <f>IF('Measured Data'!$E74&gt;0,'Measured Data'!#REF!,"")</f>
        <v/>
      </c>
      <c r="AU82" s="244" t="str">
        <f>IF('Measured Data'!$E74&gt;0,'Measured Data'!#REF!,"")</f>
        <v/>
      </c>
      <c r="AV82" s="244" t="str">
        <f>IF('Measured Data'!$E74&gt;0,'Measured Data'!#REF!,"")</f>
        <v/>
      </c>
      <c r="AW82" s="244" t="str">
        <f>IF('Measured Data'!$E74&gt;0,'Measured Data'!#REF!,"")</f>
        <v/>
      </c>
      <c r="AX82" s="244" t="str">
        <f>IF('Measured Data'!$E74&gt;0,'Measured Data'!#REF!,"")</f>
        <v/>
      </c>
      <c r="AY82" s="244" t="str">
        <f>IF('Measured Data'!$E74&gt;0,'Measured Data'!#REF!,"")</f>
        <v/>
      </c>
      <c r="AZ82" s="244" t="str">
        <f>IF('Measured Data'!$E74&gt;0,'Measured Data'!#REF!,"")</f>
        <v/>
      </c>
      <c r="BA82" s="244" t="str">
        <f>IF('Measured Data'!$E74&gt;0,'Measured Data'!#REF!,"")</f>
        <v/>
      </c>
      <c r="BB82" s="244" t="str">
        <f>IF('Measured Data'!$E74&gt;0,'Measured Data'!#REF!,"")</f>
        <v/>
      </c>
      <c r="BC82" s="244" t="str">
        <f>IF('Measured Data'!$E74&gt;0,'Measured Data'!#REF!,"")</f>
        <v/>
      </c>
      <c r="BD82" s="244" t="str">
        <f>IF('Measured Data'!$E74&gt;0,'Measured Data'!#REF!,"")</f>
        <v/>
      </c>
      <c r="BE82" s="244" t="str">
        <f>IF('Measured Data'!$E74&gt;0,'Measured Data'!#REF!,"")</f>
        <v/>
      </c>
      <c r="BF82" s="244" t="str">
        <f>IF('Measured Data'!$E74&gt;0,'Measured Data'!#REF!,"")</f>
        <v/>
      </c>
      <c r="BG82" s="244" t="str">
        <f>IF('Measured Data'!$E74&gt;0,'Measured Data'!#REF!,"")</f>
        <v/>
      </c>
      <c r="BH82" s="244" t="str">
        <f>IF('Measured Data'!$E74&gt;0,'Measured Data'!#REF!,"")</f>
        <v/>
      </c>
      <c r="BI82" s="244" t="str">
        <f>IF('Measured Data'!$E74&gt;0,'Measured Data'!#REF!,"")</f>
        <v/>
      </c>
      <c r="BJ82" s="244" t="str">
        <f>IF('Measured Data'!$E74&gt;0,'Measured Data'!#REF!,"")</f>
        <v/>
      </c>
      <c r="BK82" s="244" t="str">
        <f>IF('Measured Data'!$E74&gt;0,'Measured Data'!#REF!,"")</f>
        <v/>
      </c>
      <c r="BL82" s="244" t="str">
        <f>IF('Measured Data'!$E74&gt;0,'Measured Data'!#REF!,"")</f>
        <v/>
      </c>
      <c r="BM82" s="244" t="str">
        <f>IF('Measured Data'!$E74&gt;0,'Measured Data'!#REF!,"")</f>
        <v/>
      </c>
      <c r="BN82" s="244" t="str">
        <f>IF('Measured Data'!$E74&gt;0,'In Process Calc.'!B75,"")</f>
        <v/>
      </c>
      <c r="BO82" s="244" t="str">
        <f>IF('Measured Data'!$E74&gt;0,'In Process Calc.'!C75,"")</f>
        <v/>
      </c>
    </row>
    <row r="83" spans="1:67">
      <c r="A83" s="238" t="str">
        <f>IF('Measured Data'!$E75&gt;0,'Measured Data'!$B$1,"")</f>
        <v/>
      </c>
      <c r="B83" s="238" t="str">
        <f>IF('Measured Data'!$E75&gt;0,'Measured Data'!A74+0.1,"")</f>
        <v/>
      </c>
      <c r="C83" s="242" t="str">
        <f>IF('Measured Data'!$E75&gt;0,'Measured Data'!B74,"")</f>
        <v/>
      </c>
      <c r="D83" s="247" t="str">
        <f>IF('Measured Data'!$E75&gt;0,'Measured Data'!C74,"")</f>
        <v/>
      </c>
      <c r="E83" s="238" t="str">
        <f>IF('Measured Data'!$E75&gt;0,'Measured Data'!D74,"")</f>
        <v/>
      </c>
      <c r="F83" s="238" t="str">
        <f>IF('Measured Data'!$E75&gt;0,'Measured Data'!E74,"")</f>
        <v/>
      </c>
      <c r="G83" s="238" t="str">
        <f>IF('Measured Data'!$E75&gt;0,'Measured Data'!G74,"")</f>
        <v/>
      </c>
      <c r="H83" s="243" t="str">
        <f>IF('Measured Data'!$E75&gt;0,'Measured Data'!H74,"")</f>
        <v/>
      </c>
      <c r="I83" s="243" t="str">
        <f>IF('Measured Data'!$E75&gt;0,'Measured Data'!I74,"")</f>
        <v/>
      </c>
      <c r="J83" s="243" t="str">
        <f>IF('Measured Data'!$E75&gt;0,'Measured Data'!J74,"")</f>
        <v/>
      </c>
      <c r="K83" s="243" t="str">
        <f>IF('Measured Data'!$E75&gt;0,'Measured Data'!K74,"")</f>
        <v/>
      </c>
      <c r="L83" s="238" t="str">
        <f>IF('Measured Data'!$E75&gt;0,'Measured Data'!L74,"")</f>
        <v/>
      </c>
      <c r="M83" s="238" t="str">
        <f>IF('Measured Data'!$E75&gt;0,'Measured Data'!M74,"")</f>
        <v/>
      </c>
      <c r="N83" s="238" t="str">
        <f>IF('Measured Data'!$E75&gt;0,'Measured Data'!N74,"")</f>
        <v/>
      </c>
      <c r="O83" s="238" t="str">
        <f>IF('Measured Data'!$E75&gt;0,'Measured Data'!O74,"")</f>
        <v/>
      </c>
      <c r="P83" s="238" t="str">
        <f>IF('Measured Data'!$E75&gt;0,'Measured Data'!P74,"")</f>
        <v/>
      </c>
      <c r="Q83" s="238" t="str">
        <f>IF('Measured Data'!$E75&gt;0,'Measured Data'!Q74,"")</f>
        <v/>
      </c>
      <c r="R83" s="238" t="str">
        <f>IF('Measured Data'!$E75&gt;0,'Measured Data'!R74,"")</f>
        <v/>
      </c>
      <c r="S83" s="238" t="str">
        <f>IF('Measured Data'!$E75&gt;0,'Measured Data'!S74,"")</f>
        <v/>
      </c>
      <c r="T83" s="244" t="str">
        <f>IF('Measured Data'!$E75&gt;0,'Measured Data'!T74+'Measured Data'!$E75*'Measured Data'!#REF!/'In Process Calc.'!$J77,"")</f>
        <v/>
      </c>
      <c r="U83" s="244" t="str">
        <f>IF('Measured Data'!$E75&gt;0,'Measured Data'!U74+'Measured Data'!$E75*'Measured Data'!#REF!/'In Process Calc.'!$J77,"")</f>
        <v/>
      </c>
      <c r="V83" s="244" t="str">
        <f>IF('Measured Data'!$E75&gt;0,'Measured Data'!V74+'Measured Data'!$E75*'Measured Data'!#REF!/'In Process Calc.'!$J77,"")</f>
        <v/>
      </c>
      <c r="W83" s="244" t="str">
        <f>IF('Measured Data'!$E75&gt;0,'Measured Data'!W74+'Measured Data'!$E75*'Measured Data'!#REF!/'In Process Calc.'!$J77,"")</f>
        <v/>
      </c>
      <c r="X83" s="244" t="str">
        <f>IF('Measured Data'!$E75&gt;0,'Measured Data'!X74+'Measured Data'!$E75*'Measured Data'!#REF!/'In Process Calc.'!$J77,"")</f>
        <v/>
      </c>
      <c r="Y83" s="244" t="str">
        <f>IF('Measured Data'!$E75&gt;0,'Measured Data'!Y74+'Measured Data'!$E75*'Measured Data'!#REF!/'In Process Calc.'!$J77,"")</f>
        <v/>
      </c>
      <c r="Z83" s="244" t="str">
        <f>IF('Measured Data'!$E75&gt;0,'Measured Data'!Z74+'Measured Data'!$E75*'Measured Data'!#REF!/'In Process Calc.'!$J77,"")</f>
        <v/>
      </c>
      <c r="AA83" s="244" t="str">
        <f>IF('Measured Data'!$E75&gt;0,'Measured Data'!AA74+'Measured Data'!$E75*'Measured Data'!#REF!/'In Process Calc.'!$J77,"")</f>
        <v/>
      </c>
      <c r="AB83" s="244" t="str">
        <f>IF('Measured Data'!$E75&gt;0,'Measured Data'!AB74+'Measured Data'!$E75*'Measured Data'!#REF!/'In Process Calc.'!$J77,"")</f>
        <v/>
      </c>
      <c r="AC83" s="244" t="str">
        <f>IF('Measured Data'!$E75&gt;0,'Measured Data'!AC74+'Measured Data'!$E75*'Measured Data'!#REF!/'In Process Calc.'!$J77,"")</f>
        <v/>
      </c>
      <c r="AD83" s="244" t="str">
        <f>IF('Measured Data'!$E75&gt;0,'Measured Data'!AD74+'Measured Data'!$E75*'Measured Data'!#REF!/'In Process Calc.'!$J77,"")</f>
        <v/>
      </c>
      <c r="AE83" s="244" t="str">
        <f>IF('Measured Data'!$E75&gt;0,'Measured Data'!AE74+'Measured Data'!$E75*'Measured Data'!#REF!/'In Process Calc.'!$J77,"")</f>
        <v/>
      </c>
      <c r="AF83" s="244" t="str">
        <f>IF('Measured Data'!$E75&gt;0,'Measured Data'!AF74+'Measured Data'!$E75*'Measured Data'!#REF!/'In Process Calc.'!$J77,"")</f>
        <v/>
      </c>
      <c r="AG83" s="244" t="str">
        <f>IF('Measured Data'!$E75&gt;0,'Measured Data'!AG74+'Measured Data'!$E75*'Measured Data'!#REF!/'In Process Calc.'!$J77,"")</f>
        <v/>
      </c>
      <c r="AH83" s="244" t="str">
        <f>IF('Measured Data'!$E75&gt;0,'Measured Data'!AH74+'Measured Data'!$E75*'Measured Data'!#REF!/'In Process Calc.'!$J77,"")</f>
        <v/>
      </c>
      <c r="AI83" s="244" t="str">
        <f>IF('Measured Data'!$E75&gt;0,'Measured Data'!AI74+'Measured Data'!$E75*'Measured Data'!#REF!/'In Process Calc.'!$J77,"")</f>
        <v/>
      </c>
      <c r="AJ83" s="244" t="str">
        <f>IF('Measured Data'!$E75&gt;0,'Measured Data'!AJ74+'Measured Data'!$E75*'Measured Data'!#REF!/'In Process Calc.'!$J77,"")</f>
        <v/>
      </c>
      <c r="AK83" s="244" t="str">
        <f>IF('Measured Data'!$E75&gt;0,'Measured Data'!AK74+'Measured Data'!$E75*'Measured Data'!#REF!/'In Process Calc.'!$J77,"")</f>
        <v/>
      </c>
      <c r="AL83" s="244" t="str">
        <f>IF('Measured Data'!$E75&gt;0,'Measured Data'!AL74+'Measured Data'!$E75*'Measured Data'!#REF!/'In Process Calc.'!$J77,"")</f>
        <v/>
      </c>
      <c r="AM83" s="244" t="str">
        <f>IF('Measured Data'!$E75&gt;0,'Measured Data'!AM74+'Measured Data'!$E75*'Measured Data'!#REF!/'In Process Calc.'!$J77,"")</f>
        <v/>
      </c>
      <c r="AN83" s="244" t="str">
        <f>IF('Measured Data'!$E75&gt;0,'Measured Data'!AN74+'Measured Data'!$E75*'Measured Data'!#REF!/'In Process Calc.'!$J77,"")</f>
        <v/>
      </c>
      <c r="AO83" s="244" t="str">
        <f>IF('Measured Data'!$E75&gt;0,'Measured Data'!AO74+'Measured Data'!$E75*'Measured Data'!#REF!/'In Process Calc.'!$J77,"")</f>
        <v/>
      </c>
      <c r="AP83" s="244" t="str">
        <f>IF('Measured Data'!$E75&gt;0,'Measured Data'!AP74+'Measured Data'!$E75*'Measured Data'!AQ74/'In Process Calc.'!$J77,"")</f>
        <v/>
      </c>
      <c r="AQ83" s="244" t="str">
        <f>IF('Measured Data'!$E75&gt;0,'Measured Data'!#REF!+'Measured Data'!$E75*'Measured Data'!AR74/'In Process Calc.'!$J77,"")</f>
        <v/>
      </c>
      <c r="AR83" s="244" t="str">
        <f>IF('Measured Data'!$E75&gt;0,'Measured Data'!#REF!,"")</f>
        <v/>
      </c>
      <c r="AS83" s="244" t="str">
        <f>IF('Measured Data'!$E75&gt;0,'Measured Data'!#REF!,"")</f>
        <v/>
      </c>
      <c r="AT83" s="244" t="str">
        <f>IF('Measured Data'!$E75&gt;0,'Measured Data'!#REF!,"")</f>
        <v/>
      </c>
      <c r="AU83" s="244" t="str">
        <f>IF('Measured Data'!$E75&gt;0,'Measured Data'!#REF!,"")</f>
        <v/>
      </c>
      <c r="AV83" s="244" t="str">
        <f>IF('Measured Data'!$E75&gt;0,'Measured Data'!#REF!,"")</f>
        <v/>
      </c>
      <c r="AW83" s="244" t="str">
        <f>IF('Measured Data'!$E75&gt;0,'Measured Data'!#REF!,"")</f>
        <v/>
      </c>
      <c r="AX83" s="244" t="str">
        <f>IF('Measured Data'!$E75&gt;0,'Measured Data'!#REF!,"")</f>
        <v/>
      </c>
      <c r="AY83" s="244" t="str">
        <f>IF('Measured Data'!$E75&gt;0,'Measured Data'!#REF!,"")</f>
        <v/>
      </c>
      <c r="AZ83" s="244" t="str">
        <f>IF('Measured Data'!$E75&gt;0,'Measured Data'!#REF!,"")</f>
        <v/>
      </c>
      <c r="BA83" s="244" t="str">
        <f>IF('Measured Data'!$E75&gt;0,'Measured Data'!#REF!,"")</f>
        <v/>
      </c>
      <c r="BB83" s="244" t="str">
        <f>IF('Measured Data'!$E75&gt;0,'Measured Data'!#REF!,"")</f>
        <v/>
      </c>
      <c r="BC83" s="244" t="str">
        <f>IF('Measured Data'!$E75&gt;0,'Measured Data'!#REF!,"")</f>
        <v/>
      </c>
      <c r="BD83" s="244" t="str">
        <f>IF('Measured Data'!$E75&gt;0,'Measured Data'!#REF!,"")</f>
        <v/>
      </c>
      <c r="BE83" s="244" t="str">
        <f>IF('Measured Data'!$E75&gt;0,'Measured Data'!#REF!,"")</f>
        <v/>
      </c>
      <c r="BF83" s="244" t="str">
        <f>IF('Measured Data'!$E75&gt;0,'Measured Data'!#REF!,"")</f>
        <v/>
      </c>
      <c r="BG83" s="244" t="str">
        <f>IF('Measured Data'!$E75&gt;0,'Measured Data'!#REF!,"")</f>
        <v/>
      </c>
      <c r="BH83" s="244" t="str">
        <f>IF('Measured Data'!$E75&gt;0,'Measured Data'!#REF!,"")</f>
        <v/>
      </c>
      <c r="BI83" s="244" t="str">
        <f>IF('Measured Data'!$E75&gt;0,'Measured Data'!#REF!,"")</f>
        <v/>
      </c>
      <c r="BJ83" s="244" t="str">
        <f>IF('Measured Data'!$E75&gt;0,'Measured Data'!#REF!,"")</f>
        <v/>
      </c>
      <c r="BK83" s="244" t="str">
        <f>IF('Measured Data'!$E75&gt;0,'Measured Data'!#REF!,"")</f>
        <v/>
      </c>
      <c r="BL83" s="244" t="str">
        <f>IF('Measured Data'!$E75&gt;0,'Measured Data'!#REF!,"")</f>
        <v/>
      </c>
      <c r="BM83" s="244" t="str">
        <f>IF('Measured Data'!$E75&gt;0,'Measured Data'!#REF!,"")</f>
        <v/>
      </c>
      <c r="BN83" s="244" t="str">
        <f>IF('Measured Data'!$E75&gt;0,'In Process Calc.'!B76,"")</f>
        <v/>
      </c>
      <c r="BO83" s="244" t="str">
        <f>IF('Measured Data'!$E75&gt;0,'In Process Calc.'!C76,"")</f>
        <v/>
      </c>
    </row>
    <row r="84" spans="1:67">
      <c r="A84" s="238" t="str">
        <f>IF('Measured Data'!$E76&gt;0,'Measured Data'!$B$1,"")</f>
        <v/>
      </c>
      <c r="B84" s="238" t="str">
        <f>IF('Measured Data'!$E76&gt;0,'Measured Data'!A75+0.1,"")</f>
        <v/>
      </c>
      <c r="C84" s="242" t="str">
        <f>IF('Measured Data'!$E76&gt;0,'Measured Data'!B75,"")</f>
        <v/>
      </c>
      <c r="D84" s="247" t="str">
        <f>IF('Measured Data'!$E76&gt;0,'Measured Data'!C75,"")</f>
        <v/>
      </c>
      <c r="E84" s="238" t="str">
        <f>IF('Measured Data'!$E76&gt;0,'Measured Data'!D75,"")</f>
        <v/>
      </c>
      <c r="F84" s="238" t="str">
        <f>IF('Measured Data'!$E76&gt;0,'Measured Data'!E75,"")</f>
        <v/>
      </c>
      <c r="G84" s="238" t="str">
        <f>IF('Measured Data'!$E76&gt;0,'Measured Data'!G75,"")</f>
        <v/>
      </c>
      <c r="H84" s="243" t="str">
        <f>IF('Measured Data'!$E76&gt;0,'Measured Data'!H75,"")</f>
        <v/>
      </c>
      <c r="I84" s="243" t="str">
        <f>IF('Measured Data'!$E76&gt;0,'Measured Data'!I75,"")</f>
        <v/>
      </c>
      <c r="J84" s="243" t="str">
        <f>IF('Measured Data'!$E76&gt;0,'Measured Data'!J75,"")</f>
        <v/>
      </c>
      <c r="K84" s="243" t="str">
        <f>IF('Measured Data'!$E76&gt;0,'Measured Data'!K75,"")</f>
        <v/>
      </c>
      <c r="L84" s="238" t="str">
        <f>IF('Measured Data'!$E76&gt;0,'Measured Data'!L75,"")</f>
        <v/>
      </c>
      <c r="M84" s="238" t="str">
        <f>IF('Measured Data'!$E76&gt;0,'Measured Data'!M75,"")</f>
        <v/>
      </c>
      <c r="N84" s="238" t="str">
        <f>IF('Measured Data'!$E76&gt;0,'Measured Data'!N75,"")</f>
        <v/>
      </c>
      <c r="O84" s="238" t="str">
        <f>IF('Measured Data'!$E76&gt;0,'Measured Data'!O75,"")</f>
        <v/>
      </c>
      <c r="P84" s="238" t="str">
        <f>IF('Measured Data'!$E76&gt;0,'Measured Data'!P75,"")</f>
        <v/>
      </c>
      <c r="Q84" s="238" t="str">
        <f>IF('Measured Data'!$E76&gt;0,'Measured Data'!Q75,"")</f>
        <v/>
      </c>
      <c r="R84" s="238" t="str">
        <f>IF('Measured Data'!$E76&gt;0,'Measured Data'!R75,"")</f>
        <v/>
      </c>
      <c r="S84" s="238" t="str">
        <f>IF('Measured Data'!$E76&gt;0,'Measured Data'!S75,"")</f>
        <v/>
      </c>
      <c r="T84" s="244" t="str">
        <f>IF('Measured Data'!$E76&gt;0,'Measured Data'!T75+'Measured Data'!$E76*'Measured Data'!#REF!/'In Process Calc.'!$J78,"")</f>
        <v/>
      </c>
      <c r="U84" s="244" t="str">
        <f>IF('Measured Data'!$E76&gt;0,'Measured Data'!U75+'Measured Data'!$E76*'Measured Data'!#REF!/'In Process Calc.'!$J78,"")</f>
        <v/>
      </c>
      <c r="V84" s="244" t="str">
        <f>IF('Measured Data'!$E76&gt;0,'Measured Data'!V75+'Measured Data'!$E76*'Measured Data'!#REF!/'In Process Calc.'!$J78,"")</f>
        <v/>
      </c>
      <c r="W84" s="244" t="str">
        <f>IF('Measured Data'!$E76&gt;0,'Measured Data'!W75+'Measured Data'!$E76*'Measured Data'!#REF!/'In Process Calc.'!$J78,"")</f>
        <v/>
      </c>
      <c r="X84" s="244" t="str">
        <f>IF('Measured Data'!$E76&gt;0,'Measured Data'!X75+'Measured Data'!$E76*'Measured Data'!#REF!/'In Process Calc.'!$J78,"")</f>
        <v/>
      </c>
      <c r="Y84" s="244" t="str">
        <f>IF('Measured Data'!$E76&gt;0,'Measured Data'!Y75+'Measured Data'!$E76*'Measured Data'!#REF!/'In Process Calc.'!$J78,"")</f>
        <v/>
      </c>
      <c r="Z84" s="244" t="str">
        <f>IF('Measured Data'!$E76&gt;0,'Measured Data'!Z75+'Measured Data'!$E76*'Measured Data'!#REF!/'In Process Calc.'!$J78,"")</f>
        <v/>
      </c>
      <c r="AA84" s="244" t="str">
        <f>IF('Measured Data'!$E76&gt;0,'Measured Data'!AA75+'Measured Data'!$E76*'Measured Data'!#REF!/'In Process Calc.'!$J78,"")</f>
        <v/>
      </c>
      <c r="AB84" s="244" t="str">
        <f>IF('Measured Data'!$E76&gt;0,'Measured Data'!AB75+'Measured Data'!$E76*'Measured Data'!#REF!/'In Process Calc.'!$J78,"")</f>
        <v/>
      </c>
      <c r="AC84" s="244" t="str">
        <f>IF('Measured Data'!$E76&gt;0,'Measured Data'!AC75+'Measured Data'!$E76*'Measured Data'!#REF!/'In Process Calc.'!$J78,"")</f>
        <v/>
      </c>
      <c r="AD84" s="244" t="str">
        <f>IF('Measured Data'!$E76&gt;0,'Measured Data'!AD75+'Measured Data'!$E76*'Measured Data'!#REF!/'In Process Calc.'!$J78,"")</f>
        <v/>
      </c>
      <c r="AE84" s="244" t="str">
        <f>IF('Measured Data'!$E76&gt;0,'Measured Data'!AE75+'Measured Data'!$E76*'Measured Data'!#REF!/'In Process Calc.'!$J78,"")</f>
        <v/>
      </c>
      <c r="AF84" s="244" t="str">
        <f>IF('Measured Data'!$E76&gt;0,'Measured Data'!AF75+'Measured Data'!$E76*'Measured Data'!#REF!/'In Process Calc.'!$J78,"")</f>
        <v/>
      </c>
      <c r="AG84" s="244" t="str">
        <f>IF('Measured Data'!$E76&gt;0,'Measured Data'!AG75+'Measured Data'!$E76*'Measured Data'!#REF!/'In Process Calc.'!$J78,"")</f>
        <v/>
      </c>
      <c r="AH84" s="244" t="str">
        <f>IF('Measured Data'!$E76&gt;0,'Measured Data'!AH75+'Measured Data'!$E76*'Measured Data'!#REF!/'In Process Calc.'!$J78,"")</f>
        <v/>
      </c>
      <c r="AI84" s="244" t="str">
        <f>IF('Measured Data'!$E76&gt;0,'Measured Data'!AI75+'Measured Data'!$E76*'Measured Data'!#REF!/'In Process Calc.'!$J78,"")</f>
        <v/>
      </c>
      <c r="AJ84" s="244" t="str">
        <f>IF('Measured Data'!$E76&gt;0,'Measured Data'!AJ75+'Measured Data'!$E76*'Measured Data'!#REF!/'In Process Calc.'!$J78,"")</f>
        <v/>
      </c>
      <c r="AK84" s="244" t="str">
        <f>IF('Measured Data'!$E76&gt;0,'Measured Data'!AK75+'Measured Data'!$E76*'Measured Data'!#REF!/'In Process Calc.'!$J78,"")</f>
        <v/>
      </c>
      <c r="AL84" s="244" t="str">
        <f>IF('Measured Data'!$E76&gt;0,'Measured Data'!AL75+'Measured Data'!$E76*'Measured Data'!#REF!/'In Process Calc.'!$J78,"")</f>
        <v/>
      </c>
      <c r="AM84" s="244" t="str">
        <f>IF('Measured Data'!$E76&gt;0,'Measured Data'!AM75+'Measured Data'!$E76*'Measured Data'!#REF!/'In Process Calc.'!$J78,"")</f>
        <v/>
      </c>
      <c r="AN84" s="244" t="str">
        <f>IF('Measured Data'!$E76&gt;0,'Measured Data'!AN75+'Measured Data'!$E76*'Measured Data'!#REF!/'In Process Calc.'!$J78,"")</f>
        <v/>
      </c>
      <c r="AO84" s="244" t="str">
        <f>IF('Measured Data'!$E76&gt;0,'Measured Data'!AO75+'Measured Data'!$E76*'Measured Data'!#REF!/'In Process Calc.'!$J78,"")</f>
        <v/>
      </c>
      <c r="AP84" s="244" t="str">
        <f>IF('Measured Data'!$E76&gt;0,'Measured Data'!AP75+'Measured Data'!$E76*'Measured Data'!AQ75/'In Process Calc.'!$J78,"")</f>
        <v/>
      </c>
      <c r="AQ84" s="244" t="str">
        <f>IF('Measured Data'!$E76&gt;0,'Measured Data'!#REF!+'Measured Data'!$E76*'Measured Data'!AR75/'In Process Calc.'!$J78,"")</f>
        <v/>
      </c>
      <c r="AR84" s="244" t="str">
        <f>IF('Measured Data'!$E76&gt;0,'Measured Data'!#REF!,"")</f>
        <v/>
      </c>
      <c r="AS84" s="244" t="str">
        <f>IF('Measured Data'!$E76&gt;0,'Measured Data'!#REF!,"")</f>
        <v/>
      </c>
      <c r="AT84" s="244" t="str">
        <f>IF('Measured Data'!$E76&gt;0,'Measured Data'!#REF!,"")</f>
        <v/>
      </c>
      <c r="AU84" s="244" t="str">
        <f>IF('Measured Data'!$E76&gt;0,'Measured Data'!#REF!,"")</f>
        <v/>
      </c>
      <c r="AV84" s="244" t="str">
        <f>IF('Measured Data'!$E76&gt;0,'Measured Data'!#REF!,"")</f>
        <v/>
      </c>
      <c r="AW84" s="244" t="str">
        <f>IF('Measured Data'!$E76&gt;0,'Measured Data'!#REF!,"")</f>
        <v/>
      </c>
      <c r="AX84" s="244" t="str">
        <f>IF('Measured Data'!$E76&gt;0,'Measured Data'!#REF!,"")</f>
        <v/>
      </c>
      <c r="AY84" s="244" t="str">
        <f>IF('Measured Data'!$E76&gt;0,'Measured Data'!#REF!,"")</f>
        <v/>
      </c>
      <c r="AZ84" s="244" t="str">
        <f>IF('Measured Data'!$E76&gt;0,'Measured Data'!#REF!,"")</f>
        <v/>
      </c>
      <c r="BA84" s="244" t="str">
        <f>IF('Measured Data'!$E76&gt;0,'Measured Data'!#REF!,"")</f>
        <v/>
      </c>
      <c r="BB84" s="244" t="str">
        <f>IF('Measured Data'!$E76&gt;0,'Measured Data'!#REF!,"")</f>
        <v/>
      </c>
      <c r="BC84" s="244" t="str">
        <f>IF('Measured Data'!$E76&gt;0,'Measured Data'!#REF!,"")</f>
        <v/>
      </c>
      <c r="BD84" s="244" t="str">
        <f>IF('Measured Data'!$E76&gt;0,'Measured Data'!#REF!,"")</f>
        <v/>
      </c>
      <c r="BE84" s="244" t="str">
        <f>IF('Measured Data'!$E76&gt;0,'Measured Data'!#REF!,"")</f>
        <v/>
      </c>
      <c r="BF84" s="244" t="str">
        <f>IF('Measured Data'!$E76&gt;0,'Measured Data'!#REF!,"")</f>
        <v/>
      </c>
      <c r="BG84" s="244" t="str">
        <f>IF('Measured Data'!$E76&gt;0,'Measured Data'!#REF!,"")</f>
        <v/>
      </c>
      <c r="BH84" s="244" t="str">
        <f>IF('Measured Data'!$E76&gt;0,'Measured Data'!#REF!,"")</f>
        <v/>
      </c>
      <c r="BI84" s="244" t="str">
        <f>IF('Measured Data'!$E76&gt;0,'Measured Data'!#REF!,"")</f>
        <v/>
      </c>
      <c r="BJ84" s="244" t="str">
        <f>IF('Measured Data'!$E76&gt;0,'Measured Data'!#REF!,"")</f>
        <v/>
      </c>
      <c r="BK84" s="244" t="str">
        <f>IF('Measured Data'!$E76&gt;0,'Measured Data'!#REF!,"")</f>
        <v/>
      </c>
      <c r="BL84" s="244" t="str">
        <f>IF('Measured Data'!$E76&gt;0,'Measured Data'!#REF!,"")</f>
        <v/>
      </c>
      <c r="BM84" s="244" t="str">
        <f>IF('Measured Data'!$E76&gt;0,'Measured Data'!#REF!,"")</f>
        <v/>
      </c>
      <c r="BN84" s="244" t="str">
        <f>IF('Measured Data'!$E76&gt;0,'In Process Calc.'!B77,"")</f>
        <v/>
      </c>
      <c r="BO84" s="244" t="str">
        <f>IF('Measured Data'!$E76&gt;0,'In Process Calc.'!C77,"")</f>
        <v/>
      </c>
    </row>
    <row r="85" spans="1:67">
      <c r="A85" s="238" t="str">
        <f>IF('Measured Data'!$E77&gt;0,'Measured Data'!$B$1,"")</f>
        <v/>
      </c>
      <c r="B85" s="238" t="str">
        <f>IF('Measured Data'!$E77&gt;0,'Measured Data'!A76+0.1,"")</f>
        <v/>
      </c>
      <c r="C85" s="242" t="str">
        <f>IF('Measured Data'!$E77&gt;0,'Measured Data'!B76,"")</f>
        <v/>
      </c>
      <c r="D85" s="247" t="str">
        <f>IF('Measured Data'!$E77&gt;0,'Measured Data'!C76,"")</f>
        <v/>
      </c>
      <c r="E85" s="238" t="str">
        <f>IF('Measured Data'!$E77&gt;0,'Measured Data'!D76,"")</f>
        <v/>
      </c>
      <c r="F85" s="238" t="str">
        <f>IF('Measured Data'!$E77&gt;0,'Measured Data'!E76,"")</f>
        <v/>
      </c>
      <c r="G85" s="238" t="str">
        <f>IF('Measured Data'!$E77&gt;0,'Measured Data'!G76,"")</f>
        <v/>
      </c>
      <c r="H85" s="243" t="str">
        <f>IF('Measured Data'!$E77&gt;0,'Measured Data'!H76,"")</f>
        <v/>
      </c>
      <c r="I85" s="243" t="str">
        <f>IF('Measured Data'!$E77&gt;0,'Measured Data'!I76,"")</f>
        <v/>
      </c>
      <c r="J85" s="243" t="str">
        <f>IF('Measured Data'!$E77&gt;0,'Measured Data'!J76,"")</f>
        <v/>
      </c>
      <c r="K85" s="243" t="str">
        <f>IF('Measured Data'!$E77&gt;0,'Measured Data'!K76,"")</f>
        <v/>
      </c>
      <c r="L85" s="238" t="str">
        <f>IF('Measured Data'!$E77&gt;0,'Measured Data'!L76,"")</f>
        <v/>
      </c>
      <c r="M85" s="238" t="str">
        <f>IF('Measured Data'!$E77&gt;0,'Measured Data'!M76,"")</f>
        <v/>
      </c>
      <c r="N85" s="238" t="str">
        <f>IF('Measured Data'!$E77&gt;0,'Measured Data'!N76,"")</f>
        <v/>
      </c>
      <c r="O85" s="238" t="str">
        <f>IF('Measured Data'!$E77&gt;0,'Measured Data'!O76,"")</f>
        <v/>
      </c>
      <c r="P85" s="238" t="str">
        <f>IF('Measured Data'!$E77&gt;0,'Measured Data'!P76,"")</f>
        <v/>
      </c>
      <c r="Q85" s="238" t="str">
        <f>IF('Measured Data'!$E77&gt;0,'Measured Data'!Q76,"")</f>
        <v/>
      </c>
      <c r="R85" s="238" t="str">
        <f>IF('Measured Data'!$E77&gt;0,'Measured Data'!R76,"")</f>
        <v/>
      </c>
      <c r="S85" s="238" t="str">
        <f>IF('Measured Data'!$E77&gt;0,'Measured Data'!S76,"")</f>
        <v/>
      </c>
      <c r="T85" s="244" t="str">
        <f>IF('Measured Data'!$E77&gt;0,'Measured Data'!T76+'Measured Data'!$E77*'Measured Data'!#REF!/'In Process Calc.'!$J79,"")</f>
        <v/>
      </c>
      <c r="U85" s="244" t="str">
        <f>IF('Measured Data'!$E77&gt;0,'Measured Data'!U76+'Measured Data'!$E77*'Measured Data'!#REF!/'In Process Calc.'!$J79,"")</f>
        <v/>
      </c>
      <c r="V85" s="244" t="str">
        <f>IF('Measured Data'!$E77&gt;0,'Measured Data'!V76+'Measured Data'!$E77*'Measured Data'!#REF!/'In Process Calc.'!$J79,"")</f>
        <v/>
      </c>
      <c r="W85" s="244" t="str">
        <f>IF('Measured Data'!$E77&gt;0,'Measured Data'!W76+'Measured Data'!$E77*'Measured Data'!#REF!/'In Process Calc.'!$J79,"")</f>
        <v/>
      </c>
      <c r="X85" s="244" t="str">
        <f>IF('Measured Data'!$E77&gt;0,'Measured Data'!X76+'Measured Data'!$E77*'Measured Data'!#REF!/'In Process Calc.'!$J79,"")</f>
        <v/>
      </c>
      <c r="Y85" s="244" t="str">
        <f>IF('Measured Data'!$E77&gt;0,'Measured Data'!Y76+'Measured Data'!$E77*'Measured Data'!#REF!/'In Process Calc.'!$J79,"")</f>
        <v/>
      </c>
      <c r="Z85" s="244" t="str">
        <f>IF('Measured Data'!$E77&gt;0,'Measured Data'!Z76+'Measured Data'!$E77*'Measured Data'!#REF!/'In Process Calc.'!$J79,"")</f>
        <v/>
      </c>
      <c r="AA85" s="244" t="str">
        <f>IF('Measured Data'!$E77&gt;0,'Measured Data'!AA76+'Measured Data'!$E77*'Measured Data'!#REF!/'In Process Calc.'!$J79,"")</f>
        <v/>
      </c>
      <c r="AB85" s="244" t="str">
        <f>IF('Measured Data'!$E77&gt;0,'Measured Data'!AB76+'Measured Data'!$E77*'Measured Data'!#REF!/'In Process Calc.'!$J79,"")</f>
        <v/>
      </c>
      <c r="AC85" s="244" t="str">
        <f>IF('Measured Data'!$E77&gt;0,'Measured Data'!AC76+'Measured Data'!$E77*'Measured Data'!#REF!/'In Process Calc.'!$J79,"")</f>
        <v/>
      </c>
      <c r="AD85" s="244" t="str">
        <f>IF('Measured Data'!$E77&gt;0,'Measured Data'!AD76+'Measured Data'!$E77*'Measured Data'!#REF!/'In Process Calc.'!$J79,"")</f>
        <v/>
      </c>
      <c r="AE85" s="244" t="str">
        <f>IF('Measured Data'!$E77&gt;0,'Measured Data'!AE76+'Measured Data'!$E77*'Measured Data'!#REF!/'In Process Calc.'!$J79,"")</f>
        <v/>
      </c>
      <c r="AF85" s="244" t="str">
        <f>IF('Measured Data'!$E77&gt;0,'Measured Data'!AF76+'Measured Data'!$E77*'Measured Data'!#REF!/'In Process Calc.'!$J79,"")</f>
        <v/>
      </c>
      <c r="AG85" s="244" t="str">
        <f>IF('Measured Data'!$E77&gt;0,'Measured Data'!AG76+'Measured Data'!$E77*'Measured Data'!#REF!/'In Process Calc.'!$J79,"")</f>
        <v/>
      </c>
      <c r="AH85" s="244" t="str">
        <f>IF('Measured Data'!$E77&gt;0,'Measured Data'!AH76+'Measured Data'!$E77*'Measured Data'!#REF!/'In Process Calc.'!$J79,"")</f>
        <v/>
      </c>
      <c r="AI85" s="244" t="str">
        <f>IF('Measured Data'!$E77&gt;0,'Measured Data'!AI76+'Measured Data'!$E77*'Measured Data'!#REF!/'In Process Calc.'!$J79,"")</f>
        <v/>
      </c>
      <c r="AJ85" s="244" t="str">
        <f>IF('Measured Data'!$E77&gt;0,'Measured Data'!AJ76+'Measured Data'!$E77*'Measured Data'!#REF!/'In Process Calc.'!$J79,"")</f>
        <v/>
      </c>
      <c r="AK85" s="244" t="str">
        <f>IF('Measured Data'!$E77&gt;0,'Measured Data'!AK76+'Measured Data'!$E77*'Measured Data'!#REF!/'In Process Calc.'!$J79,"")</f>
        <v/>
      </c>
      <c r="AL85" s="244" t="str">
        <f>IF('Measured Data'!$E77&gt;0,'Measured Data'!AL76+'Measured Data'!$E77*'Measured Data'!#REF!/'In Process Calc.'!$J79,"")</f>
        <v/>
      </c>
      <c r="AM85" s="244" t="str">
        <f>IF('Measured Data'!$E77&gt;0,'Measured Data'!AM76+'Measured Data'!$E77*'Measured Data'!#REF!/'In Process Calc.'!$J79,"")</f>
        <v/>
      </c>
      <c r="AN85" s="244" t="str">
        <f>IF('Measured Data'!$E77&gt;0,'Measured Data'!AN76+'Measured Data'!$E77*'Measured Data'!#REF!/'In Process Calc.'!$J79,"")</f>
        <v/>
      </c>
      <c r="AO85" s="244" t="str">
        <f>IF('Measured Data'!$E77&gt;0,'Measured Data'!AO76+'Measured Data'!$E77*'Measured Data'!#REF!/'In Process Calc.'!$J79,"")</f>
        <v/>
      </c>
      <c r="AP85" s="244" t="str">
        <f>IF('Measured Data'!$E77&gt;0,'Measured Data'!AP76+'Measured Data'!$E77*'Measured Data'!AQ76/'In Process Calc.'!$J79,"")</f>
        <v/>
      </c>
      <c r="AQ85" s="244" t="str">
        <f>IF('Measured Data'!$E77&gt;0,'Measured Data'!#REF!+'Measured Data'!$E77*'Measured Data'!AR76/'In Process Calc.'!$J79,"")</f>
        <v/>
      </c>
      <c r="AR85" s="244" t="str">
        <f>IF('Measured Data'!$E77&gt;0,'Measured Data'!#REF!,"")</f>
        <v/>
      </c>
      <c r="AS85" s="244" t="str">
        <f>IF('Measured Data'!$E77&gt;0,'Measured Data'!#REF!,"")</f>
        <v/>
      </c>
      <c r="AT85" s="244" t="str">
        <f>IF('Measured Data'!$E77&gt;0,'Measured Data'!#REF!,"")</f>
        <v/>
      </c>
      <c r="AU85" s="244" t="str">
        <f>IF('Measured Data'!$E77&gt;0,'Measured Data'!#REF!,"")</f>
        <v/>
      </c>
      <c r="AV85" s="244" t="str">
        <f>IF('Measured Data'!$E77&gt;0,'Measured Data'!#REF!,"")</f>
        <v/>
      </c>
      <c r="AW85" s="244" t="str">
        <f>IF('Measured Data'!$E77&gt;0,'Measured Data'!#REF!,"")</f>
        <v/>
      </c>
      <c r="AX85" s="244" t="str">
        <f>IF('Measured Data'!$E77&gt;0,'Measured Data'!#REF!,"")</f>
        <v/>
      </c>
      <c r="AY85" s="244" t="str">
        <f>IF('Measured Data'!$E77&gt;0,'Measured Data'!#REF!,"")</f>
        <v/>
      </c>
      <c r="AZ85" s="244" t="str">
        <f>IF('Measured Data'!$E77&gt;0,'Measured Data'!#REF!,"")</f>
        <v/>
      </c>
      <c r="BA85" s="244" t="str">
        <f>IF('Measured Data'!$E77&gt;0,'Measured Data'!#REF!,"")</f>
        <v/>
      </c>
      <c r="BB85" s="244" t="str">
        <f>IF('Measured Data'!$E77&gt;0,'Measured Data'!#REF!,"")</f>
        <v/>
      </c>
      <c r="BC85" s="244" t="str">
        <f>IF('Measured Data'!$E77&gt;0,'Measured Data'!#REF!,"")</f>
        <v/>
      </c>
      <c r="BD85" s="244" t="str">
        <f>IF('Measured Data'!$E77&gt;0,'Measured Data'!#REF!,"")</f>
        <v/>
      </c>
      <c r="BE85" s="244" t="str">
        <f>IF('Measured Data'!$E77&gt;0,'Measured Data'!#REF!,"")</f>
        <v/>
      </c>
      <c r="BF85" s="244" t="str">
        <f>IF('Measured Data'!$E77&gt;0,'Measured Data'!#REF!,"")</f>
        <v/>
      </c>
      <c r="BG85" s="244" t="str">
        <f>IF('Measured Data'!$E77&gt;0,'Measured Data'!#REF!,"")</f>
        <v/>
      </c>
      <c r="BH85" s="244" t="str">
        <f>IF('Measured Data'!$E77&gt;0,'Measured Data'!#REF!,"")</f>
        <v/>
      </c>
      <c r="BI85" s="244" t="str">
        <f>IF('Measured Data'!$E77&gt;0,'Measured Data'!#REF!,"")</f>
        <v/>
      </c>
      <c r="BJ85" s="244" t="str">
        <f>IF('Measured Data'!$E77&gt;0,'Measured Data'!#REF!,"")</f>
        <v/>
      </c>
      <c r="BK85" s="244" t="str">
        <f>IF('Measured Data'!$E77&gt;0,'Measured Data'!#REF!,"")</f>
        <v/>
      </c>
      <c r="BL85" s="244" t="str">
        <f>IF('Measured Data'!$E77&gt;0,'Measured Data'!#REF!,"")</f>
        <v/>
      </c>
      <c r="BM85" s="244" t="str">
        <f>IF('Measured Data'!$E77&gt;0,'Measured Data'!#REF!,"")</f>
        <v/>
      </c>
      <c r="BN85" s="244" t="str">
        <f>IF('Measured Data'!$E77&gt;0,'In Process Calc.'!B78,"")</f>
        <v/>
      </c>
      <c r="BO85" s="244" t="str">
        <f>IF('Measured Data'!$E77&gt;0,'In Process Calc.'!C78,"")</f>
        <v/>
      </c>
    </row>
    <row r="86" spans="1:67">
      <c r="A86" s="238" t="str">
        <f>IF('Measured Data'!$E78&gt;0,'Measured Data'!$B$1,"")</f>
        <v/>
      </c>
      <c r="B86" s="238" t="str">
        <f>IF('Measured Data'!$E78&gt;0,'Measured Data'!A77+0.1,"")</f>
        <v/>
      </c>
      <c r="C86" s="242" t="str">
        <f>IF('Measured Data'!$E78&gt;0,'Measured Data'!B77,"")</f>
        <v/>
      </c>
      <c r="D86" s="247" t="str">
        <f>IF('Measured Data'!$E78&gt;0,'Measured Data'!C77,"")</f>
        <v/>
      </c>
      <c r="E86" s="238" t="str">
        <f>IF('Measured Data'!$E78&gt;0,'Measured Data'!D77,"")</f>
        <v/>
      </c>
      <c r="F86" s="238" t="str">
        <f>IF('Measured Data'!$E78&gt;0,'Measured Data'!E77,"")</f>
        <v/>
      </c>
      <c r="G86" s="238" t="str">
        <f>IF('Measured Data'!$E78&gt;0,'Measured Data'!G77,"")</f>
        <v/>
      </c>
      <c r="H86" s="243" t="str">
        <f>IF('Measured Data'!$E78&gt;0,'Measured Data'!H77,"")</f>
        <v/>
      </c>
      <c r="I86" s="243" t="str">
        <f>IF('Measured Data'!$E78&gt;0,'Measured Data'!I77,"")</f>
        <v/>
      </c>
      <c r="J86" s="243" t="str">
        <f>IF('Measured Data'!$E78&gt;0,'Measured Data'!J77,"")</f>
        <v/>
      </c>
      <c r="K86" s="243" t="str">
        <f>IF('Measured Data'!$E78&gt;0,'Measured Data'!K77,"")</f>
        <v/>
      </c>
      <c r="L86" s="238" t="str">
        <f>IF('Measured Data'!$E78&gt;0,'Measured Data'!L77,"")</f>
        <v/>
      </c>
      <c r="M86" s="238" t="str">
        <f>IF('Measured Data'!$E78&gt;0,'Measured Data'!M77,"")</f>
        <v/>
      </c>
      <c r="N86" s="238" t="str">
        <f>IF('Measured Data'!$E78&gt;0,'Measured Data'!N77,"")</f>
        <v/>
      </c>
      <c r="O86" s="238" t="str">
        <f>IF('Measured Data'!$E78&gt;0,'Measured Data'!O77,"")</f>
        <v/>
      </c>
      <c r="P86" s="238" t="str">
        <f>IF('Measured Data'!$E78&gt;0,'Measured Data'!P77,"")</f>
        <v/>
      </c>
      <c r="Q86" s="238" t="str">
        <f>IF('Measured Data'!$E78&gt;0,'Measured Data'!Q77,"")</f>
        <v/>
      </c>
      <c r="R86" s="238" t="str">
        <f>IF('Measured Data'!$E78&gt;0,'Measured Data'!R77,"")</f>
        <v/>
      </c>
      <c r="S86" s="238" t="str">
        <f>IF('Measured Data'!$E78&gt;0,'Measured Data'!S77,"")</f>
        <v/>
      </c>
      <c r="T86" s="244" t="str">
        <f>IF('Measured Data'!$E78&gt;0,'Measured Data'!T77+'Measured Data'!$E78*'Measured Data'!#REF!/'In Process Calc.'!$J80,"")</f>
        <v/>
      </c>
      <c r="U86" s="244" t="str">
        <f>IF('Measured Data'!$E78&gt;0,'Measured Data'!U77+'Measured Data'!$E78*'Measured Data'!#REF!/'In Process Calc.'!$J80,"")</f>
        <v/>
      </c>
      <c r="V86" s="244" t="str">
        <f>IF('Measured Data'!$E78&gt;0,'Measured Data'!V77+'Measured Data'!$E78*'Measured Data'!#REF!/'In Process Calc.'!$J80,"")</f>
        <v/>
      </c>
      <c r="W86" s="244" t="str">
        <f>IF('Measured Data'!$E78&gt;0,'Measured Data'!W77+'Measured Data'!$E78*'Measured Data'!#REF!/'In Process Calc.'!$J80,"")</f>
        <v/>
      </c>
      <c r="X86" s="244" t="str">
        <f>IF('Measured Data'!$E78&gt;0,'Measured Data'!X77+'Measured Data'!$E78*'Measured Data'!#REF!/'In Process Calc.'!$J80,"")</f>
        <v/>
      </c>
      <c r="Y86" s="244" t="str">
        <f>IF('Measured Data'!$E78&gt;0,'Measured Data'!Y77+'Measured Data'!$E78*'Measured Data'!#REF!/'In Process Calc.'!$J80,"")</f>
        <v/>
      </c>
      <c r="Z86" s="244" t="str">
        <f>IF('Measured Data'!$E78&gt;0,'Measured Data'!Z77+'Measured Data'!$E78*'Measured Data'!#REF!/'In Process Calc.'!$J80,"")</f>
        <v/>
      </c>
      <c r="AA86" s="244" t="str">
        <f>IF('Measured Data'!$E78&gt;0,'Measured Data'!AA77+'Measured Data'!$E78*'Measured Data'!#REF!/'In Process Calc.'!$J80,"")</f>
        <v/>
      </c>
      <c r="AB86" s="244" t="str">
        <f>IF('Measured Data'!$E78&gt;0,'Measured Data'!AB77+'Measured Data'!$E78*'Measured Data'!#REF!/'In Process Calc.'!$J80,"")</f>
        <v/>
      </c>
      <c r="AC86" s="244" t="str">
        <f>IF('Measured Data'!$E78&gt;0,'Measured Data'!AC77+'Measured Data'!$E78*'Measured Data'!#REF!/'In Process Calc.'!$J80,"")</f>
        <v/>
      </c>
      <c r="AD86" s="244" t="str">
        <f>IF('Measured Data'!$E78&gt;0,'Measured Data'!AD77+'Measured Data'!$E78*'Measured Data'!#REF!/'In Process Calc.'!$J80,"")</f>
        <v/>
      </c>
      <c r="AE86" s="244" t="str">
        <f>IF('Measured Data'!$E78&gt;0,'Measured Data'!AE77+'Measured Data'!$E78*'Measured Data'!#REF!/'In Process Calc.'!$J80,"")</f>
        <v/>
      </c>
      <c r="AF86" s="244" t="str">
        <f>IF('Measured Data'!$E78&gt;0,'Measured Data'!AF77+'Measured Data'!$E78*'Measured Data'!#REF!/'In Process Calc.'!$J80,"")</f>
        <v/>
      </c>
      <c r="AG86" s="244" t="str">
        <f>IF('Measured Data'!$E78&gt;0,'Measured Data'!AG77+'Measured Data'!$E78*'Measured Data'!#REF!/'In Process Calc.'!$J80,"")</f>
        <v/>
      </c>
      <c r="AH86" s="244" t="str">
        <f>IF('Measured Data'!$E78&gt;0,'Measured Data'!AH77+'Measured Data'!$E78*'Measured Data'!#REF!/'In Process Calc.'!$J80,"")</f>
        <v/>
      </c>
      <c r="AI86" s="244" t="str">
        <f>IF('Measured Data'!$E78&gt;0,'Measured Data'!AI77+'Measured Data'!$E78*'Measured Data'!#REF!/'In Process Calc.'!$J80,"")</f>
        <v/>
      </c>
      <c r="AJ86" s="244" t="str">
        <f>IF('Measured Data'!$E78&gt;0,'Measured Data'!AJ77+'Measured Data'!$E78*'Measured Data'!#REF!/'In Process Calc.'!$J80,"")</f>
        <v/>
      </c>
      <c r="AK86" s="244" t="str">
        <f>IF('Measured Data'!$E78&gt;0,'Measured Data'!AK77+'Measured Data'!$E78*'Measured Data'!#REF!/'In Process Calc.'!$J80,"")</f>
        <v/>
      </c>
      <c r="AL86" s="244" t="str">
        <f>IF('Measured Data'!$E78&gt;0,'Measured Data'!AL77+'Measured Data'!$E78*'Measured Data'!#REF!/'In Process Calc.'!$J80,"")</f>
        <v/>
      </c>
      <c r="AM86" s="244" t="str">
        <f>IF('Measured Data'!$E78&gt;0,'Measured Data'!AM77+'Measured Data'!$E78*'Measured Data'!#REF!/'In Process Calc.'!$J80,"")</f>
        <v/>
      </c>
      <c r="AN86" s="244" t="str">
        <f>IF('Measured Data'!$E78&gt;0,'Measured Data'!AN77+'Measured Data'!$E78*'Measured Data'!#REF!/'In Process Calc.'!$J80,"")</f>
        <v/>
      </c>
      <c r="AO86" s="244" t="str">
        <f>IF('Measured Data'!$E78&gt;0,'Measured Data'!AO77+'Measured Data'!$E78*'Measured Data'!#REF!/'In Process Calc.'!$J80,"")</f>
        <v/>
      </c>
      <c r="AP86" s="244" t="str">
        <f>IF('Measured Data'!$E78&gt;0,'Measured Data'!AP77+'Measured Data'!$E78*'Measured Data'!AQ77/'In Process Calc.'!$J80,"")</f>
        <v/>
      </c>
      <c r="AQ86" s="244" t="str">
        <f>IF('Measured Data'!$E78&gt;0,'Measured Data'!#REF!+'Measured Data'!$E78*'Measured Data'!AR77/'In Process Calc.'!$J80,"")</f>
        <v/>
      </c>
      <c r="AR86" s="244" t="str">
        <f>IF('Measured Data'!$E78&gt;0,'Measured Data'!#REF!,"")</f>
        <v/>
      </c>
      <c r="AS86" s="244" t="str">
        <f>IF('Measured Data'!$E78&gt;0,'Measured Data'!#REF!,"")</f>
        <v/>
      </c>
      <c r="AT86" s="244" t="str">
        <f>IF('Measured Data'!$E78&gt;0,'Measured Data'!#REF!,"")</f>
        <v/>
      </c>
      <c r="AU86" s="244" t="str">
        <f>IF('Measured Data'!$E78&gt;0,'Measured Data'!#REF!,"")</f>
        <v/>
      </c>
      <c r="AV86" s="244" t="str">
        <f>IF('Measured Data'!$E78&gt;0,'Measured Data'!#REF!,"")</f>
        <v/>
      </c>
      <c r="AW86" s="244" t="str">
        <f>IF('Measured Data'!$E78&gt;0,'Measured Data'!#REF!,"")</f>
        <v/>
      </c>
      <c r="AX86" s="244" t="str">
        <f>IF('Measured Data'!$E78&gt;0,'Measured Data'!#REF!,"")</f>
        <v/>
      </c>
      <c r="AY86" s="244" t="str">
        <f>IF('Measured Data'!$E78&gt;0,'Measured Data'!#REF!,"")</f>
        <v/>
      </c>
      <c r="AZ86" s="244" t="str">
        <f>IF('Measured Data'!$E78&gt;0,'Measured Data'!#REF!,"")</f>
        <v/>
      </c>
      <c r="BA86" s="244" t="str">
        <f>IF('Measured Data'!$E78&gt;0,'Measured Data'!#REF!,"")</f>
        <v/>
      </c>
      <c r="BB86" s="244" t="str">
        <f>IF('Measured Data'!$E78&gt;0,'Measured Data'!#REF!,"")</f>
        <v/>
      </c>
      <c r="BC86" s="244" t="str">
        <f>IF('Measured Data'!$E78&gt;0,'Measured Data'!#REF!,"")</f>
        <v/>
      </c>
      <c r="BD86" s="244" t="str">
        <f>IF('Measured Data'!$E78&gt;0,'Measured Data'!#REF!,"")</f>
        <v/>
      </c>
      <c r="BE86" s="244" t="str">
        <f>IF('Measured Data'!$E78&gt;0,'Measured Data'!#REF!,"")</f>
        <v/>
      </c>
      <c r="BF86" s="244" t="str">
        <f>IF('Measured Data'!$E78&gt;0,'Measured Data'!#REF!,"")</f>
        <v/>
      </c>
      <c r="BG86" s="244" t="str">
        <f>IF('Measured Data'!$E78&gt;0,'Measured Data'!#REF!,"")</f>
        <v/>
      </c>
      <c r="BH86" s="244" t="str">
        <f>IF('Measured Data'!$E78&gt;0,'Measured Data'!#REF!,"")</f>
        <v/>
      </c>
      <c r="BI86" s="244" t="str">
        <f>IF('Measured Data'!$E78&gt;0,'Measured Data'!#REF!,"")</f>
        <v/>
      </c>
      <c r="BJ86" s="244" t="str">
        <f>IF('Measured Data'!$E78&gt;0,'Measured Data'!#REF!,"")</f>
        <v/>
      </c>
      <c r="BK86" s="244" t="str">
        <f>IF('Measured Data'!$E78&gt;0,'Measured Data'!#REF!,"")</f>
        <v/>
      </c>
      <c r="BL86" s="244" t="str">
        <f>IF('Measured Data'!$E78&gt;0,'Measured Data'!#REF!,"")</f>
        <v/>
      </c>
      <c r="BM86" s="244" t="str">
        <f>IF('Measured Data'!$E78&gt;0,'Measured Data'!#REF!,"")</f>
        <v/>
      </c>
      <c r="BN86" s="244" t="str">
        <f>IF('Measured Data'!$E78&gt;0,'In Process Calc.'!B79,"")</f>
        <v/>
      </c>
      <c r="BO86" s="244" t="str">
        <f>IF('Measured Data'!$E78&gt;0,'In Process Calc.'!C79,"")</f>
        <v/>
      </c>
    </row>
    <row r="87" spans="1:67">
      <c r="A87" s="238" t="str">
        <f>IF('Measured Data'!$E79&gt;0,'Measured Data'!$B$1,"")</f>
        <v/>
      </c>
      <c r="B87" s="238" t="str">
        <f>IF('Measured Data'!$E79&gt;0,'Measured Data'!A78+0.1,"")</f>
        <v/>
      </c>
      <c r="C87" s="242" t="str">
        <f>IF('Measured Data'!$E79&gt;0,'Measured Data'!B78,"")</f>
        <v/>
      </c>
      <c r="D87" s="247" t="str">
        <f>IF('Measured Data'!$E79&gt;0,'Measured Data'!C78,"")</f>
        <v/>
      </c>
      <c r="E87" s="238" t="str">
        <f>IF('Measured Data'!$E79&gt;0,'Measured Data'!D78,"")</f>
        <v/>
      </c>
      <c r="F87" s="238" t="str">
        <f>IF('Measured Data'!$E79&gt;0,'Measured Data'!E78,"")</f>
        <v/>
      </c>
      <c r="G87" s="238" t="str">
        <f>IF('Measured Data'!$E79&gt;0,'Measured Data'!G78,"")</f>
        <v/>
      </c>
      <c r="H87" s="243" t="str">
        <f>IF('Measured Data'!$E79&gt;0,'Measured Data'!H78,"")</f>
        <v/>
      </c>
      <c r="I87" s="243" t="str">
        <f>IF('Measured Data'!$E79&gt;0,'Measured Data'!I78,"")</f>
        <v/>
      </c>
      <c r="J87" s="243" t="str">
        <f>IF('Measured Data'!$E79&gt;0,'Measured Data'!J78,"")</f>
        <v/>
      </c>
      <c r="K87" s="243" t="str">
        <f>IF('Measured Data'!$E79&gt;0,'Measured Data'!K78,"")</f>
        <v/>
      </c>
      <c r="L87" s="238" t="str">
        <f>IF('Measured Data'!$E79&gt;0,'Measured Data'!L78,"")</f>
        <v/>
      </c>
      <c r="M87" s="238" t="str">
        <f>IF('Measured Data'!$E79&gt;0,'Measured Data'!M78,"")</f>
        <v/>
      </c>
      <c r="N87" s="238" t="str">
        <f>IF('Measured Data'!$E79&gt;0,'Measured Data'!N78,"")</f>
        <v/>
      </c>
      <c r="O87" s="238" t="str">
        <f>IF('Measured Data'!$E79&gt;0,'Measured Data'!O78,"")</f>
        <v/>
      </c>
      <c r="P87" s="238" t="str">
        <f>IF('Measured Data'!$E79&gt;0,'Measured Data'!P78,"")</f>
        <v/>
      </c>
      <c r="Q87" s="238" t="str">
        <f>IF('Measured Data'!$E79&gt;0,'Measured Data'!Q78,"")</f>
        <v/>
      </c>
      <c r="R87" s="238" t="str">
        <f>IF('Measured Data'!$E79&gt;0,'Measured Data'!R78,"")</f>
        <v/>
      </c>
      <c r="S87" s="238" t="str">
        <f>IF('Measured Data'!$E79&gt;0,'Measured Data'!S78,"")</f>
        <v/>
      </c>
      <c r="T87" s="244" t="str">
        <f>IF('Measured Data'!$E79&gt;0,'Measured Data'!T78+'Measured Data'!$E79*'Measured Data'!#REF!/'In Process Calc.'!$J81,"")</f>
        <v/>
      </c>
      <c r="U87" s="244" t="str">
        <f>IF('Measured Data'!$E79&gt;0,'Measured Data'!U78+'Measured Data'!$E79*'Measured Data'!#REF!/'In Process Calc.'!$J81,"")</f>
        <v/>
      </c>
      <c r="V87" s="244" t="str">
        <f>IF('Measured Data'!$E79&gt;0,'Measured Data'!V78+'Measured Data'!$E79*'Measured Data'!#REF!/'In Process Calc.'!$J81,"")</f>
        <v/>
      </c>
      <c r="W87" s="244" t="str">
        <f>IF('Measured Data'!$E79&gt;0,'Measured Data'!W78+'Measured Data'!$E79*'Measured Data'!#REF!/'In Process Calc.'!$J81,"")</f>
        <v/>
      </c>
      <c r="X87" s="244" t="str">
        <f>IF('Measured Data'!$E79&gt;0,'Measured Data'!X78+'Measured Data'!$E79*'Measured Data'!#REF!/'In Process Calc.'!$J81,"")</f>
        <v/>
      </c>
      <c r="Y87" s="244" t="str">
        <f>IF('Measured Data'!$E79&gt;0,'Measured Data'!Y78+'Measured Data'!$E79*'Measured Data'!#REF!/'In Process Calc.'!$J81,"")</f>
        <v/>
      </c>
      <c r="Z87" s="244" t="str">
        <f>IF('Measured Data'!$E79&gt;0,'Measured Data'!Z78+'Measured Data'!$E79*'Measured Data'!#REF!/'In Process Calc.'!$J81,"")</f>
        <v/>
      </c>
      <c r="AA87" s="244" t="str">
        <f>IF('Measured Data'!$E79&gt;0,'Measured Data'!AA78+'Measured Data'!$E79*'Measured Data'!#REF!/'In Process Calc.'!$J81,"")</f>
        <v/>
      </c>
      <c r="AB87" s="244" t="str">
        <f>IF('Measured Data'!$E79&gt;0,'Measured Data'!AB78+'Measured Data'!$E79*'Measured Data'!#REF!/'In Process Calc.'!$J81,"")</f>
        <v/>
      </c>
      <c r="AC87" s="244" t="str">
        <f>IF('Measured Data'!$E79&gt;0,'Measured Data'!AC78+'Measured Data'!$E79*'Measured Data'!#REF!/'In Process Calc.'!$J81,"")</f>
        <v/>
      </c>
      <c r="AD87" s="244" t="str">
        <f>IF('Measured Data'!$E79&gt;0,'Measured Data'!AD78+'Measured Data'!$E79*'Measured Data'!#REF!/'In Process Calc.'!$J81,"")</f>
        <v/>
      </c>
      <c r="AE87" s="244" t="str">
        <f>IF('Measured Data'!$E79&gt;0,'Measured Data'!AE78+'Measured Data'!$E79*'Measured Data'!#REF!/'In Process Calc.'!$J81,"")</f>
        <v/>
      </c>
      <c r="AF87" s="244" t="str">
        <f>IF('Measured Data'!$E79&gt;0,'Measured Data'!AF78+'Measured Data'!$E79*'Measured Data'!#REF!/'In Process Calc.'!$J81,"")</f>
        <v/>
      </c>
      <c r="AG87" s="244" t="str">
        <f>IF('Measured Data'!$E79&gt;0,'Measured Data'!AG78+'Measured Data'!$E79*'Measured Data'!#REF!/'In Process Calc.'!$J81,"")</f>
        <v/>
      </c>
      <c r="AH87" s="244" t="str">
        <f>IF('Measured Data'!$E79&gt;0,'Measured Data'!AH78+'Measured Data'!$E79*'Measured Data'!#REF!/'In Process Calc.'!$J81,"")</f>
        <v/>
      </c>
      <c r="AI87" s="244" t="str">
        <f>IF('Measured Data'!$E79&gt;0,'Measured Data'!AI78+'Measured Data'!$E79*'Measured Data'!#REF!/'In Process Calc.'!$J81,"")</f>
        <v/>
      </c>
      <c r="AJ87" s="244" t="str">
        <f>IF('Measured Data'!$E79&gt;0,'Measured Data'!AJ78+'Measured Data'!$E79*'Measured Data'!#REF!/'In Process Calc.'!$J81,"")</f>
        <v/>
      </c>
      <c r="AK87" s="244" t="str">
        <f>IF('Measured Data'!$E79&gt;0,'Measured Data'!AK78+'Measured Data'!$E79*'Measured Data'!#REF!/'In Process Calc.'!$J81,"")</f>
        <v/>
      </c>
      <c r="AL87" s="244" t="str">
        <f>IF('Measured Data'!$E79&gt;0,'Measured Data'!AL78+'Measured Data'!$E79*'Measured Data'!#REF!/'In Process Calc.'!$J81,"")</f>
        <v/>
      </c>
      <c r="AM87" s="244" t="str">
        <f>IF('Measured Data'!$E79&gt;0,'Measured Data'!AM78+'Measured Data'!$E79*'Measured Data'!#REF!/'In Process Calc.'!$J81,"")</f>
        <v/>
      </c>
      <c r="AN87" s="244" t="str">
        <f>IF('Measured Data'!$E79&gt;0,'Measured Data'!AN78+'Measured Data'!$E79*'Measured Data'!#REF!/'In Process Calc.'!$J81,"")</f>
        <v/>
      </c>
      <c r="AO87" s="244" t="str">
        <f>IF('Measured Data'!$E79&gt;0,'Measured Data'!AO78+'Measured Data'!$E79*'Measured Data'!#REF!/'In Process Calc.'!$J81,"")</f>
        <v/>
      </c>
      <c r="AP87" s="244" t="str">
        <f>IF('Measured Data'!$E79&gt;0,'Measured Data'!AP78+'Measured Data'!$E79*'Measured Data'!AQ78/'In Process Calc.'!$J81,"")</f>
        <v/>
      </c>
      <c r="AQ87" s="244" t="str">
        <f>IF('Measured Data'!$E79&gt;0,'Measured Data'!#REF!+'Measured Data'!$E79*'Measured Data'!AR78/'In Process Calc.'!$J81,"")</f>
        <v/>
      </c>
      <c r="AR87" s="244" t="str">
        <f>IF('Measured Data'!$E79&gt;0,'Measured Data'!#REF!,"")</f>
        <v/>
      </c>
      <c r="AS87" s="244" t="str">
        <f>IF('Measured Data'!$E79&gt;0,'Measured Data'!#REF!,"")</f>
        <v/>
      </c>
      <c r="AT87" s="244" t="str">
        <f>IF('Measured Data'!$E79&gt;0,'Measured Data'!#REF!,"")</f>
        <v/>
      </c>
      <c r="AU87" s="244" t="str">
        <f>IF('Measured Data'!$E79&gt;0,'Measured Data'!#REF!,"")</f>
        <v/>
      </c>
      <c r="AV87" s="244" t="str">
        <f>IF('Measured Data'!$E79&gt;0,'Measured Data'!#REF!,"")</f>
        <v/>
      </c>
      <c r="AW87" s="244" t="str">
        <f>IF('Measured Data'!$E79&gt;0,'Measured Data'!#REF!,"")</f>
        <v/>
      </c>
      <c r="AX87" s="244" t="str">
        <f>IF('Measured Data'!$E79&gt;0,'Measured Data'!#REF!,"")</f>
        <v/>
      </c>
      <c r="AY87" s="244" t="str">
        <f>IF('Measured Data'!$E79&gt;0,'Measured Data'!#REF!,"")</f>
        <v/>
      </c>
      <c r="AZ87" s="244" t="str">
        <f>IF('Measured Data'!$E79&gt;0,'Measured Data'!#REF!,"")</f>
        <v/>
      </c>
      <c r="BA87" s="244" t="str">
        <f>IF('Measured Data'!$E79&gt;0,'Measured Data'!#REF!,"")</f>
        <v/>
      </c>
      <c r="BB87" s="244" t="str">
        <f>IF('Measured Data'!$E79&gt;0,'Measured Data'!#REF!,"")</f>
        <v/>
      </c>
      <c r="BC87" s="244" t="str">
        <f>IF('Measured Data'!$E79&gt;0,'Measured Data'!#REF!,"")</f>
        <v/>
      </c>
      <c r="BD87" s="244" t="str">
        <f>IF('Measured Data'!$E79&gt;0,'Measured Data'!#REF!,"")</f>
        <v/>
      </c>
      <c r="BE87" s="244" t="str">
        <f>IF('Measured Data'!$E79&gt;0,'Measured Data'!#REF!,"")</f>
        <v/>
      </c>
      <c r="BF87" s="244" t="str">
        <f>IF('Measured Data'!$E79&gt;0,'Measured Data'!#REF!,"")</f>
        <v/>
      </c>
      <c r="BG87" s="244" t="str">
        <f>IF('Measured Data'!$E79&gt;0,'Measured Data'!#REF!,"")</f>
        <v/>
      </c>
      <c r="BH87" s="244" t="str">
        <f>IF('Measured Data'!$E79&gt;0,'Measured Data'!#REF!,"")</f>
        <v/>
      </c>
      <c r="BI87" s="244" t="str">
        <f>IF('Measured Data'!$E79&gt;0,'Measured Data'!#REF!,"")</f>
        <v/>
      </c>
      <c r="BJ87" s="244" t="str">
        <f>IF('Measured Data'!$E79&gt;0,'Measured Data'!#REF!,"")</f>
        <v/>
      </c>
      <c r="BK87" s="244" t="str">
        <f>IF('Measured Data'!$E79&gt;0,'Measured Data'!#REF!,"")</f>
        <v/>
      </c>
      <c r="BL87" s="244" t="str">
        <f>IF('Measured Data'!$E79&gt;0,'Measured Data'!#REF!,"")</f>
        <v/>
      </c>
      <c r="BM87" s="244" t="str">
        <f>IF('Measured Data'!$E79&gt;0,'Measured Data'!#REF!,"")</f>
        <v/>
      </c>
      <c r="BN87" s="244" t="str">
        <f>IF('Measured Data'!$E79&gt;0,'In Process Calc.'!B80,"")</f>
        <v/>
      </c>
      <c r="BO87" s="244" t="str">
        <f>IF('Measured Data'!$E79&gt;0,'In Process Calc.'!C80,"")</f>
        <v/>
      </c>
    </row>
    <row r="88" spans="1:67">
      <c r="A88" s="238" t="str">
        <f>IF('Measured Data'!$E80&gt;0,'Measured Data'!$B$1,"")</f>
        <v/>
      </c>
      <c r="B88" s="238" t="str">
        <f>IF('Measured Data'!$E80&gt;0,'Measured Data'!A79+0.1,"")</f>
        <v/>
      </c>
      <c r="C88" s="242" t="str">
        <f>IF('Measured Data'!$E80&gt;0,'Measured Data'!B79,"")</f>
        <v/>
      </c>
      <c r="D88" s="247" t="str">
        <f>IF('Measured Data'!$E80&gt;0,'Measured Data'!C79,"")</f>
        <v/>
      </c>
      <c r="E88" s="238" t="str">
        <f>IF('Measured Data'!$E80&gt;0,'Measured Data'!D79,"")</f>
        <v/>
      </c>
      <c r="F88" s="238" t="str">
        <f>IF('Measured Data'!$E80&gt;0,'Measured Data'!E79,"")</f>
        <v/>
      </c>
      <c r="G88" s="238" t="str">
        <f>IF('Measured Data'!$E80&gt;0,'Measured Data'!G79,"")</f>
        <v/>
      </c>
      <c r="H88" s="243" t="str">
        <f>IF('Measured Data'!$E80&gt;0,'Measured Data'!H79,"")</f>
        <v/>
      </c>
      <c r="I88" s="243" t="str">
        <f>IF('Measured Data'!$E80&gt;0,'Measured Data'!I79,"")</f>
        <v/>
      </c>
      <c r="J88" s="243" t="str">
        <f>IF('Measured Data'!$E80&gt;0,'Measured Data'!J79,"")</f>
        <v/>
      </c>
      <c r="K88" s="243" t="str">
        <f>IF('Measured Data'!$E80&gt;0,'Measured Data'!K79,"")</f>
        <v/>
      </c>
      <c r="L88" s="238" t="str">
        <f>IF('Measured Data'!$E80&gt;0,'Measured Data'!L79,"")</f>
        <v/>
      </c>
      <c r="M88" s="238" t="str">
        <f>IF('Measured Data'!$E80&gt;0,'Measured Data'!M79,"")</f>
        <v/>
      </c>
      <c r="N88" s="238" t="str">
        <f>IF('Measured Data'!$E80&gt;0,'Measured Data'!N79,"")</f>
        <v/>
      </c>
      <c r="O88" s="238" t="str">
        <f>IF('Measured Data'!$E80&gt;0,'Measured Data'!O79,"")</f>
        <v/>
      </c>
      <c r="P88" s="238" t="str">
        <f>IF('Measured Data'!$E80&gt;0,'Measured Data'!P79,"")</f>
        <v/>
      </c>
      <c r="Q88" s="238" t="str">
        <f>IF('Measured Data'!$E80&gt;0,'Measured Data'!Q79,"")</f>
        <v/>
      </c>
      <c r="R88" s="238" t="str">
        <f>IF('Measured Data'!$E80&gt;0,'Measured Data'!R79,"")</f>
        <v/>
      </c>
      <c r="S88" s="238" t="str">
        <f>IF('Measured Data'!$E80&gt;0,'Measured Data'!S79,"")</f>
        <v/>
      </c>
      <c r="T88" s="244" t="str">
        <f>IF('Measured Data'!$E80&gt;0,'Measured Data'!T79+'Measured Data'!$E80*'Measured Data'!#REF!/'In Process Calc.'!$J82,"")</f>
        <v/>
      </c>
      <c r="U88" s="244" t="str">
        <f>IF('Measured Data'!$E80&gt;0,'Measured Data'!U79+'Measured Data'!$E80*'Measured Data'!#REF!/'In Process Calc.'!$J82,"")</f>
        <v/>
      </c>
      <c r="V88" s="244" t="str">
        <f>IF('Measured Data'!$E80&gt;0,'Measured Data'!V79+'Measured Data'!$E80*'Measured Data'!#REF!/'In Process Calc.'!$J82,"")</f>
        <v/>
      </c>
      <c r="W88" s="244" t="str">
        <f>IF('Measured Data'!$E80&gt;0,'Measured Data'!W79+'Measured Data'!$E80*'Measured Data'!#REF!/'In Process Calc.'!$J82,"")</f>
        <v/>
      </c>
      <c r="X88" s="244" t="str">
        <f>IF('Measured Data'!$E80&gt;0,'Measured Data'!X79+'Measured Data'!$E80*'Measured Data'!#REF!/'In Process Calc.'!$J82,"")</f>
        <v/>
      </c>
      <c r="Y88" s="244" t="str">
        <f>IF('Measured Data'!$E80&gt;0,'Measured Data'!Y79+'Measured Data'!$E80*'Measured Data'!#REF!/'In Process Calc.'!$J82,"")</f>
        <v/>
      </c>
      <c r="Z88" s="244" t="str">
        <f>IF('Measured Data'!$E80&gt;0,'Measured Data'!Z79+'Measured Data'!$E80*'Measured Data'!#REF!/'In Process Calc.'!$J82,"")</f>
        <v/>
      </c>
      <c r="AA88" s="244" t="str">
        <f>IF('Measured Data'!$E80&gt;0,'Measured Data'!AA79+'Measured Data'!$E80*'Measured Data'!#REF!/'In Process Calc.'!$J82,"")</f>
        <v/>
      </c>
      <c r="AB88" s="244" t="str">
        <f>IF('Measured Data'!$E80&gt;0,'Measured Data'!AB79+'Measured Data'!$E80*'Measured Data'!#REF!/'In Process Calc.'!$J82,"")</f>
        <v/>
      </c>
      <c r="AC88" s="244" t="str">
        <f>IF('Measured Data'!$E80&gt;0,'Measured Data'!AC79+'Measured Data'!$E80*'Measured Data'!#REF!/'In Process Calc.'!$J82,"")</f>
        <v/>
      </c>
      <c r="AD88" s="244" t="str">
        <f>IF('Measured Data'!$E80&gt;0,'Measured Data'!AD79+'Measured Data'!$E80*'Measured Data'!#REF!/'In Process Calc.'!$J82,"")</f>
        <v/>
      </c>
      <c r="AE88" s="244" t="str">
        <f>IF('Measured Data'!$E80&gt;0,'Measured Data'!AE79+'Measured Data'!$E80*'Measured Data'!#REF!/'In Process Calc.'!$J82,"")</f>
        <v/>
      </c>
      <c r="AF88" s="244" t="str">
        <f>IF('Measured Data'!$E80&gt;0,'Measured Data'!AF79+'Measured Data'!$E80*'Measured Data'!#REF!/'In Process Calc.'!$J82,"")</f>
        <v/>
      </c>
      <c r="AG88" s="244" t="str">
        <f>IF('Measured Data'!$E80&gt;0,'Measured Data'!AG79+'Measured Data'!$E80*'Measured Data'!#REF!/'In Process Calc.'!$J82,"")</f>
        <v/>
      </c>
      <c r="AH88" s="244" t="str">
        <f>IF('Measured Data'!$E80&gt;0,'Measured Data'!AH79+'Measured Data'!$E80*'Measured Data'!#REF!/'In Process Calc.'!$J82,"")</f>
        <v/>
      </c>
      <c r="AI88" s="244" t="str">
        <f>IF('Measured Data'!$E80&gt;0,'Measured Data'!AI79+'Measured Data'!$E80*'Measured Data'!#REF!/'In Process Calc.'!$J82,"")</f>
        <v/>
      </c>
      <c r="AJ88" s="244" t="str">
        <f>IF('Measured Data'!$E80&gt;0,'Measured Data'!AJ79+'Measured Data'!$E80*'Measured Data'!#REF!/'In Process Calc.'!$J82,"")</f>
        <v/>
      </c>
      <c r="AK88" s="244" t="str">
        <f>IF('Measured Data'!$E80&gt;0,'Measured Data'!AK79+'Measured Data'!$E80*'Measured Data'!#REF!/'In Process Calc.'!$J82,"")</f>
        <v/>
      </c>
      <c r="AL88" s="244" t="str">
        <f>IF('Measured Data'!$E80&gt;0,'Measured Data'!AL79+'Measured Data'!$E80*'Measured Data'!#REF!/'In Process Calc.'!$J82,"")</f>
        <v/>
      </c>
      <c r="AM88" s="244" t="str">
        <f>IF('Measured Data'!$E80&gt;0,'Measured Data'!AM79+'Measured Data'!$E80*'Measured Data'!#REF!/'In Process Calc.'!$J82,"")</f>
        <v/>
      </c>
      <c r="AN88" s="244" t="str">
        <f>IF('Measured Data'!$E80&gt;0,'Measured Data'!AN79+'Measured Data'!$E80*'Measured Data'!#REF!/'In Process Calc.'!$J82,"")</f>
        <v/>
      </c>
      <c r="AO88" s="244" t="str">
        <f>IF('Measured Data'!$E80&gt;0,'Measured Data'!AO79+'Measured Data'!$E80*'Measured Data'!#REF!/'In Process Calc.'!$J82,"")</f>
        <v/>
      </c>
      <c r="AP88" s="244" t="str">
        <f>IF('Measured Data'!$E80&gt;0,'Measured Data'!AP79+'Measured Data'!$E80*'Measured Data'!AQ79/'In Process Calc.'!$J82,"")</f>
        <v/>
      </c>
      <c r="AQ88" s="244" t="str">
        <f>IF('Measured Data'!$E80&gt;0,'Measured Data'!#REF!+'Measured Data'!$E80*'Measured Data'!AR79/'In Process Calc.'!$J82,"")</f>
        <v/>
      </c>
      <c r="AR88" s="244" t="str">
        <f>IF('Measured Data'!$E80&gt;0,'Measured Data'!#REF!,"")</f>
        <v/>
      </c>
      <c r="AS88" s="244" t="str">
        <f>IF('Measured Data'!$E80&gt;0,'Measured Data'!#REF!,"")</f>
        <v/>
      </c>
      <c r="AT88" s="244" t="str">
        <f>IF('Measured Data'!$E80&gt;0,'Measured Data'!#REF!,"")</f>
        <v/>
      </c>
      <c r="AU88" s="244" t="str">
        <f>IF('Measured Data'!$E80&gt;0,'Measured Data'!#REF!,"")</f>
        <v/>
      </c>
      <c r="AV88" s="244" t="str">
        <f>IF('Measured Data'!$E80&gt;0,'Measured Data'!#REF!,"")</f>
        <v/>
      </c>
      <c r="AW88" s="244" t="str">
        <f>IF('Measured Data'!$E80&gt;0,'Measured Data'!#REF!,"")</f>
        <v/>
      </c>
      <c r="AX88" s="244" t="str">
        <f>IF('Measured Data'!$E80&gt;0,'Measured Data'!#REF!,"")</f>
        <v/>
      </c>
      <c r="AY88" s="244" t="str">
        <f>IF('Measured Data'!$E80&gt;0,'Measured Data'!#REF!,"")</f>
        <v/>
      </c>
      <c r="AZ88" s="244" t="str">
        <f>IF('Measured Data'!$E80&gt;0,'Measured Data'!#REF!,"")</f>
        <v/>
      </c>
      <c r="BA88" s="244" t="str">
        <f>IF('Measured Data'!$E80&gt;0,'Measured Data'!#REF!,"")</f>
        <v/>
      </c>
      <c r="BB88" s="244" t="str">
        <f>IF('Measured Data'!$E80&gt;0,'Measured Data'!#REF!,"")</f>
        <v/>
      </c>
      <c r="BC88" s="244" t="str">
        <f>IF('Measured Data'!$E80&gt;0,'Measured Data'!#REF!,"")</f>
        <v/>
      </c>
      <c r="BD88" s="244" t="str">
        <f>IF('Measured Data'!$E80&gt;0,'Measured Data'!#REF!,"")</f>
        <v/>
      </c>
      <c r="BE88" s="244" t="str">
        <f>IF('Measured Data'!$E80&gt;0,'Measured Data'!#REF!,"")</f>
        <v/>
      </c>
      <c r="BF88" s="244" t="str">
        <f>IF('Measured Data'!$E80&gt;0,'Measured Data'!#REF!,"")</f>
        <v/>
      </c>
      <c r="BG88" s="244" t="str">
        <f>IF('Measured Data'!$E80&gt;0,'Measured Data'!#REF!,"")</f>
        <v/>
      </c>
      <c r="BH88" s="244" t="str">
        <f>IF('Measured Data'!$E80&gt;0,'Measured Data'!#REF!,"")</f>
        <v/>
      </c>
      <c r="BI88" s="244" t="str">
        <f>IF('Measured Data'!$E80&gt;0,'Measured Data'!#REF!,"")</f>
        <v/>
      </c>
      <c r="BJ88" s="244" t="str">
        <f>IF('Measured Data'!$E80&gt;0,'Measured Data'!#REF!,"")</f>
        <v/>
      </c>
      <c r="BK88" s="244" t="str">
        <f>IF('Measured Data'!$E80&gt;0,'Measured Data'!#REF!,"")</f>
        <v/>
      </c>
      <c r="BL88" s="244" t="str">
        <f>IF('Measured Data'!$E80&gt;0,'Measured Data'!#REF!,"")</f>
        <v/>
      </c>
      <c r="BM88" s="244" t="str">
        <f>IF('Measured Data'!$E80&gt;0,'Measured Data'!#REF!,"")</f>
        <v/>
      </c>
      <c r="BN88" s="244" t="str">
        <f>IF('Measured Data'!$E80&gt;0,'In Process Calc.'!B81,"")</f>
        <v/>
      </c>
      <c r="BO88" s="244" t="str">
        <f>IF('Measured Data'!$E80&gt;0,'In Process Calc.'!C81,"")</f>
        <v/>
      </c>
    </row>
    <row r="89" spans="1:67">
      <c r="A89" s="238" t="str">
        <f>IF('Measured Data'!$E81&gt;0,'Measured Data'!$B$1,"")</f>
        <v/>
      </c>
      <c r="B89" s="238" t="str">
        <f>IF('Measured Data'!$E81&gt;0,'Measured Data'!A80+0.1,"")</f>
        <v/>
      </c>
      <c r="C89" s="242" t="str">
        <f>IF('Measured Data'!$E81&gt;0,'Measured Data'!B80,"")</f>
        <v/>
      </c>
      <c r="D89" s="247" t="str">
        <f>IF('Measured Data'!$E81&gt;0,'Measured Data'!C80,"")</f>
        <v/>
      </c>
      <c r="E89" s="238" t="str">
        <f>IF('Measured Data'!$E81&gt;0,'Measured Data'!D80,"")</f>
        <v/>
      </c>
      <c r="F89" s="238" t="str">
        <f>IF('Measured Data'!$E81&gt;0,'Measured Data'!E80,"")</f>
        <v/>
      </c>
      <c r="G89" s="238" t="str">
        <f>IF('Measured Data'!$E81&gt;0,'Measured Data'!G80,"")</f>
        <v/>
      </c>
      <c r="H89" s="243" t="str">
        <f>IF('Measured Data'!$E81&gt;0,'Measured Data'!H80,"")</f>
        <v/>
      </c>
      <c r="I89" s="243" t="str">
        <f>IF('Measured Data'!$E81&gt;0,'Measured Data'!I80,"")</f>
        <v/>
      </c>
      <c r="J89" s="243" t="str">
        <f>IF('Measured Data'!$E81&gt;0,'Measured Data'!J80,"")</f>
        <v/>
      </c>
      <c r="K89" s="243" t="str">
        <f>IF('Measured Data'!$E81&gt;0,'Measured Data'!K80,"")</f>
        <v/>
      </c>
      <c r="L89" s="238" t="str">
        <f>IF('Measured Data'!$E81&gt;0,'Measured Data'!L80,"")</f>
        <v/>
      </c>
      <c r="M89" s="238" t="str">
        <f>IF('Measured Data'!$E81&gt;0,'Measured Data'!M80,"")</f>
        <v/>
      </c>
      <c r="N89" s="238" t="str">
        <f>IF('Measured Data'!$E81&gt;0,'Measured Data'!N80,"")</f>
        <v/>
      </c>
      <c r="O89" s="238" t="str">
        <f>IF('Measured Data'!$E81&gt;0,'Measured Data'!O80,"")</f>
        <v/>
      </c>
      <c r="P89" s="238" t="str">
        <f>IF('Measured Data'!$E81&gt;0,'Measured Data'!P80,"")</f>
        <v/>
      </c>
      <c r="Q89" s="238" t="str">
        <f>IF('Measured Data'!$E81&gt;0,'Measured Data'!Q80,"")</f>
        <v/>
      </c>
      <c r="R89" s="238" t="str">
        <f>IF('Measured Data'!$E81&gt;0,'Measured Data'!R80,"")</f>
        <v/>
      </c>
      <c r="S89" s="238" t="str">
        <f>IF('Measured Data'!$E81&gt;0,'Measured Data'!S80,"")</f>
        <v/>
      </c>
      <c r="T89" s="244" t="str">
        <f>IF('Measured Data'!$E81&gt;0,'Measured Data'!T80+'Measured Data'!$E81*'Measured Data'!#REF!/'In Process Calc.'!$J83,"")</f>
        <v/>
      </c>
      <c r="U89" s="244" t="str">
        <f>IF('Measured Data'!$E81&gt;0,'Measured Data'!U80+'Measured Data'!$E81*'Measured Data'!#REF!/'In Process Calc.'!$J83,"")</f>
        <v/>
      </c>
      <c r="V89" s="244" t="str">
        <f>IF('Measured Data'!$E81&gt;0,'Measured Data'!V80+'Measured Data'!$E81*'Measured Data'!#REF!/'In Process Calc.'!$J83,"")</f>
        <v/>
      </c>
      <c r="W89" s="244" t="str">
        <f>IF('Measured Data'!$E81&gt;0,'Measured Data'!W80+'Measured Data'!$E81*'Measured Data'!#REF!/'In Process Calc.'!$J83,"")</f>
        <v/>
      </c>
      <c r="X89" s="244" t="str">
        <f>IF('Measured Data'!$E81&gt;0,'Measured Data'!X80+'Measured Data'!$E81*'Measured Data'!#REF!/'In Process Calc.'!$J83,"")</f>
        <v/>
      </c>
      <c r="Y89" s="244" t="str">
        <f>IF('Measured Data'!$E81&gt;0,'Measured Data'!Y80+'Measured Data'!$E81*'Measured Data'!#REF!/'In Process Calc.'!$J83,"")</f>
        <v/>
      </c>
      <c r="Z89" s="244" t="str">
        <f>IF('Measured Data'!$E81&gt;0,'Measured Data'!Z80+'Measured Data'!$E81*'Measured Data'!#REF!/'In Process Calc.'!$J83,"")</f>
        <v/>
      </c>
      <c r="AA89" s="244" t="str">
        <f>IF('Measured Data'!$E81&gt;0,'Measured Data'!AA80+'Measured Data'!$E81*'Measured Data'!#REF!/'In Process Calc.'!$J83,"")</f>
        <v/>
      </c>
      <c r="AB89" s="244" t="str">
        <f>IF('Measured Data'!$E81&gt;0,'Measured Data'!AB80+'Measured Data'!$E81*'Measured Data'!#REF!/'In Process Calc.'!$J83,"")</f>
        <v/>
      </c>
      <c r="AC89" s="244" t="str">
        <f>IF('Measured Data'!$E81&gt;0,'Measured Data'!AC80+'Measured Data'!$E81*'Measured Data'!#REF!/'In Process Calc.'!$J83,"")</f>
        <v/>
      </c>
      <c r="AD89" s="244" t="str">
        <f>IF('Measured Data'!$E81&gt;0,'Measured Data'!AD80+'Measured Data'!$E81*'Measured Data'!#REF!/'In Process Calc.'!$J83,"")</f>
        <v/>
      </c>
      <c r="AE89" s="244" t="str">
        <f>IF('Measured Data'!$E81&gt;0,'Measured Data'!AE80+'Measured Data'!$E81*'Measured Data'!#REF!/'In Process Calc.'!$J83,"")</f>
        <v/>
      </c>
      <c r="AF89" s="244" t="str">
        <f>IF('Measured Data'!$E81&gt;0,'Measured Data'!AF80+'Measured Data'!$E81*'Measured Data'!#REF!/'In Process Calc.'!$J83,"")</f>
        <v/>
      </c>
      <c r="AG89" s="244" t="str">
        <f>IF('Measured Data'!$E81&gt;0,'Measured Data'!AG80+'Measured Data'!$E81*'Measured Data'!#REF!/'In Process Calc.'!$J83,"")</f>
        <v/>
      </c>
      <c r="AH89" s="244" t="str">
        <f>IF('Measured Data'!$E81&gt;0,'Measured Data'!AH80+'Measured Data'!$E81*'Measured Data'!#REF!/'In Process Calc.'!$J83,"")</f>
        <v/>
      </c>
      <c r="AI89" s="244" t="str">
        <f>IF('Measured Data'!$E81&gt;0,'Measured Data'!AI80+'Measured Data'!$E81*'Measured Data'!#REF!/'In Process Calc.'!$J83,"")</f>
        <v/>
      </c>
      <c r="AJ89" s="244" t="str">
        <f>IF('Measured Data'!$E81&gt;0,'Measured Data'!AJ80+'Measured Data'!$E81*'Measured Data'!#REF!/'In Process Calc.'!$J83,"")</f>
        <v/>
      </c>
      <c r="AK89" s="244" t="str">
        <f>IF('Measured Data'!$E81&gt;0,'Measured Data'!AK80+'Measured Data'!$E81*'Measured Data'!#REF!/'In Process Calc.'!$J83,"")</f>
        <v/>
      </c>
      <c r="AL89" s="244" t="str">
        <f>IF('Measured Data'!$E81&gt;0,'Measured Data'!AL80+'Measured Data'!$E81*'Measured Data'!#REF!/'In Process Calc.'!$J83,"")</f>
        <v/>
      </c>
      <c r="AM89" s="244" t="str">
        <f>IF('Measured Data'!$E81&gt;0,'Measured Data'!AM80+'Measured Data'!$E81*'Measured Data'!#REF!/'In Process Calc.'!$J83,"")</f>
        <v/>
      </c>
      <c r="AN89" s="244" t="str">
        <f>IF('Measured Data'!$E81&gt;0,'Measured Data'!AN80+'Measured Data'!$E81*'Measured Data'!#REF!/'In Process Calc.'!$J83,"")</f>
        <v/>
      </c>
      <c r="AO89" s="244" t="str">
        <f>IF('Measured Data'!$E81&gt;0,'Measured Data'!AO80+'Measured Data'!$E81*'Measured Data'!#REF!/'In Process Calc.'!$J83,"")</f>
        <v/>
      </c>
      <c r="AP89" s="244" t="str">
        <f>IF('Measured Data'!$E81&gt;0,'Measured Data'!AP80+'Measured Data'!$E81*'Measured Data'!AQ80/'In Process Calc.'!$J83,"")</f>
        <v/>
      </c>
      <c r="AQ89" s="244" t="str">
        <f>IF('Measured Data'!$E81&gt;0,'Measured Data'!#REF!+'Measured Data'!$E81*'Measured Data'!AR80/'In Process Calc.'!$J83,"")</f>
        <v/>
      </c>
      <c r="AR89" s="244" t="str">
        <f>IF('Measured Data'!$E81&gt;0,'Measured Data'!#REF!,"")</f>
        <v/>
      </c>
      <c r="AS89" s="244" t="str">
        <f>IF('Measured Data'!$E81&gt;0,'Measured Data'!#REF!,"")</f>
        <v/>
      </c>
      <c r="AT89" s="244" t="str">
        <f>IF('Measured Data'!$E81&gt;0,'Measured Data'!#REF!,"")</f>
        <v/>
      </c>
      <c r="AU89" s="244" t="str">
        <f>IF('Measured Data'!$E81&gt;0,'Measured Data'!#REF!,"")</f>
        <v/>
      </c>
      <c r="AV89" s="244" t="str">
        <f>IF('Measured Data'!$E81&gt;0,'Measured Data'!#REF!,"")</f>
        <v/>
      </c>
      <c r="AW89" s="244" t="str">
        <f>IF('Measured Data'!$E81&gt;0,'Measured Data'!#REF!,"")</f>
        <v/>
      </c>
      <c r="AX89" s="244" t="str">
        <f>IF('Measured Data'!$E81&gt;0,'Measured Data'!#REF!,"")</f>
        <v/>
      </c>
      <c r="AY89" s="244" t="str">
        <f>IF('Measured Data'!$E81&gt;0,'Measured Data'!#REF!,"")</f>
        <v/>
      </c>
      <c r="AZ89" s="244" t="str">
        <f>IF('Measured Data'!$E81&gt;0,'Measured Data'!#REF!,"")</f>
        <v/>
      </c>
      <c r="BA89" s="244" t="str">
        <f>IF('Measured Data'!$E81&gt;0,'Measured Data'!#REF!,"")</f>
        <v/>
      </c>
      <c r="BB89" s="244" t="str">
        <f>IF('Measured Data'!$E81&gt;0,'Measured Data'!#REF!,"")</f>
        <v/>
      </c>
      <c r="BC89" s="244" t="str">
        <f>IF('Measured Data'!$E81&gt;0,'Measured Data'!#REF!,"")</f>
        <v/>
      </c>
      <c r="BD89" s="244" t="str">
        <f>IF('Measured Data'!$E81&gt;0,'Measured Data'!#REF!,"")</f>
        <v/>
      </c>
      <c r="BE89" s="244" t="str">
        <f>IF('Measured Data'!$E81&gt;0,'Measured Data'!#REF!,"")</f>
        <v/>
      </c>
      <c r="BF89" s="244" t="str">
        <f>IF('Measured Data'!$E81&gt;0,'Measured Data'!#REF!,"")</f>
        <v/>
      </c>
      <c r="BG89" s="244" t="str">
        <f>IF('Measured Data'!$E81&gt;0,'Measured Data'!#REF!,"")</f>
        <v/>
      </c>
      <c r="BH89" s="244" t="str">
        <f>IF('Measured Data'!$E81&gt;0,'Measured Data'!#REF!,"")</f>
        <v/>
      </c>
      <c r="BI89" s="244" t="str">
        <f>IF('Measured Data'!$E81&gt;0,'Measured Data'!#REF!,"")</f>
        <v/>
      </c>
      <c r="BJ89" s="244" t="str">
        <f>IF('Measured Data'!$E81&gt;0,'Measured Data'!#REF!,"")</f>
        <v/>
      </c>
      <c r="BK89" s="244" t="str">
        <f>IF('Measured Data'!$E81&gt;0,'Measured Data'!#REF!,"")</f>
        <v/>
      </c>
      <c r="BL89" s="244" t="str">
        <f>IF('Measured Data'!$E81&gt;0,'Measured Data'!#REF!,"")</f>
        <v/>
      </c>
      <c r="BM89" s="244" t="str">
        <f>IF('Measured Data'!$E81&gt;0,'Measured Data'!#REF!,"")</f>
        <v/>
      </c>
      <c r="BN89" s="244" t="str">
        <f>IF('Measured Data'!$E81&gt;0,'In Process Calc.'!B82,"")</f>
        <v/>
      </c>
      <c r="BO89" s="244" t="str">
        <f>IF('Measured Data'!$E81&gt;0,'In Process Calc.'!C82,"")</f>
        <v/>
      </c>
    </row>
    <row r="90" spans="1:67">
      <c r="A90" s="238" t="str">
        <f>IF('Measured Data'!$E82&gt;0,'Measured Data'!$B$1,"")</f>
        <v/>
      </c>
      <c r="B90" s="238" t="str">
        <f>IF('Measured Data'!$E82&gt;0,'Measured Data'!A81+0.1,"")</f>
        <v/>
      </c>
      <c r="C90" s="242" t="str">
        <f>IF('Measured Data'!$E82&gt;0,'Measured Data'!B81,"")</f>
        <v/>
      </c>
      <c r="D90" s="247" t="str">
        <f>IF('Measured Data'!$E82&gt;0,'Measured Data'!C81,"")</f>
        <v/>
      </c>
      <c r="E90" s="238" t="str">
        <f>IF('Measured Data'!$E82&gt;0,'Measured Data'!D81,"")</f>
        <v/>
      </c>
      <c r="F90" s="238" t="str">
        <f>IF('Measured Data'!$E82&gt;0,'Measured Data'!E81,"")</f>
        <v/>
      </c>
      <c r="G90" s="238" t="str">
        <f>IF('Measured Data'!$E82&gt;0,'Measured Data'!G81,"")</f>
        <v/>
      </c>
      <c r="H90" s="243" t="str">
        <f>IF('Measured Data'!$E82&gt;0,'Measured Data'!H81,"")</f>
        <v/>
      </c>
      <c r="I90" s="243" t="str">
        <f>IF('Measured Data'!$E82&gt;0,'Measured Data'!I81,"")</f>
        <v/>
      </c>
      <c r="J90" s="243" t="str">
        <f>IF('Measured Data'!$E82&gt;0,'Measured Data'!J81,"")</f>
        <v/>
      </c>
      <c r="K90" s="243" t="str">
        <f>IF('Measured Data'!$E82&gt;0,'Measured Data'!K81,"")</f>
        <v/>
      </c>
      <c r="L90" s="238" t="str">
        <f>IF('Measured Data'!$E82&gt;0,'Measured Data'!L81,"")</f>
        <v/>
      </c>
      <c r="M90" s="238" t="str">
        <f>IF('Measured Data'!$E82&gt;0,'Measured Data'!M81,"")</f>
        <v/>
      </c>
      <c r="N90" s="238" t="str">
        <f>IF('Measured Data'!$E82&gt;0,'Measured Data'!N81,"")</f>
        <v/>
      </c>
      <c r="O90" s="238" t="str">
        <f>IF('Measured Data'!$E82&gt;0,'Measured Data'!O81,"")</f>
        <v/>
      </c>
      <c r="P90" s="238" t="str">
        <f>IF('Measured Data'!$E82&gt;0,'Measured Data'!P81,"")</f>
        <v/>
      </c>
      <c r="Q90" s="238" t="str">
        <f>IF('Measured Data'!$E82&gt;0,'Measured Data'!Q81,"")</f>
        <v/>
      </c>
      <c r="R90" s="238" t="str">
        <f>IF('Measured Data'!$E82&gt;0,'Measured Data'!R81,"")</f>
        <v/>
      </c>
      <c r="S90" s="238" t="str">
        <f>IF('Measured Data'!$E82&gt;0,'Measured Data'!S81,"")</f>
        <v/>
      </c>
      <c r="T90" s="244" t="str">
        <f>IF('Measured Data'!$E82&gt;0,'Measured Data'!T81+'Measured Data'!$E82*'Measured Data'!#REF!/'In Process Calc.'!$J84,"")</f>
        <v/>
      </c>
      <c r="U90" s="244" t="str">
        <f>IF('Measured Data'!$E82&gt;0,'Measured Data'!U81+'Measured Data'!$E82*'Measured Data'!#REF!/'In Process Calc.'!$J84,"")</f>
        <v/>
      </c>
      <c r="V90" s="244" t="str">
        <f>IF('Measured Data'!$E82&gt;0,'Measured Data'!V81+'Measured Data'!$E82*'Measured Data'!#REF!/'In Process Calc.'!$J84,"")</f>
        <v/>
      </c>
      <c r="W90" s="244" t="str">
        <f>IF('Measured Data'!$E82&gt;0,'Measured Data'!W81+'Measured Data'!$E82*'Measured Data'!#REF!/'In Process Calc.'!$J84,"")</f>
        <v/>
      </c>
      <c r="X90" s="244" t="str">
        <f>IF('Measured Data'!$E82&gt;0,'Measured Data'!X81+'Measured Data'!$E82*'Measured Data'!#REF!/'In Process Calc.'!$J84,"")</f>
        <v/>
      </c>
      <c r="Y90" s="244" t="str">
        <f>IF('Measured Data'!$E82&gt;0,'Measured Data'!Y81+'Measured Data'!$E82*'Measured Data'!#REF!/'In Process Calc.'!$J84,"")</f>
        <v/>
      </c>
      <c r="Z90" s="244" t="str">
        <f>IF('Measured Data'!$E82&gt;0,'Measured Data'!Z81+'Measured Data'!$E82*'Measured Data'!#REF!/'In Process Calc.'!$J84,"")</f>
        <v/>
      </c>
      <c r="AA90" s="244" t="str">
        <f>IF('Measured Data'!$E82&gt;0,'Measured Data'!AA81+'Measured Data'!$E82*'Measured Data'!#REF!/'In Process Calc.'!$J84,"")</f>
        <v/>
      </c>
      <c r="AB90" s="244" t="str">
        <f>IF('Measured Data'!$E82&gt;0,'Measured Data'!AB81+'Measured Data'!$E82*'Measured Data'!#REF!/'In Process Calc.'!$J84,"")</f>
        <v/>
      </c>
      <c r="AC90" s="244" t="str">
        <f>IF('Measured Data'!$E82&gt;0,'Measured Data'!AC81+'Measured Data'!$E82*'Measured Data'!#REF!/'In Process Calc.'!$J84,"")</f>
        <v/>
      </c>
      <c r="AD90" s="244" t="str">
        <f>IF('Measured Data'!$E82&gt;0,'Measured Data'!AD81+'Measured Data'!$E82*'Measured Data'!#REF!/'In Process Calc.'!$J84,"")</f>
        <v/>
      </c>
      <c r="AE90" s="244" t="str">
        <f>IF('Measured Data'!$E82&gt;0,'Measured Data'!AE81+'Measured Data'!$E82*'Measured Data'!#REF!/'In Process Calc.'!$J84,"")</f>
        <v/>
      </c>
      <c r="AF90" s="244" t="str">
        <f>IF('Measured Data'!$E82&gt;0,'Measured Data'!AF81+'Measured Data'!$E82*'Measured Data'!#REF!/'In Process Calc.'!$J84,"")</f>
        <v/>
      </c>
      <c r="AG90" s="244" t="str">
        <f>IF('Measured Data'!$E82&gt;0,'Measured Data'!AG81+'Measured Data'!$E82*'Measured Data'!#REF!/'In Process Calc.'!$J84,"")</f>
        <v/>
      </c>
      <c r="AH90" s="244" t="str">
        <f>IF('Measured Data'!$E82&gt;0,'Measured Data'!AH81+'Measured Data'!$E82*'Measured Data'!#REF!/'In Process Calc.'!$J84,"")</f>
        <v/>
      </c>
      <c r="AI90" s="244" t="str">
        <f>IF('Measured Data'!$E82&gt;0,'Measured Data'!AI81+'Measured Data'!$E82*'Measured Data'!#REF!/'In Process Calc.'!$J84,"")</f>
        <v/>
      </c>
      <c r="AJ90" s="244" t="str">
        <f>IF('Measured Data'!$E82&gt;0,'Measured Data'!AJ81+'Measured Data'!$E82*'Measured Data'!#REF!/'In Process Calc.'!$J84,"")</f>
        <v/>
      </c>
      <c r="AK90" s="244" t="str">
        <f>IF('Measured Data'!$E82&gt;0,'Measured Data'!AK81+'Measured Data'!$E82*'Measured Data'!#REF!/'In Process Calc.'!$J84,"")</f>
        <v/>
      </c>
      <c r="AL90" s="244" t="str">
        <f>IF('Measured Data'!$E82&gt;0,'Measured Data'!AL81+'Measured Data'!$E82*'Measured Data'!#REF!/'In Process Calc.'!$J84,"")</f>
        <v/>
      </c>
      <c r="AM90" s="244" t="str">
        <f>IF('Measured Data'!$E82&gt;0,'Measured Data'!AM81+'Measured Data'!$E82*'Measured Data'!#REF!/'In Process Calc.'!$J84,"")</f>
        <v/>
      </c>
      <c r="AN90" s="244" t="str">
        <f>IF('Measured Data'!$E82&gt;0,'Measured Data'!AN81+'Measured Data'!$E82*'Measured Data'!#REF!/'In Process Calc.'!$J84,"")</f>
        <v/>
      </c>
      <c r="AO90" s="244" t="str">
        <f>IF('Measured Data'!$E82&gt;0,'Measured Data'!AO81+'Measured Data'!$E82*'Measured Data'!#REF!/'In Process Calc.'!$J84,"")</f>
        <v/>
      </c>
      <c r="AP90" s="244" t="str">
        <f>IF('Measured Data'!$E82&gt;0,'Measured Data'!AP81+'Measured Data'!$E82*'Measured Data'!AQ81/'In Process Calc.'!$J84,"")</f>
        <v/>
      </c>
      <c r="AQ90" s="244" t="str">
        <f>IF('Measured Data'!$E82&gt;0,'Measured Data'!#REF!+'Measured Data'!$E82*'Measured Data'!AR81/'In Process Calc.'!$J84,"")</f>
        <v/>
      </c>
      <c r="AR90" s="244" t="str">
        <f>IF('Measured Data'!$E82&gt;0,'Measured Data'!#REF!,"")</f>
        <v/>
      </c>
      <c r="AS90" s="244" t="str">
        <f>IF('Measured Data'!$E82&gt;0,'Measured Data'!#REF!,"")</f>
        <v/>
      </c>
      <c r="AT90" s="244" t="str">
        <f>IF('Measured Data'!$E82&gt;0,'Measured Data'!#REF!,"")</f>
        <v/>
      </c>
      <c r="AU90" s="244" t="str">
        <f>IF('Measured Data'!$E82&gt;0,'Measured Data'!#REF!,"")</f>
        <v/>
      </c>
      <c r="AV90" s="244" t="str">
        <f>IF('Measured Data'!$E82&gt;0,'Measured Data'!#REF!,"")</f>
        <v/>
      </c>
      <c r="AW90" s="244" t="str">
        <f>IF('Measured Data'!$E82&gt;0,'Measured Data'!#REF!,"")</f>
        <v/>
      </c>
      <c r="AX90" s="244" t="str">
        <f>IF('Measured Data'!$E82&gt;0,'Measured Data'!#REF!,"")</f>
        <v/>
      </c>
      <c r="AY90" s="244" t="str">
        <f>IF('Measured Data'!$E82&gt;0,'Measured Data'!#REF!,"")</f>
        <v/>
      </c>
      <c r="AZ90" s="244" t="str">
        <f>IF('Measured Data'!$E82&gt;0,'Measured Data'!#REF!,"")</f>
        <v/>
      </c>
      <c r="BA90" s="244" t="str">
        <f>IF('Measured Data'!$E82&gt;0,'Measured Data'!#REF!,"")</f>
        <v/>
      </c>
      <c r="BB90" s="244" t="str">
        <f>IF('Measured Data'!$E82&gt;0,'Measured Data'!#REF!,"")</f>
        <v/>
      </c>
      <c r="BC90" s="244" t="str">
        <f>IF('Measured Data'!$E82&gt;0,'Measured Data'!#REF!,"")</f>
        <v/>
      </c>
      <c r="BD90" s="244" t="str">
        <f>IF('Measured Data'!$E82&gt;0,'Measured Data'!#REF!,"")</f>
        <v/>
      </c>
      <c r="BE90" s="244" t="str">
        <f>IF('Measured Data'!$E82&gt;0,'Measured Data'!#REF!,"")</f>
        <v/>
      </c>
      <c r="BF90" s="244" t="str">
        <f>IF('Measured Data'!$E82&gt;0,'Measured Data'!#REF!,"")</f>
        <v/>
      </c>
      <c r="BG90" s="244" t="str">
        <f>IF('Measured Data'!$E82&gt;0,'Measured Data'!#REF!,"")</f>
        <v/>
      </c>
      <c r="BH90" s="244" t="str">
        <f>IF('Measured Data'!$E82&gt;0,'Measured Data'!#REF!,"")</f>
        <v/>
      </c>
      <c r="BI90" s="244" t="str">
        <f>IF('Measured Data'!$E82&gt;0,'Measured Data'!#REF!,"")</f>
        <v/>
      </c>
      <c r="BJ90" s="244" t="str">
        <f>IF('Measured Data'!$E82&gt;0,'Measured Data'!#REF!,"")</f>
        <v/>
      </c>
      <c r="BK90" s="244" t="str">
        <f>IF('Measured Data'!$E82&gt;0,'Measured Data'!#REF!,"")</f>
        <v/>
      </c>
      <c r="BL90" s="244" t="str">
        <f>IF('Measured Data'!$E82&gt;0,'Measured Data'!#REF!,"")</f>
        <v/>
      </c>
      <c r="BM90" s="244" t="str">
        <f>IF('Measured Data'!$E82&gt;0,'Measured Data'!#REF!,"")</f>
        <v/>
      </c>
      <c r="BN90" s="244" t="str">
        <f>IF('Measured Data'!$E82&gt;0,'In Process Calc.'!B83,"")</f>
        <v/>
      </c>
      <c r="BO90" s="244" t="str">
        <f>IF('Measured Data'!$E82&gt;0,'In Process Calc.'!C83,"")</f>
        <v/>
      </c>
    </row>
    <row r="91" spans="1:67">
      <c r="A91" s="238" t="str">
        <f>IF('Measured Data'!$E83&gt;0,'Measured Data'!$B$1,"")</f>
        <v/>
      </c>
      <c r="B91" s="238" t="str">
        <f>IF('Measured Data'!$E83&gt;0,'Measured Data'!A82+0.1,"")</f>
        <v/>
      </c>
      <c r="C91" s="242" t="str">
        <f>IF('Measured Data'!$E83&gt;0,'Measured Data'!B82,"")</f>
        <v/>
      </c>
      <c r="D91" s="247" t="str">
        <f>IF('Measured Data'!$E83&gt;0,'Measured Data'!C82,"")</f>
        <v/>
      </c>
      <c r="E91" s="238" t="str">
        <f>IF('Measured Data'!$E83&gt;0,'Measured Data'!D82,"")</f>
        <v/>
      </c>
      <c r="F91" s="238" t="str">
        <f>IF('Measured Data'!$E83&gt;0,'Measured Data'!E82,"")</f>
        <v/>
      </c>
      <c r="G91" s="238" t="str">
        <f>IF('Measured Data'!$E83&gt;0,'Measured Data'!G82,"")</f>
        <v/>
      </c>
      <c r="H91" s="243" t="str">
        <f>IF('Measured Data'!$E83&gt;0,'Measured Data'!H82,"")</f>
        <v/>
      </c>
      <c r="I91" s="243" t="str">
        <f>IF('Measured Data'!$E83&gt;0,'Measured Data'!I82,"")</f>
        <v/>
      </c>
      <c r="J91" s="243" t="str">
        <f>IF('Measured Data'!$E83&gt;0,'Measured Data'!J82,"")</f>
        <v/>
      </c>
      <c r="K91" s="243" t="str">
        <f>IF('Measured Data'!$E83&gt;0,'Measured Data'!K82,"")</f>
        <v/>
      </c>
      <c r="L91" s="238" t="str">
        <f>IF('Measured Data'!$E83&gt;0,'Measured Data'!L82,"")</f>
        <v/>
      </c>
      <c r="M91" s="238" t="str">
        <f>IF('Measured Data'!$E83&gt;0,'Measured Data'!M82,"")</f>
        <v/>
      </c>
      <c r="N91" s="238" t="str">
        <f>IF('Measured Data'!$E83&gt;0,'Measured Data'!N82,"")</f>
        <v/>
      </c>
      <c r="O91" s="238" t="str">
        <f>IF('Measured Data'!$E83&gt;0,'Measured Data'!O82,"")</f>
        <v/>
      </c>
      <c r="P91" s="238" t="str">
        <f>IF('Measured Data'!$E83&gt;0,'Measured Data'!P82,"")</f>
        <v/>
      </c>
      <c r="Q91" s="238" t="str">
        <f>IF('Measured Data'!$E83&gt;0,'Measured Data'!Q82,"")</f>
        <v/>
      </c>
      <c r="R91" s="238" t="str">
        <f>IF('Measured Data'!$E83&gt;0,'Measured Data'!R82,"")</f>
        <v/>
      </c>
      <c r="S91" s="238" t="str">
        <f>IF('Measured Data'!$E83&gt;0,'Measured Data'!S82,"")</f>
        <v/>
      </c>
      <c r="T91" s="244" t="str">
        <f>IF('Measured Data'!$E83&gt;0,'Measured Data'!T82+'Measured Data'!$E83*'Measured Data'!#REF!/'In Process Calc.'!$J85,"")</f>
        <v/>
      </c>
      <c r="U91" s="244" t="str">
        <f>IF('Measured Data'!$E83&gt;0,'Measured Data'!U82+'Measured Data'!$E83*'Measured Data'!#REF!/'In Process Calc.'!$J85,"")</f>
        <v/>
      </c>
      <c r="V91" s="244" t="str">
        <f>IF('Measured Data'!$E83&gt;0,'Measured Data'!V82+'Measured Data'!$E83*'Measured Data'!#REF!/'In Process Calc.'!$J85,"")</f>
        <v/>
      </c>
      <c r="W91" s="244" t="str">
        <f>IF('Measured Data'!$E83&gt;0,'Measured Data'!W82+'Measured Data'!$E83*'Measured Data'!#REF!/'In Process Calc.'!$J85,"")</f>
        <v/>
      </c>
      <c r="X91" s="244" t="str">
        <f>IF('Measured Data'!$E83&gt;0,'Measured Data'!X82+'Measured Data'!$E83*'Measured Data'!#REF!/'In Process Calc.'!$J85,"")</f>
        <v/>
      </c>
      <c r="Y91" s="244" t="str">
        <f>IF('Measured Data'!$E83&gt;0,'Measured Data'!Y82+'Measured Data'!$E83*'Measured Data'!#REF!/'In Process Calc.'!$J85,"")</f>
        <v/>
      </c>
      <c r="Z91" s="244" t="str">
        <f>IF('Measured Data'!$E83&gt;0,'Measured Data'!Z82+'Measured Data'!$E83*'Measured Data'!#REF!/'In Process Calc.'!$J85,"")</f>
        <v/>
      </c>
      <c r="AA91" s="244" t="str">
        <f>IF('Measured Data'!$E83&gt;0,'Measured Data'!AA82+'Measured Data'!$E83*'Measured Data'!#REF!/'In Process Calc.'!$J85,"")</f>
        <v/>
      </c>
      <c r="AB91" s="244" t="str">
        <f>IF('Measured Data'!$E83&gt;0,'Measured Data'!AB82+'Measured Data'!$E83*'Measured Data'!#REF!/'In Process Calc.'!$J85,"")</f>
        <v/>
      </c>
      <c r="AC91" s="244" t="str">
        <f>IF('Measured Data'!$E83&gt;0,'Measured Data'!AC82+'Measured Data'!$E83*'Measured Data'!#REF!/'In Process Calc.'!$J85,"")</f>
        <v/>
      </c>
      <c r="AD91" s="244" t="str">
        <f>IF('Measured Data'!$E83&gt;0,'Measured Data'!AD82+'Measured Data'!$E83*'Measured Data'!#REF!/'In Process Calc.'!$J85,"")</f>
        <v/>
      </c>
      <c r="AE91" s="244" t="str">
        <f>IF('Measured Data'!$E83&gt;0,'Measured Data'!AE82+'Measured Data'!$E83*'Measured Data'!#REF!/'In Process Calc.'!$J85,"")</f>
        <v/>
      </c>
      <c r="AF91" s="244" t="str">
        <f>IF('Measured Data'!$E83&gt;0,'Measured Data'!AF82+'Measured Data'!$E83*'Measured Data'!#REF!/'In Process Calc.'!$J85,"")</f>
        <v/>
      </c>
      <c r="AG91" s="244" t="str">
        <f>IF('Measured Data'!$E83&gt;0,'Measured Data'!AG82+'Measured Data'!$E83*'Measured Data'!#REF!/'In Process Calc.'!$J85,"")</f>
        <v/>
      </c>
      <c r="AH91" s="244" t="str">
        <f>IF('Measured Data'!$E83&gt;0,'Measured Data'!AH82+'Measured Data'!$E83*'Measured Data'!#REF!/'In Process Calc.'!$J85,"")</f>
        <v/>
      </c>
      <c r="AI91" s="244" t="str">
        <f>IF('Measured Data'!$E83&gt;0,'Measured Data'!AI82+'Measured Data'!$E83*'Measured Data'!#REF!/'In Process Calc.'!$J85,"")</f>
        <v/>
      </c>
      <c r="AJ91" s="244" t="str">
        <f>IF('Measured Data'!$E83&gt;0,'Measured Data'!AJ82+'Measured Data'!$E83*'Measured Data'!#REF!/'In Process Calc.'!$J85,"")</f>
        <v/>
      </c>
      <c r="AK91" s="244" t="str">
        <f>IF('Measured Data'!$E83&gt;0,'Measured Data'!AK82+'Measured Data'!$E83*'Measured Data'!#REF!/'In Process Calc.'!$J85,"")</f>
        <v/>
      </c>
      <c r="AL91" s="244" t="str">
        <f>IF('Measured Data'!$E83&gt;0,'Measured Data'!AL82+'Measured Data'!$E83*'Measured Data'!#REF!/'In Process Calc.'!$J85,"")</f>
        <v/>
      </c>
      <c r="AM91" s="244" t="str">
        <f>IF('Measured Data'!$E83&gt;0,'Measured Data'!AM82+'Measured Data'!$E83*'Measured Data'!#REF!/'In Process Calc.'!$J85,"")</f>
        <v/>
      </c>
      <c r="AN91" s="244" t="str">
        <f>IF('Measured Data'!$E83&gt;0,'Measured Data'!AN82+'Measured Data'!$E83*'Measured Data'!#REF!/'In Process Calc.'!$J85,"")</f>
        <v/>
      </c>
      <c r="AO91" s="244" t="str">
        <f>IF('Measured Data'!$E83&gt;0,'Measured Data'!AO82+'Measured Data'!$E83*'Measured Data'!#REF!/'In Process Calc.'!$J85,"")</f>
        <v/>
      </c>
      <c r="AP91" s="244" t="str">
        <f>IF('Measured Data'!$E83&gt;0,'Measured Data'!AP82+'Measured Data'!$E83*'Measured Data'!AQ82/'In Process Calc.'!$J85,"")</f>
        <v/>
      </c>
      <c r="AQ91" s="244" t="str">
        <f>IF('Measured Data'!$E83&gt;0,'Measured Data'!#REF!+'Measured Data'!$E83*'Measured Data'!AR82/'In Process Calc.'!$J85,"")</f>
        <v/>
      </c>
      <c r="AR91" s="244" t="str">
        <f>IF('Measured Data'!$E83&gt;0,'Measured Data'!#REF!,"")</f>
        <v/>
      </c>
      <c r="AS91" s="244" t="str">
        <f>IF('Measured Data'!$E83&gt;0,'Measured Data'!#REF!,"")</f>
        <v/>
      </c>
      <c r="AT91" s="244" t="str">
        <f>IF('Measured Data'!$E83&gt;0,'Measured Data'!#REF!,"")</f>
        <v/>
      </c>
      <c r="AU91" s="244" t="str">
        <f>IF('Measured Data'!$E83&gt;0,'Measured Data'!#REF!,"")</f>
        <v/>
      </c>
      <c r="AV91" s="244" t="str">
        <f>IF('Measured Data'!$E83&gt;0,'Measured Data'!#REF!,"")</f>
        <v/>
      </c>
      <c r="AW91" s="244" t="str">
        <f>IF('Measured Data'!$E83&gt;0,'Measured Data'!#REF!,"")</f>
        <v/>
      </c>
      <c r="AX91" s="244" t="str">
        <f>IF('Measured Data'!$E83&gt;0,'Measured Data'!#REF!,"")</f>
        <v/>
      </c>
      <c r="AY91" s="244" t="str">
        <f>IF('Measured Data'!$E83&gt;0,'Measured Data'!#REF!,"")</f>
        <v/>
      </c>
      <c r="AZ91" s="244" t="str">
        <f>IF('Measured Data'!$E83&gt;0,'Measured Data'!#REF!,"")</f>
        <v/>
      </c>
      <c r="BA91" s="244" t="str">
        <f>IF('Measured Data'!$E83&gt;0,'Measured Data'!#REF!,"")</f>
        <v/>
      </c>
      <c r="BB91" s="244" t="str">
        <f>IF('Measured Data'!$E83&gt;0,'Measured Data'!#REF!,"")</f>
        <v/>
      </c>
      <c r="BC91" s="244" t="str">
        <f>IF('Measured Data'!$E83&gt;0,'Measured Data'!#REF!,"")</f>
        <v/>
      </c>
      <c r="BD91" s="244" t="str">
        <f>IF('Measured Data'!$E83&gt;0,'Measured Data'!#REF!,"")</f>
        <v/>
      </c>
      <c r="BE91" s="244" t="str">
        <f>IF('Measured Data'!$E83&gt;0,'Measured Data'!#REF!,"")</f>
        <v/>
      </c>
      <c r="BF91" s="244" t="str">
        <f>IF('Measured Data'!$E83&gt;0,'Measured Data'!#REF!,"")</f>
        <v/>
      </c>
      <c r="BG91" s="244" t="str">
        <f>IF('Measured Data'!$E83&gt;0,'Measured Data'!#REF!,"")</f>
        <v/>
      </c>
      <c r="BH91" s="244" t="str">
        <f>IF('Measured Data'!$E83&gt;0,'Measured Data'!#REF!,"")</f>
        <v/>
      </c>
      <c r="BI91" s="244" t="str">
        <f>IF('Measured Data'!$E83&gt;0,'Measured Data'!#REF!,"")</f>
        <v/>
      </c>
      <c r="BJ91" s="244" t="str">
        <f>IF('Measured Data'!$E83&gt;0,'Measured Data'!#REF!,"")</f>
        <v/>
      </c>
      <c r="BK91" s="244" t="str">
        <f>IF('Measured Data'!$E83&gt;0,'Measured Data'!#REF!,"")</f>
        <v/>
      </c>
      <c r="BL91" s="244" t="str">
        <f>IF('Measured Data'!$E83&gt;0,'Measured Data'!#REF!,"")</f>
        <v/>
      </c>
      <c r="BM91" s="244" t="str">
        <f>IF('Measured Data'!$E83&gt;0,'Measured Data'!#REF!,"")</f>
        <v/>
      </c>
      <c r="BN91" s="244" t="str">
        <f>IF('Measured Data'!$E83&gt;0,'In Process Calc.'!B84,"")</f>
        <v/>
      </c>
      <c r="BO91" s="244" t="str">
        <f>IF('Measured Data'!$E83&gt;0,'In Process Calc.'!C84,"")</f>
        <v/>
      </c>
    </row>
    <row r="92" spans="1:67">
      <c r="A92" s="238" t="str">
        <f>IF('Measured Data'!$E84&gt;0,'Measured Data'!$B$1,"")</f>
        <v/>
      </c>
      <c r="B92" s="238" t="str">
        <f>IF('Measured Data'!$E84&gt;0,'Measured Data'!A83+0.1,"")</f>
        <v/>
      </c>
      <c r="C92" s="242" t="str">
        <f>IF('Measured Data'!$E84&gt;0,'Measured Data'!B83,"")</f>
        <v/>
      </c>
      <c r="D92" s="247" t="str">
        <f>IF('Measured Data'!$E84&gt;0,'Measured Data'!C83,"")</f>
        <v/>
      </c>
      <c r="E92" s="238" t="str">
        <f>IF('Measured Data'!$E84&gt;0,'Measured Data'!D83,"")</f>
        <v/>
      </c>
      <c r="F92" s="238" t="str">
        <f>IF('Measured Data'!$E84&gt;0,'Measured Data'!E83,"")</f>
        <v/>
      </c>
      <c r="G92" s="238" t="str">
        <f>IF('Measured Data'!$E84&gt;0,'Measured Data'!G83,"")</f>
        <v/>
      </c>
      <c r="H92" s="243" t="str">
        <f>IF('Measured Data'!$E84&gt;0,'Measured Data'!H83,"")</f>
        <v/>
      </c>
      <c r="I92" s="243" t="str">
        <f>IF('Measured Data'!$E84&gt;0,'Measured Data'!I83,"")</f>
        <v/>
      </c>
      <c r="J92" s="243" t="str">
        <f>IF('Measured Data'!$E84&gt;0,'Measured Data'!J83,"")</f>
        <v/>
      </c>
      <c r="K92" s="243" t="str">
        <f>IF('Measured Data'!$E84&gt;0,'Measured Data'!K83,"")</f>
        <v/>
      </c>
      <c r="L92" s="238" t="str">
        <f>IF('Measured Data'!$E84&gt;0,'Measured Data'!L83,"")</f>
        <v/>
      </c>
      <c r="M92" s="238" t="str">
        <f>IF('Measured Data'!$E84&gt;0,'Measured Data'!M83,"")</f>
        <v/>
      </c>
      <c r="N92" s="238" t="str">
        <f>IF('Measured Data'!$E84&gt;0,'Measured Data'!N83,"")</f>
        <v/>
      </c>
      <c r="O92" s="238" t="str">
        <f>IF('Measured Data'!$E84&gt;0,'Measured Data'!O83,"")</f>
        <v/>
      </c>
      <c r="P92" s="238" t="str">
        <f>IF('Measured Data'!$E84&gt;0,'Measured Data'!P83,"")</f>
        <v/>
      </c>
      <c r="Q92" s="238" t="str">
        <f>IF('Measured Data'!$E84&gt;0,'Measured Data'!Q83,"")</f>
        <v/>
      </c>
      <c r="R92" s="238" t="str">
        <f>IF('Measured Data'!$E84&gt;0,'Measured Data'!R83,"")</f>
        <v/>
      </c>
      <c r="S92" s="238" t="str">
        <f>IF('Measured Data'!$E84&gt;0,'Measured Data'!S83,"")</f>
        <v/>
      </c>
      <c r="T92" s="244" t="str">
        <f>IF('Measured Data'!$E84&gt;0,'Measured Data'!T83+'Measured Data'!$E84*'Measured Data'!#REF!/'In Process Calc.'!$J86,"")</f>
        <v/>
      </c>
      <c r="U92" s="244" t="str">
        <f>IF('Measured Data'!$E84&gt;0,'Measured Data'!U83+'Measured Data'!$E84*'Measured Data'!#REF!/'In Process Calc.'!$J86,"")</f>
        <v/>
      </c>
      <c r="V92" s="244" t="str">
        <f>IF('Measured Data'!$E84&gt;0,'Measured Data'!V83+'Measured Data'!$E84*'Measured Data'!#REF!/'In Process Calc.'!$J86,"")</f>
        <v/>
      </c>
      <c r="W92" s="244" t="str">
        <f>IF('Measured Data'!$E84&gt;0,'Measured Data'!W83+'Measured Data'!$E84*'Measured Data'!#REF!/'In Process Calc.'!$J86,"")</f>
        <v/>
      </c>
      <c r="X92" s="244" t="str">
        <f>IF('Measured Data'!$E84&gt;0,'Measured Data'!X83+'Measured Data'!$E84*'Measured Data'!#REF!/'In Process Calc.'!$J86,"")</f>
        <v/>
      </c>
      <c r="Y92" s="244" t="str">
        <f>IF('Measured Data'!$E84&gt;0,'Measured Data'!Y83+'Measured Data'!$E84*'Measured Data'!#REF!/'In Process Calc.'!$J86,"")</f>
        <v/>
      </c>
      <c r="Z92" s="244" t="str">
        <f>IF('Measured Data'!$E84&gt;0,'Measured Data'!Z83+'Measured Data'!$E84*'Measured Data'!#REF!/'In Process Calc.'!$J86,"")</f>
        <v/>
      </c>
      <c r="AA92" s="244" t="str">
        <f>IF('Measured Data'!$E84&gt;0,'Measured Data'!AA83+'Measured Data'!$E84*'Measured Data'!#REF!/'In Process Calc.'!$J86,"")</f>
        <v/>
      </c>
      <c r="AB92" s="244" t="str">
        <f>IF('Measured Data'!$E84&gt;0,'Measured Data'!AB83+'Measured Data'!$E84*'Measured Data'!#REF!/'In Process Calc.'!$J86,"")</f>
        <v/>
      </c>
      <c r="AC92" s="244" t="str">
        <f>IF('Measured Data'!$E84&gt;0,'Measured Data'!AC83+'Measured Data'!$E84*'Measured Data'!#REF!/'In Process Calc.'!$J86,"")</f>
        <v/>
      </c>
      <c r="AD92" s="244" t="str">
        <f>IF('Measured Data'!$E84&gt;0,'Measured Data'!AD83+'Measured Data'!$E84*'Measured Data'!#REF!/'In Process Calc.'!$J86,"")</f>
        <v/>
      </c>
      <c r="AE92" s="244" t="str">
        <f>IF('Measured Data'!$E84&gt;0,'Measured Data'!AE83+'Measured Data'!$E84*'Measured Data'!#REF!/'In Process Calc.'!$J86,"")</f>
        <v/>
      </c>
      <c r="AF92" s="244" t="str">
        <f>IF('Measured Data'!$E84&gt;0,'Measured Data'!AF83+'Measured Data'!$E84*'Measured Data'!#REF!/'In Process Calc.'!$J86,"")</f>
        <v/>
      </c>
      <c r="AG92" s="244" t="str">
        <f>IF('Measured Data'!$E84&gt;0,'Measured Data'!AG83+'Measured Data'!$E84*'Measured Data'!#REF!/'In Process Calc.'!$J86,"")</f>
        <v/>
      </c>
      <c r="AH92" s="244" t="str">
        <f>IF('Measured Data'!$E84&gt;0,'Measured Data'!AH83+'Measured Data'!$E84*'Measured Data'!#REF!/'In Process Calc.'!$J86,"")</f>
        <v/>
      </c>
      <c r="AI92" s="244" t="str">
        <f>IF('Measured Data'!$E84&gt;0,'Measured Data'!AI83+'Measured Data'!$E84*'Measured Data'!#REF!/'In Process Calc.'!$J86,"")</f>
        <v/>
      </c>
      <c r="AJ92" s="244" t="str">
        <f>IF('Measured Data'!$E84&gt;0,'Measured Data'!AJ83+'Measured Data'!$E84*'Measured Data'!#REF!/'In Process Calc.'!$J86,"")</f>
        <v/>
      </c>
      <c r="AK92" s="244" t="str">
        <f>IF('Measured Data'!$E84&gt;0,'Measured Data'!AK83+'Measured Data'!$E84*'Measured Data'!#REF!/'In Process Calc.'!$J86,"")</f>
        <v/>
      </c>
      <c r="AL92" s="244" t="str">
        <f>IF('Measured Data'!$E84&gt;0,'Measured Data'!AL83+'Measured Data'!$E84*'Measured Data'!#REF!/'In Process Calc.'!$J86,"")</f>
        <v/>
      </c>
      <c r="AM92" s="244" t="str">
        <f>IF('Measured Data'!$E84&gt;0,'Measured Data'!AM83+'Measured Data'!$E84*'Measured Data'!#REF!/'In Process Calc.'!$J86,"")</f>
        <v/>
      </c>
      <c r="AN92" s="244" t="str">
        <f>IF('Measured Data'!$E84&gt;0,'Measured Data'!AN83+'Measured Data'!$E84*'Measured Data'!#REF!/'In Process Calc.'!$J86,"")</f>
        <v/>
      </c>
      <c r="AO92" s="244" t="str">
        <f>IF('Measured Data'!$E84&gt;0,'Measured Data'!AO83+'Measured Data'!$E84*'Measured Data'!#REF!/'In Process Calc.'!$J86,"")</f>
        <v/>
      </c>
      <c r="AP92" s="244" t="str">
        <f>IF('Measured Data'!$E84&gt;0,'Measured Data'!AP83+'Measured Data'!$E84*'Measured Data'!AQ83/'In Process Calc.'!$J86,"")</f>
        <v/>
      </c>
      <c r="AQ92" s="244" t="str">
        <f>IF('Measured Data'!$E84&gt;0,'Measured Data'!#REF!+'Measured Data'!$E84*'Measured Data'!AR83/'In Process Calc.'!$J86,"")</f>
        <v/>
      </c>
      <c r="AR92" s="244" t="str">
        <f>IF('Measured Data'!$E84&gt;0,'Measured Data'!#REF!,"")</f>
        <v/>
      </c>
      <c r="AS92" s="244" t="str">
        <f>IF('Measured Data'!$E84&gt;0,'Measured Data'!#REF!,"")</f>
        <v/>
      </c>
      <c r="AT92" s="244" t="str">
        <f>IF('Measured Data'!$E84&gt;0,'Measured Data'!#REF!,"")</f>
        <v/>
      </c>
      <c r="AU92" s="244" t="str">
        <f>IF('Measured Data'!$E84&gt;0,'Measured Data'!#REF!,"")</f>
        <v/>
      </c>
      <c r="AV92" s="244" t="str">
        <f>IF('Measured Data'!$E84&gt;0,'Measured Data'!#REF!,"")</f>
        <v/>
      </c>
      <c r="AW92" s="244" t="str">
        <f>IF('Measured Data'!$E84&gt;0,'Measured Data'!#REF!,"")</f>
        <v/>
      </c>
      <c r="AX92" s="244" t="str">
        <f>IF('Measured Data'!$E84&gt;0,'Measured Data'!#REF!,"")</f>
        <v/>
      </c>
      <c r="AY92" s="244" t="str">
        <f>IF('Measured Data'!$E84&gt;0,'Measured Data'!#REF!,"")</f>
        <v/>
      </c>
      <c r="AZ92" s="244" t="str">
        <f>IF('Measured Data'!$E84&gt;0,'Measured Data'!#REF!,"")</f>
        <v/>
      </c>
      <c r="BA92" s="244" t="str">
        <f>IF('Measured Data'!$E84&gt;0,'Measured Data'!#REF!,"")</f>
        <v/>
      </c>
      <c r="BB92" s="244" t="str">
        <f>IF('Measured Data'!$E84&gt;0,'Measured Data'!#REF!,"")</f>
        <v/>
      </c>
      <c r="BC92" s="244" t="str">
        <f>IF('Measured Data'!$E84&gt;0,'Measured Data'!#REF!,"")</f>
        <v/>
      </c>
      <c r="BD92" s="244" t="str">
        <f>IF('Measured Data'!$E84&gt;0,'Measured Data'!#REF!,"")</f>
        <v/>
      </c>
      <c r="BE92" s="244" t="str">
        <f>IF('Measured Data'!$E84&gt;0,'Measured Data'!#REF!,"")</f>
        <v/>
      </c>
      <c r="BF92" s="244" t="str">
        <f>IF('Measured Data'!$E84&gt;0,'Measured Data'!#REF!,"")</f>
        <v/>
      </c>
      <c r="BG92" s="244" t="str">
        <f>IF('Measured Data'!$E84&gt;0,'Measured Data'!#REF!,"")</f>
        <v/>
      </c>
      <c r="BH92" s="244" t="str">
        <f>IF('Measured Data'!$E84&gt;0,'Measured Data'!#REF!,"")</f>
        <v/>
      </c>
      <c r="BI92" s="244" t="str">
        <f>IF('Measured Data'!$E84&gt;0,'Measured Data'!#REF!,"")</f>
        <v/>
      </c>
      <c r="BJ92" s="244" t="str">
        <f>IF('Measured Data'!$E84&gt;0,'Measured Data'!#REF!,"")</f>
        <v/>
      </c>
      <c r="BK92" s="244" t="str">
        <f>IF('Measured Data'!$E84&gt;0,'Measured Data'!#REF!,"")</f>
        <v/>
      </c>
      <c r="BL92" s="244" t="str">
        <f>IF('Measured Data'!$E84&gt;0,'Measured Data'!#REF!,"")</f>
        <v/>
      </c>
      <c r="BM92" s="244" t="str">
        <f>IF('Measured Data'!$E84&gt;0,'Measured Data'!#REF!,"")</f>
        <v/>
      </c>
      <c r="BN92" s="244" t="str">
        <f>IF('Measured Data'!$E84&gt;0,'In Process Calc.'!B85,"")</f>
        <v/>
      </c>
      <c r="BO92" s="244" t="str">
        <f>IF('Measured Data'!$E84&gt;0,'In Process Calc.'!C85,"")</f>
        <v/>
      </c>
    </row>
    <row r="93" spans="1:67">
      <c r="A93" s="238" t="str">
        <f>IF('Measured Data'!$E85&gt;0,'Measured Data'!$B$1,"")</f>
        <v/>
      </c>
      <c r="B93" s="238" t="str">
        <f>IF('Measured Data'!$E85&gt;0,'Measured Data'!A84+0.1,"")</f>
        <v/>
      </c>
      <c r="C93" s="242" t="str">
        <f>IF('Measured Data'!$E85&gt;0,'Measured Data'!B84,"")</f>
        <v/>
      </c>
      <c r="D93" s="247" t="str">
        <f>IF('Measured Data'!$E85&gt;0,'Measured Data'!C84,"")</f>
        <v/>
      </c>
      <c r="E93" s="238" t="str">
        <f>IF('Measured Data'!$E85&gt;0,'Measured Data'!D84,"")</f>
        <v/>
      </c>
      <c r="F93" s="238" t="str">
        <f>IF('Measured Data'!$E85&gt;0,'Measured Data'!E84,"")</f>
        <v/>
      </c>
      <c r="G93" s="238" t="str">
        <f>IF('Measured Data'!$E85&gt;0,'Measured Data'!G84,"")</f>
        <v/>
      </c>
      <c r="H93" s="243" t="str">
        <f>IF('Measured Data'!$E85&gt;0,'Measured Data'!H84,"")</f>
        <v/>
      </c>
      <c r="I93" s="243" t="str">
        <f>IF('Measured Data'!$E85&gt;0,'Measured Data'!I84,"")</f>
        <v/>
      </c>
      <c r="J93" s="243" t="str">
        <f>IF('Measured Data'!$E85&gt;0,'Measured Data'!J84,"")</f>
        <v/>
      </c>
      <c r="K93" s="243" t="str">
        <f>IF('Measured Data'!$E85&gt;0,'Measured Data'!K84,"")</f>
        <v/>
      </c>
      <c r="L93" s="238" t="str">
        <f>IF('Measured Data'!$E85&gt;0,'Measured Data'!L84,"")</f>
        <v/>
      </c>
      <c r="M93" s="238" t="str">
        <f>IF('Measured Data'!$E85&gt;0,'Measured Data'!M84,"")</f>
        <v/>
      </c>
      <c r="N93" s="238" t="str">
        <f>IF('Measured Data'!$E85&gt;0,'Measured Data'!N84,"")</f>
        <v/>
      </c>
      <c r="O93" s="238" t="str">
        <f>IF('Measured Data'!$E85&gt;0,'Measured Data'!O84,"")</f>
        <v/>
      </c>
      <c r="P93" s="238" t="str">
        <f>IF('Measured Data'!$E85&gt;0,'Measured Data'!P84,"")</f>
        <v/>
      </c>
      <c r="Q93" s="238" t="str">
        <f>IF('Measured Data'!$E85&gt;0,'Measured Data'!Q84,"")</f>
        <v/>
      </c>
      <c r="R93" s="238" t="str">
        <f>IF('Measured Data'!$E85&gt;0,'Measured Data'!R84,"")</f>
        <v/>
      </c>
      <c r="S93" s="238" t="str">
        <f>IF('Measured Data'!$E85&gt;0,'Measured Data'!S84,"")</f>
        <v/>
      </c>
      <c r="T93" s="244" t="str">
        <f>IF('Measured Data'!$E85&gt;0,'Measured Data'!T84+'Measured Data'!$E85*'Measured Data'!#REF!/'In Process Calc.'!$J87,"")</f>
        <v/>
      </c>
      <c r="U93" s="244" t="str">
        <f>IF('Measured Data'!$E85&gt;0,'Measured Data'!U84+'Measured Data'!$E85*'Measured Data'!#REF!/'In Process Calc.'!$J87,"")</f>
        <v/>
      </c>
      <c r="V93" s="244" t="str">
        <f>IF('Measured Data'!$E85&gt;0,'Measured Data'!V84+'Measured Data'!$E85*'Measured Data'!#REF!/'In Process Calc.'!$J87,"")</f>
        <v/>
      </c>
      <c r="W93" s="244" t="str">
        <f>IF('Measured Data'!$E85&gt;0,'Measured Data'!W84+'Measured Data'!$E85*'Measured Data'!#REF!/'In Process Calc.'!$J87,"")</f>
        <v/>
      </c>
      <c r="X93" s="244" t="str">
        <f>IF('Measured Data'!$E85&gt;0,'Measured Data'!X84+'Measured Data'!$E85*'Measured Data'!#REF!/'In Process Calc.'!$J87,"")</f>
        <v/>
      </c>
      <c r="Y93" s="244" t="str">
        <f>IF('Measured Data'!$E85&gt;0,'Measured Data'!Y84+'Measured Data'!$E85*'Measured Data'!#REF!/'In Process Calc.'!$J87,"")</f>
        <v/>
      </c>
      <c r="Z93" s="244" t="str">
        <f>IF('Measured Data'!$E85&gt;0,'Measured Data'!Z84+'Measured Data'!$E85*'Measured Data'!#REF!/'In Process Calc.'!$J87,"")</f>
        <v/>
      </c>
      <c r="AA93" s="244" t="str">
        <f>IF('Measured Data'!$E85&gt;0,'Measured Data'!AA84+'Measured Data'!$E85*'Measured Data'!#REF!/'In Process Calc.'!$J87,"")</f>
        <v/>
      </c>
      <c r="AB93" s="244" t="str">
        <f>IF('Measured Data'!$E85&gt;0,'Measured Data'!AB84+'Measured Data'!$E85*'Measured Data'!#REF!/'In Process Calc.'!$J87,"")</f>
        <v/>
      </c>
      <c r="AC93" s="244" t="str">
        <f>IF('Measured Data'!$E85&gt;0,'Measured Data'!AC84+'Measured Data'!$E85*'Measured Data'!#REF!/'In Process Calc.'!$J87,"")</f>
        <v/>
      </c>
      <c r="AD93" s="244" t="str">
        <f>IF('Measured Data'!$E85&gt;0,'Measured Data'!AD84+'Measured Data'!$E85*'Measured Data'!#REF!/'In Process Calc.'!$J87,"")</f>
        <v/>
      </c>
      <c r="AE93" s="244" t="str">
        <f>IF('Measured Data'!$E85&gt;0,'Measured Data'!AE84+'Measured Data'!$E85*'Measured Data'!#REF!/'In Process Calc.'!$J87,"")</f>
        <v/>
      </c>
      <c r="AF93" s="244" t="str">
        <f>IF('Measured Data'!$E85&gt;0,'Measured Data'!AF84+'Measured Data'!$E85*'Measured Data'!#REF!/'In Process Calc.'!$J87,"")</f>
        <v/>
      </c>
      <c r="AG93" s="244" t="str">
        <f>IF('Measured Data'!$E85&gt;0,'Measured Data'!AG84+'Measured Data'!$E85*'Measured Data'!#REF!/'In Process Calc.'!$J87,"")</f>
        <v/>
      </c>
      <c r="AH93" s="244" t="str">
        <f>IF('Measured Data'!$E85&gt;0,'Measured Data'!AH84+'Measured Data'!$E85*'Measured Data'!#REF!/'In Process Calc.'!$J87,"")</f>
        <v/>
      </c>
      <c r="AI93" s="244" t="str">
        <f>IF('Measured Data'!$E85&gt;0,'Measured Data'!AI84+'Measured Data'!$E85*'Measured Data'!#REF!/'In Process Calc.'!$J87,"")</f>
        <v/>
      </c>
      <c r="AJ93" s="244" t="str">
        <f>IF('Measured Data'!$E85&gt;0,'Measured Data'!AJ84+'Measured Data'!$E85*'Measured Data'!#REF!/'In Process Calc.'!$J87,"")</f>
        <v/>
      </c>
      <c r="AK93" s="244" t="str">
        <f>IF('Measured Data'!$E85&gt;0,'Measured Data'!AK84+'Measured Data'!$E85*'Measured Data'!#REF!/'In Process Calc.'!$J87,"")</f>
        <v/>
      </c>
      <c r="AL93" s="244" t="str">
        <f>IF('Measured Data'!$E85&gt;0,'Measured Data'!AL84+'Measured Data'!$E85*'Measured Data'!#REF!/'In Process Calc.'!$J87,"")</f>
        <v/>
      </c>
      <c r="AM93" s="244" t="str">
        <f>IF('Measured Data'!$E85&gt;0,'Measured Data'!AM84+'Measured Data'!$E85*'Measured Data'!#REF!/'In Process Calc.'!$J87,"")</f>
        <v/>
      </c>
      <c r="AN93" s="244" t="str">
        <f>IF('Measured Data'!$E85&gt;0,'Measured Data'!AN84+'Measured Data'!$E85*'Measured Data'!#REF!/'In Process Calc.'!$J87,"")</f>
        <v/>
      </c>
      <c r="AO93" s="244" t="str">
        <f>IF('Measured Data'!$E85&gt;0,'Measured Data'!AO84+'Measured Data'!$E85*'Measured Data'!#REF!/'In Process Calc.'!$J87,"")</f>
        <v/>
      </c>
      <c r="AP93" s="244" t="str">
        <f>IF('Measured Data'!$E85&gt;0,'Measured Data'!AP84+'Measured Data'!$E85*'Measured Data'!AQ84/'In Process Calc.'!$J87,"")</f>
        <v/>
      </c>
      <c r="AQ93" s="244" t="str">
        <f>IF('Measured Data'!$E85&gt;0,'Measured Data'!#REF!+'Measured Data'!$E85*'Measured Data'!AR84/'In Process Calc.'!$J87,"")</f>
        <v/>
      </c>
      <c r="AR93" s="244" t="str">
        <f>IF('Measured Data'!$E85&gt;0,'Measured Data'!#REF!,"")</f>
        <v/>
      </c>
      <c r="AS93" s="244" t="str">
        <f>IF('Measured Data'!$E85&gt;0,'Measured Data'!#REF!,"")</f>
        <v/>
      </c>
      <c r="AT93" s="244" t="str">
        <f>IF('Measured Data'!$E85&gt;0,'Measured Data'!#REF!,"")</f>
        <v/>
      </c>
      <c r="AU93" s="244" t="str">
        <f>IF('Measured Data'!$E85&gt;0,'Measured Data'!#REF!,"")</f>
        <v/>
      </c>
      <c r="AV93" s="244" t="str">
        <f>IF('Measured Data'!$E85&gt;0,'Measured Data'!#REF!,"")</f>
        <v/>
      </c>
      <c r="AW93" s="244" t="str">
        <f>IF('Measured Data'!$E85&gt;0,'Measured Data'!#REF!,"")</f>
        <v/>
      </c>
      <c r="AX93" s="244" t="str">
        <f>IF('Measured Data'!$E85&gt;0,'Measured Data'!#REF!,"")</f>
        <v/>
      </c>
      <c r="AY93" s="244" t="str">
        <f>IF('Measured Data'!$E85&gt;0,'Measured Data'!#REF!,"")</f>
        <v/>
      </c>
      <c r="AZ93" s="244" t="str">
        <f>IF('Measured Data'!$E85&gt;0,'Measured Data'!#REF!,"")</f>
        <v/>
      </c>
      <c r="BA93" s="244" t="str">
        <f>IF('Measured Data'!$E85&gt;0,'Measured Data'!#REF!,"")</f>
        <v/>
      </c>
      <c r="BB93" s="244" t="str">
        <f>IF('Measured Data'!$E85&gt;0,'Measured Data'!#REF!,"")</f>
        <v/>
      </c>
      <c r="BC93" s="244" t="str">
        <f>IF('Measured Data'!$E85&gt;0,'Measured Data'!#REF!,"")</f>
        <v/>
      </c>
      <c r="BD93" s="244" t="str">
        <f>IF('Measured Data'!$E85&gt;0,'Measured Data'!#REF!,"")</f>
        <v/>
      </c>
      <c r="BE93" s="244" t="str">
        <f>IF('Measured Data'!$E85&gt;0,'Measured Data'!#REF!,"")</f>
        <v/>
      </c>
      <c r="BF93" s="244" t="str">
        <f>IF('Measured Data'!$E85&gt;0,'Measured Data'!#REF!,"")</f>
        <v/>
      </c>
      <c r="BG93" s="244" t="str">
        <f>IF('Measured Data'!$E85&gt;0,'Measured Data'!#REF!,"")</f>
        <v/>
      </c>
      <c r="BH93" s="244" t="str">
        <f>IF('Measured Data'!$E85&gt;0,'Measured Data'!#REF!,"")</f>
        <v/>
      </c>
      <c r="BI93" s="244" t="str">
        <f>IF('Measured Data'!$E85&gt;0,'Measured Data'!#REF!,"")</f>
        <v/>
      </c>
      <c r="BJ93" s="244" t="str">
        <f>IF('Measured Data'!$E85&gt;0,'Measured Data'!#REF!,"")</f>
        <v/>
      </c>
      <c r="BK93" s="244" t="str">
        <f>IF('Measured Data'!$E85&gt;0,'Measured Data'!#REF!,"")</f>
        <v/>
      </c>
      <c r="BL93" s="244" t="str">
        <f>IF('Measured Data'!$E85&gt;0,'Measured Data'!#REF!,"")</f>
        <v/>
      </c>
      <c r="BM93" s="244" t="str">
        <f>IF('Measured Data'!$E85&gt;0,'Measured Data'!#REF!,"")</f>
        <v/>
      </c>
      <c r="BN93" s="244" t="str">
        <f>IF('Measured Data'!$E85&gt;0,'In Process Calc.'!B86,"")</f>
        <v/>
      </c>
      <c r="BO93" s="244" t="str">
        <f>IF('Measured Data'!$E85&gt;0,'In Process Calc.'!C86,"")</f>
        <v/>
      </c>
    </row>
    <row r="94" spans="1:67">
      <c r="A94" s="238" t="str">
        <f>IF('Measured Data'!$E86&gt;0,'Measured Data'!$B$1,"")</f>
        <v/>
      </c>
      <c r="B94" s="238" t="str">
        <f>IF('Measured Data'!$E86&gt;0,'Measured Data'!A85+0.1,"")</f>
        <v/>
      </c>
      <c r="C94" s="242" t="str">
        <f>IF('Measured Data'!$E86&gt;0,'Measured Data'!B85,"")</f>
        <v/>
      </c>
      <c r="D94" s="247" t="str">
        <f>IF('Measured Data'!$E86&gt;0,'Measured Data'!C85,"")</f>
        <v/>
      </c>
      <c r="E94" s="238" t="str">
        <f>IF('Measured Data'!$E86&gt;0,'Measured Data'!D85,"")</f>
        <v/>
      </c>
      <c r="F94" s="238" t="str">
        <f>IF('Measured Data'!$E86&gt;0,'Measured Data'!E85,"")</f>
        <v/>
      </c>
      <c r="G94" s="238" t="str">
        <f>IF('Measured Data'!$E86&gt;0,'Measured Data'!G85,"")</f>
        <v/>
      </c>
      <c r="H94" s="243" t="str">
        <f>IF('Measured Data'!$E86&gt;0,'Measured Data'!H85,"")</f>
        <v/>
      </c>
      <c r="I94" s="243" t="str">
        <f>IF('Measured Data'!$E86&gt;0,'Measured Data'!I85,"")</f>
        <v/>
      </c>
      <c r="J94" s="243" t="str">
        <f>IF('Measured Data'!$E86&gt;0,'Measured Data'!J85,"")</f>
        <v/>
      </c>
      <c r="K94" s="243" t="str">
        <f>IF('Measured Data'!$E86&gt;0,'Measured Data'!K85,"")</f>
        <v/>
      </c>
      <c r="L94" s="238" t="str">
        <f>IF('Measured Data'!$E86&gt;0,'Measured Data'!L85,"")</f>
        <v/>
      </c>
      <c r="M94" s="238" t="str">
        <f>IF('Measured Data'!$E86&gt;0,'Measured Data'!M85,"")</f>
        <v/>
      </c>
      <c r="N94" s="238" t="str">
        <f>IF('Measured Data'!$E86&gt;0,'Measured Data'!N85,"")</f>
        <v/>
      </c>
      <c r="O94" s="238" t="str">
        <f>IF('Measured Data'!$E86&gt;0,'Measured Data'!O85,"")</f>
        <v/>
      </c>
      <c r="P94" s="238" t="str">
        <f>IF('Measured Data'!$E86&gt;0,'Measured Data'!P85,"")</f>
        <v/>
      </c>
      <c r="Q94" s="238" t="str">
        <f>IF('Measured Data'!$E86&gt;0,'Measured Data'!Q85,"")</f>
        <v/>
      </c>
      <c r="R94" s="238" t="str">
        <f>IF('Measured Data'!$E86&gt;0,'Measured Data'!R85,"")</f>
        <v/>
      </c>
      <c r="S94" s="238" t="str">
        <f>IF('Measured Data'!$E86&gt;0,'Measured Data'!S85,"")</f>
        <v/>
      </c>
      <c r="T94" s="244" t="str">
        <f>IF('Measured Data'!$E86&gt;0,'Measured Data'!T85+'Measured Data'!$E86*'Measured Data'!#REF!/'In Process Calc.'!$J88,"")</f>
        <v/>
      </c>
      <c r="U94" s="244" t="str">
        <f>IF('Measured Data'!$E86&gt;0,'Measured Data'!U85+'Measured Data'!$E86*'Measured Data'!#REF!/'In Process Calc.'!$J88,"")</f>
        <v/>
      </c>
      <c r="V94" s="244" t="str">
        <f>IF('Measured Data'!$E86&gt;0,'Measured Data'!V85+'Measured Data'!$E86*'Measured Data'!#REF!/'In Process Calc.'!$J88,"")</f>
        <v/>
      </c>
      <c r="W94" s="244" t="str">
        <f>IF('Measured Data'!$E86&gt;0,'Measured Data'!W85+'Measured Data'!$E86*'Measured Data'!#REF!/'In Process Calc.'!$J88,"")</f>
        <v/>
      </c>
      <c r="X94" s="244" t="str">
        <f>IF('Measured Data'!$E86&gt;0,'Measured Data'!X85+'Measured Data'!$E86*'Measured Data'!#REF!/'In Process Calc.'!$J88,"")</f>
        <v/>
      </c>
      <c r="Y94" s="244" t="str">
        <f>IF('Measured Data'!$E86&gt;0,'Measured Data'!Y85+'Measured Data'!$E86*'Measured Data'!#REF!/'In Process Calc.'!$J88,"")</f>
        <v/>
      </c>
      <c r="Z94" s="244" t="str">
        <f>IF('Measured Data'!$E86&gt;0,'Measured Data'!Z85+'Measured Data'!$E86*'Measured Data'!#REF!/'In Process Calc.'!$J88,"")</f>
        <v/>
      </c>
      <c r="AA94" s="244" t="str">
        <f>IF('Measured Data'!$E86&gt;0,'Measured Data'!AA85+'Measured Data'!$E86*'Measured Data'!#REF!/'In Process Calc.'!$J88,"")</f>
        <v/>
      </c>
      <c r="AB94" s="244" t="str">
        <f>IF('Measured Data'!$E86&gt;0,'Measured Data'!AB85+'Measured Data'!$E86*'Measured Data'!#REF!/'In Process Calc.'!$J88,"")</f>
        <v/>
      </c>
      <c r="AC94" s="244" t="str">
        <f>IF('Measured Data'!$E86&gt;0,'Measured Data'!AC85+'Measured Data'!$E86*'Measured Data'!#REF!/'In Process Calc.'!$J88,"")</f>
        <v/>
      </c>
      <c r="AD94" s="244" t="str">
        <f>IF('Measured Data'!$E86&gt;0,'Measured Data'!AD85+'Measured Data'!$E86*'Measured Data'!#REF!/'In Process Calc.'!$J88,"")</f>
        <v/>
      </c>
      <c r="AE94" s="244" t="str">
        <f>IF('Measured Data'!$E86&gt;0,'Measured Data'!AE85+'Measured Data'!$E86*'Measured Data'!#REF!/'In Process Calc.'!$J88,"")</f>
        <v/>
      </c>
      <c r="AF94" s="244" t="str">
        <f>IF('Measured Data'!$E86&gt;0,'Measured Data'!AF85+'Measured Data'!$E86*'Measured Data'!#REF!/'In Process Calc.'!$J88,"")</f>
        <v/>
      </c>
      <c r="AG94" s="244" t="str">
        <f>IF('Measured Data'!$E86&gt;0,'Measured Data'!AG85+'Measured Data'!$E86*'Measured Data'!#REF!/'In Process Calc.'!$J88,"")</f>
        <v/>
      </c>
      <c r="AH94" s="244" t="str">
        <f>IF('Measured Data'!$E86&gt;0,'Measured Data'!AH85+'Measured Data'!$E86*'Measured Data'!#REF!/'In Process Calc.'!$J88,"")</f>
        <v/>
      </c>
      <c r="AI94" s="244" t="str">
        <f>IF('Measured Data'!$E86&gt;0,'Measured Data'!AI85+'Measured Data'!$E86*'Measured Data'!#REF!/'In Process Calc.'!$J88,"")</f>
        <v/>
      </c>
      <c r="AJ94" s="244" t="str">
        <f>IF('Measured Data'!$E86&gt;0,'Measured Data'!AJ85+'Measured Data'!$E86*'Measured Data'!#REF!/'In Process Calc.'!$J88,"")</f>
        <v/>
      </c>
      <c r="AK94" s="244" t="str">
        <f>IF('Measured Data'!$E86&gt;0,'Measured Data'!AK85+'Measured Data'!$E86*'Measured Data'!#REF!/'In Process Calc.'!$J88,"")</f>
        <v/>
      </c>
      <c r="AL94" s="244" t="str">
        <f>IF('Measured Data'!$E86&gt;0,'Measured Data'!AL85+'Measured Data'!$E86*'Measured Data'!#REF!/'In Process Calc.'!$J88,"")</f>
        <v/>
      </c>
      <c r="AM94" s="244" t="str">
        <f>IF('Measured Data'!$E86&gt;0,'Measured Data'!AM85+'Measured Data'!$E86*'Measured Data'!#REF!/'In Process Calc.'!$J88,"")</f>
        <v/>
      </c>
      <c r="AN94" s="244" t="str">
        <f>IF('Measured Data'!$E86&gt;0,'Measured Data'!AN85+'Measured Data'!$E86*'Measured Data'!#REF!/'In Process Calc.'!$J88,"")</f>
        <v/>
      </c>
      <c r="AO94" s="244" t="str">
        <f>IF('Measured Data'!$E86&gt;0,'Measured Data'!AO85+'Measured Data'!$E86*'Measured Data'!#REF!/'In Process Calc.'!$J88,"")</f>
        <v/>
      </c>
      <c r="AP94" s="244" t="str">
        <f>IF('Measured Data'!$E86&gt;0,'Measured Data'!AP85+'Measured Data'!$E86*'Measured Data'!AQ85/'In Process Calc.'!$J88,"")</f>
        <v/>
      </c>
      <c r="AQ94" s="244" t="str">
        <f>IF('Measured Data'!$E86&gt;0,'Measured Data'!#REF!+'Measured Data'!$E86*'Measured Data'!AR85/'In Process Calc.'!$J88,"")</f>
        <v/>
      </c>
      <c r="AR94" s="244" t="str">
        <f>IF('Measured Data'!$E86&gt;0,'Measured Data'!#REF!,"")</f>
        <v/>
      </c>
      <c r="AS94" s="244" t="str">
        <f>IF('Measured Data'!$E86&gt;0,'Measured Data'!#REF!,"")</f>
        <v/>
      </c>
      <c r="AT94" s="244" t="str">
        <f>IF('Measured Data'!$E86&gt;0,'Measured Data'!#REF!,"")</f>
        <v/>
      </c>
      <c r="AU94" s="244" t="str">
        <f>IF('Measured Data'!$E86&gt;0,'Measured Data'!#REF!,"")</f>
        <v/>
      </c>
      <c r="AV94" s="244" t="str">
        <f>IF('Measured Data'!$E86&gt;0,'Measured Data'!#REF!,"")</f>
        <v/>
      </c>
      <c r="AW94" s="244" t="str">
        <f>IF('Measured Data'!$E86&gt;0,'Measured Data'!#REF!,"")</f>
        <v/>
      </c>
      <c r="AX94" s="244" t="str">
        <f>IF('Measured Data'!$E86&gt;0,'Measured Data'!#REF!,"")</f>
        <v/>
      </c>
      <c r="AY94" s="244" t="str">
        <f>IF('Measured Data'!$E86&gt;0,'Measured Data'!#REF!,"")</f>
        <v/>
      </c>
      <c r="AZ94" s="244" t="str">
        <f>IF('Measured Data'!$E86&gt;0,'Measured Data'!#REF!,"")</f>
        <v/>
      </c>
      <c r="BA94" s="244" t="str">
        <f>IF('Measured Data'!$E86&gt;0,'Measured Data'!#REF!,"")</f>
        <v/>
      </c>
      <c r="BB94" s="244" t="str">
        <f>IF('Measured Data'!$E86&gt;0,'Measured Data'!#REF!,"")</f>
        <v/>
      </c>
      <c r="BC94" s="244" t="str">
        <f>IF('Measured Data'!$E86&gt;0,'Measured Data'!#REF!,"")</f>
        <v/>
      </c>
      <c r="BD94" s="244" t="str">
        <f>IF('Measured Data'!$E86&gt;0,'Measured Data'!#REF!,"")</f>
        <v/>
      </c>
      <c r="BE94" s="244" t="str">
        <f>IF('Measured Data'!$E86&gt;0,'Measured Data'!#REF!,"")</f>
        <v/>
      </c>
      <c r="BF94" s="244" t="str">
        <f>IF('Measured Data'!$E86&gt;0,'Measured Data'!#REF!,"")</f>
        <v/>
      </c>
      <c r="BG94" s="244" t="str">
        <f>IF('Measured Data'!$E86&gt;0,'Measured Data'!#REF!,"")</f>
        <v/>
      </c>
      <c r="BH94" s="244" t="str">
        <f>IF('Measured Data'!$E86&gt;0,'Measured Data'!#REF!,"")</f>
        <v/>
      </c>
      <c r="BI94" s="244" t="str">
        <f>IF('Measured Data'!$E86&gt;0,'Measured Data'!#REF!,"")</f>
        <v/>
      </c>
      <c r="BJ94" s="244" t="str">
        <f>IF('Measured Data'!$E86&gt;0,'Measured Data'!#REF!,"")</f>
        <v/>
      </c>
      <c r="BK94" s="244" t="str">
        <f>IF('Measured Data'!$E86&gt;0,'Measured Data'!#REF!,"")</f>
        <v/>
      </c>
      <c r="BL94" s="244" t="str">
        <f>IF('Measured Data'!$E86&gt;0,'Measured Data'!#REF!,"")</f>
        <v/>
      </c>
      <c r="BM94" s="244" t="str">
        <f>IF('Measured Data'!$E86&gt;0,'Measured Data'!#REF!,"")</f>
        <v/>
      </c>
      <c r="BN94" s="244" t="str">
        <f>IF('Measured Data'!$E86&gt;0,'In Process Calc.'!B87,"")</f>
        <v/>
      </c>
      <c r="BO94" s="244" t="str">
        <f>IF('Measured Data'!$E86&gt;0,'In Process Calc.'!C87,"")</f>
        <v/>
      </c>
    </row>
    <row r="95" spans="1:67">
      <c r="A95" s="238" t="str">
        <f>IF('Measured Data'!$E87&gt;0,'Measured Data'!$B$1,"")</f>
        <v/>
      </c>
      <c r="B95" s="238" t="str">
        <f>IF('Measured Data'!$E87&gt;0,'Measured Data'!A86+0.1,"")</f>
        <v/>
      </c>
      <c r="C95" s="242" t="str">
        <f>IF('Measured Data'!$E87&gt;0,'Measured Data'!B86,"")</f>
        <v/>
      </c>
      <c r="D95" s="247" t="str">
        <f>IF('Measured Data'!$E87&gt;0,'Measured Data'!C86,"")</f>
        <v/>
      </c>
      <c r="E95" s="238" t="str">
        <f>IF('Measured Data'!$E87&gt;0,'Measured Data'!D86,"")</f>
        <v/>
      </c>
      <c r="F95" s="238" t="str">
        <f>IF('Measured Data'!$E87&gt;0,'Measured Data'!E86,"")</f>
        <v/>
      </c>
      <c r="G95" s="238" t="str">
        <f>IF('Measured Data'!$E87&gt;0,'Measured Data'!G86,"")</f>
        <v/>
      </c>
      <c r="H95" s="243" t="str">
        <f>IF('Measured Data'!$E87&gt;0,'Measured Data'!H86,"")</f>
        <v/>
      </c>
      <c r="I95" s="243" t="str">
        <f>IF('Measured Data'!$E87&gt;0,'Measured Data'!I86,"")</f>
        <v/>
      </c>
      <c r="J95" s="243" t="str">
        <f>IF('Measured Data'!$E87&gt;0,'Measured Data'!J86,"")</f>
        <v/>
      </c>
      <c r="K95" s="243" t="str">
        <f>IF('Measured Data'!$E87&gt;0,'Measured Data'!K86,"")</f>
        <v/>
      </c>
      <c r="L95" s="238" t="str">
        <f>IF('Measured Data'!$E87&gt;0,'Measured Data'!L86,"")</f>
        <v/>
      </c>
      <c r="M95" s="238" t="str">
        <f>IF('Measured Data'!$E87&gt;0,'Measured Data'!M86,"")</f>
        <v/>
      </c>
      <c r="N95" s="238" t="str">
        <f>IF('Measured Data'!$E87&gt;0,'Measured Data'!N86,"")</f>
        <v/>
      </c>
      <c r="O95" s="238" t="str">
        <f>IF('Measured Data'!$E87&gt;0,'Measured Data'!O86,"")</f>
        <v/>
      </c>
      <c r="P95" s="238" t="str">
        <f>IF('Measured Data'!$E87&gt;0,'Measured Data'!P86,"")</f>
        <v/>
      </c>
      <c r="Q95" s="238" t="str">
        <f>IF('Measured Data'!$E87&gt;0,'Measured Data'!Q86,"")</f>
        <v/>
      </c>
      <c r="R95" s="238" t="str">
        <f>IF('Measured Data'!$E87&gt;0,'Measured Data'!R86,"")</f>
        <v/>
      </c>
      <c r="S95" s="238" t="str">
        <f>IF('Measured Data'!$E87&gt;0,'Measured Data'!S86,"")</f>
        <v/>
      </c>
      <c r="T95" s="244" t="str">
        <f>IF('Measured Data'!$E87&gt;0,'Measured Data'!T86+'Measured Data'!$E87*'Measured Data'!#REF!/'In Process Calc.'!$J89,"")</f>
        <v/>
      </c>
      <c r="U95" s="244" t="str">
        <f>IF('Measured Data'!$E87&gt;0,'Measured Data'!U86+'Measured Data'!$E87*'Measured Data'!#REF!/'In Process Calc.'!$J89,"")</f>
        <v/>
      </c>
      <c r="V95" s="244" t="str">
        <f>IF('Measured Data'!$E87&gt;0,'Measured Data'!V86+'Measured Data'!$E87*'Measured Data'!#REF!/'In Process Calc.'!$J89,"")</f>
        <v/>
      </c>
      <c r="W95" s="244" t="str">
        <f>IF('Measured Data'!$E87&gt;0,'Measured Data'!W86+'Measured Data'!$E87*'Measured Data'!#REF!/'In Process Calc.'!$J89,"")</f>
        <v/>
      </c>
      <c r="X95" s="244" t="str">
        <f>IF('Measured Data'!$E87&gt;0,'Measured Data'!X86+'Measured Data'!$E87*'Measured Data'!#REF!/'In Process Calc.'!$J89,"")</f>
        <v/>
      </c>
      <c r="Y95" s="244" t="str">
        <f>IF('Measured Data'!$E87&gt;0,'Measured Data'!Y86+'Measured Data'!$E87*'Measured Data'!#REF!/'In Process Calc.'!$J89,"")</f>
        <v/>
      </c>
      <c r="Z95" s="244" t="str">
        <f>IF('Measured Data'!$E87&gt;0,'Measured Data'!Z86+'Measured Data'!$E87*'Measured Data'!#REF!/'In Process Calc.'!$J89,"")</f>
        <v/>
      </c>
      <c r="AA95" s="244" t="str">
        <f>IF('Measured Data'!$E87&gt;0,'Measured Data'!AA86+'Measured Data'!$E87*'Measured Data'!#REF!/'In Process Calc.'!$J89,"")</f>
        <v/>
      </c>
      <c r="AB95" s="244" t="str">
        <f>IF('Measured Data'!$E87&gt;0,'Measured Data'!AB86+'Measured Data'!$E87*'Measured Data'!#REF!/'In Process Calc.'!$J89,"")</f>
        <v/>
      </c>
      <c r="AC95" s="244" t="str">
        <f>IF('Measured Data'!$E87&gt;0,'Measured Data'!AC86+'Measured Data'!$E87*'Measured Data'!#REF!/'In Process Calc.'!$J89,"")</f>
        <v/>
      </c>
      <c r="AD95" s="244" t="str">
        <f>IF('Measured Data'!$E87&gt;0,'Measured Data'!AD86+'Measured Data'!$E87*'Measured Data'!#REF!/'In Process Calc.'!$J89,"")</f>
        <v/>
      </c>
      <c r="AE95" s="244" t="str">
        <f>IF('Measured Data'!$E87&gt;0,'Measured Data'!AE86+'Measured Data'!$E87*'Measured Data'!#REF!/'In Process Calc.'!$J89,"")</f>
        <v/>
      </c>
      <c r="AF95" s="244" t="str">
        <f>IF('Measured Data'!$E87&gt;0,'Measured Data'!AF86+'Measured Data'!$E87*'Measured Data'!#REF!/'In Process Calc.'!$J89,"")</f>
        <v/>
      </c>
      <c r="AG95" s="244" t="str">
        <f>IF('Measured Data'!$E87&gt;0,'Measured Data'!AG86+'Measured Data'!$E87*'Measured Data'!#REF!/'In Process Calc.'!$J89,"")</f>
        <v/>
      </c>
      <c r="AH95" s="244" t="str">
        <f>IF('Measured Data'!$E87&gt;0,'Measured Data'!AH86+'Measured Data'!$E87*'Measured Data'!#REF!/'In Process Calc.'!$J89,"")</f>
        <v/>
      </c>
      <c r="AI95" s="244" t="str">
        <f>IF('Measured Data'!$E87&gt;0,'Measured Data'!AI86+'Measured Data'!$E87*'Measured Data'!#REF!/'In Process Calc.'!$J89,"")</f>
        <v/>
      </c>
      <c r="AJ95" s="244" t="str">
        <f>IF('Measured Data'!$E87&gt;0,'Measured Data'!AJ86+'Measured Data'!$E87*'Measured Data'!#REF!/'In Process Calc.'!$J89,"")</f>
        <v/>
      </c>
      <c r="AK95" s="244" t="str">
        <f>IF('Measured Data'!$E87&gt;0,'Measured Data'!AK86+'Measured Data'!$E87*'Measured Data'!#REF!/'In Process Calc.'!$J89,"")</f>
        <v/>
      </c>
      <c r="AL95" s="244" t="str">
        <f>IF('Measured Data'!$E87&gt;0,'Measured Data'!AL86+'Measured Data'!$E87*'Measured Data'!#REF!/'In Process Calc.'!$J89,"")</f>
        <v/>
      </c>
      <c r="AM95" s="244" t="str">
        <f>IF('Measured Data'!$E87&gt;0,'Measured Data'!AM86+'Measured Data'!$E87*'Measured Data'!#REF!/'In Process Calc.'!$J89,"")</f>
        <v/>
      </c>
      <c r="AN95" s="244" t="str">
        <f>IF('Measured Data'!$E87&gt;0,'Measured Data'!AN86+'Measured Data'!$E87*'Measured Data'!#REF!/'In Process Calc.'!$J89,"")</f>
        <v/>
      </c>
      <c r="AO95" s="244" t="str">
        <f>IF('Measured Data'!$E87&gt;0,'Measured Data'!AO86+'Measured Data'!$E87*'Measured Data'!#REF!/'In Process Calc.'!$J89,"")</f>
        <v/>
      </c>
      <c r="AP95" s="244" t="str">
        <f>IF('Measured Data'!$E87&gt;0,'Measured Data'!AP86+'Measured Data'!$E87*'Measured Data'!AQ86/'In Process Calc.'!$J89,"")</f>
        <v/>
      </c>
      <c r="AQ95" s="244" t="str">
        <f>IF('Measured Data'!$E87&gt;0,'Measured Data'!#REF!+'Measured Data'!$E87*'Measured Data'!AR86/'In Process Calc.'!$J89,"")</f>
        <v/>
      </c>
      <c r="AR95" s="244" t="str">
        <f>IF('Measured Data'!$E87&gt;0,'Measured Data'!#REF!,"")</f>
        <v/>
      </c>
      <c r="AS95" s="244" t="str">
        <f>IF('Measured Data'!$E87&gt;0,'Measured Data'!#REF!,"")</f>
        <v/>
      </c>
      <c r="AT95" s="244" t="str">
        <f>IF('Measured Data'!$E87&gt;0,'Measured Data'!#REF!,"")</f>
        <v/>
      </c>
      <c r="AU95" s="244" t="str">
        <f>IF('Measured Data'!$E87&gt;0,'Measured Data'!#REF!,"")</f>
        <v/>
      </c>
      <c r="AV95" s="244" t="str">
        <f>IF('Measured Data'!$E87&gt;0,'Measured Data'!#REF!,"")</f>
        <v/>
      </c>
      <c r="AW95" s="244" t="str">
        <f>IF('Measured Data'!$E87&gt;0,'Measured Data'!#REF!,"")</f>
        <v/>
      </c>
      <c r="AX95" s="244" t="str">
        <f>IF('Measured Data'!$E87&gt;0,'Measured Data'!#REF!,"")</f>
        <v/>
      </c>
      <c r="AY95" s="244" t="str">
        <f>IF('Measured Data'!$E87&gt;0,'Measured Data'!#REF!,"")</f>
        <v/>
      </c>
      <c r="AZ95" s="244" t="str">
        <f>IF('Measured Data'!$E87&gt;0,'Measured Data'!#REF!,"")</f>
        <v/>
      </c>
      <c r="BA95" s="244" t="str">
        <f>IF('Measured Data'!$E87&gt;0,'Measured Data'!#REF!,"")</f>
        <v/>
      </c>
      <c r="BB95" s="244" t="str">
        <f>IF('Measured Data'!$E87&gt;0,'Measured Data'!#REF!,"")</f>
        <v/>
      </c>
      <c r="BC95" s="244" t="str">
        <f>IF('Measured Data'!$E87&gt;0,'Measured Data'!#REF!,"")</f>
        <v/>
      </c>
      <c r="BD95" s="244" t="str">
        <f>IF('Measured Data'!$E87&gt;0,'Measured Data'!#REF!,"")</f>
        <v/>
      </c>
      <c r="BE95" s="244" t="str">
        <f>IF('Measured Data'!$E87&gt;0,'Measured Data'!#REF!,"")</f>
        <v/>
      </c>
      <c r="BF95" s="244" t="str">
        <f>IF('Measured Data'!$E87&gt;0,'Measured Data'!#REF!,"")</f>
        <v/>
      </c>
      <c r="BG95" s="244" t="str">
        <f>IF('Measured Data'!$E87&gt;0,'Measured Data'!#REF!,"")</f>
        <v/>
      </c>
      <c r="BH95" s="244" t="str">
        <f>IF('Measured Data'!$E87&gt;0,'Measured Data'!#REF!,"")</f>
        <v/>
      </c>
      <c r="BI95" s="244" t="str">
        <f>IF('Measured Data'!$E87&gt;0,'Measured Data'!#REF!,"")</f>
        <v/>
      </c>
      <c r="BJ95" s="244" t="str">
        <f>IF('Measured Data'!$E87&gt;0,'Measured Data'!#REF!,"")</f>
        <v/>
      </c>
      <c r="BK95" s="244" t="str">
        <f>IF('Measured Data'!$E87&gt;0,'Measured Data'!#REF!,"")</f>
        <v/>
      </c>
      <c r="BL95" s="244" t="str">
        <f>IF('Measured Data'!$E87&gt;0,'Measured Data'!#REF!,"")</f>
        <v/>
      </c>
      <c r="BM95" s="244" t="str">
        <f>IF('Measured Data'!$E87&gt;0,'Measured Data'!#REF!,"")</f>
        <v/>
      </c>
      <c r="BN95" s="244" t="str">
        <f>IF('Measured Data'!$E87&gt;0,'In Process Calc.'!B88,"")</f>
        <v/>
      </c>
      <c r="BO95" s="244" t="str">
        <f>IF('Measured Data'!$E87&gt;0,'In Process Calc.'!C88,"")</f>
        <v/>
      </c>
    </row>
    <row r="96" spans="1:67">
      <c r="A96" s="238" t="str">
        <f>IF('Measured Data'!$E88&gt;0,'Measured Data'!$B$1,"")</f>
        <v/>
      </c>
      <c r="B96" s="238" t="str">
        <f>IF('Measured Data'!$E88&gt;0,'Measured Data'!A87+0.1,"")</f>
        <v/>
      </c>
      <c r="C96" s="242" t="str">
        <f>IF('Measured Data'!$E88&gt;0,'Measured Data'!B87,"")</f>
        <v/>
      </c>
      <c r="D96" s="247" t="str">
        <f>IF('Measured Data'!$E88&gt;0,'Measured Data'!C87,"")</f>
        <v/>
      </c>
      <c r="E96" s="238" t="str">
        <f>IF('Measured Data'!$E88&gt;0,'Measured Data'!D87,"")</f>
        <v/>
      </c>
      <c r="F96" s="238" t="str">
        <f>IF('Measured Data'!$E88&gt;0,'Measured Data'!E87,"")</f>
        <v/>
      </c>
      <c r="G96" s="238" t="str">
        <f>IF('Measured Data'!$E88&gt;0,'Measured Data'!G87,"")</f>
        <v/>
      </c>
      <c r="H96" s="243" t="str">
        <f>IF('Measured Data'!$E88&gt;0,'Measured Data'!H87,"")</f>
        <v/>
      </c>
      <c r="I96" s="243" t="str">
        <f>IF('Measured Data'!$E88&gt;0,'Measured Data'!I87,"")</f>
        <v/>
      </c>
      <c r="J96" s="243" t="str">
        <f>IF('Measured Data'!$E88&gt;0,'Measured Data'!J87,"")</f>
        <v/>
      </c>
      <c r="K96" s="243" t="str">
        <f>IF('Measured Data'!$E88&gt;0,'Measured Data'!K87,"")</f>
        <v/>
      </c>
      <c r="L96" s="238" t="str">
        <f>IF('Measured Data'!$E88&gt;0,'Measured Data'!L87,"")</f>
        <v/>
      </c>
      <c r="M96" s="238" t="str">
        <f>IF('Measured Data'!$E88&gt;0,'Measured Data'!M87,"")</f>
        <v/>
      </c>
      <c r="N96" s="238" t="str">
        <f>IF('Measured Data'!$E88&gt;0,'Measured Data'!N87,"")</f>
        <v/>
      </c>
      <c r="O96" s="238" t="str">
        <f>IF('Measured Data'!$E88&gt;0,'Measured Data'!O87,"")</f>
        <v/>
      </c>
      <c r="P96" s="238" t="str">
        <f>IF('Measured Data'!$E88&gt;0,'Measured Data'!P87,"")</f>
        <v/>
      </c>
      <c r="Q96" s="238" t="str">
        <f>IF('Measured Data'!$E88&gt;0,'Measured Data'!Q87,"")</f>
        <v/>
      </c>
      <c r="R96" s="238" t="str">
        <f>IF('Measured Data'!$E88&gt;0,'Measured Data'!R87,"")</f>
        <v/>
      </c>
      <c r="S96" s="238" t="str">
        <f>IF('Measured Data'!$E88&gt;0,'Measured Data'!S87,"")</f>
        <v/>
      </c>
      <c r="T96" s="244" t="str">
        <f>IF('Measured Data'!$E88&gt;0,'Measured Data'!T87+'Measured Data'!$E88*'Measured Data'!#REF!/'In Process Calc.'!$J90,"")</f>
        <v/>
      </c>
      <c r="U96" s="244" t="str">
        <f>IF('Measured Data'!$E88&gt;0,'Measured Data'!U87+'Measured Data'!$E88*'Measured Data'!#REF!/'In Process Calc.'!$J90,"")</f>
        <v/>
      </c>
      <c r="V96" s="244" t="str">
        <f>IF('Measured Data'!$E88&gt;0,'Measured Data'!V87+'Measured Data'!$E88*'Measured Data'!#REF!/'In Process Calc.'!$J90,"")</f>
        <v/>
      </c>
      <c r="W96" s="244" t="str">
        <f>IF('Measured Data'!$E88&gt;0,'Measured Data'!W87+'Measured Data'!$E88*'Measured Data'!#REF!/'In Process Calc.'!$J90,"")</f>
        <v/>
      </c>
      <c r="X96" s="244" t="str">
        <f>IF('Measured Data'!$E88&gt;0,'Measured Data'!X87+'Measured Data'!$E88*'Measured Data'!#REF!/'In Process Calc.'!$J90,"")</f>
        <v/>
      </c>
      <c r="Y96" s="244" t="str">
        <f>IF('Measured Data'!$E88&gt;0,'Measured Data'!Y87+'Measured Data'!$E88*'Measured Data'!#REF!/'In Process Calc.'!$J90,"")</f>
        <v/>
      </c>
      <c r="Z96" s="244" t="str">
        <f>IF('Measured Data'!$E88&gt;0,'Measured Data'!Z87+'Measured Data'!$E88*'Measured Data'!#REF!/'In Process Calc.'!$J90,"")</f>
        <v/>
      </c>
      <c r="AA96" s="244" t="str">
        <f>IF('Measured Data'!$E88&gt;0,'Measured Data'!AA87+'Measured Data'!$E88*'Measured Data'!#REF!/'In Process Calc.'!$J90,"")</f>
        <v/>
      </c>
      <c r="AB96" s="244" t="str">
        <f>IF('Measured Data'!$E88&gt;0,'Measured Data'!AB87+'Measured Data'!$E88*'Measured Data'!#REF!/'In Process Calc.'!$J90,"")</f>
        <v/>
      </c>
      <c r="AC96" s="244" t="str">
        <f>IF('Measured Data'!$E88&gt;0,'Measured Data'!AC87+'Measured Data'!$E88*'Measured Data'!#REF!/'In Process Calc.'!$J90,"")</f>
        <v/>
      </c>
      <c r="AD96" s="244" t="str">
        <f>IF('Measured Data'!$E88&gt;0,'Measured Data'!AD87+'Measured Data'!$E88*'Measured Data'!#REF!/'In Process Calc.'!$J90,"")</f>
        <v/>
      </c>
      <c r="AE96" s="244" t="str">
        <f>IF('Measured Data'!$E88&gt;0,'Measured Data'!AE87+'Measured Data'!$E88*'Measured Data'!#REF!/'In Process Calc.'!$J90,"")</f>
        <v/>
      </c>
      <c r="AF96" s="244" t="str">
        <f>IF('Measured Data'!$E88&gt;0,'Measured Data'!AF87+'Measured Data'!$E88*'Measured Data'!#REF!/'In Process Calc.'!$J90,"")</f>
        <v/>
      </c>
      <c r="AG96" s="244" t="str">
        <f>IF('Measured Data'!$E88&gt;0,'Measured Data'!AG87+'Measured Data'!$E88*'Measured Data'!#REF!/'In Process Calc.'!$J90,"")</f>
        <v/>
      </c>
      <c r="AH96" s="244" t="str">
        <f>IF('Measured Data'!$E88&gt;0,'Measured Data'!AH87+'Measured Data'!$E88*'Measured Data'!#REF!/'In Process Calc.'!$J90,"")</f>
        <v/>
      </c>
      <c r="AI96" s="244" t="str">
        <f>IF('Measured Data'!$E88&gt;0,'Measured Data'!AI87+'Measured Data'!$E88*'Measured Data'!#REF!/'In Process Calc.'!$J90,"")</f>
        <v/>
      </c>
      <c r="AJ96" s="244" t="str">
        <f>IF('Measured Data'!$E88&gt;0,'Measured Data'!AJ87+'Measured Data'!$E88*'Measured Data'!#REF!/'In Process Calc.'!$J90,"")</f>
        <v/>
      </c>
      <c r="AK96" s="244" t="str">
        <f>IF('Measured Data'!$E88&gt;0,'Measured Data'!AK87+'Measured Data'!$E88*'Measured Data'!#REF!/'In Process Calc.'!$J90,"")</f>
        <v/>
      </c>
      <c r="AL96" s="244" t="str">
        <f>IF('Measured Data'!$E88&gt;0,'Measured Data'!AL87+'Measured Data'!$E88*'Measured Data'!#REF!/'In Process Calc.'!$J90,"")</f>
        <v/>
      </c>
      <c r="AM96" s="244" t="str">
        <f>IF('Measured Data'!$E88&gt;0,'Measured Data'!AM87+'Measured Data'!$E88*'Measured Data'!#REF!/'In Process Calc.'!$J90,"")</f>
        <v/>
      </c>
      <c r="AN96" s="244" t="str">
        <f>IF('Measured Data'!$E88&gt;0,'Measured Data'!AN87+'Measured Data'!$E88*'Measured Data'!#REF!/'In Process Calc.'!$J90,"")</f>
        <v/>
      </c>
      <c r="AO96" s="244" t="str">
        <f>IF('Measured Data'!$E88&gt;0,'Measured Data'!AO87+'Measured Data'!$E88*'Measured Data'!#REF!/'In Process Calc.'!$J90,"")</f>
        <v/>
      </c>
      <c r="AP96" s="244" t="str">
        <f>IF('Measured Data'!$E88&gt;0,'Measured Data'!AP87+'Measured Data'!$E88*'Measured Data'!AQ87/'In Process Calc.'!$J90,"")</f>
        <v/>
      </c>
      <c r="AQ96" s="244" t="str">
        <f>IF('Measured Data'!$E88&gt;0,'Measured Data'!#REF!+'Measured Data'!$E88*'Measured Data'!AR87/'In Process Calc.'!$J90,"")</f>
        <v/>
      </c>
      <c r="AR96" s="244" t="str">
        <f>IF('Measured Data'!$E88&gt;0,'Measured Data'!#REF!,"")</f>
        <v/>
      </c>
      <c r="AS96" s="244" t="str">
        <f>IF('Measured Data'!$E88&gt;0,'Measured Data'!#REF!,"")</f>
        <v/>
      </c>
      <c r="AT96" s="244" t="str">
        <f>IF('Measured Data'!$E88&gt;0,'Measured Data'!#REF!,"")</f>
        <v/>
      </c>
      <c r="AU96" s="244" t="str">
        <f>IF('Measured Data'!$E88&gt;0,'Measured Data'!#REF!,"")</f>
        <v/>
      </c>
      <c r="AV96" s="244" t="str">
        <f>IF('Measured Data'!$E88&gt;0,'Measured Data'!#REF!,"")</f>
        <v/>
      </c>
      <c r="AW96" s="244" t="str">
        <f>IF('Measured Data'!$E88&gt;0,'Measured Data'!#REF!,"")</f>
        <v/>
      </c>
      <c r="AX96" s="244" t="str">
        <f>IF('Measured Data'!$E88&gt;0,'Measured Data'!#REF!,"")</f>
        <v/>
      </c>
      <c r="AY96" s="244" t="str">
        <f>IF('Measured Data'!$E88&gt;0,'Measured Data'!#REF!,"")</f>
        <v/>
      </c>
      <c r="AZ96" s="244" t="str">
        <f>IF('Measured Data'!$E88&gt;0,'Measured Data'!#REF!,"")</f>
        <v/>
      </c>
      <c r="BA96" s="244" t="str">
        <f>IF('Measured Data'!$E88&gt;0,'Measured Data'!#REF!,"")</f>
        <v/>
      </c>
      <c r="BB96" s="244" t="str">
        <f>IF('Measured Data'!$E88&gt;0,'Measured Data'!#REF!,"")</f>
        <v/>
      </c>
      <c r="BC96" s="244" t="str">
        <f>IF('Measured Data'!$E88&gt;0,'Measured Data'!#REF!,"")</f>
        <v/>
      </c>
      <c r="BD96" s="244" t="str">
        <f>IF('Measured Data'!$E88&gt;0,'Measured Data'!#REF!,"")</f>
        <v/>
      </c>
      <c r="BE96" s="244" t="str">
        <f>IF('Measured Data'!$E88&gt;0,'Measured Data'!#REF!,"")</f>
        <v/>
      </c>
      <c r="BF96" s="244" t="str">
        <f>IF('Measured Data'!$E88&gt;0,'Measured Data'!#REF!,"")</f>
        <v/>
      </c>
      <c r="BG96" s="244" t="str">
        <f>IF('Measured Data'!$E88&gt;0,'Measured Data'!#REF!,"")</f>
        <v/>
      </c>
      <c r="BH96" s="244" t="str">
        <f>IF('Measured Data'!$E88&gt;0,'Measured Data'!#REF!,"")</f>
        <v/>
      </c>
      <c r="BI96" s="244" t="str">
        <f>IF('Measured Data'!$E88&gt;0,'Measured Data'!#REF!,"")</f>
        <v/>
      </c>
      <c r="BJ96" s="244" t="str">
        <f>IF('Measured Data'!$E88&gt;0,'Measured Data'!#REF!,"")</f>
        <v/>
      </c>
      <c r="BK96" s="244" t="str">
        <f>IF('Measured Data'!$E88&gt;0,'Measured Data'!#REF!,"")</f>
        <v/>
      </c>
      <c r="BL96" s="244" t="str">
        <f>IF('Measured Data'!$E88&gt;0,'Measured Data'!#REF!,"")</f>
        <v/>
      </c>
      <c r="BM96" s="244" t="str">
        <f>IF('Measured Data'!$E88&gt;0,'Measured Data'!#REF!,"")</f>
        <v/>
      </c>
      <c r="BN96" s="244" t="str">
        <f>IF('Measured Data'!$E88&gt;0,'In Process Calc.'!B89,"")</f>
        <v/>
      </c>
      <c r="BO96" s="244" t="str">
        <f>IF('Measured Data'!$E88&gt;0,'In Process Calc.'!C89,"")</f>
        <v/>
      </c>
    </row>
    <row r="97" spans="1:67">
      <c r="A97" s="238" t="str">
        <f>IF('Measured Data'!$E89&gt;0,'Measured Data'!$B$1,"")</f>
        <v/>
      </c>
      <c r="B97" s="238" t="str">
        <f>IF('Measured Data'!$E89&gt;0,'Measured Data'!A88+0.1,"")</f>
        <v/>
      </c>
      <c r="C97" s="242" t="str">
        <f>IF('Measured Data'!$E89&gt;0,'Measured Data'!B88,"")</f>
        <v/>
      </c>
      <c r="D97" s="247" t="str">
        <f>IF('Measured Data'!$E89&gt;0,'Measured Data'!C88,"")</f>
        <v/>
      </c>
      <c r="E97" s="238" t="str">
        <f>IF('Measured Data'!$E89&gt;0,'Measured Data'!D88,"")</f>
        <v/>
      </c>
      <c r="F97" s="238" t="str">
        <f>IF('Measured Data'!$E89&gt;0,'Measured Data'!E88,"")</f>
        <v/>
      </c>
      <c r="G97" s="238" t="str">
        <f>IF('Measured Data'!$E89&gt;0,'Measured Data'!G88,"")</f>
        <v/>
      </c>
      <c r="H97" s="243" t="str">
        <f>IF('Measured Data'!$E89&gt;0,'Measured Data'!H88,"")</f>
        <v/>
      </c>
      <c r="I97" s="243" t="str">
        <f>IF('Measured Data'!$E89&gt;0,'Measured Data'!I88,"")</f>
        <v/>
      </c>
      <c r="J97" s="243" t="str">
        <f>IF('Measured Data'!$E89&gt;0,'Measured Data'!J88,"")</f>
        <v/>
      </c>
      <c r="K97" s="243" t="str">
        <f>IF('Measured Data'!$E89&gt;0,'Measured Data'!K88,"")</f>
        <v/>
      </c>
      <c r="L97" s="238" t="str">
        <f>IF('Measured Data'!$E89&gt;0,'Measured Data'!L88,"")</f>
        <v/>
      </c>
      <c r="M97" s="238" t="str">
        <f>IF('Measured Data'!$E89&gt;0,'Measured Data'!M88,"")</f>
        <v/>
      </c>
      <c r="N97" s="238" t="str">
        <f>IF('Measured Data'!$E89&gt;0,'Measured Data'!N88,"")</f>
        <v/>
      </c>
      <c r="O97" s="238" t="str">
        <f>IF('Measured Data'!$E89&gt;0,'Measured Data'!O88,"")</f>
        <v/>
      </c>
      <c r="P97" s="238" t="str">
        <f>IF('Measured Data'!$E89&gt;0,'Measured Data'!P88,"")</f>
        <v/>
      </c>
      <c r="Q97" s="238" t="str">
        <f>IF('Measured Data'!$E89&gt;0,'Measured Data'!Q88,"")</f>
        <v/>
      </c>
      <c r="R97" s="238" t="str">
        <f>IF('Measured Data'!$E89&gt;0,'Measured Data'!R88,"")</f>
        <v/>
      </c>
      <c r="S97" s="238" t="str">
        <f>IF('Measured Data'!$E89&gt;0,'Measured Data'!S88,"")</f>
        <v/>
      </c>
      <c r="T97" s="244" t="str">
        <f>IF('Measured Data'!$E89&gt;0,'Measured Data'!T88+'Measured Data'!$E89*'Measured Data'!#REF!/'In Process Calc.'!$J91,"")</f>
        <v/>
      </c>
      <c r="U97" s="244" t="str">
        <f>IF('Measured Data'!$E89&gt;0,'Measured Data'!U88+'Measured Data'!$E89*'Measured Data'!#REF!/'In Process Calc.'!$J91,"")</f>
        <v/>
      </c>
      <c r="V97" s="244" t="str">
        <f>IF('Measured Data'!$E89&gt;0,'Measured Data'!V88+'Measured Data'!$E89*'Measured Data'!#REF!/'In Process Calc.'!$J91,"")</f>
        <v/>
      </c>
      <c r="W97" s="244" t="str">
        <f>IF('Measured Data'!$E89&gt;0,'Measured Data'!W88+'Measured Data'!$E89*'Measured Data'!#REF!/'In Process Calc.'!$J91,"")</f>
        <v/>
      </c>
      <c r="X97" s="244" t="str">
        <f>IF('Measured Data'!$E89&gt;0,'Measured Data'!X88+'Measured Data'!$E89*'Measured Data'!#REF!/'In Process Calc.'!$J91,"")</f>
        <v/>
      </c>
      <c r="Y97" s="244" t="str">
        <f>IF('Measured Data'!$E89&gt;0,'Measured Data'!Y88+'Measured Data'!$E89*'Measured Data'!#REF!/'In Process Calc.'!$J91,"")</f>
        <v/>
      </c>
      <c r="Z97" s="244" t="str">
        <f>IF('Measured Data'!$E89&gt;0,'Measured Data'!Z88+'Measured Data'!$E89*'Measured Data'!#REF!/'In Process Calc.'!$J91,"")</f>
        <v/>
      </c>
      <c r="AA97" s="244" t="str">
        <f>IF('Measured Data'!$E89&gt;0,'Measured Data'!AA88+'Measured Data'!$E89*'Measured Data'!#REF!/'In Process Calc.'!$J91,"")</f>
        <v/>
      </c>
      <c r="AB97" s="244" t="str">
        <f>IF('Measured Data'!$E89&gt;0,'Measured Data'!AB88+'Measured Data'!$E89*'Measured Data'!#REF!/'In Process Calc.'!$J91,"")</f>
        <v/>
      </c>
      <c r="AC97" s="244" t="str">
        <f>IF('Measured Data'!$E89&gt;0,'Measured Data'!AC88+'Measured Data'!$E89*'Measured Data'!#REF!/'In Process Calc.'!$J91,"")</f>
        <v/>
      </c>
      <c r="AD97" s="244" t="str">
        <f>IF('Measured Data'!$E89&gt;0,'Measured Data'!AD88+'Measured Data'!$E89*'Measured Data'!#REF!/'In Process Calc.'!$J91,"")</f>
        <v/>
      </c>
      <c r="AE97" s="244" t="str">
        <f>IF('Measured Data'!$E89&gt;0,'Measured Data'!AE88+'Measured Data'!$E89*'Measured Data'!#REF!/'In Process Calc.'!$J91,"")</f>
        <v/>
      </c>
      <c r="AF97" s="244" t="str">
        <f>IF('Measured Data'!$E89&gt;0,'Measured Data'!AF88+'Measured Data'!$E89*'Measured Data'!#REF!/'In Process Calc.'!$J91,"")</f>
        <v/>
      </c>
      <c r="AG97" s="244" t="str">
        <f>IF('Measured Data'!$E89&gt;0,'Measured Data'!AG88+'Measured Data'!$E89*'Measured Data'!#REF!/'In Process Calc.'!$J91,"")</f>
        <v/>
      </c>
      <c r="AH97" s="244" t="str">
        <f>IF('Measured Data'!$E89&gt;0,'Measured Data'!AH88+'Measured Data'!$E89*'Measured Data'!#REF!/'In Process Calc.'!$J91,"")</f>
        <v/>
      </c>
      <c r="AI97" s="244" t="str">
        <f>IF('Measured Data'!$E89&gt;0,'Measured Data'!AI88+'Measured Data'!$E89*'Measured Data'!#REF!/'In Process Calc.'!$J91,"")</f>
        <v/>
      </c>
      <c r="AJ97" s="244" t="str">
        <f>IF('Measured Data'!$E89&gt;0,'Measured Data'!AJ88+'Measured Data'!$E89*'Measured Data'!#REF!/'In Process Calc.'!$J91,"")</f>
        <v/>
      </c>
      <c r="AK97" s="244" t="str">
        <f>IF('Measured Data'!$E89&gt;0,'Measured Data'!AK88+'Measured Data'!$E89*'Measured Data'!#REF!/'In Process Calc.'!$J91,"")</f>
        <v/>
      </c>
      <c r="AL97" s="244" t="str">
        <f>IF('Measured Data'!$E89&gt;0,'Measured Data'!AL88+'Measured Data'!$E89*'Measured Data'!#REF!/'In Process Calc.'!$J91,"")</f>
        <v/>
      </c>
      <c r="AM97" s="244" t="str">
        <f>IF('Measured Data'!$E89&gt;0,'Measured Data'!AM88+'Measured Data'!$E89*'Measured Data'!#REF!/'In Process Calc.'!$J91,"")</f>
        <v/>
      </c>
      <c r="AN97" s="244" t="str">
        <f>IF('Measured Data'!$E89&gt;0,'Measured Data'!AN88+'Measured Data'!$E89*'Measured Data'!#REF!/'In Process Calc.'!$J91,"")</f>
        <v/>
      </c>
      <c r="AO97" s="244" t="str">
        <f>IF('Measured Data'!$E89&gt;0,'Measured Data'!AO88+'Measured Data'!$E89*'Measured Data'!#REF!/'In Process Calc.'!$J91,"")</f>
        <v/>
      </c>
      <c r="AP97" s="244" t="str">
        <f>IF('Measured Data'!$E89&gt;0,'Measured Data'!AP88+'Measured Data'!$E89*'Measured Data'!AQ88/'In Process Calc.'!$J91,"")</f>
        <v/>
      </c>
      <c r="AQ97" s="244" t="str">
        <f>IF('Measured Data'!$E89&gt;0,'Measured Data'!#REF!+'Measured Data'!$E89*'Measured Data'!AR88/'In Process Calc.'!$J91,"")</f>
        <v/>
      </c>
      <c r="AR97" s="244" t="str">
        <f>IF('Measured Data'!$E89&gt;0,'Measured Data'!#REF!,"")</f>
        <v/>
      </c>
      <c r="AS97" s="244" t="str">
        <f>IF('Measured Data'!$E89&gt;0,'Measured Data'!#REF!,"")</f>
        <v/>
      </c>
      <c r="AT97" s="244" t="str">
        <f>IF('Measured Data'!$E89&gt;0,'Measured Data'!#REF!,"")</f>
        <v/>
      </c>
      <c r="AU97" s="244" t="str">
        <f>IF('Measured Data'!$E89&gt;0,'Measured Data'!#REF!,"")</f>
        <v/>
      </c>
      <c r="AV97" s="244" t="str">
        <f>IF('Measured Data'!$E89&gt;0,'Measured Data'!#REF!,"")</f>
        <v/>
      </c>
      <c r="AW97" s="244" t="str">
        <f>IF('Measured Data'!$E89&gt;0,'Measured Data'!#REF!,"")</f>
        <v/>
      </c>
      <c r="AX97" s="244" t="str">
        <f>IF('Measured Data'!$E89&gt;0,'Measured Data'!#REF!,"")</f>
        <v/>
      </c>
      <c r="AY97" s="244" t="str">
        <f>IF('Measured Data'!$E89&gt;0,'Measured Data'!#REF!,"")</f>
        <v/>
      </c>
      <c r="AZ97" s="244" t="str">
        <f>IF('Measured Data'!$E89&gt;0,'Measured Data'!#REF!,"")</f>
        <v/>
      </c>
      <c r="BA97" s="244" t="str">
        <f>IF('Measured Data'!$E89&gt;0,'Measured Data'!#REF!,"")</f>
        <v/>
      </c>
      <c r="BB97" s="244" t="str">
        <f>IF('Measured Data'!$E89&gt;0,'Measured Data'!#REF!,"")</f>
        <v/>
      </c>
      <c r="BC97" s="244" t="str">
        <f>IF('Measured Data'!$E89&gt;0,'Measured Data'!#REF!,"")</f>
        <v/>
      </c>
      <c r="BD97" s="244" t="str">
        <f>IF('Measured Data'!$E89&gt;0,'Measured Data'!#REF!,"")</f>
        <v/>
      </c>
      <c r="BE97" s="244" t="str">
        <f>IF('Measured Data'!$E89&gt;0,'Measured Data'!#REF!,"")</f>
        <v/>
      </c>
      <c r="BF97" s="244" t="str">
        <f>IF('Measured Data'!$E89&gt;0,'Measured Data'!#REF!,"")</f>
        <v/>
      </c>
      <c r="BG97" s="244" t="str">
        <f>IF('Measured Data'!$E89&gt;0,'Measured Data'!#REF!,"")</f>
        <v/>
      </c>
      <c r="BH97" s="244" t="str">
        <f>IF('Measured Data'!$E89&gt;0,'Measured Data'!#REF!,"")</f>
        <v/>
      </c>
      <c r="BI97" s="244" t="str">
        <f>IF('Measured Data'!$E89&gt;0,'Measured Data'!#REF!,"")</f>
        <v/>
      </c>
      <c r="BJ97" s="244" t="str">
        <f>IF('Measured Data'!$E89&gt;0,'Measured Data'!#REF!,"")</f>
        <v/>
      </c>
      <c r="BK97" s="244" t="str">
        <f>IF('Measured Data'!$E89&gt;0,'Measured Data'!#REF!,"")</f>
        <v/>
      </c>
      <c r="BL97" s="244" t="str">
        <f>IF('Measured Data'!$E89&gt;0,'Measured Data'!#REF!,"")</f>
        <v/>
      </c>
      <c r="BM97" s="244" t="str">
        <f>IF('Measured Data'!$E89&gt;0,'Measured Data'!#REF!,"")</f>
        <v/>
      </c>
      <c r="BN97" s="244" t="str">
        <f>IF('Measured Data'!$E89&gt;0,'In Process Calc.'!B90,"")</f>
        <v/>
      </c>
      <c r="BO97" s="244" t="str">
        <f>IF('Measured Data'!$E89&gt;0,'In Process Calc.'!C90,"")</f>
        <v/>
      </c>
    </row>
    <row r="98" spans="1:67">
      <c r="A98" s="238" t="str">
        <f>IF('Measured Data'!$E90&gt;0,'Measured Data'!$B$1,"")</f>
        <v/>
      </c>
      <c r="B98" s="238" t="str">
        <f>IF('Measured Data'!$E90&gt;0,'Measured Data'!A89+0.1,"")</f>
        <v/>
      </c>
      <c r="C98" s="242" t="str">
        <f>IF('Measured Data'!$E90&gt;0,'Measured Data'!B89,"")</f>
        <v/>
      </c>
      <c r="D98" s="247" t="str">
        <f>IF('Measured Data'!$E90&gt;0,'Measured Data'!C89,"")</f>
        <v/>
      </c>
      <c r="E98" s="238" t="str">
        <f>IF('Measured Data'!$E90&gt;0,'Measured Data'!D89,"")</f>
        <v/>
      </c>
      <c r="F98" s="238" t="str">
        <f>IF('Measured Data'!$E90&gt;0,'Measured Data'!E89,"")</f>
        <v/>
      </c>
      <c r="G98" s="238" t="str">
        <f>IF('Measured Data'!$E90&gt;0,'Measured Data'!G89,"")</f>
        <v/>
      </c>
      <c r="H98" s="243" t="str">
        <f>IF('Measured Data'!$E90&gt;0,'Measured Data'!H89,"")</f>
        <v/>
      </c>
      <c r="I98" s="243" t="str">
        <f>IF('Measured Data'!$E90&gt;0,'Measured Data'!I89,"")</f>
        <v/>
      </c>
      <c r="J98" s="243" t="str">
        <f>IF('Measured Data'!$E90&gt;0,'Measured Data'!J89,"")</f>
        <v/>
      </c>
      <c r="K98" s="243" t="str">
        <f>IF('Measured Data'!$E90&gt;0,'Measured Data'!K89,"")</f>
        <v/>
      </c>
      <c r="L98" s="238" t="str">
        <f>IF('Measured Data'!$E90&gt;0,'Measured Data'!L89,"")</f>
        <v/>
      </c>
      <c r="M98" s="238" t="str">
        <f>IF('Measured Data'!$E90&gt;0,'Measured Data'!M89,"")</f>
        <v/>
      </c>
      <c r="N98" s="238" t="str">
        <f>IF('Measured Data'!$E90&gt;0,'Measured Data'!N89,"")</f>
        <v/>
      </c>
      <c r="O98" s="238" t="str">
        <f>IF('Measured Data'!$E90&gt;0,'Measured Data'!O89,"")</f>
        <v/>
      </c>
      <c r="P98" s="238" t="str">
        <f>IF('Measured Data'!$E90&gt;0,'Measured Data'!P89,"")</f>
        <v/>
      </c>
      <c r="Q98" s="238" t="str">
        <f>IF('Measured Data'!$E90&gt;0,'Measured Data'!Q89,"")</f>
        <v/>
      </c>
      <c r="R98" s="238" t="str">
        <f>IF('Measured Data'!$E90&gt;0,'Measured Data'!R89,"")</f>
        <v/>
      </c>
      <c r="S98" s="238" t="str">
        <f>IF('Measured Data'!$E90&gt;0,'Measured Data'!S89,"")</f>
        <v/>
      </c>
      <c r="T98" s="244" t="str">
        <f>IF('Measured Data'!$E90&gt;0,'Measured Data'!T89+'Measured Data'!$E90*'Measured Data'!#REF!/'In Process Calc.'!$J92,"")</f>
        <v/>
      </c>
      <c r="U98" s="244" t="str">
        <f>IF('Measured Data'!$E90&gt;0,'Measured Data'!U89+'Measured Data'!$E90*'Measured Data'!#REF!/'In Process Calc.'!$J92,"")</f>
        <v/>
      </c>
      <c r="V98" s="244" t="str">
        <f>IF('Measured Data'!$E90&gt;0,'Measured Data'!V89+'Measured Data'!$E90*'Measured Data'!#REF!/'In Process Calc.'!$J92,"")</f>
        <v/>
      </c>
      <c r="W98" s="244" t="str">
        <f>IF('Measured Data'!$E90&gt;0,'Measured Data'!W89+'Measured Data'!$E90*'Measured Data'!#REF!/'In Process Calc.'!$J92,"")</f>
        <v/>
      </c>
      <c r="X98" s="244" t="str">
        <f>IF('Measured Data'!$E90&gt;0,'Measured Data'!X89+'Measured Data'!$E90*'Measured Data'!#REF!/'In Process Calc.'!$J92,"")</f>
        <v/>
      </c>
      <c r="Y98" s="244" t="str">
        <f>IF('Measured Data'!$E90&gt;0,'Measured Data'!Y89+'Measured Data'!$E90*'Measured Data'!#REF!/'In Process Calc.'!$J92,"")</f>
        <v/>
      </c>
      <c r="Z98" s="244" t="str">
        <f>IF('Measured Data'!$E90&gt;0,'Measured Data'!Z89+'Measured Data'!$E90*'Measured Data'!#REF!/'In Process Calc.'!$J92,"")</f>
        <v/>
      </c>
      <c r="AA98" s="244" t="str">
        <f>IF('Measured Data'!$E90&gt;0,'Measured Data'!AA89+'Measured Data'!$E90*'Measured Data'!#REF!/'In Process Calc.'!$J92,"")</f>
        <v/>
      </c>
      <c r="AB98" s="244" t="str">
        <f>IF('Measured Data'!$E90&gt;0,'Measured Data'!AB89+'Measured Data'!$E90*'Measured Data'!#REF!/'In Process Calc.'!$J92,"")</f>
        <v/>
      </c>
      <c r="AC98" s="244" t="str">
        <f>IF('Measured Data'!$E90&gt;0,'Measured Data'!AC89+'Measured Data'!$E90*'Measured Data'!#REF!/'In Process Calc.'!$J92,"")</f>
        <v/>
      </c>
      <c r="AD98" s="244" t="str">
        <f>IF('Measured Data'!$E90&gt;0,'Measured Data'!AD89+'Measured Data'!$E90*'Measured Data'!#REF!/'In Process Calc.'!$J92,"")</f>
        <v/>
      </c>
      <c r="AE98" s="244" t="str">
        <f>IF('Measured Data'!$E90&gt;0,'Measured Data'!AE89+'Measured Data'!$E90*'Measured Data'!#REF!/'In Process Calc.'!$J92,"")</f>
        <v/>
      </c>
      <c r="AF98" s="244" t="str">
        <f>IF('Measured Data'!$E90&gt;0,'Measured Data'!AF89+'Measured Data'!$E90*'Measured Data'!#REF!/'In Process Calc.'!$J92,"")</f>
        <v/>
      </c>
      <c r="AG98" s="244" t="str">
        <f>IF('Measured Data'!$E90&gt;0,'Measured Data'!AG89+'Measured Data'!$E90*'Measured Data'!#REF!/'In Process Calc.'!$J92,"")</f>
        <v/>
      </c>
      <c r="AH98" s="244" t="str">
        <f>IF('Measured Data'!$E90&gt;0,'Measured Data'!AH89+'Measured Data'!$E90*'Measured Data'!#REF!/'In Process Calc.'!$J92,"")</f>
        <v/>
      </c>
      <c r="AI98" s="244" t="str">
        <f>IF('Measured Data'!$E90&gt;0,'Measured Data'!AI89+'Measured Data'!$E90*'Measured Data'!#REF!/'In Process Calc.'!$J92,"")</f>
        <v/>
      </c>
      <c r="AJ98" s="244" t="str">
        <f>IF('Measured Data'!$E90&gt;0,'Measured Data'!AJ89+'Measured Data'!$E90*'Measured Data'!#REF!/'In Process Calc.'!$J92,"")</f>
        <v/>
      </c>
      <c r="AK98" s="244" t="str">
        <f>IF('Measured Data'!$E90&gt;0,'Measured Data'!AK89+'Measured Data'!$E90*'Measured Data'!#REF!/'In Process Calc.'!$J92,"")</f>
        <v/>
      </c>
      <c r="AL98" s="244" t="str">
        <f>IF('Measured Data'!$E90&gt;0,'Measured Data'!AL89+'Measured Data'!$E90*'Measured Data'!#REF!/'In Process Calc.'!$J92,"")</f>
        <v/>
      </c>
      <c r="AM98" s="244" t="str">
        <f>IF('Measured Data'!$E90&gt;0,'Measured Data'!AM89+'Measured Data'!$E90*'Measured Data'!#REF!/'In Process Calc.'!$J92,"")</f>
        <v/>
      </c>
      <c r="AN98" s="244" t="str">
        <f>IF('Measured Data'!$E90&gt;0,'Measured Data'!AN89+'Measured Data'!$E90*'Measured Data'!#REF!/'In Process Calc.'!$J92,"")</f>
        <v/>
      </c>
      <c r="AO98" s="244" t="str">
        <f>IF('Measured Data'!$E90&gt;0,'Measured Data'!AO89+'Measured Data'!$E90*'Measured Data'!#REF!/'In Process Calc.'!$J92,"")</f>
        <v/>
      </c>
      <c r="AP98" s="244" t="str">
        <f>IF('Measured Data'!$E90&gt;0,'Measured Data'!AP89+'Measured Data'!$E90*'Measured Data'!AQ89/'In Process Calc.'!$J92,"")</f>
        <v/>
      </c>
      <c r="AQ98" s="244" t="str">
        <f>IF('Measured Data'!$E90&gt;0,'Measured Data'!#REF!+'Measured Data'!$E90*'Measured Data'!AR89/'In Process Calc.'!$J92,"")</f>
        <v/>
      </c>
      <c r="AR98" s="244" t="str">
        <f>IF('Measured Data'!$E90&gt;0,'Measured Data'!#REF!,"")</f>
        <v/>
      </c>
      <c r="AS98" s="244" t="str">
        <f>IF('Measured Data'!$E90&gt;0,'Measured Data'!#REF!,"")</f>
        <v/>
      </c>
      <c r="AT98" s="244" t="str">
        <f>IF('Measured Data'!$E90&gt;0,'Measured Data'!#REF!,"")</f>
        <v/>
      </c>
      <c r="AU98" s="244" t="str">
        <f>IF('Measured Data'!$E90&gt;0,'Measured Data'!#REF!,"")</f>
        <v/>
      </c>
      <c r="AV98" s="244" t="str">
        <f>IF('Measured Data'!$E90&gt;0,'Measured Data'!#REF!,"")</f>
        <v/>
      </c>
      <c r="AW98" s="244" t="str">
        <f>IF('Measured Data'!$E90&gt;0,'Measured Data'!#REF!,"")</f>
        <v/>
      </c>
      <c r="AX98" s="244" t="str">
        <f>IF('Measured Data'!$E90&gt;0,'Measured Data'!#REF!,"")</f>
        <v/>
      </c>
      <c r="AY98" s="244" t="str">
        <f>IF('Measured Data'!$E90&gt;0,'Measured Data'!#REF!,"")</f>
        <v/>
      </c>
      <c r="AZ98" s="244" t="str">
        <f>IF('Measured Data'!$E90&gt;0,'Measured Data'!#REF!,"")</f>
        <v/>
      </c>
      <c r="BA98" s="244" t="str">
        <f>IF('Measured Data'!$E90&gt;0,'Measured Data'!#REF!,"")</f>
        <v/>
      </c>
      <c r="BB98" s="244" t="str">
        <f>IF('Measured Data'!$E90&gt;0,'Measured Data'!#REF!,"")</f>
        <v/>
      </c>
      <c r="BC98" s="244" t="str">
        <f>IF('Measured Data'!$E90&gt;0,'Measured Data'!#REF!,"")</f>
        <v/>
      </c>
      <c r="BD98" s="244" t="str">
        <f>IF('Measured Data'!$E90&gt;0,'Measured Data'!#REF!,"")</f>
        <v/>
      </c>
      <c r="BE98" s="244" t="str">
        <f>IF('Measured Data'!$E90&gt;0,'Measured Data'!#REF!,"")</f>
        <v/>
      </c>
      <c r="BF98" s="244" t="str">
        <f>IF('Measured Data'!$E90&gt;0,'Measured Data'!#REF!,"")</f>
        <v/>
      </c>
      <c r="BG98" s="244" t="str">
        <f>IF('Measured Data'!$E90&gt;0,'Measured Data'!#REF!,"")</f>
        <v/>
      </c>
      <c r="BH98" s="244" t="str">
        <f>IF('Measured Data'!$E90&gt;0,'Measured Data'!#REF!,"")</f>
        <v/>
      </c>
      <c r="BI98" s="244" t="str">
        <f>IF('Measured Data'!$E90&gt;0,'Measured Data'!#REF!,"")</f>
        <v/>
      </c>
      <c r="BJ98" s="244" t="str">
        <f>IF('Measured Data'!$E90&gt;0,'Measured Data'!#REF!,"")</f>
        <v/>
      </c>
      <c r="BK98" s="244" t="str">
        <f>IF('Measured Data'!$E90&gt;0,'Measured Data'!#REF!,"")</f>
        <v/>
      </c>
      <c r="BL98" s="244" t="str">
        <f>IF('Measured Data'!$E90&gt;0,'Measured Data'!#REF!,"")</f>
        <v/>
      </c>
      <c r="BM98" s="244" t="str">
        <f>IF('Measured Data'!$E90&gt;0,'Measured Data'!#REF!,"")</f>
        <v/>
      </c>
      <c r="BN98" s="244" t="str">
        <f>IF('Measured Data'!$E90&gt;0,'In Process Calc.'!B91,"")</f>
        <v/>
      </c>
      <c r="BO98" s="244" t="str">
        <f>IF('Measured Data'!$E90&gt;0,'In Process Calc.'!C91,"")</f>
        <v/>
      </c>
    </row>
    <row r="99" spans="1:67">
      <c r="A99" s="238" t="str">
        <f>IF('Measured Data'!$E91&gt;0,'Measured Data'!$B$1,"")</f>
        <v/>
      </c>
      <c r="B99" s="238" t="str">
        <f>IF('Measured Data'!$E91&gt;0,'Measured Data'!A90+0.1,"")</f>
        <v/>
      </c>
      <c r="C99" s="242" t="str">
        <f>IF('Measured Data'!$E91&gt;0,'Measured Data'!B90,"")</f>
        <v/>
      </c>
      <c r="D99" s="247" t="str">
        <f>IF('Measured Data'!$E91&gt;0,'Measured Data'!C90,"")</f>
        <v/>
      </c>
      <c r="E99" s="238" t="str">
        <f>IF('Measured Data'!$E91&gt;0,'Measured Data'!D90,"")</f>
        <v/>
      </c>
      <c r="F99" s="238" t="str">
        <f>IF('Measured Data'!$E91&gt;0,'Measured Data'!E90,"")</f>
        <v/>
      </c>
      <c r="G99" s="238" t="str">
        <f>IF('Measured Data'!$E91&gt;0,'Measured Data'!G90,"")</f>
        <v/>
      </c>
      <c r="H99" s="243" t="str">
        <f>IF('Measured Data'!$E91&gt;0,'Measured Data'!H90,"")</f>
        <v/>
      </c>
      <c r="I99" s="243" t="str">
        <f>IF('Measured Data'!$E91&gt;0,'Measured Data'!I90,"")</f>
        <v/>
      </c>
      <c r="J99" s="243" t="str">
        <f>IF('Measured Data'!$E91&gt;0,'Measured Data'!J90,"")</f>
        <v/>
      </c>
      <c r="K99" s="243" t="str">
        <f>IF('Measured Data'!$E91&gt;0,'Measured Data'!K90,"")</f>
        <v/>
      </c>
      <c r="L99" s="238" t="str">
        <f>IF('Measured Data'!$E91&gt;0,'Measured Data'!L90,"")</f>
        <v/>
      </c>
      <c r="M99" s="238" t="str">
        <f>IF('Measured Data'!$E91&gt;0,'Measured Data'!M90,"")</f>
        <v/>
      </c>
      <c r="N99" s="238" t="str">
        <f>IF('Measured Data'!$E91&gt;0,'Measured Data'!N90,"")</f>
        <v/>
      </c>
      <c r="O99" s="238" t="str">
        <f>IF('Measured Data'!$E91&gt;0,'Measured Data'!O90,"")</f>
        <v/>
      </c>
      <c r="P99" s="238" t="str">
        <f>IF('Measured Data'!$E91&gt;0,'Measured Data'!P90,"")</f>
        <v/>
      </c>
      <c r="Q99" s="238" t="str">
        <f>IF('Measured Data'!$E91&gt;0,'Measured Data'!Q90,"")</f>
        <v/>
      </c>
      <c r="R99" s="238" t="str">
        <f>IF('Measured Data'!$E91&gt;0,'Measured Data'!R90,"")</f>
        <v/>
      </c>
      <c r="S99" s="238" t="str">
        <f>IF('Measured Data'!$E91&gt;0,'Measured Data'!S90,"")</f>
        <v/>
      </c>
      <c r="T99" s="244" t="str">
        <f>IF('Measured Data'!$E91&gt;0,'Measured Data'!T90+'Measured Data'!$E91*'Measured Data'!#REF!/'In Process Calc.'!$J93,"")</f>
        <v/>
      </c>
      <c r="U99" s="244" t="str">
        <f>IF('Measured Data'!$E91&gt;0,'Measured Data'!U90+'Measured Data'!$E91*'Measured Data'!#REF!/'In Process Calc.'!$J93,"")</f>
        <v/>
      </c>
      <c r="V99" s="244" t="str">
        <f>IF('Measured Data'!$E91&gt;0,'Measured Data'!V90+'Measured Data'!$E91*'Measured Data'!#REF!/'In Process Calc.'!$J93,"")</f>
        <v/>
      </c>
      <c r="W99" s="244" t="str">
        <f>IF('Measured Data'!$E91&gt;0,'Measured Data'!W90+'Measured Data'!$E91*'Measured Data'!#REF!/'In Process Calc.'!$J93,"")</f>
        <v/>
      </c>
      <c r="X99" s="244" t="str">
        <f>IF('Measured Data'!$E91&gt;0,'Measured Data'!X90+'Measured Data'!$E91*'Measured Data'!#REF!/'In Process Calc.'!$J93,"")</f>
        <v/>
      </c>
      <c r="Y99" s="244" t="str">
        <f>IF('Measured Data'!$E91&gt;0,'Measured Data'!Y90+'Measured Data'!$E91*'Measured Data'!#REF!/'In Process Calc.'!$J93,"")</f>
        <v/>
      </c>
      <c r="Z99" s="244" t="str">
        <f>IF('Measured Data'!$E91&gt;0,'Measured Data'!Z90+'Measured Data'!$E91*'Measured Data'!#REF!/'In Process Calc.'!$J93,"")</f>
        <v/>
      </c>
      <c r="AA99" s="244" t="str">
        <f>IF('Measured Data'!$E91&gt;0,'Measured Data'!AA90+'Measured Data'!$E91*'Measured Data'!#REF!/'In Process Calc.'!$J93,"")</f>
        <v/>
      </c>
      <c r="AB99" s="244" t="str">
        <f>IF('Measured Data'!$E91&gt;0,'Measured Data'!AB90+'Measured Data'!$E91*'Measured Data'!#REF!/'In Process Calc.'!$J93,"")</f>
        <v/>
      </c>
      <c r="AC99" s="244" t="str">
        <f>IF('Measured Data'!$E91&gt;0,'Measured Data'!AC90+'Measured Data'!$E91*'Measured Data'!#REF!/'In Process Calc.'!$J93,"")</f>
        <v/>
      </c>
      <c r="AD99" s="244" t="str">
        <f>IF('Measured Data'!$E91&gt;0,'Measured Data'!AD90+'Measured Data'!$E91*'Measured Data'!#REF!/'In Process Calc.'!$J93,"")</f>
        <v/>
      </c>
      <c r="AE99" s="244" t="str">
        <f>IF('Measured Data'!$E91&gt;0,'Measured Data'!AE90+'Measured Data'!$E91*'Measured Data'!#REF!/'In Process Calc.'!$J93,"")</f>
        <v/>
      </c>
      <c r="AF99" s="244" t="str">
        <f>IF('Measured Data'!$E91&gt;0,'Measured Data'!AF90+'Measured Data'!$E91*'Measured Data'!#REF!/'In Process Calc.'!$J93,"")</f>
        <v/>
      </c>
      <c r="AG99" s="244" t="str">
        <f>IF('Measured Data'!$E91&gt;0,'Measured Data'!AG90+'Measured Data'!$E91*'Measured Data'!#REF!/'In Process Calc.'!$J93,"")</f>
        <v/>
      </c>
      <c r="AH99" s="244" t="str">
        <f>IF('Measured Data'!$E91&gt;0,'Measured Data'!AH90+'Measured Data'!$E91*'Measured Data'!#REF!/'In Process Calc.'!$J93,"")</f>
        <v/>
      </c>
      <c r="AI99" s="244" t="str">
        <f>IF('Measured Data'!$E91&gt;0,'Measured Data'!AI90+'Measured Data'!$E91*'Measured Data'!#REF!/'In Process Calc.'!$J93,"")</f>
        <v/>
      </c>
      <c r="AJ99" s="244" t="str">
        <f>IF('Measured Data'!$E91&gt;0,'Measured Data'!AJ90+'Measured Data'!$E91*'Measured Data'!#REF!/'In Process Calc.'!$J93,"")</f>
        <v/>
      </c>
      <c r="AK99" s="244" t="str">
        <f>IF('Measured Data'!$E91&gt;0,'Measured Data'!AK90+'Measured Data'!$E91*'Measured Data'!#REF!/'In Process Calc.'!$J93,"")</f>
        <v/>
      </c>
      <c r="AL99" s="244" t="str">
        <f>IF('Measured Data'!$E91&gt;0,'Measured Data'!AL90+'Measured Data'!$E91*'Measured Data'!#REF!/'In Process Calc.'!$J93,"")</f>
        <v/>
      </c>
      <c r="AM99" s="244" t="str">
        <f>IF('Measured Data'!$E91&gt;0,'Measured Data'!AM90+'Measured Data'!$E91*'Measured Data'!#REF!/'In Process Calc.'!$J93,"")</f>
        <v/>
      </c>
      <c r="AN99" s="244" t="str">
        <f>IF('Measured Data'!$E91&gt;0,'Measured Data'!AN90+'Measured Data'!$E91*'Measured Data'!#REF!/'In Process Calc.'!$J93,"")</f>
        <v/>
      </c>
      <c r="AO99" s="244" t="str">
        <f>IF('Measured Data'!$E91&gt;0,'Measured Data'!AO90+'Measured Data'!$E91*'Measured Data'!#REF!/'In Process Calc.'!$J93,"")</f>
        <v/>
      </c>
      <c r="AP99" s="244" t="str">
        <f>IF('Measured Data'!$E91&gt;0,'Measured Data'!AP90+'Measured Data'!$E91*'Measured Data'!AQ90/'In Process Calc.'!$J93,"")</f>
        <v/>
      </c>
      <c r="AQ99" s="244" t="str">
        <f>IF('Measured Data'!$E91&gt;0,'Measured Data'!#REF!+'Measured Data'!$E91*'Measured Data'!AR90/'In Process Calc.'!$J93,"")</f>
        <v/>
      </c>
      <c r="AR99" s="244" t="str">
        <f>IF('Measured Data'!$E91&gt;0,'Measured Data'!#REF!,"")</f>
        <v/>
      </c>
      <c r="AS99" s="244" t="str">
        <f>IF('Measured Data'!$E91&gt;0,'Measured Data'!#REF!,"")</f>
        <v/>
      </c>
      <c r="AT99" s="244" t="str">
        <f>IF('Measured Data'!$E91&gt;0,'Measured Data'!#REF!,"")</f>
        <v/>
      </c>
      <c r="AU99" s="244" t="str">
        <f>IF('Measured Data'!$E91&gt;0,'Measured Data'!#REF!,"")</f>
        <v/>
      </c>
      <c r="AV99" s="244" t="str">
        <f>IF('Measured Data'!$E91&gt;0,'Measured Data'!#REF!,"")</f>
        <v/>
      </c>
      <c r="AW99" s="244" t="str">
        <f>IF('Measured Data'!$E91&gt;0,'Measured Data'!#REF!,"")</f>
        <v/>
      </c>
      <c r="AX99" s="244" t="str">
        <f>IF('Measured Data'!$E91&gt;0,'Measured Data'!#REF!,"")</f>
        <v/>
      </c>
      <c r="AY99" s="244" t="str">
        <f>IF('Measured Data'!$E91&gt;0,'Measured Data'!#REF!,"")</f>
        <v/>
      </c>
      <c r="AZ99" s="244" t="str">
        <f>IF('Measured Data'!$E91&gt;0,'Measured Data'!#REF!,"")</f>
        <v/>
      </c>
      <c r="BA99" s="244" t="str">
        <f>IF('Measured Data'!$E91&gt;0,'Measured Data'!#REF!,"")</f>
        <v/>
      </c>
      <c r="BB99" s="244" t="str">
        <f>IF('Measured Data'!$E91&gt;0,'Measured Data'!#REF!,"")</f>
        <v/>
      </c>
      <c r="BC99" s="244" t="str">
        <f>IF('Measured Data'!$E91&gt;0,'Measured Data'!#REF!,"")</f>
        <v/>
      </c>
      <c r="BD99" s="244" t="str">
        <f>IF('Measured Data'!$E91&gt;0,'Measured Data'!#REF!,"")</f>
        <v/>
      </c>
      <c r="BE99" s="244" t="str">
        <f>IF('Measured Data'!$E91&gt;0,'Measured Data'!#REF!,"")</f>
        <v/>
      </c>
      <c r="BF99" s="244" t="str">
        <f>IF('Measured Data'!$E91&gt;0,'Measured Data'!#REF!,"")</f>
        <v/>
      </c>
      <c r="BG99" s="244" t="str">
        <f>IF('Measured Data'!$E91&gt;0,'Measured Data'!#REF!,"")</f>
        <v/>
      </c>
      <c r="BH99" s="244" t="str">
        <f>IF('Measured Data'!$E91&gt;0,'Measured Data'!#REF!,"")</f>
        <v/>
      </c>
      <c r="BI99" s="244" t="str">
        <f>IF('Measured Data'!$E91&gt;0,'Measured Data'!#REF!,"")</f>
        <v/>
      </c>
      <c r="BJ99" s="244" t="str">
        <f>IF('Measured Data'!$E91&gt;0,'Measured Data'!#REF!,"")</f>
        <v/>
      </c>
      <c r="BK99" s="244" t="str">
        <f>IF('Measured Data'!$E91&gt;0,'Measured Data'!#REF!,"")</f>
        <v/>
      </c>
      <c r="BL99" s="244" t="str">
        <f>IF('Measured Data'!$E91&gt;0,'Measured Data'!#REF!,"")</f>
        <v/>
      </c>
      <c r="BM99" s="244" t="str">
        <f>IF('Measured Data'!$E91&gt;0,'Measured Data'!#REF!,"")</f>
        <v/>
      </c>
      <c r="BN99" s="244" t="str">
        <f>IF('Measured Data'!$E91&gt;0,'In Process Calc.'!B92,"")</f>
        <v/>
      </c>
      <c r="BO99" s="244" t="str">
        <f>IF('Measured Data'!$E91&gt;0,'In Process Calc.'!C92,"")</f>
        <v/>
      </c>
    </row>
    <row r="100" spans="1:67">
      <c r="A100" s="238" t="str">
        <f>IF('Measured Data'!$E92&gt;0,'Measured Data'!$B$1,"")</f>
        <v/>
      </c>
      <c r="B100" s="238" t="str">
        <f>IF('Measured Data'!$E92&gt;0,'Measured Data'!A91+0.1,"")</f>
        <v/>
      </c>
      <c r="C100" s="242" t="str">
        <f>IF('Measured Data'!$E92&gt;0,'Measured Data'!B91,"")</f>
        <v/>
      </c>
      <c r="D100" s="247" t="str">
        <f>IF('Measured Data'!$E92&gt;0,'Measured Data'!C91,"")</f>
        <v/>
      </c>
      <c r="E100" s="238" t="str">
        <f>IF('Measured Data'!$E92&gt;0,'Measured Data'!D91,"")</f>
        <v/>
      </c>
      <c r="F100" s="238" t="str">
        <f>IF('Measured Data'!$E92&gt;0,'Measured Data'!E91,"")</f>
        <v/>
      </c>
      <c r="G100" s="238" t="str">
        <f>IF('Measured Data'!$E92&gt;0,'Measured Data'!G91,"")</f>
        <v/>
      </c>
      <c r="H100" s="243" t="str">
        <f>IF('Measured Data'!$E92&gt;0,'Measured Data'!H91,"")</f>
        <v/>
      </c>
      <c r="I100" s="243" t="str">
        <f>IF('Measured Data'!$E92&gt;0,'Measured Data'!I91,"")</f>
        <v/>
      </c>
      <c r="J100" s="243" t="str">
        <f>IF('Measured Data'!$E92&gt;0,'Measured Data'!J91,"")</f>
        <v/>
      </c>
      <c r="K100" s="243" t="str">
        <f>IF('Measured Data'!$E92&gt;0,'Measured Data'!K91,"")</f>
        <v/>
      </c>
      <c r="L100" s="238" t="str">
        <f>IF('Measured Data'!$E92&gt;0,'Measured Data'!L91,"")</f>
        <v/>
      </c>
      <c r="M100" s="238" t="str">
        <f>IF('Measured Data'!$E92&gt;0,'Measured Data'!M91,"")</f>
        <v/>
      </c>
      <c r="N100" s="238" t="str">
        <f>IF('Measured Data'!$E92&gt;0,'Measured Data'!N91,"")</f>
        <v/>
      </c>
      <c r="O100" s="238" t="str">
        <f>IF('Measured Data'!$E92&gt;0,'Measured Data'!O91,"")</f>
        <v/>
      </c>
      <c r="P100" s="238" t="str">
        <f>IF('Measured Data'!$E92&gt;0,'Measured Data'!P91,"")</f>
        <v/>
      </c>
      <c r="Q100" s="238" t="str">
        <f>IF('Measured Data'!$E92&gt;0,'Measured Data'!Q91,"")</f>
        <v/>
      </c>
      <c r="R100" s="238" t="str">
        <f>IF('Measured Data'!$E92&gt;0,'Measured Data'!R91,"")</f>
        <v/>
      </c>
      <c r="S100" s="238" t="str">
        <f>IF('Measured Data'!$E92&gt;0,'Measured Data'!S91,"")</f>
        <v/>
      </c>
      <c r="T100" s="244" t="str">
        <f>IF('Measured Data'!$E92&gt;0,'Measured Data'!T91+'Measured Data'!$E92*'Measured Data'!#REF!/'In Process Calc.'!$J94,"")</f>
        <v/>
      </c>
      <c r="U100" s="244" t="str">
        <f>IF('Measured Data'!$E92&gt;0,'Measured Data'!U91+'Measured Data'!$E92*'Measured Data'!#REF!/'In Process Calc.'!$J94,"")</f>
        <v/>
      </c>
      <c r="V100" s="244" t="str">
        <f>IF('Measured Data'!$E92&gt;0,'Measured Data'!V91+'Measured Data'!$E92*'Measured Data'!#REF!/'In Process Calc.'!$J94,"")</f>
        <v/>
      </c>
      <c r="W100" s="244" t="str">
        <f>IF('Measured Data'!$E92&gt;0,'Measured Data'!W91+'Measured Data'!$E92*'Measured Data'!#REF!/'In Process Calc.'!$J94,"")</f>
        <v/>
      </c>
      <c r="X100" s="244" t="str">
        <f>IF('Measured Data'!$E92&gt;0,'Measured Data'!X91+'Measured Data'!$E92*'Measured Data'!#REF!/'In Process Calc.'!$J94,"")</f>
        <v/>
      </c>
      <c r="Y100" s="244" t="str">
        <f>IF('Measured Data'!$E92&gt;0,'Measured Data'!Y91+'Measured Data'!$E92*'Measured Data'!#REF!/'In Process Calc.'!$J94,"")</f>
        <v/>
      </c>
      <c r="Z100" s="244" t="str">
        <f>IF('Measured Data'!$E92&gt;0,'Measured Data'!Z91+'Measured Data'!$E92*'Measured Data'!#REF!/'In Process Calc.'!$J94,"")</f>
        <v/>
      </c>
      <c r="AA100" s="244" t="str">
        <f>IF('Measured Data'!$E92&gt;0,'Measured Data'!AA91+'Measured Data'!$E92*'Measured Data'!#REF!/'In Process Calc.'!$J94,"")</f>
        <v/>
      </c>
      <c r="AB100" s="244" t="str">
        <f>IF('Measured Data'!$E92&gt;0,'Measured Data'!AB91+'Measured Data'!$E92*'Measured Data'!#REF!/'In Process Calc.'!$J94,"")</f>
        <v/>
      </c>
      <c r="AC100" s="244" t="str">
        <f>IF('Measured Data'!$E92&gt;0,'Measured Data'!AC91+'Measured Data'!$E92*'Measured Data'!#REF!/'In Process Calc.'!$J94,"")</f>
        <v/>
      </c>
      <c r="AD100" s="244" t="str">
        <f>IF('Measured Data'!$E92&gt;0,'Measured Data'!AD91+'Measured Data'!$E92*'Measured Data'!#REF!/'In Process Calc.'!$J94,"")</f>
        <v/>
      </c>
      <c r="AE100" s="244" t="str">
        <f>IF('Measured Data'!$E92&gt;0,'Measured Data'!AE91+'Measured Data'!$E92*'Measured Data'!#REF!/'In Process Calc.'!$J94,"")</f>
        <v/>
      </c>
      <c r="AF100" s="244" t="str">
        <f>IF('Measured Data'!$E92&gt;0,'Measured Data'!AF91+'Measured Data'!$E92*'Measured Data'!#REF!/'In Process Calc.'!$J94,"")</f>
        <v/>
      </c>
      <c r="AG100" s="244" t="str">
        <f>IF('Measured Data'!$E92&gt;0,'Measured Data'!AG91+'Measured Data'!$E92*'Measured Data'!#REF!/'In Process Calc.'!$J94,"")</f>
        <v/>
      </c>
      <c r="AH100" s="244" t="str">
        <f>IF('Measured Data'!$E92&gt;0,'Measured Data'!AH91+'Measured Data'!$E92*'Measured Data'!#REF!/'In Process Calc.'!$J94,"")</f>
        <v/>
      </c>
      <c r="AI100" s="244" t="str">
        <f>IF('Measured Data'!$E92&gt;0,'Measured Data'!AI91+'Measured Data'!$E92*'Measured Data'!#REF!/'In Process Calc.'!$J94,"")</f>
        <v/>
      </c>
      <c r="AJ100" s="244" t="str">
        <f>IF('Measured Data'!$E92&gt;0,'Measured Data'!AJ91+'Measured Data'!$E92*'Measured Data'!#REF!/'In Process Calc.'!$J94,"")</f>
        <v/>
      </c>
      <c r="AK100" s="244" t="str">
        <f>IF('Measured Data'!$E92&gt;0,'Measured Data'!AK91+'Measured Data'!$E92*'Measured Data'!#REF!/'In Process Calc.'!$J94,"")</f>
        <v/>
      </c>
      <c r="AL100" s="244" t="str">
        <f>IF('Measured Data'!$E92&gt;0,'Measured Data'!AL91+'Measured Data'!$E92*'Measured Data'!#REF!/'In Process Calc.'!$J94,"")</f>
        <v/>
      </c>
      <c r="AM100" s="244" t="str">
        <f>IF('Measured Data'!$E92&gt;0,'Measured Data'!AM91+'Measured Data'!$E92*'Measured Data'!#REF!/'In Process Calc.'!$J94,"")</f>
        <v/>
      </c>
      <c r="AN100" s="244" t="str">
        <f>IF('Measured Data'!$E92&gt;0,'Measured Data'!AN91+'Measured Data'!$E92*'Measured Data'!#REF!/'In Process Calc.'!$J94,"")</f>
        <v/>
      </c>
      <c r="AO100" s="244" t="str">
        <f>IF('Measured Data'!$E92&gt;0,'Measured Data'!AO91+'Measured Data'!$E92*'Measured Data'!#REF!/'In Process Calc.'!$J94,"")</f>
        <v/>
      </c>
      <c r="AP100" s="244" t="str">
        <f>IF('Measured Data'!$E92&gt;0,'Measured Data'!AP91+'Measured Data'!$E92*'Measured Data'!AQ91/'In Process Calc.'!$J94,"")</f>
        <v/>
      </c>
      <c r="AQ100" s="244" t="str">
        <f>IF('Measured Data'!$E92&gt;0,'Measured Data'!#REF!+'Measured Data'!$E92*'Measured Data'!AR91/'In Process Calc.'!$J94,"")</f>
        <v/>
      </c>
      <c r="AR100" s="244" t="str">
        <f>IF('Measured Data'!$E92&gt;0,'Measured Data'!#REF!,"")</f>
        <v/>
      </c>
      <c r="AS100" s="244" t="str">
        <f>IF('Measured Data'!$E92&gt;0,'Measured Data'!#REF!,"")</f>
        <v/>
      </c>
      <c r="AT100" s="244" t="str">
        <f>IF('Measured Data'!$E92&gt;0,'Measured Data'!#REF!,"")</f>
        <v/>
      </c>
      <c r="AU100" s="244" t="str">
        <f>IF('Measured Data'!$E92&gt;0,'Measured Data'!#REF!,"")</f>
        <v/>
      </c>
      <c r="AV100" s="244" t="str">
        <f>IF('Measured Data'!$E92&gt;0,'Measured Data'!#REF!,"")</f>
        <v/>
      </c>
      <c r="AW100" s="244" t="str">
        <f>IF('Measured Data'!$E92&gt;0,'Measured Data'!#REF!,"")</f>
        <v/>
      </c>
      <c r="AX100" s="244" t="str">
        <f>IF('Measured Data'!$E92&gt;0,'Measured Data'!#REF!,"")</f>
        <v/>
      </c>
      <c r="AY100" s="244" t="str">
        <f>IF('Measured Data'!$E92&gt;0,'Measured Data'!#REF!,"")</f>
        <v/>
      </c>
      <c r="AZ100" s="244" t="str">
        <f>IF('Measured Data'!$E92&gt;0,'Measured Data'!#REF!,"")</f>
        <v/>
      </c>
      <c r="BA100" s="244" t="str">
        <f>IF('Measured Data'!$E92&gt;0,'Measured Data'!#REF!,"")</f>
        <v/>
      </c>
      <c r="BB100" s="244" t="str">
        <f>IF('Measured Data'!$E92&gt;0,'Measured Data'!#REF!,"")</f>
        <v/>
      </c>
      <c r="BC100" s="244" t="str">
        <f>IF('Measured Data'!$E92&gt;0,'Measured Data'!#REF!,"")</f>
        <v/>
      </c>
      <c r="BD100" s="244" t="str">
        <f>IF('Measured Data'!$E92&gt;0,'Measured Data'!#REF!,"")</f>
        <v/>
      </c>
      <c r="BE100" s="244" t="str">
        <f>IF('Measured Data'!$E92&gt;0,'Measured Data'!#REF!,"")</f>
        <v/>
      </c>
      <c r="BF100" s="244" t="str">
        <f>IF('Measured Data'!$E92&gt;0,'Measured Data'!#REF!,"")</f>
        <v/>
      </c>
      <c r="BG100" s="244" t="str">
        <f>IF('Measured Data'!$E92&gt;0,'Measured Data'!#REF!,"")</f>
        <v/>
      </c>
      <c r="BH100" s="244" t="str">
        <f>IF('Measured Data'!$E92&gt;0,'Measured Data'!#REF!,"")</f>
        <v/>
      </c>
      <c r="BI100" s="244" t="str">
        <f>IF('Measured Data'!$E92&gt;0,'Measured Data'!#REF!,"")</f>
        <v/>
      </c>
      <c r="BJ100" s="244" t="str">
        <f>IF('Measured Data'!$E92&gt;0,'Measured Data'!#REF!,"")</f>
        <v/>
      </c>
      <c r="BK100" s="244" t="str">
        <f>IF('Measured Data'!$E92&gt;0,'Measured Data'!#REF!,"")</f>
        <v/>
      </c>
      <c r="BL100" s="244" t="str">
        <f>IF('Measured Data'!$E92&gt;0,'Measured Data'!#REF!,"")</f>
        <v/>
      </c>
      <c r="BM100" s="244" t="str">
        <f>IF('Measured Data'!$E92&gt;0,'Measured Data'!#REF!,"")</f>
        <v/>
      </c>
      <c r="BN100" s="244" t="str">
        <f>IF('Measured Data'!$E92&gt;0,'In Process Calc.'!B93,"")</f>
        <v/>
      </c>
      <c r="BO100" s="244" t="str">
        <f>IF('Measured Data'!$E92&gt;0,'In Process Calc.'!C93,"")</f>
        <v/>
      </c>
    </row>
    <row r="101" spans="1:67">
      <c r="A101" s="238" t="str">
        <f>IF('Measured Data'!$E93&gt;0,'Measured Data'!$B$1,"")</f>
        <v/>
      </c>
      <c r="B101" s="238" t="str">
        <f>IF('Measured Data'!$E93&gt;0,'Measured Data'!A92+0.1,"")</f>
        <v/>
      </c>
      <c r="C101" s="242" t="str">
        <f>IF('Measured Data'!$E93&gt;0,'Measured Data'!B92,"")</f>
        <v/>
      </c>
      <c r="D101" s="247" t="str">
        <f>IF('Measured Data'!$E93&gt;0,'Measured Data'!C92,"")</f>
        <v/>
      </c>
      <c r="E101" s="238" t="str">
        <f>IF('Measured Data'!$E93&gt;0,'Measured Data'!D92,"")</f>
        <v/>
      </c>
      <c r="F101" s="238" t="str">
        <f>IF('Measured Data'!$E93&gt;0,'Measured Data'!E92,"")</f>
        <v/>
      </c>
      <c r="G101" s="238" t="str">
        <f>IF('Measured Data'!$E93&gt;0,'Measured Data'!G92,"")</f>
        <v/>
      </c>
      <c r="H101" s="243" t="str">
        <f>IF('Measured Data'!$E93&gt;0,'Measured Data'!H92,"")</f>
        <v/>
      </c>
      <c r="I101" s="243" t="str">
        <f>IF('Measured Data'!$E93&gt;0,'Measured Data'!I92,"")</f>
        <v/>
      </c>
      <c r="J101" s="243" t="str">
        <f>IF('Measured Data'!$E93&gt;0,'Measured Data'!J92,"")</f>
        <v/>
      </c>
      <c r="K101" s="243" t="str">
        <f>IF('Measured Data'!$E93&gt;0,'Measured Data'!K92,"")</f>
        <v/>
      </c>
      <c r="L101" s="238" t="str">
        <f>IF('Measured Data'!$E93&gt;0,'Measured Data'!L92,"")</f>
        <v/>
      </c>
      <c r="M101" s="238" t="str">
        <f>IF('Measured Data'!$E93&gt;0,'Measured Data'!M92,"")</f>
        <v/>
      </c>
      <c r="N101" s="238" t="str">
        <f>IF('Measured Data'!$E93&gt;0,'Measured Data'!N92,"")</f>
        <v/>
      </c>
      <c r="O101" s="238" t="str">
        <f>IF('Measured Data'!$E93&gt;0,'Measured Data'!O92,"")</f>
        <v/>
      </c>
      <c r="P101" s="238" t="str">
        <f>IF('Measured Data'!$E93&gt;0,'Measured Data'!P92,"")</f>
        <v/>
      </c>
      <c r="Q101" s="238" t="str">
        <f>IF('Measured Data'!$E93&gt;0,'Measured Data'!Q92,"")</f>
        <v/>
      </c>
      <c r="R101" s="238" t="str">
        <f>IF('Measured Data'!$E93&gt;0,'Measured Data'!R92,"")</f>
        <v/>
      </c>
      <c r="S101" s="238" t="str">
        <f>IF('Measured Data'!$E93&gt;0,'Measured Data'!S92,"")</f>
        <v/>
      </c>
      <c r="T101" s="244" t="str">
        <f>IF('Measured Data'!$E93&gt;0,'Measured Data'!T92+'Measured Data'!$E93*'Measured Data'!#REF!/'In Process Calc.'!$J95,"")</f>
        <v/>
      </c>
      <c r="U101" s="244" t="str">
        <f>IF('Measured Data'!$E93&gt;0,'Measured Data'!U92+'Measured Data'!$E93*'Measured Data'!#REF!/'In Process Calc.'!$J95,"")</f>
        <v/>
      </c>
      <c r="V101" s="244" t="str">
        <f>IF('Measured Data'!$E93&gt;0,'Measured Data'!V92+'Measured Data'!$E93*'Measured Data'!#REF!/'In Process Calc.'!$J95,"")</f>
        <v/>
      </c>
      <c r="W101" s="244" t="str">
        <f>IF('Measured Data'!$E93&gt;0,'Measured Data'!W92+'Measured Data'!$E93*'Measured Data'!#REF!/'In Process Calc.'!$J95,"")</f>
        <v/>
      </c>
      <c r="X101" s="244" t="str">
        <f>IF('Measured Data'!$E93&gt;0,'Measured Data'!X92+'Measured Data'!$E93*'Measured Data'!#REF!/'In Process Calc.'!$J95,"")</f>
        <v/>
      </c>
      <c r="Y101" s="244" t="str">
        <f>IF('Measured Data'!$E93&gt;0,'Measured Data'!Y92+'Measured Data'!$E93*'Measured Data'!#REF!/'In Process Calc.'!$J95,"")</f>
        <v/>
      </c>
      <c r="Z101" s="244" t="str">
        <f>IF('Measured Data'!$E93&gt;0,'Measured Data'!Z92+'Measured Data'!$E93*'Measured Data'!#REF!/'In Process Calc.'!$J95,"")</f>
        <v/>
      </c>
      <c r="AA101" s="244" t="str">
        <f>IF('Measured Data'!$E93&gt;0,'Measured Data'!AA92+'Measured Data'!$E93*'Measured Data'!#REF!/'In Process Calc.'!$J95,"")</f>
        <v/>
      </c>
      <c r="AB101" s="244" t="str">
        <f>IF('Measured Data'!$E93&gt;0,'Measured Data'!AB92+'Measured Data'!$E93*'Measured Data'!#REF!/'In Process Calc.'!$J95,"")</f>
        <v/>
      </c>
      <c r="AC101" s="244" t="str">
        <f>IF('Measured Data'!$E93&gt;0,'Measured Data'!AC92+'Measured Data'!$E93*'Measured Data'!#REF!/'In Process Calc.'!$J95,"")</f>
        <v/>
      </c>
      <c r="AD101" s="244" t="str">
        <f>IF('Measured Data'!$E93&gt;0,'Measured Data'!AD92+'Measured Data'!$E93*'Measured Data'!#REF!/'In Process Calc.'!$J95,"")</f>
        <v/>
      </c>
      <c r="AE101" s="244" t="str">
        <f>IF('Measured Data'!$E93&gt;0,'Measured Data'!AE92+'Measured Data'!$E93*'Measured Data'!#REF!/'In Process Calc.'!$J95,"")</f>
        <v/>
      </c>
      <c r="AF101" s="244" t="str">
        <f>IF('Measured Data'!$E93&gt;0,'Measured Data'!AF92+'Measured Data'!$E93*'Measured Data'!#REF!/'In Process Calc.'!$J95,"")</f>
        <v/>
      </c>
      <c r="AG101" s="244" t="str">
        <f>IF('Measured Data'!$E93&gt;0,'Measured Data'!AG92+'Measured Data'!$E93*'Measured Data'!#REF!/'In Process Calc.'!$J95,"")</f>
        <v/>
      </c>
      <c r="AH101" s="244" t="str">
        <f>IF('Measured Data'!$E93&gt;0,'Measured Data'!AH92+'Measured Data'!$E93*'Measured Data'!#REF!/'In Process Calc.'!$J95,"")</f>
        <v/>
      </c>
      <c r="AI101" s="244" t="str">
        <f>IF('Measured Data'!$E93&gt;0,'Measured Data'!AI92+'Measured Data'!$E93*'Measured Data'!#REF!/'In Process Calc.'!$J95,"")</f>
        <v/>
      </c>
      <c r="AJ101" s="244" t="str">
        <f>IF('Measured Data'!$E93&gt;0,'Measured Data'!AJ92+'Measured Data'!$E93*'Measured Data'!#REF!/'In Process Calc.'!$J95,"")</f>
        <v/>
      </c>
      <c r="AK101" s="244" t="str">
        <f>IF('Measured Data'!$E93&gt;0,'Measured Data'!AK92+'Measured Data'!$E93*'Measured Data'!#REF!/'In Process Calc.'!$J95,"")</f>
        <v/>
      </c>
      <c r="AL101" s="244" t="str">
        <f>IF('Measured Data'!$E93&gt;0,'Measured Data'!AL92+'Measured Data'!$E93*'Measured Data'!#REF!/'In Process Calc.'!$J95,"")</f>
        <v/>
      </c>
      <c r="AM101" s="244" t="str">
        <f>IF('Measured Data'!$E93&gt;0,'Measured Data'!AM92+'Measured Data'!$E93*'Measured Data'!#REF!/'In Process Calc.'!$J95,"")</f>
        <v/>
      </c>
      <c r="AN101" s="244" t="str">
        <f>IF('Measured Data'!$E93&gt;0,'Measured Data'!AN92+'Measured Data'!$E93*'Measured Data'!#REF!/'In Process Calc.'!$J95,"")</f>
        <v/>
      </c>
      <c r="AO101" s="244" t="str">
        <f>IF('Measured Data'!$E93&gt;0,'Measured Data'!AO92+'Measured Data'!$E93*'Measured Data'!#REF!/'In Process Calc.'!$J95,"")</f>
        <v/>
      </c>
      <c r="AP101" s="244" t="str">
        <f>IF('Measured Data'!$E93&gt;0,'Measured Data'!AP92+'Measured Data'!$E93*'Measured Data'!AQ92/'In Process Calc.'!$J95,"")</f>
        <v/>
      </c>
      <c r="AQ101" s="244" t="str">
        <f>IF('Measured Data'!$E93&gt;0,'Measured Data'!#REF!+'Measured Data'!$E93*'Measured Data'!AR92/'In Process Calc.'!$J95,"")</f>
        <v/>
      </c>
      <c r="AR101" s="244" t="str">
        <f>IF('Measured Data'!$E93&gt;0,'Measured Data'!#REF!,"")</f>
        <v/>
      </c>
      <c r="AS101" s="244" t="str">
        <f>IF('Measured Data'!$E93&gt;0,'Measured Data'!#REF!,"")</f>
        <v/>
      </c>
      <c r="AT101" s="244" t="str">
        <f>IF('Measured Data'!$E93&gt;0,'Measured Data'!#REF!,"")</f>
        <v/>
      </c>
      <c r="AU101" s="244" t="str">
        <f>IF('Measured Data'!$E93&gt;0,'Measured Data'!#REF!,"")</f>
        <v/>
      </c>
      <c r="AV101" s="244" t="str">
        <f>IF('Measured Data'!$E93&gt;0,'Measured Data'!#REF!,"")</f>
        <v/>
      </c>
      <c r="AW101" s="244" t="str">
        <f>IF('Measured Data'!$E93&gt;0,'Measured Data'!#REF!,"")</f>
        <v/>
      </c>
      <c r="AX101" s="244" t="str">
        <f>IF('Measured Data'!$E93&gt;0,'Measured Data'!#REF!,"")</f>
        <v/>
      </c>
      <c r="AY101" s="244" t="str">
        <f>IF('Measured Data'!$E93&gt;0,'Measured Data'!#REF!,"")</f>
        <v/>
      </c>
      <c r="AZ101" s="244" t="str">
        <f>IF('Measured Data'!$E93&gt;0,'Measured Data'!#REF!,"")</f>
        <v/>
      </c>
      <c r="BA101" s="244" t="str">
        <f>IF('Measured Data'!$E93&gt;0,'Measured Data'!#REF!,"")</f>
        <v/>
      </c>
      <c r="BB101" s="244" t="str">
        <f>IF('Measured Data'!$E93&gt;0,'Measured Data'!#REF!,"")</f>
        <v/>
      </c>
      <c r="BC101" s="244" t="str">
        <f>IF('Measured Data'!$E93&gt;0,'Measured Data'!#REF!,"")</f>
        <v/>
      </c>
      <c r="BD101" s="244" t="str">
        <f>IF('Measured Data'!$E93&gt;0,'Measured Data'!#REF!,"")</f>
        <v/>
      </c>
      <c r="BE101" s="244" t="str">
        <f>IF('Measured Data'!$E93&gt;0,'Measured Data'!#REF!,"")</f>
        <v/>
      </c>
      <c r="BF101" s="244" t="str">
        <f>IF('Measured Data'!$E93&gt;0,'Measured Data'!#REF!,"")</f>
        <v/>
      </c>
      <c r="BG101" s="244" t="str">
        <f>IF('Measured Data'!$E93&gt;0,'Measured Data'!#REF!,"")</f>
        <v/>
      </c>
      <c r="BH101" s="244" t="str">
        <f>IF('Measured Data'!$E93&gt;0,'Measured Data'!#REF!,"")</f>
        <v/>
      </c>
      <c r="BI101" s="244" t="str">
        <f>IF('Measured Data'!$E93&gt;0,'Measured Data'!#REF!,"")</f>
        <v/>
      </c>
      <c r="BJ101" s="244" t="str">
        <f>IF('Measured Data'!$E93&gt;0,'Measured Data'!#REF!,"")</f>
        <v/>
      </c>
      <c r="BK101" s="244" t="str">
        <f>IF('Measured Data'!$E93&gt;0,'Measured Data'!#REF!,"")</f>
        <v/>
      </c>
      <c r="BL101" s="244" t="str">
        <f>IF('Measured Data'!$E93&gt;0,'Measured Data'!#REF!,"")</f>
        <v/>
      </c>
      <c r="BM101" s="244" t="str">
        <f>IF('Measured Data'!$E93&gt;0,'Measured Data'!#REF!,"")</f>
        <v/>
      </c>
      <c r="BN101" s="244" t="str">
        <f>IF('Measured Data'!$E93&gt;0,'In Process Calc.'!B94,"")</f>
        <v/>
      </c>
      <c r="BO101" s="244" t="str">
        <f>IF('Measured Data'!$E93&gt;0,'In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2022-07-14T10:14:47Z</dcterms:modified>
</cp:coreProperties>
</file>