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sheetId="1" r:id="rId3"/>
    <sheet state="visible" name="Início" sheetId="2" r:id="rId4"/>
    <sheet state="visible" name="FP" sheetId="3" r:id="rId5"/>
    <sheet state="visible" name="ALI" sheetId="4" r:id="rId6"/>
    <sheet state="visible" name="AIE" sheetId="5" r:id="rId7"/>
    <sheet state="visible" name="EE" sheetId="6" r:id="rId8"/>
    <sheet state="visible" name="SE" sheetId="7" r:id="rId9"/>
    <sheet state="visible" name="CE" sheetId="8" r:id="rId10"/>
    <sheet state="visible" name="FA" sheetId="9" r:id="rId11"/>
    <sheet state="visible" name="Custos" sheetId="10" r:id="rId12"/>
    <sheet state="visible" name="DP"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
      <text>
        <t xml:space="preserve">Fator de Participação</t>
      </text>
    </comment>
  </commentList>
</comments>
</file>

<file path=xl/sharedStrings.xml><?xml version="1.0" encoding="utf-8"?>
<sst xmlns="http://schemas.openxmlformats.org/spreadsheetml/2006/main" count="279" uniqueCount="194">
  <si>
    <t>Cálculo de PF em Sistemas</t>
  </si>
  <si>
    <t>Auxiliar na Contagem de PF</t>
  </si>
  <si>
    <t>Versão 1.0</t>
  </si>
  <si>
    <t>Projeto:</t>
  </si>
  <si>
    <t>Total de Pontos não ajustáveis</t>
  </si>
  <si>
    <t>Instruções</t>
  </si>
  <si>
    <t>Fome Zero</t>
  </si>
  <si>
    <t>Sigla</t>
  </si>
  <si>
    <t>Cliente:</t>
  </si>
  <si>
    <t>O sucesso de uma tomada de decisão a partir da medição de projetos em uma empresa depende não só da confiabilidade da métrica aplicada, como também da agilidade no cálculo do porte de seus projetos. Este conjunto de planilhas auxiliam na técnica de Contagem de Pontos por Função (NESMA e IFPUG) e oferece estimativas de prazo e custos para um projeto de acordo com a produtividade da equipe.</t>
  </si>
  <si>
    <t>Alunos</t>
  </si>
  <si>
    <t>Data:</t>
  </si>
  <si>
    <t>Para simplificar o uso desta planilha, foi adotado o seguinte esquema de cores para as diversas células:</t>
  </si>
  <si>
    <t>Valor da Contagem conforme o IFPUG</t>
  </si>
  <si>
    <t>Entrada de Informação</t>
  </si>
  <si>
    <t>Total de Pontos não ajustáveis:</t>
  </si>
  <si>
    <t>Cabeçalho</t>
  </si>
  <si>
    <t>Fixa ou de Cálculo</t>
  </si>
  <si>
    <t>Tipo</t>
  </si>
  <si>
    <t>Complex.</t>
  </si>
  <si>
    <t>Contagem</t>
  </si>
  <si>
    <t>Peso</t>
  </si>
  <si>
    <t>PF</t>
  </si>
  <si>
    <t>FP%</t>
  </si>
  <si>
    <t>ALI</t>
  </si>
  <si>
    <t>Identificação</t>
  </si>
  <si>
    <t>Arquivos Lógicos Internos</t>
  </si>
  <si>
    <t>Totalização</t>
  </si>
  <si>
    <t>Baixa</t>
  </si>
  <si>
    <t xml:space="preserve"> PF</t>
  </si>
  <si>
    <t>Fator de Ajuste:</t>
  </si>
  <si>
    <t>Total de Pontos Ajustáveis:</t>
  </si>
  <si>
    <t>Valor da Contagem conforme a NESMA</t>
  </si>
  <si>
    <t>Valor da Contagem Indicativa:</t>
  </si>
  <si>
    <t>Valor da Contagem Estimada:</t>
  </si>
  <si>
    <t>Média</t>
  </si>
  <si>
    <t>Alta</t>
  </si>
  <si>
    <t>ALI – Arquivos Lógicos Internos</t>
  </si>
  <si>
    <t>Baixa:</t>
  </si>
  <si>
    <t>AIE</t>
  </si>
  <si>
    <t>Arquivos Interface Internos</t>
  </si>
  <si>
    <t>Média:</t>
  </si>
  <si>
    <t>Alta:</t>
  </si>
  <si>
    <t>EE</t>
  </si>
  <si>
    <t>Entradas Externas</t>
  </si>
  <si>
    <t>Lista de Arquivos</t>
  </si>
  <si>
    <t>TD</t>
  </si>
  <si>
    <t>TR</t>
  </si>
  <si>
    <t>Complexidade</t>
  </si>
  <si>
    <t>Observações</t>
  </si>
  <si>
    <t>AIE – Arquivos Interface Externos</t>
  </si>
  <si>
    <t>Prato</t>
  </si>
  <si>
    <t>Cupom fiscal</t>
  </si>
  <si>
    <t>SE</t>
  </si>
  <si>
    <t>Saídas Externas</t>
  </si>
  <si>
    <t>CE</t>
  </si>
  <si>
    <t>Consultas Externas</t>
  </si>
  <si>
    <t>Pedido</t>
  </si>
  <si>
    <t>Produto</t>
  </si>
  <si>
    <t>Mesa</t>
  </si>
  <si>
    <t>São grupos de dados logicamente relacionados ou informações de controle cujo processo de manutenção está sob a responsabilidade de outra aplicação.</t>
  </si>
  <si>
    <t>São grupos de dados logicamente relacionados ou informações de controle que sofrem manutenção pela própria aplicação.</t>
  </si>
  <si>
    <r>
      <t>TD – Tipos de Dados</t>
    </r>
    <r>
      <rPr>
        <rFont val="Arial"/>
        <sz val="10.0"/>
      </rPr>
      <t>: Campo único, não repetitivo e reconhecido pelo Usuário.</t>
    </r>
  </si>
  <si>
    <r>
      <t>TD – Tipos de Dados</t>
    </r>
    <r>
      <rPr>
        <rFont val="Arial"/>
        <sz val="10.0"/>
      </rPr>
      <t>: Campo único, não repetitivo e reconhecido pelo Usuário.</t>
    </r>
  </si>
  <si>
    <t>Total:</t>
  </si>
  <si>
    <r>
      <t>TR – Tipo de Registro</t>
    </r>
    <r>
      <rPr>
        <rFont val="Arial"/>
        <sz val="10.0"/>
      </rPr>
      <t>: Subgrupo de tipo de dados e reconhecido pelo Usuário.</t>
    </r>
  </si>
  <si>
    <r>
      <t>TR – Tipo de Registro</t>
    </r>
    <r>
      <rPr>
        <rFont val="Arial"/>
        <sz val="10.0"/>
      </rPr>
      <t>: Subgrupo de tipo de dados e reconhecido pelo Usuário.</t>
    </r>
  </si>
  <si>
    <t>EE – Entradas Externas</t>
  </si>
  <si>
    <t>SE –Saídas Externas</t>
  </si>
  <si>
    <t>Lista de Entradas</t>
  </si>
  <si>
    <t>Lista de Saídas</t>
  </si>
  <si>
    <t>AL</t>
  </si>
  <si>
    <t>CE – Consultas Externas</t>
  </si>
  <si>
    <t>Insere produto estoque</t>
  </si>
  <si>
    <t>Relatorio cardápio</t>
  </si>
  <si>
    <t>Lista de Consultas</t>
  </si>
  <si>
    <t>Insere produto cardapio</t>
  </si>
  <si>
    <t>Cozinha finaliza pedido</t>
  </si>
  <si>
    <t>Atualiza estoque</t>
  </si>
  <si>
    <t>Gera fatura</t>
  </si>
  <si>
    <t>Relatorio estoque</t>
  </si>
  <si>
    <t>Solicita</t>
  </si>
  <si>
    <t>Lista cardápio</t>
  </si>
  <si>
    <t>Relatorio caixa</t>
  </si>
  <si>
    <t>Mostra valor comanda</t>
  </si>
  <si>
    <t>São processos elementares que tratam dados ou informações de controle, que entram pela fronteira da aplicação com o objetivo principal de efetuar manutenção nos ALI.</t>
  </si>
  <si>
    <r>
      <t>TD – Tipos de Dados</t>
    </r>
    <r>
      <rPr>
        <rFont val="Arial"/>
        <sz val="10.0"/>
      </rPr>
      <t>: Campo único, não repetitivo e reconhecido pelo Usuário.</t>
    </r>
  </si>
  <si>
    <r>
      <t>AL – Arquivo Lógico</t>
    </r>
    <r>
      <rPr>
        <rFont val="Arial"/>
        <sz val="10.0"/>
      </rPr>
      <t>: Um grupo de dados permanentes na perspectiva do usuário. Um ALI ou AIE.</t>
    </r>
  </si>
  <si>
    <t>Consulta disponibilidade  prato</t>
  </si>
  <si>
    <t>Pesquisa cardápio</t>
  </si>
  <si>
    <t>Consulta prato prontos</t>
  </si>
  <si>
    <t>São processos elementares que enviam informações de controle ou dados calculados para o usuário final ou outras aplicações.</t>
  </si>
  <si>
    <r>
      <t>TD – Tipos de Dados</t>
    </r>
    <r>
      <rPr>
        <rFont val="Arial"/>
        <sz val="10.0"/>
      </rPr>
      <t>: Campo único, não repetitivo e reconhecido pelo Usuário.</t>
    </r>
  </si>
  <si>
    <r>
      <t>AL – Arquivo Lógico</t>
    </r>
    <r>
      <rPr>
        <rFont val="Arial"/>
        <sz val="10.0"/>
      </rPr>
      <t>: Um grupo de dados permanentes na perspectiva do usuário. Um ALI ou AIE.</t>
    </r>
  </si>
  <si>
    <t>São processos elementares que enviam informações de controle ou dados não calculados para o usuário final ou outras aplicações.</t>
  </si>
  <si>
    <r>
      <t>TD – Tipos de Dados</t>
    </r>
    <r>
      <rPr>
        <rFont val="Arial"/>
        <sz val="10.0"/>
      </rPr>
      <t>: Campo único, não repetitivo e reconhecido pelo Usuário.</t>
    </r>
  </si>
  <si>
    <r>
      <t>AL – Arquivo Lógico</t>
    </r>
    <r>
      <rPr>
        <rFont val="Arial"/>
        <sz val="10.0"/>
      </rPr>
      <t>: Um grupo de dados permanentes na perspectiva do usuário. Um ALI ou AIE.</t>
    </r>
  </si>
  <si>
    <t>Fator de Ajuste</t>
  </si>
  <si>
    <t>#</t>
  </si>
  <si>
    <t>Características</t>
  </si>
  <si>
    <t>TI</t>
  </si>
  <si>
    <t>São exigidas comunicações de dados?</t>
  </si>
  <si>
    <t>Há função de processamento distribuídas?</t>
  </si>
  <si>
    <t>O desempenho é crítico? Exige Performance?</t>
  </si>
  <si>
    <t>O sistema funcionará num ambiente operacional existente, intensivamente utilizado?</t>
  </si>
  <si>
    <t>A entrada, saída, arquivos e consultas são complexas? Exige Volume de transações?</t>
  </si>
  <si>
    <t>O sistema requer entrada de dados on-line?</t>
  </si>
  <si>
    <t>Exige conhecimento de uso pelo usuário?</t>
  </si>
  <si>
    <t>Existem atualizações on-line?</t>
  </si>
  <si>
    <t>A entrada de dados on-line exige que a transação seja elaborada em múltiplas telas ou operações?</t>
  </si>
  <si>
    <t>O código foi projetado para ser reutilizável?</t>
  </si>
  <si>
    <t>A conversão e instalação estão incluídas no projeto? Fácil de Implantação?</t>
  </si>
  <si>
    <t>O sistema é operado facilmente?</t>
  </si>
  <si>
    <t>O sistema é projetado para múltiplas instalações em diferentes organizações?</t>
  </si>
  <si>
    <t>A aplicação é projetada de forma a facilitar mudanças?</t>
  </si>
  <si>
    <t>Total do Grau de Influência:</t>
  </si>
  <si>
    <t>Indica a funcionalidade geral fornecida pela aplicação ao usuário. Calculado com base em 14 características e produzem uma variação de +/- 35% no tamanho, os graus de influência são os seguinte:</t>
  </si>
  <si>
    <t>Valor</t>
  </si>
  <si>
    <t>TI – Tipo de Influência</t>
  </si>
  <si>
    <t>Sem Influência</t>
  </si>
  <si>
    <t>Pouca Influência</t>
  </si>
  <si>
    <t>Influência Moderada</t>
  </si>
  <si>
    <t>Influência Média</t>
  </si>
  <si>
    <t>Influência Significativa</t>
  </si>
  <si>
    <t>Forte Influência</t>
  </si>
  <si>
    <t>Custos</t>
  </si>
  <si>
    <t>Total de Pontos de Função:</t>
  </si>
  <si>
    <t xml:space="preserve">Tecnologia: </t>
  </si>
  <si>
    <t>Esforço (h/pf):</t>
  </si>
  <si>
    <t>h/pf</t>
  </si>
  <si>
    <t>Classificação da Aplicação:</t>
  </si>
  <si>
    <t>Muito Pequena</t>
  </si>
  <si>
    <t>DP – Defeitos Previstos</t>
  </si>
  <si>
    <t>Esforço Estimado:</t>
  </si>
  <si>
    <r>
      <t xml:space="preserve">Tabela relacionando Tamanho do Software em PF com o </t>
    </r>
    <r>
      <rPr>
        <rFont val="Arial"/>
        <b/>
        <sz val="10.0"/>
      </rPr>
      <t>Número Esperado de Defeitos do Software</t>
    </r>
    <r>
      <rPr>
        <rFont val="Arial"/>
        <sz val="10.0"/>
      </rPr>
      <t>:</t>
    </r>
  </si>
  <si>
    <t>Em horas</t>
  </si>
  <si>
    <t>Defeitos Esperados:</t>
  </si>
  <si>
    <t>N</t>
  </si>
  <si>
    <t>Equipe:</t>
  </si>
  <si>
    <t>pessoas</t>
  </si>
  <si>
    <t>Custo por Tipo de Profissional</t>
  </si>
  <si>
    <t>Em PF = X</t>
  </si>
  <si>
    <t>Hora de Trabalho por dia:</t>
  </si>
  <si>
    <t>horas</t>
  </si>
  <si>
    <t>dias</t>
  </si>
  <si>
    <t>Defeitos Soft = Y</t>
  </si>
  <si>
    <t>Tipo de Profissional</t>
  </si>
  <si>
    <t>%</t>
  </si>
  <si>
    <t>Custo em PF</t>
  </si>
  <si>
    <t>X²</t>
  </si>
  <si>
    <t>Valor por PF</t>
  </si>
  <si>
    <t>X*Y</t>
  </si>
  <si>
    <t>ΣX²</t>
  </si>
  <si>
    <t>ΣX</t>
  </si>
  <si>
    <t>ΣY</t>
  </si>
  <si>
    <t>Totais:</t>
  </si>
  <si>
    <t>Gerente</t>
  </si>
  <si>
    <t>Valor Total</t>
  </si>
  <si>
    <t>Analista</t>
  </si>
  <si>
    <t>Programador</t>
  </si>
  <si>
    <t>Total de PF:</t>
  </si>
  <si>
    <t>Custo por Fase de Projeto</t>
  </si>
  <si>
    <t>Decomposição do Custo por Ciclo de Vida</t>
  </si>
  <si>
    <t>Macro Atividades</t>
  </si>
  <si>
    <t>N:</t>
  </si>
  <si>
    <t>Modelagem de Negócios</t>
  </si>
  <si>
    <t>Requisitos</t>
  </si>
  <si>
    <t>Valor Atual</t>
  </si>
  <si>
    <t>Somatória de X*Y:</t>
  </si>
  <si>
    <t>Análise</t>
  </si>
  <si>
    <t>Projeto</t>
  </si>
  <si>
    <t>b:</t>
  </si>
  <si>
    <t>Implementação</t>
  </si>
  <si>
    <t>por Ciclo de Vida</t>
  </si>
  <si>
    <t>Testes</t>
  </si>
  <si>
    <t>Levantamento de Dados</t>
  </si>
  <si>
    <t>Média de X:</t>
  </si>
  <si>
    <t>Homologação</t>
  </si>
  <si>
    <t>Projeto Lógico</t>
  </si>
  <si>
    <r>
      <t>a</t>
    </r>
    <r>
      <rPr>
        <rFont val="Arial"/>
        <sz val="10.0"/>
      </rPr>
      <t>:</t>
    </r>
  </si>
  <si>
    <t>Implantação</t>
  </si>
  <si>
    <t>Projeto Físico</t>
  </si>
  <si>
    <t>Gestão</t>
  </si>
  <si>
    <t>Média de Y:</t>
  </si>
  <si>
    <t>Construção e Testes</t>
  </si>
  <si>
    <t>Somatória de X²:</t>
  </si>
  <si>
    <t>Média de X²:</t>
  </si>
  <si>
    <t>Total de Defeitos Esperados:</t>
  </si>
  <si>
    <t>Gestão de Projeto</t>
  </si>
  <si>
    <t>Gestão da Configuração</t>
  </si>
  <si>
    <t>Gestão da Qualidade</t>
  </si>
  <si>
    <t>* Distribuição da remuneração do projeto de acordo com a atividade do ciclo de   vida. Fonte: SERPRO</t>
  </si>
  <si>
    <t>Gestão da Subcontratação</t>
  </si>
  <si>
    <t>Esta Planilha informa os custos envolvidos no projeto com base no número de PF calculados.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</si>
</sst>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quot; (&quot;#,##0\);&quot; -&quot;#\ ;@\ "/>
    <numFmt numFmtId="165" formatCode="&quot;R$&quot;\ #,##0.00"/>
    <numFmt numFmtId="166" formatCode="#,##0.00\ ;&quot; (&quot;#,##0.00\);&quot; -&quot;#\ ;@\ "/>
  </numFmts>
  <fonts count="14">
    <font>
      <sz val="10.0"/>
      <color rgb="FF000000"/>
      <name val="Arial"/>
    </font>
    <font>
      <b/>
      <i/>
      <sz val="16.0"/>
      <color rgb="FF000000"/>
      <name val="Arial"/>
    </font>
    <font/>
    <font>
      <i/>
      <sz val="8.0"/>
      <name val="Arial"/>
    </font>
    <font>
      <b/>
      <sz val="12.0"/>
      <name val="Arial"/>
    </font>
    <font>
      <b/>
      <sz val="10.0"/>
      <name val="Arial"/>
    </font>
    <font>
      <sz val="10.0"/>
      <name val="Arial"/>
    </font>
    <font>
      <sz val="11.0"/>
      <name val="Arial"/>
    </font>
    <font>
      <sz val="8.0"/>
      <name val="Arial"/>
    </font>
    <font>
      <b/>
      <sz val="11.0"/>
      <name val="Arial"/>
    </font>
    <font>
      <sz val="9.0"/>
      <name val="Arial"/>
    </font>
    <font>
      <sz val="8.0"/>
      <color rgb="FFFF0000"/>
      <name val="Arial"/>
    </font>
    <font>
      <sz val="12.0"/>
      <name val="Arial"/>
    </font>
    <font>
      <sz val="7.0"/>
      <name val="Arial"/>
    </font>
  </fonts>
  <fills count="6">
    <fill>
      <patternFill patternType="none"/>
    </fill>
    <fill>
      <patternFill patternType="lightGray"/>
    </fill>
    <fill>
      <patternFill patternType="solid">
        <fgColor rgb="FF33CC66"/>
        <bgColor rgb="FF33CC66"/>
      </patternFill>
    </fill>
    <fill>
      <patternFill patternType="solid">
        <fgColor rgb="FFCCCCFF"/>
        <bgColor rgb="FFCCCCFF"/>
      </patternFill>
    </fill>
    <fill>
      <patternFill patternType="solid">
        <fgColor rgb="FFFFFF99"/>
        <bgColor rgb="FFFFFF99"/>
      </patternFill>
    </fill>
    <fill>
      <patternFill patternType="solid">
        <fgColor rgb="FFCCFFFF"/>
        <bgColor rgb="FFCCFFFF"/>
      </patternFill>
    </fill>
  </fills>
  <borders count="4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left style="hair">
        <color rgb="FF000000"/>
      </left>
      <right style="hair">
        <color rgb="FF000000"/>
      </right>
      <top style="hair">
        <color rgb="FF000000"/>
      </top>
    </border>
    <border>
      <top style="hair">
        <color rgb="FF000000"/>
      </top>
    </border>
    <border>
      <left style="hair">
        <color rgb="FF000000"/>
      </left>
      <right style="hair">
        <color rgb="FF000000"/>
      </right>
      <top style="hair">
        <color rgb="FF000000"/>
      </top>
      <bottom/>
    </border>
    <border>
      <left/>
      <right style="hair">
        <color rgb="FF000000"/>
      </right>
      <top style="hair">
        <color rgb="FF000000"/>
      </top>
      <bottom/>
    </border>
    <border>
      <left style="hair">
        <color rgb="FF000000"/>
      </left>
    </border>
    <border>
      <left style="hair">
        <color rgb="FF000000"/>
      </left>
      <right style="hair">
        <color rgb="FF000000"/>
      </right>
    </border>
    <border>
      <left style="hair">
        <color rgb="FF000000"/>
      </left>
      <right style="hair">
        <color rgb="FF000000"/>
      </right>
      <top/>
      <bottom/>
    </border>
    <border>
      <left/>
      <right style="hair">
        <color rgb="FF000000"/>
      </right>
      <top/>
      <bottom/>
    </border>
    <border>
      <left style="hair">
        <color rgb="FF000000"/>
      </left>
      <bottom style="hair">
        <color rgb="FF000000"/>
      </bottom>
    </border>
    <border>
      <left style="hair">
        <color rgb="FF000000"/>
      </left>
      <right style="hair">
        <color rgb="FF000000"/>
      </right>
      <bottom style="hair">
        <color rgb="FF000000"/>
      </bottom>
    </border>
    <border>
      <bottom style="hair">
        <color rgb="FF000000"/>
      </bottom>
    </border>
    <border>
      <left style="hair">
        <color rgb="FF000000"/>
      </left>
      <right style="hair">
        <color rgb="FF000000"/>
      </right>
      <top/>
      <bottom style="hair">
        <color rgb="FF000000"/>
      </bottom>
    </border>
    <border>
      <left/>
      <right style="hair">
        <color rgb="FF000000"/>
      </right>
      <top/>
      <bottom style="hair">
        <color rgb="FF000000"/>
      </bottom>
    </border>
    <border>
      <right style="hair">
        <color rgb="FF000000"/>
      </right>
      <top style="hair">
        <color rgb="FF000000"/>
      </top>
    </border>
    <border>
      <right style="hair">
        <color rgb="FF000000"/>
      </right>
      <bottom style="hair">
        <color rgb="FF000000"/>
      </bottom>
    </border>
    <border>
      <left style="hair">
        <color rgb="FF000000"/>
      </left>
      <right/>
      <top/>
      <bottom/>
    </border>
    <border>
      <left style="hair">
        <color rgb="FF000000"/>
      </left>
      <right/>
      <top style="hair">
        <color rgb="FF000000"/>
      </top>
      <bottom/>
    </border>
    <border>
      <left/>
      <right/>
      <top style="hair">
        <color rgb="FF000000"/>
      </top>
      <bottom/>
    </border>
    <border>
      <left/>
      <right/>
      <top/>
      <bottom/>
    </border>
    <border>
      <left/>
      <top style="hair">
        <color rgb="FF000000"/>
      </top>
      <bottom/>
    </border>
    <border>
      <right style="hair">
        <color rgb="FF000000"/>
      </right>
      <top style="hair">
        <color rgb="FF000000"/>
      </top>
      <bottom/>
    </border>
    <border>
      <left/>
      <top/>
      <bottom/>
    </border>
    <border>
      <right style="hair">
        <color rgb="FF000000"/>
      </right>
      <top/>
      <bottom/>
    </border>
    <border>
      <left style="hair">
        <color rgb="FF000000"/>
      </left>
      <right/>
      <top/>
      <bottom style="hair">
        <color rgb="FF000000"/>
      </bottom>
    </border>
    <border>
      <left/>
      <right/>
      <top/>
      <bottom style="hair">
        <color rgb="FF000000"/>
      </bottom>
    </border>
    <border>
      <left/>
      <top/>
      <bottom style="hair">
        <color rgb="FF000000"/>
      </bottom>
    </border>
    <border>
      <right style="hair">
        <color rgb="FF000000"/>
      </right>
      <top/>
      <bottom style="hair">
        <color rgb="FF000000"/>
      </bottom>
    </border>
    <border>
      <left/>
      <right style="hair">
        <color rgb="FF000000"/>
      </right>
      <top style="hair">
        <color rgb="FF000000"/>
      </top>
      <bottom style="hair">
        <color rgb="FF000000"/>
      </bottom>
    </border>
    <border>
      <left style="hair">
        <color rgb="FF000000"/>
      </left>
      <top/>
      <bottom/>
    </border>
    <border>
      <left style="hair">
        <color rgb="FF000000"/>
      </left>
      <top style="hair">
        <color rgb="FF000000"/>
      </top>
      <bottom/>
    </border>
    <border>
      <top/>
      <bottom/>
    </border>
    <border>
      <top/>
      <bottom style="hair">
        <color rgb="FF000000"/>
      </bottom>
    </border>
    <border>
      <left style="hair">
        <color rgb="FF000000"/>
      </left>
      <right/>
      <top style="hair">
        <color rgb="FF000000"/>
      </top>
      <bottom style="hair">
        <color rgb="FF000000"/>
      </bottom>
    </border>
    <border>
      <left/>
      <right/>
      <top style="hair">
        <color rgb="FF000000"/>
      </top>
      <bottom style="hair">
        <color rgb="FF000000"/>
      </bottom>
    </border>
    <border>
      <right style="hair">
        <color rgb="FF000000"/>
      </right>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0" fontId="2" numFmtId="0" xfId="0" applyBorder="1" applyFont="1"/>
    <xf borderId="3" fillId="0" fontId="2" numFmtId="0" xfId="0" applyBorder="1" applyFont="1"/>
    <xf borderId="0" fillId="0" fontId="3" numFmtId="0" xfId="0" applyAlignment="1" applyFont="1">
      <alignment horizontal="right" shrinkToFit="0" vertical="top" wrapText="0"/>
    </xf>
    <xf borderId="0" fillId="0" fontId="4" numFmtId="0" xfId="0" applyAlignment="1" applyFont="1">
      <alignment horizontal="right" shrinkToFit="0" vertical="bottom" wrapText="0"/>
    </xf>
    <xf borderId="4" fillId="3" fontId="5" numFmtId="0" xfId="0" applyAlignment="1" applyBorder="1" applyFill="1" applyFont="1">
      <alignment horizontal="center" shrinkToFit="0" vertical="bottom" wrapText="0"/>
    </xf>
    <xf borderId="4" fillId="4" fontId="5" numFmtId="0" xfId="0" applyAlignment="1" applyBorder="1" applyFill="1" applyFont="1">
      <alignment shrinkToFit="0" vertical="bottom" wrapText="0"/>
    </xf>
    <xf borderId="5" fillId="0" fontId="2" numFmtId="0" xfId="0" applyBorder="1" applyFont="1"/>
    <xf borderId="6" fillId="0" fontId="2" numFmtId="0" xfId="0" applyBorder="1" applyFont="1"/>
    <xf borderId="0" fillId="0" fontId="6" numFmtId="0" xfId="0" applyAlignment="1" applyFont="1">
      <alignment horizontal="left" shrinkToFit="0" vertical="bottom" wrapText="1"/>
    </xf>
    <xf borderId="7" fillId="4" fontId="5" numFmtId="14" xfId="0" applyAlignment="1" applyBorder="1" applyFont="1" applyNumberFormat="1">
      <alignment horizontal="center" shrinkToFit="0" vertical="bottom" wrapText="0"/>
    </xf>
    <xf borderId="0" fillId="0" fontId="6" numFmtId="0" xfId="0" applyAlignment="1" applyFont="1">
      <alignment shrinkToFit="0" vertical="bottom" wrapText="1"/>
    </xf>
    <xf borderId="4" fillId="2" fontId="4" numFmtId="0" xfId="0" applyAlignment="1" applyBorder="1" applyFont="1">
      <alignment horizontal="center" shrinkToFit="0" vertical="center" wrapText="0"/>
    </xf>
    <xf borderId="0" fillId="0" fontId="6" numFmtId="0" xfId="0" applyAlignment="1" applyFont="1">
      <alignment horizontal="right" shrinkToFit="0" vertical="bottom" wrapText="0"/>
    </xf>
    <xf borderId="0" fillId="0" fontId="7" numFmtId="0" xfId="0" applyAlignment="1" applyFont="1">
      <alignment horizontal="right" shrinkToFit="0" vertical="bottom" wrapText="0"/>
    </xf>
    <xf borderId="7" fillId="4" fontId="6" numFmtId="0" xfId="0" applyAlignment="1" applyBorder="1" applyFont="1">
      <alignment shrinkToFit="0" vertical="bottom" wrapText="0"/>
    </xf>
    <xf borderId="7" fillId="2" fontId="6" numFmtId="0" xfId="0" applyAlignment="1" applyBorder="1" applyFont="1">
      <alignment shrinkToFit="0" vertical="bottom" wrapText="0"/>
    </xf>
    <xf borderId="7" fillId="2" fontId="4" numFmtId="0" xfId="0" applyAlignment="1" applyBorder="1" applyFont="1">
      <alignment horizontal="center" shrinkToFit="0" vertical="bottom" wrapText="0"/>
    </xf>
    <xf borderId="7" fillId="0" fontId="6" numFmtId="0" xfId="0" applyAlignment="1" applyBorder="1" applyFont="1">
      <alignment shrinkToFit="0" vertical="bottom" wrapText="0"/>
    </xf>
    <xf borderId="8" fillId="0" fontId="4" numFmtId="0" xfId="0" applyAlignment="1" applyBorder="1" applyFont="1">
      <alignment horizontal="center" shrinkToFit="0" vertical="center" wrapText="0"/>
    </xf>
    <xf borderId="7" fillId="3" fontId="6" numFmtId="0" xfId="0" applyAlignment="1" applyBorder="1" applyFont="1">
      <alignment shrinkToFit="0" vertical="bottom" wrapText="0"/>
    </xf>
    <xf borderId="9" fillId="0" fontId="5" numFmtId="0" xfId="0" applyAlignment="1" applyBorder="1" applyFont="1">
      <alignment horizontal="left" shrinkToFit="0" vertical="center" wrapText="0"/>
    </xf>
    <xf borderId="7" fillId="5" fontId="6" numFmtId="0" xfId="0" applyAlignment="1" applyBorder="1" applyFill="1" applyFont="1">
      <alignment shrinkToFit="0" vertical="bottom" wrapText="0"/>
    </xf>
    <xf borderId="10" fillId="0" fontId="6" numFmtId="0" xfId="0" applyAlignment="1" applyBorder="1" applyFont="1">
      <alignment horizontal="center" shrinkToFit="0" vertical="bottom" wrapText="0"/>
    </xf>
    <xf borderId="7" fillId="5" fontId="7" numFmtId="3" xfId="0" applyAlignment="1" applyBorder="1" applyFont="1" applyNumberFormat="1">
      <alignment shrinkToFit="0" vertical="bottom" wrapText="0"/>
    </xf>
    <xf borderId="0" fillId="0" fontId="8" numFmtId="0" xfId="0" applyAlignment="1" applyFont="1">
      <alignment shrinkToFit="0" vertical="bottom" wrapText="0"/>
    </xf>
    <xf borderId="7" fillId="5" fontId="7" numFmtId="0" xfId="0" applyAlignment="1" applyBorder="1" applyFont="1">
      <alignment shrinkToFit="0" vertical="bottom" wrapText="0"/>
    </xf>
    <xf borderId="11" fillId="5" fontId="7" numFmtId="1" xfId="0" applyAlignment="1" applyBorder="1" applyFont="1" applyNumberFormat="1">
      <alignment shrinkToFit="0" vertical="bottom" wrapText="0"/>
    </xf>
    <xf borderId="0" fillId="0" fontId="9" numFmtId="0" xfId="0" applyAlignment="1" applyFont="1">
      <alignment horizontal="right" shrinkToFit="0" vertical="bottom" wrapText="0"/>
    </xf>
    <xf borderId="10" fillId="0" fontId="6" numFmtId="0" xfId="0" applyAlignment="1" applyBorder="1" applyFont="1">
      <alignment shrinkToFit="0" vertical="bottom" wrapText="0"/>
    </xf>
    <xf borderId="7" fillId="5" fontId="4" numFmtId="3" xfId="0" applyAlignment="1" applyBorder="1" applyFont="1" applyNumberFormat="1">
      <alignment shrinkToFit="0" vertical="bottom" wrapText="0"/>
    </xf>
    <xf borderId="11" fillId="5" fontId="7" numFmtId="0" xfId="0" applyAlignment="1" applyBorder="1" applyFont="1">
      <alignment shrinkToFit="0" vertical="bottom" wrapText="0"/>
    </xf>
    <xf borderId="0" fillId="0" fontId="9" numFmtId="0" xfId="0" applyAlignment="1" applyFont="1">
      <alignment horizontal="right" shrinkToFit="0" vertical="center" wrapText="0"/>
    </xf>
    <xf borderId="12" fillId="5" fontId="7" numFmtId="10" xfId="0" applyAlignment="1" applyBorder="1" applyFont="1" applyNumberFormat="1">
      <alignment shrinkToFit="0" vertical="bottom" wrapText="0"/>
    </xf>
    <xf borderId="13" fillId="0" fontId="2" numFmtId="0" xfId="0" applyBorder="1" applyFont="1"/>
    <xf borderId="14" fillId="0" fontId="2" numFmtId="0" xfId="0" applyBorder="1" applyFont="1"/>
    <xf borderId="0" fillId="0" fontId="6" numFmtId="0" xfId="0" applyAlignment="1" applyFont="1">
      <alignment horizontal="center" shrinkToFit="0" vertical="bottom" wrapText="0"/>
    </xf>
    <xf borderId="15" fillId="5" fontId="7" numFmtId="1" xfId="0" applyAlignment="1" applyBorder="1" applyFont="1" applyNumberFormat="1">
      <alignment shrinkToFit="0" vertical="bottom" wrapText="0"/>
    </xf>
    <xf borderId="0" fillId="0" fontId="6" numFmtId="0" xfId="0" applyAlignment="1" applyFont="1">
      <alignment shrinkToFit="0" vertical="bottom" wrapText="0"/>
    </xf>
    <xf borderId="15" fillId="5" fontId="7" numFmtId="0" xfId="0" applyAlignment="1" applyBorder="1" applyFont="1">
      <alignment shrinkToFit="0" vertical="bottom" wrapText="0"/>
    </xf>
    <xf borderId="16" fillId="5" fontId="7" numFmtId="10" xfId="0" applyAlignment="1" applyBorder="1" applyFont="1" applyNumberFormat="1">
      <alignment shrinkToFit="0" vertical="bottom" wrapText="0"/>
    </xf>
    <xf borderId="17" fillId="0" fontId="2" numFmtId="0" xfId="0" applyBorder="1" applyFont="1"/>
    <xf borderId="18" fillId="0" fontId="2" numFmtId="0" xfId="0" applyBorder="1" applyFont="1"/>
    <xf borderId="19" fillId="0" fontId="6" numFmtId="0" xfId="0" applyAlignment="1" applyBorder="1" applyFont="1">
      <alignment horizontal="center" shrinkToFit="0" vertical="bottom" wrapText="0"/>
    </xf>
    <xf borderId="20" fillId="5" fontId="7" numFmtId="1" xfId="0" applyAlignment="1" applyBorder="1" applyFont="1" applyNumberFormat="1">
      <alignment shrinkToFit="0" vertical="bottom" wrapText="0"/>
    </xf>
    <xf borderId="19" fillId="0" fontId="6" numFmtId="0" xfId="0" applyAlignment="1" applyBorder="1" applyFont="1">
      <alignment shrinkToFit="0" vertical="bottom" wrapText="0"/>
    </xf>
    <xf borderId="20" fillId="5" fontId="7" numFmtId="0" xfId="0" applyAlignment="1" applyBorder="1" applyFont="1">
      <alignment shrinkToFit="0" vertical="bottom" wrapText="0"/>
    </xf>
    <xf borderId="21" fillId="5" fontId="7" numFmtId="10" xfId="0" applyAlignment="1" applyBorder="1" applyFont="1" applyNumberFormat="1">
      <alignment shrinkToFit="0" vertical="bottom" wrapText="0"/>
    </xf>
    <xf borderId="0" fillId="0" fontId="4" numFmtId="0" xfId="0" applyAlignment="1" applyFont="1">
      <alignment horizontal="right" shrinkToFit="0" vertical="center" wrapText="0"/>
    </xf>
    <xf borderId="7" fillId="5" fontId="7" numFmtId="1" xfId="0" applyAlignment="1" applyBorder="1" applyFont="1" applyNumberFormat="1">
      <alignment shrinkToFit="0" vertical="bottom" wrapText="0"/>
    </xf>
    <xf borderId="9" fillId="2" fontId="9" numFmtId="0" xfId="0" applyAlignment="1" applyBorder="1" applyFont="1">
      <alignment horizontal="center" shrinkToFit="0" vertical="center" wrapText="0"/>
    </xf>
    <xf borderId="4" fillId="2" fontId="9" numFmtId="0" xfId="0" applyAlignment="1" applyBorder="1" applyFont="1">
      <alignment horizontal="center" shrinkToFit="0" vertical="center" wrapText="0"/>
    </xf>
    <xf borderId="8" fillId="2" fontId="9" numFmtId="0" xfId="0" applyAlignment="1" applyBorder="1" applyFont="1">
      <alignment horizontal="center" shrinkToFit="0" vertical="center" wrapText="0"/>
    </xf>
    <xf borderId="22" fillId="0" fontId="2" numFmtId="0" xfId="0" applyBorder="1" applyFont="1"/>
    <xf borderId="7" fillId="2" fontId="9" numFmtId="0" xfId="0" applyAlignment="1" applyBorder="1" applyFont="1">
      <alignment horizontal="center" shrinkToFit="0" vertical="center" wrapText="0"/>
    </xf>
    <xf borderId="23" fillId="0" fontId="2" numFmtId="0" xfId="0" applyBorder="1" applyFont="1"/>
    <xf borderId="24" fillId="4" fontId="6" numFmtId="0" xfId="0" applyAlignment="1" applyBorder="1" applyFont="1">
      <alignment shrinkToFit="0" vertical="bottom" wrapText="0"/>
    </xf>
    <xf borderId="25" fillId="4" fontId="6" numFmtId="0" xfId="0" applyAlignment="1" applyBorder="1" applyFont="1">
      <alignment shrinkToFit="0" vertical="bottom" wrapText="0"/>
    </xf>
    <xf borderId="11" fillId="4" fontId="6" numFmtId="0" xfId="0" applyAlignment="1" applyBorder="1" applyFont="1">
      <alignment shrinkToFit="0" vertical="bottom" wrapText="0"/>
    </xf>
    <xf borderId="15" fillId="4" fontId="6" numFmtId="0" xfId="0" applyAlignment="1" applyBorder="1" applyFont="1">
      <alignment shrinkToFit="0" vertical="bottom" wrapText="0"/>
    </xf>
    <xf borderId="26" fillId="4" fontId="6" numFmtId="0" xfId="0" applyAlignment="1" applyBorder="1" applyFont="1">
      <alignment shrinkToFit="0" vertical="bottom" wrapText="0"/>
    </xf>
    <xf borderId="27" fillId="4" fontId="6" numFmtId="0" xfId="0" applyAlignment="1" applyBorder="1" applyFont="1">
      <alignment shrinkToFit="0" vertical="bottom" wrapText="0"/>
    </xf>
    <xf borderId="9" fillId="0" fontId="6" numFmtId="0" xfId="0" applyAlignment="1" applyBorder="1" applyFont="1">
      <alignment horizontal="center" shrinkToFit="0" vertical="top" wrapText="0"/>
    </xf>
    <xf borderId="13" fillId="0" fontId="4" numFmtId="0" xfId="0" applyAlignment="1" applyBorder="1" applyFont="1">
      <alignment horizontal="center" shrinkToFit="0" vertical="center" wrapText="0"/>
    </xf>
    <xf borderId="9" fillId="0" fontId="6" numFmtId="1" xfId="0" applyAlignment="1" applyBorder="1" applyFont="1" applyNumberFormat="1">
      <alignment horizontal="center" shrinkToFit="0" vertical="top" wrapText="0"/>
    </xf>
    <xf borderId="10" fillId="0" fontId="6" numFmtId="0" xfId="0" applyAlignment="1" applyBorder="1" applyFont="1">
      <alignment horizontal="center" shrinkToFit="0" vertical="top" wrapText="0"/>
    </xf>
    <xf borderId="10" fillId="0" fontId="6" numFmtId="1" xfId="0" applyAlignment="1" applyBorder="1" applyFont="1" applyNumberFormat="1">
      <alignment horizontal="center" shrinkToFit="0" vertical="top" wrapText="0"/>
    </xf>
    <xf borderId="28" fillId="4" fontId="10" numFmtId="0" xfId="0" applyAlignment="1" applyBorder="1" applyFont="1">
      <alignment shrinkToFit="0" vertical="bottom" wrapText="0"/>
    </xf>
    <xf borderId="29" fillId="0" fontId="2" numFmtId="0" xfId="0" applyBorder="1" applyFont="1"/>
    <xf borderId="30" fillId="4" fontId="10" numFmtId="0" xfId="0" applyAlignment="1" applyBorder="1" applyFont="1">
      <alignment shrinkToFit="0" vertical="bottom" wrapText="0"/>
    </xf>
    <xf borderId="14" fillId="0" fontId="6" numFmtId="0" xfId="0" applyAlignment="1" applyBorder="1" applyFont="1">
      <alignment horizontal="center" shrinkToFit="0" vertical="top" wrapText="0"/>
    </xf>
    <xf borderId="31" fillId="0" fontId="2" numFmtId="0" xfId="0" applyBorder="1" applyFont="1"/>
    <xf borderId="0" fillId="0" fontId="6" numFmtId="0" xfId="0" applyAlignment="1" applyFont="1">
      <alignment horizontal="center" shrinkToFit="0" vertical="top" wrapText="0"/>
    </xf>
    <xf borderId="14" fillId="0" fontId="6" numFmtId="1" xfId="0" applyAlignment="1" applyBorder="1" applyFont="1" applyNumberFormat="1">
      <alignment horizontal="center" shrinkToFit="0" vertical="top" wrapText="0"/>
    </xf>
    <xf borderId="0" fillId="0" fontId="6" numFmtId="1" xfId="0" applyAlignment="1" applyFont="1" applyNumberFormat="1">
      <alignment horizontal="center" shrinkToFit="0" vertical="top" wrapText="0"/>
    </xf>
    <xf borderId="30" fillId="4" fontId="6" numFmtId="0" xfId="0" applyAlignment="1" applyBorder="1" applyFont="1">
      <alignment shrinkToFit="0" vertical="bottom" wrapText="0"/>
    </xf>
    <xf borderId="32" fillId="4" fontId="6" numFmtId="0" xfId="0" applyAlignment="1" applyBorder="1" applyFont="1">
      <alignment shrinkToFit="0" vertical="bottom" wrapText="0"/>
    </xf>
    <xf borderId="20" fillId="4" fontId="6" numFmtId="0" xfId="0" applyAlignment="1" applyBorder="1" applyFont="1">
      <alignment shrinkToFit="0" vertical="bottom" wrapText="0"/>
    </xf>
    <xf borderId="33" fillId="4" fontId="6" numFmtId="0" xfId="0" applyAlignment="1" applyBorder="1" applyFont="1">
      <alignment shrinkToFit="0" vertical="bottom" wrapText="0"/>
    </xf>
    <xf borderId="18" fillId="0" fontId="6" numFmtId="1" xfId="0" applyAlignment="1" applyBorder="1" applyFont="1" applyNumberFormat="1">
      <alignment horizontal="center" shrinkToFit="0" vertical="top" wrapText="0"/>
    </xf>
    <xf borderId="18" fillId="0" fontId="6" numFmtId="0" xfId="0" applyAlignment="1" applyBorder="1" applyFont="1">
      <alignment horizontal="center" shrinkToFit="0" vertical="top" wrapText="0"/>
    </xf>
    <xf borderId="19" fillId="0" fontId="6" numFmtId="1" xfId="0" applyAlignment="1" applyBorder="1" applyFont="1" applyNumberFormat="1">
      <alignment horizontal="center" shrinkToFit="0" vertical="top" wrapText="0"/>
    </xf>
    <xf borderId="19" fillId="0" fontId="6" numFmtId="0" xfId="0" applyAlignment="1" applyBorder="1" applyFont="1">
      <alignment horizontal="center" shrinkToFit="0" vertical="top" wrapText="0"/>
    </xf>
    <xf borderId="34" fillId="4" fontId="6" numFmtId="0" xfId="0" applyAlignment="1" applyBorder="1" applyFont="1">
      <alignment shrinkToFit="0" vertical="bottom" wrapText="0"/>
    </xf>
    <xf borderId="34" fillId="4" fontId="10" numFmtId="0" xfId="0" applyAlignment="1" applyBorder="1" applyFont="1">
      <alignment shrinkToFit="0" vertical="bottom" wrapText="0"/>
    </xf>
    <xf borderId="14" fillId="0" fontId="5" numFmtId="0" xfId="0" applyAlignment="1" applyBorder="1" applyFont="1">
      <alignment horizontal="left" shrinkToFit="0" vertical="center" wrapText="0"/>
    </xf>
    <xf borderId="35" fillId="0" fontId="2" numFmtId="0" xfId="0" applyBorder="1" applyFont="1"/>
    <xf borderId="0" fillId="0" fontId="5" numFmtId="0" xfId="0" applyAlignment="1" applyFont="1">
      <alignment horizontal="left" shrinkToFit="0" vertical="center" wrapText="0"/>
    </xf>
    <xf borderId="7" fillId="5" fontId="9" numFmtId="3" xfId="0" applyAlignment="1" applyBorder="1" applyFont="1" applyNumberFormat="1">
      <alignment shrinkToFit="0" vertical="bottom" wrapText="0"/>
    </xf>
    <xf borderId="36" fillId="5" fontId="9" numFmtId="10" xfId="0" applyAlignment="1" applyBorder="1" applyFont="1" applyNumberFormat="1">
      <alignment shrinkToFit="0" vertical="bottom" wrapText="0"/>
    </xf>
    <xf borderId="37" fillId="4" fontId="6" numFmtId="0" xfId="0" applyAlignment="1" applyBorder="1" applyFont="1">
      <alignment shrinkToFit="0" vertical="bottom" wrapText="0"/>
    </xf>
    <xf borderId="10" fillId="0" fontId="2" numFmtId="0" xfId="0" applyBorder="1" applyFont="1"/>
    <xf borderId="38" fillId="4" fontId="6" numFmtId="0" xfId="0" applyAlignment="1" applyBorder="1" applyFont="1">
      <alignment shrinkToFit="0" vertical="bottom" wrapText="0"/>
    </xf>
    <xf borderId="19" fillId="0" fontId="2" numFmtId="0" xfId="0" applyBorder="1" applyFont="1"/>
    <xf borderId="39" fillId="0" fontId="2" numFmtId="0" xfId="0" applyBorder="1" applyFont="1"/>
    <xf borderId="40" fillId="0" fontId="2" numFmtId="0" xfId="0" applyBorder="1" applyFont="1"/>
    <xf borderId="41" fillId="2" fontId="9" numFmtId="0" xfId="0" applyAlignment="1" applyBorder="1" applyFont="1">
      <alignment horizontal="center" shrinkToFit="0" vertical="center" wrapText="0"/>
    </xf>
    <xf borderId="7" fillId="2" fontId="9" numFmtId="0" xfId="0" applyAlignment="1" applyBorder="1" applyFont="1">
      <alignment horizontal="center" shrinkToFit="0" vertical="center" wrapText="1"/>
    </xf>
    <xf borderId="7" fillId="0" fontId="6" numFmtId="0" xfId="0" applyAlignment="1" applyBorder="1" applyFont="1">
      <alignment horizontal="left" shrinkToFit="0" vertical="bottom" wrapText="0"/>
    </xf>
    <xf borderId="7" fillId="4" fontId="6" numFmtId="0" xfId="0" applyAlignment="1" applyBorder="1" applyFont="1">
      <alignment horizontal="center" shrinkToFit="0" vertical="bottom" wrapText="0"/>
    </xf>
    <xf borderId="0" fillId="0" fontId="6" numFmtId="0" xfId="0" applyAlignment="1" applyFont="1">
      <alignment horizontal="left" shrinkToFit="0" vertical="bottom" wrapText="0"/>
    </xf>
    <xf borderId="7" fillId="5" fontId="7" numFmtId="0" xfId="0" applyAlignment="1" applyBorder="1" applyFont="1">
      <alignment horizontal="center" shrinkToFit="0" vertical="center" wrapText="0"/>
    </xf>
    <xf borderId="4" fillId="3" fontId="5" numFmtId="0" xfId="0" applyAlignment="1" applyBorder="1" applyFont="1">
      <alignment horizontal="center" shrinkToFit="0" vertical="center" wrapText="0"/>
    </xf>
    <xf borderId="0" fillId="0" fontId="6" numFmtId="0" xfId="0" applyAlignment="1" applyFont="1">
      <alignment horizontal="left" shrinkToFit="0" vertical="center" wrapText="1"/>
    </xf>
    <xf borderId="7" fillId="2" fontId="5" numFmtId="0" xfId="0" applyAlignment="1" applyBorder="1" applyFont="1">
      <alignment horizontal="left" shrinkToFit="0" vertical="bottom" wrapText="0"/>
    </xf>
    <xf borderId="9" fillId="0" fontId="6" numFmtId="0" xfId="0" applyAlignment="1" applyBorder="1" applyFont="1">
      <alignment shrinkToFit="0" vertical="bottom" wrapText="0"/>
    </xf>
    <xf borderId="14" fillId="0" fontId="6" numFmtId="0" xfId="0" applyAlignment="1" applyBorder="1" applyFont="1">
      <alignment horizontal="left" shrinkToFit="0" vertical="bottom" wrapText="0"/>
    </xf>
    <xf borderId="14" fillId="0" fontId="6" numFmtId="0" xfId="0" applyAlignment="1" applyBorder="1" applyFont="1">
      <alignment shrinkToFit="0" vertical="bottom" wrapText="0"/>
    </xf>
    <xf borderId="18" fillId="0" fontId="6" numFmtId="0" xfId="0" applyAlignment="1" applyBorder="1" applyFont="1">
      <alignment shrinkToFit="0" vertical="bottom" wrapText="0"/>
    </xf>
    <xf borderId="18" fillId="0" fontId="6" numFmtId="0" xfId="0" applyAlignment="1" applyBorder="1" applyFont="1">
      <alignment horizontal="left" shrinkToFit="0" vertical="bottom" wrapText="0"/>
    </xf>
    <xf borderId="0" fillId="0" fontId="7" numFmtId="0" xfId="0" applyAlignment="1" applyFont="1">
      <alignment horizontal="right" shrinkToFit="0" vertical="center" wrapText="0"/>
    </xf>
    <xf borderId="4" fillId="4" fontId="7" numFmtId="0" xfId="0" applyAlignment="1" applyBorder="1" applyFont="1">
      <alignment horizontal="left" shrinkToFit="0" vertical="center" wrapText="0"/>
    </xf>
    <xf borderId="7" fillId="4" fontId="7" numFmtId="0" xfId="0" applyAlignment="1" applyBorder="1" applyFont="1">
      <alignment shrinkToFit="0" vertical="bottom" wrapText="0"/>
    </xf>
    <xf borderId="4" fillId="5" fontId="7" numFmtId="0" xfId="0" applyAlignment="1" applyBorder="1" applyFont="1">
      <alignment horizontal="center" shrinkToFit="0" vertical="center" wrapText="0"/>
    </xf>
    <xf borderId="7" fillId="5" fontId="7" numFmtId="4" xfId="0" applyAlignment="1" applyBorder="1" applyFont="1" applyNumberFormat="1">
      <alignment shrinkToFit="0" vertical="bottom" wrapText="0"/>
    </xf>
    <xf borderId="7" fillId="2" fontId="5" numFmtId="0" xfId="0" applyAlignment="1" applyBorder="1" applyFont="1">
      <alignment horizontal="center" shrinkToFit="0" vertical="bottom" wrapText="0"/>
    </xf>
    <xf borderId="0" fillId="0" fontId="9" numFmtId="0" xfId="0" applyAlignment="1" applyFont="1">
      <alignment horizontal="left" shrinkToFit="0" vertical="bottom" wrapText="0"/>
    </xf>
    <xf borderId="42" fillId="2" fontId="5" numFmtId="164" xfId="0" applyAlignment="1" applyBorder="1" applyFont="1" applyNumberFormat="1">
      <alignment horizontal="center" shrinkToFit="0" vertical="bottom" wrapText="0"/>
    </xf>
    <xf borderId="7" fillId="2" fontId="5" numFmtId="164" xfId="0" applyAlignment="1" applyBorder="1" applyFont="1" applyNumberFormat="1">
      <alignment horizontal="center" shrinkToFit="0" vertical="bottom" wrapText="0"/>
    </xf>
    <xf borderId="36" fillId="2" fontId="5" numFmtId="0" xfId="0" applyAlignment="1" applyBorder="1" applyFont="1">
      <alignment horizontal="center" shrinkToFit="0" vertical="bottom" wrapText="0"/>
    </xf>
    <xf borderId="14" fillId="0" fontId="6" numFmtId="0" xfId="0" applyAlignment="1" applyBorder="1" applyFont="1">
      <alignment horizontal="center" shrinkToFit="0" vertical="bottom" wrapText="0"/>
    </xf>
    <xf borderId="0" fillId="0" fontId="6" numFmtId="3" xfId="0" applyAlignment="1" applyFont="1" applyNumberFormat="1">
      <alignment horizontal="right" shrinkToFit="0" vertical="bottom" wrapText="0"/>
    </xf>
    <xf borderId="14" fillId="0" fontId="6" numFmtId="3" xfId="0" applyAlignment="1" applyBorder="1" applyFont="1" applyNumberFormat="1">
      <alignment horizontal="right" shrinkToFit="0" vertical="bottom" wrapText="0"/>
    </xf>
    <xf borderId="43" fillId="0" fontId="6" numFmtId="3" xfId="0" applyAlignment="1" applyBorder="1" applyFont="1" applyNumberFormat="1">
      <alignment shrinkToFit="0" vertical="bottom" wrapText="0"/>
    </xf>
    <xf borderId="14" fillId="0" fontId="6" numFmtId="3" xfId="0" applyAlignment="1" applyBorder="1" applyFont="1" applyNumberFormat="1">
      <alignment shrinkToFit="0" vertical="bottom" wrapText="0"/>
    </xf>
    <xf borderId="0" fillId="0" fontId="6" numFmtId="3" xfId="0" applyAlignment="1" applyFont="1" applyNumberFormat="1">
      <alignment shrinkToFit="0" vertical="bottom" wrapText="0"/>
    </xf>
    <xf borderId="18" fillId="0" fontId="6" numFmtId="0" xfId="0" applyAlignment="1" applyBorder="1" applyFont="1">
      <alignment horizontal="center" shrinkToFit="0" vertical="bottom" wrapText="0"/>
    </xf>
    <xf borderId="18" fillId="0" fontId="6" numFmtId="3" xfId="0" applyAlignment="1" applyBorder="1" applyFont="1" applyNumberFormat="1">
      <alignment horizontal="right" shrinkToFit="0" vertical="bottom" wrapText="0"/>
    </xf>
    <xf borderId="18" fillId="0" fontId="6" numFmtId="3" xfId="0" applyAlignment="1" applyBorder="1" applyFont="1" applyNumberFormat="1">
      <alignment shrinkToFit="0" vertical="bottom" wrapText="0"/>
    </xf>
    <xf borderId="7" fillId="0" fontId="5" numFmtId="0" xfId="0" applyAlignment="1" applyBorder="1" applyFont="1">
      <alignment horizontal="right" shrinkToFit="0" vertical="bottom" wrapText="0"/>
    </xf>
    <xf borderId="7" fillId="5" fontId="5" numFmtId="3" xfId="0" applyAlignment="1" applyBorder="1" applyFont="1" applyNumberFormat="1">
      <alignment horizontal="right" shrinkToFit="0" vertical="bottom" wrapText="0"/>
    </xf>
    <xf borderId="0" fillId="0" fontId="6" numFmtId="165" xfId="0" applyAlignment="1" applyFont="1" applyNumberFormat="1">
      <alignment shrinkToFit="0" vertical="bottom" wrapText="0"/>
    </xf>
    <xf borderId="7" fillId="5" fontId="5" numFmtId="3" xfId="0" applyAlignment="1" applyBorder="1" applyFont="1" applyNumberFormat="1">
      <alignment shrinkToFit="0" vertical="bottom" wrapText="0"/>
    </xf>
    <xf borderId="8" fillId="0" fontId="6" numFmtId="0" xfId="0" applyAlignment="1" applyBorder="1" applyFont="1">
      <alignment horizontal="left" shrinkToFit="0" vertical="center" wrapText="0"/>
    </xf>
    <xf borderId="7" fillId="0" fontId="6" numFmtId="3" xfId="0" applyAlignment="1" applyBorder="1" applyFont="1" applyNumberFormat="1">
      <alignment shrinkToFit="0" vertical="bottom" wrapText="0"/>
    </xf>
    <xf borderId="9" fillId="0" fontId="7" numFmtId="9" xfId="0" applyAlignment="1" applyBorder="1" applyFont="1" applyNumberFormat="1">
      <alignment shrinkToFit="0" vertical="bottom" wrapText="0"/>
    </xf>
    <xf borderId="7" fillId="5" fontId="5" numFmtId="4" xfId="0" applyAlignment="1" applyBorder="1" applyFont="1" applyNumberFormat="1">
      <alignment horizontal="right" shrinkToFit="0" vertical="bottom" wrapText="0"/>
    </xf>
    <xf borderId="22" fillId="0" fontId="6" numFmtId="0" xfId="0" applyAlignment="1" applyBorder="1" applyFont="1">
      <alignment shrinkToFit="0" vertical="bottom" wrapText="0"/>
    </xf>
    <xf borderId="0" fillId="0" fontId="5" numFmtId="0" xfId="0" applyAlignment="1" applyFont="1">
      <alignment shrinkToFit="0" vertical="bottom" wrapText="0"/>
    </xf>
    <xf borderId="13" fillId="0" fontId="6" numFmtId="0" xfId="0" applyAlignment="1" applyBorder="1" applyFont="1">
      <alignment horizontal="left" shrinkToFit="0" vertical="center" wrapText="0"/>
    </xf>
    <xf borderId="14" fillId="0" fontId="7" numFmtId="9" xfId="0" applyAlignment="1" applyBorder="1" applyFont="1" applyNumberFormat="1">
      <alignment shrinkToFit="0" vertical="bottom" wrapText="0"/>
    </xf>
    <xf borderId="43" fillId="0" fontId="6" numFmtId="0" xfId="0" applyAlignment="1" applyBorder="1" applyFont="1">
      <alignment shrinkToFit="0" vertical="bottom" wrapText="0"/>
    </xf>
    <xf borderId="17" fillId="0" fontId="6" numFmtId="0" xfId="0" applyAlignment="1" applyBorder="1" applyFont="1">
      <alignment horizontal="left" shrinkToFit="0" vertical="center" wrapText="0"/>
    </xf>
    <xf borderId="18" fillId="0" fontId="7" numFmtId="9" xfId="0" applyAlignment="1" applyBorder="1" applyFont="1" applyNumberFormat="1">
      <alignment shrinkToFit="0" vertical="bottom" wrapText="0"/>
    </xf>
    <xf borderId="23" fillId="0" fontId="6" numFmtId="0" xfId="0" applyAlignment="1" applyBorder="1" applyFont="1">
      <alignment shrinkToFit="0" vertical="bottom" wrapText="0"/>
    </xf>
    <xf borderId="0" fillId="0" fontId="5" numFmtId="0" xfId="0" applyAlignment="1" applyFont="1">
      <alignment horizontal="right" shrinkToFit="0" vertical="center" wrapText="0"/>
    </xf>
    <xf borderId="7" fillId="5" fontId="7" numFmtId="9" xfId="0" applyAlignment="1" applyBorder="1" applyFont="1" applyNumberFormat="1">
      <alignment shrinkToFit="0" vertical="bottom" wrapText="0"/>
    </xf>
    <xf borderId="0" fillId="0" fontId="5" numFmtId="0" xfId="0" applyAlignment="1" applyFont="1">
      <alignment horizontal="right" shrinkToFit="0" vertical="bottom" wrapText="0"/>
    </xf>
    <xf borderId="0" fillId="0" fontId="4" numFmtId="0" xfId="0" applyAlignment="1" applyFont="1">
      <alignment horizontal="left" shrinkToFit="0" vertical="bottom" wrapText="0"/>
    </xf>
    <xf borderId="14" fillId="0" fontId="6" numFmtId="9" xfId="0" applyAlignment="1" applyBorder="1" applyFont="1" applyNumberFormat="1">
      <alignment shrinkToFit="0" vertical="bottom" wrapText="0"/>
    </xf>
    <xf borderId="7" fillId="5" fontId="5" numFmtId="0" xfId="0" applyAlignment="1" applyBorder="1" applyFont="1">
      <alignment horizontal="center" shrinkToFit="0" vertical="bottom" wrapText="0"/>
    </xf>
    <xf borderId="0" fillId="0" fontId="11" numFmtId="0" xfId="0" applyAlignment="1" applyFont="1">
      <alignment horizontal="left" shrinkToFit="0" vertical="bottom" wrapText="0"/>
    </xf>
    <xf borderId="7" fillId="5" fontId="6" numFmtId="164" xfId="0" applyAlignment="1" applyBorder="1" applyFont="1" applyNumberFormat="1">
      <alignment shrinkToFit="0" vertical="bottom" wrapText="0"/>
    </xf>
    <xf borderId="7" fillId="5" fontId="5" numFmtId="166" xfId="0" applyAlignment="1" applyBorder="1" applyFont="1" applyNumberFormat="1">
      <alignment horizontal="right" shrinkToFit="0" vertical="bottom" wrapText="0"/>
    </xf>
    <xf borderId="9" fillId="0" fontId="6" numFmtId="9" xfId="0" applyAlignment="1" applyBorder="1" applyFont="1" applyNumberFormat="1">
      <alignment shrinkToFit="0" vertical="bottom" wrapText="0"/>
    </xf>
    <xf borderId="7" fillId="5" fontId="6" numFmtId="166" xfId="0" applyAlignment="1" applyBorder="1" applyFont="1" applyNumberFormat="1">
      <alignment shrinkToFit="0" vertical="bottom" wrapText="0"/>
    </xf>
    <xf borderId="43" fillId="0" fontId="2" numFmtId="0" xfId="0" applyBorder="1" applyFont="1"/>
    <xf borderId="43" fillId="0" fontId="6" numFmtId="9" xfId="0" applyAlignment="1" applyBorder="1" applyFont="1" applyNumberFormat="1">
      <alignment shrinkToFit="0" vertical="bottom" wrapText="0"/>
    </xf>
    <xf borderId="0" fillId="0" fontId="12" numFmtId="0" xfId="0" applyAlignment="1" applyFont="1">
      <alignment horizontal="right" shrinkToFit="0" vertical="bottom" wrapText="0"/>
    </xf>
    <xf borderId="23" fillId="0" fontId="6" numFmtId="9" xfId="0" applyAlignment="1" applyBorder="1" applyFont="1" applyNumberFormat="1">
      <alignment shrinkToFit="0" vertical="bottom" wrapText="0"/>
    </xf>
    <xf borderId="0" fillId="0" fontId="13" numFmtId="0" xfId="0" applyAlignment="1" applyFont="1">
      <alignment shrinkToFit="0" vertical="top" wrapText="1"/>
    </xf>
    <xf borderId="18" fillId="0" fontId="6" numFmtId="9" xfId="0" applyAlignment="1" applyBorder="1" applyFont="1" applyNumberFormat="1">
      <alignment shrinkToFit="0" vertical="bottom" wrapText="0"/>
    </xf>
    <xf borderId="36" fillId="5" fontId="7"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361950</xdr:colOff>
      <xdr:row>1</xdr:row>
      <xdr:rowOff>114300</xdr:rowOff>
    </xdr:from>
    <xdr:ext cx="4505325" cy="1990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0"/>
    <col customWidth="1" min="2" max="2" width="11.57"/>
    <col customWidth="1" min="3" max="3" width="7.86"/>
    <col customWidth="1" min="4" max="4" width="11.71"/>
    <col customWidth="1" min="5" max="5" width="12.57"/>
    <col customWidth="1" min="6" max="15" width="11.57"/>
    <col customWidth="1" min="16" max="26" width="8.0"/>
  </cols>
  <sheetData>
    <row r="1" ht="20.25" customHeight="1">
      <c r="A1" s="1" t="s">
        <v>0</v>
      </c>
      <c r="B1" s="2"/>
      <c r="C1" s="2"/>
      <c r="D1" s="2"/>
      <c r="E1" s="3"/>
    </row>
    <row r="2" ht="20.25" customHeight="1">
      <c r="E2" s="4" t="s">
        <v>2</v>
      </c>
    </row>
    <row r="3" ht="12.75" customHeight="1">
      <c r="A3" s="6" t="s">
        <v>5</v>
      </c>
      <c r="B3" s="8"/>
      <c r="C3" s="8"/>
      <c r="D3" s="8"/>
      <c r="E3" s="9"/>
    </row>
    <row r="4" ht="12.75" customHeight="1">
      <c r="A4" s="10" t="s">
        <v>9</v>
      </c>
    </row>
    <row r="5" ht="12.75" customHeight="1"/>
    <row r="6" ht="12.75" customHeight="1">
      <c r="A6" s="12" t="s">
        <v>12</v>
      </c>
      <c r="F6" s="12"/>
      <c r="G6" s="12"/>
      <c r="H6" s="12"/>
      <c r="I6" s="12"/>
      <c r="J6" s="12"/>
      <c r="K6" s="12"/>
      <c r="L6" s="12"/>
      <c r="M6" s="12"/>
      <c r="N6" s="12"/>
      <c r="O6" s="12"/>
      <c r="P6" s="12"/>
      <c r="Q6" s="12"/>
      <c r="R6" s="12"/>
      <c r="S6" s="12"/>
      <c r="T6" s="12"/>
      <c r="U6" s="12"/>
      <c r="V6" s="12"/>
      <c r="W6" s="12"/>
      <c r="X6" s="12"/>
      <c r="Y6" s="12"/>
      <c r="Z6" s="12"/>
    </row>
    <row r="7" ht="12.75" customHeight="1"/>
    <row r="8" ht="12.75" customHeight="1">
      <c r="A8" s="14" t="s">
        <v>14</v>
      </c>
      <c r="B8" s="16"/>
      <c r="D8" s="14" t="s">
        <v>16</v>
      </c>
      <c r="E8" s="17"/>
    </row>
    <row r="9" ht="12.75" customHeight="1">
      <c r="A9" s="14"/>
      <c r="D9" s="14"/>
    </row>
    <row r="10" ht="12.75" customHeight="1">
      <c r="A10" s="14" t="s">
        <v>17</v>
      </c>
      <c r="B10" s="19"/>
      <c r="D10" s="14" t="s">
        <v>25</v>
      </c>
      <c r="E10" s="21"/>
    </row>
    <row r="11" ht="12.75" customHeight="1">
      <c r="A11" s="14"/>
      <c r="D11" s="14"/>
    </row>
    <row r="12" ht="12.75" customHeight="1">
      <c r="A12" s="14" t="s">
        <v>27</v>
      </c>
      <c r="B12" s="23"/>
      <c r="D12" s="14"/>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E1"/>
    <mergeCell ref="A3:E3"/>
    <mergeCell ref="A4:E4"/>
    <mergeCell ref="A6:E6"/>
  </mergeCells>
  <printOptions/>
  <pageMargins bottom="0.75" footer="0.0" header="0.0" left="0.7" right="0.7" top="0.75"/>
  <pageSetup orientation="landscape"/>
  <headerFoot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43"/>
    <col customWidth="1" min="2" max="2" width="7.86"/>
    <col customWidth="1" min="3" max="3" width="10.57"/>
    <col customWidth="1" min="4" max="4" width="14.43"/>
    <col customWidth="1" min="5" max="5" width="6.43"/>
    <col customWidth="1" min="6" max="6" width="13.43"/>
    <col customWidth="1" min="7" max="7" width="12.0"/>
    <col customWidth="1" min="8" max="8" width="7.43"/>
    <col customWidth="1" min="9" max="9" width="15.57"/>
    <col customWidth="1" min="10" max="19" width="11.57"/>
    <col customWidth="1" min="20" max="26" width="8.0"/>
  </cols>
  <sheetData>
    <row r="1" ht="20.25" customHeight="1">
      <c r="A1" s="1" t="s">
        <v>125</v>
      </c>
      <c r="B1" s="2"/>
      <c r="C1" s="2"/>
      <c r="D1" s="2"/>
      <c r="E1" s="2"/>
      <c r="F1" s="2"/>
      <c r="G1" s="2"/>
      <c r="H1" s="2"/>
      <c r="I1" s="3"/>
    </row>
    <row r="2" ht="12.75" customHeight="1"/>
    <row r="3" ht="15.75" customHeight="1">
      <c r="A3" s="33" t="s">
        <v>126</v>
      </c>
      <c r="C3" s="31">
        <f>'Início'!$D$11</f>
        <v>80</v>
      </c>
      <c r="F3" s="111" t="s">
        <v>127</v>
      </c>
      <c r="H3" s="112"/>
      <c r="I3" s="9"/>
    </row>
    <row r="4" ht="14.25" customHeight="1">
      <c r="F4" s="111" t="s">
        <v>128</v>
      </c>
      <c r="H4" s="113">
        <v>12.0</v>
      </c>
      <c r="I4" s="26" t="s">
        <v>129</v>
      </c>
    </row>
    <row r="5">
      <c r="A5" s="111" t="s">
        <v>130</v>
      </c>
      <c r="C5" s="114" t="s">
        <v>131</v>
      </c>
      <c r="D5" s="9"/>
      <c r="F5" s="33" t="s">
        <v>133</v>
      </c>
      <c r="H5" s="115">
        <f>$C$3*H4</f>
        <v>960</v>
      </c>
      <c r="I5" s="26" t="s">
        <v>135</v>
      </c>
    </row>
    <row r="6" ht="14.25" customHeight="1">
      <c r="A6" s="111" t="s">
        <v>136</v>
      </c>
      <c r="C6" s="25" t="str">
        <f>DP!H27</f>
        <v>#VALUE!</v>
      </c>
      <c r="F6" s="14"/>
      <c r="G6" s="14"/>
    </row>
    <row r="7" ht="14.25" customHeight="1">
      <c r="F7" s="111" t="s">
        <v>138</v>
      </c>
      <c r="H7" s="113">
        <v>5.0</v>
      </c>
      <c r="I7" s="26" t="s">
        <v>139</v>
      </c>
    </row>
    <row r="8">
      <c r="A8" s="117" t="s">
        <v>140</v>
      </c>
      <c r="F8" s="111" t="s">
        <v>142</v>
      </c>
      <c r="H8" s="113">
        <v>4.0</v>
      </c>
      <c r="I8" s="26" t="s">
        <v>143</v>
      </c>
    </row>
    <row r="9">
      <c r="F9" s="33" t="s">
        <v>133</v>
      </c>
      <c r="H9" s="115">
        <f>H5/IF((H7*H8)=0,1,(H7*H8))</f>
        <v>48</v>
      </c>
      <c r="I9" s="26" t="s">
        <v>144</v>
      </c>
    </row>
    <row r="10" ht="12.75" customHeight="1">
      <c r="A10" s="53" t="s">
        <v>146</v>
      </c>
      <c r="B10" s="54"/>
      <c r="C10" s="51" t="s">
        <v>147</v>
      </c>
      <c r="D10" s="51" t="s">
        <v>148</v>
      </c>
    </row>
    <row r="11" ht="12.75" customHeight="1">
      <c r="A11" s="42"/>
      <c r="B11" s="56"/>
      <c r="C11" s="43"/>
      <c r="D11" s="43"/>
      <c r="F11" t="s">
        <v>150</v>
      </c>
      <c r="G11" s="132">
        <v>400.0</v>
      </c>
    </row>
    <row r="12" ht="14.25" customHeight="1">
      <c r="A12" s="134" t="s">
        <v>156</v>
      </c>
      <c r="B12" s="92"/>
      <c r="C12" s="136">
        <v>0.1</v>
      </c>
      <c r="D12" s="138">
        <f t="shared" ref="D12:D14" si="1">$C$3*C12</f>
        <v>8</v>
      </c>
      <c r="F12" s="139" t="s">
        <v>157</v>
      </c>
      <c r="G12" s="132">
        <f>G11*C3</f>
        <v>32000</v>
      </c>
    </row>
    <row r="13" ht="14.25" customHeight="1">
      <c r="A13" s="140" t="s">
        <v>158</v>
      </c>
      <c r="C13" s="141">
        <v>0.6000000000000001</v>
      </c>
      <c r="D13" s="142">
        <f t="shared" si="1"/>
        <v>48</v>
      </c>
    </row>
    <row r="14" ht="14.25" customHeight="1">
      <c r="A14" s="143" t="s">
        <v>159</v>
      </c>
      <c r="B14" s="94"/>
      <c r="C14" s="144">
        <v>0.30000000000000004</v>
      </c>
      <c r="D14" s="145">
        <f t="shared" si="1"/>
        <v>24</v>
      </c>
    </row>
    <row r="15" ht="14.25" customHeight="1">
      <c r="A15" s="146" t="s">
        <v>64</v>
      </c>
      <c r="C15" s="147">
        <f t="shared" ref="C15:D15" si="2">SUM(C12:C14)</f>
        <v>1</v>
      </c>
      <c r="D15" s="27">
        <f t="shared" si="2"/>
        <v>80</v>
      </c>
    </row>
    <row r="16" ht="12.75" customHeight="1"/>
    <row r="17" ht="15.75" customHeight="1">
      <c r="A17" s="149" t="s">
        <v>161</v>
      </c>
      <c r="F17" s="149" t="s">
        <v>162</v>
      </c>
    </row>
    <row r="18" ht="12.75" customHeight="1"/>
    <row r="19" ht="12.75" customHeight="1">
      <c r="A19" s="53" t="s">
        <v>163</v>
      </c>
      <c r="B19" s="54"/>
      <c r="C19" s="51" t="s">
        <v>147</v>
      </c>
      <c r="D19" s="51" t="s">
        <v>148</v>
      </c>
      <c r="F19" s="53" t="s">
        <v>163</v>
      </c>
      <c r="G19" s="54"/>
      <c r="H19" s="51" t="s">
        <v>147</v>
      </c>
      <c r="I19" s="51" t="s">
        <v>148</v>
      </c>
    </row>
    <row r="20" ht="12.75" customHeight="1">
      <c r="A20" s="42"/>
      <c r="B20" s="56"/>
      <c r="C20" s="43"/>
      <c r="D20" s="43"/>
      <c r="F20" s="42"/>
      <c r="G20" s="56"/>
      <c r="H20" s="43"/>
      <c r="I20" s="43"/>
    </row>
    <row r="21" ht="12.75" customHeight="1">
      <c r="A21" s="140" t="s">
        <v>165</v>
      </c>
      <c r="C21" s="150">
        <v>0.0</v>
      </c>
      <c r="D21" s="142">
        <f t="shared" ref="D21:D28" si="3">$C$3*C21</f>
        <v>0</v>
      </c>
      <c r="F21" s="140" t="s">
        <v>165</v>
      </c>
      <c r="H21" s="150">
        <v>0.2</v>
      </c>
      <c r="I21" s="142">
        <f t="shared" ref="I21:I24" si="4">$C$3*H21</f>
        <v>16</v>
      </c>
    </row>
    <row r="22" ht="12.75" customHeight="1">
      <c r="A22" s="140" t="s">
        <v>166</v>
      </c>
      <c r="C22" s="150">
        <v>0.1</v>
      </c>
      <c r="D22" s="142">
        <f t="shared" si="3"/>
        <v>8</v>
      </c>
      <c r="F22" s="140" t="s">
        <v>166</v>
      </c>
      <c r="H22" s="150">
        <v>0.30000000000000004</v>
      </c>
      <c r="I22" s="142">
        <f t="shared" si="4"/>
        <v>24</v>
      </c>
    </row>
    <row r="23" ht="12.75" customHeight="1">
      <c r="A23" s="140" t="s">
        <v>169</v>
      </c>
      <c r="C23" s="150">
        <v>0.05</v>
      </c>
      <c r="D23" s="142">
        <f t="shared" si="3"/>
        <v>4</v>
      </c>
      <c r="F23" s="140" t="s">
        <v>169</v>
      </c>
      <c r="H23" s="150">
        <v>0.4</v>
      </c>
      <c r="I23" s="142">
        <f t="shared" si="4"/>
        <v>32</v>
      </c>
    </row>
    <row r="24" ht="12.75" customHeight="1">
      <c r="A24" s="140" t="s">
        <v>170</v>
      </c>
      <c r="C24" s="150">
        <v>0.1</v>
      </c>
      <c r="D24" s="142">
        <f t="shared" si="3"/>
        <v>8</v>
      </c>
      <c r="F24" s="140" t="s">
        <v>170</v>
      </c>
      <c r="H24" s="150">
        <v>0.1</v>
      </c>
      <c r="I24" s="142">
        <f t="shared" si="4"/>
        <v>8</v>
      </c>
    </row>
    <row r="25">
      <c r="A25" s="140" t="s">
        <v>172</v>
      </c>
      <c r="C25" s="150">
        <v>0.30000000000000004</v>
      </c>
      <c r="D25" s="142">
        <f t="shared" si="3"/>
        <v>24</v>
      </c>
      <c r="F25" s="52" t="s">
        <v>173</v>
      </c>
      <c r="G25" s="8"/>
      <c r="H25" s="8"/>
      <c r="I25" s="9"/>
    </row>
    <row r="26" ht="12.75" customHeight="1">
      <c r="A26" s="140" t="s">
        <v>174</v>
      </c>
      <c r="C26" s="150">
        <v>0.1</v>
      </c>
      <c r="D26" s="142">
        <f t="shared" si="3"/>
        <v>8</v>
      </c>
      <c r="F26" s="134" t="s">
        <v>175</v>
      </c>
      <c r="G26" s="92"/>
      <c r="H26" s="155">
        <v>0.1</v>
      </c>
      <c r="I26" s="142">
        <f t="shared" ref="I26:I30" si="5">$C$3*H26</f>
        <v>8</v>
      </c>
    </row>
    <row r="27" ht="12.75" customHeight="1">
      <c r="A27" s="140" t="s">
        <v>177</v>
      </c>
      <c r="C27" s="150">
        <v>0.1</v>
      </c>
      <c r="D27" s="142">
        <f t="shared" si="3"/>
        <v>8</v>
      </c>
      <c r="F27" s="140" t="s">
        <v>178</v>
      </c>
      <c r="H27" s="150">
        <v>0.2</v>
      </c>
      <c r="I27" s="142">
        <f t="shared" si="5"/>
        <v>16</v>
      </c>
    </row>
    <row r="28" ht="12.75" customHeight="1">
      <c r="A28" s="140" t="s">
        <v>180</v>
      </c>
      <c r="C28" s="150">
        <v>0.05</v>
      </c>
      <c r="D28" s="142">
        <f t="shared" si="3"/>
        <v>4</v>
      </c>
      <c r="F28" s="140" t="s">
        <v>181</v>
      </c>
      <c r="H28" s="150">
        <v>0.25</v>
      </c>
      <c r="I28" s="142">
        <f t="shared" si="5"/>
        <v>20</v>
      </c>
    </row>
    <row r="29">
      <c r="A29" s="52" t="s">
        <v>182</v>
      </c>
      <c r="B29" s="8"/>
      <c r="C29" s="8"/>
      <c r="D29" s="9"/>
      <c r="F29" s="140" t="s">
        <v>184</v>
      </c>
      <c r="G29" s="157"/>
      <c r="H29" s="158">
        <v>0.35</v>
      </c>
      <c r="I29" s="142">
        <f t="shared" si="5"/>
        <v>28</v>
      </c>
    </row>
    <row r="30" ht="12.75" customHeight="1">
      <c r="A30" s="134" t="s">
        <v>188</v>
      </c>
      <c r="B30" s="92"/>
      <c r="C30" s="155">
        <v>0.1</v>
      </c>
      <c r="D30" s="142">
        <f t="shared" ref="D30:D33" si="6">$C$3*C30</f>
        <v>8</v>
      </c>
      <c r="F30" s="143" t="s">
        <v>180</v>
      </c>
      <c r="G30" s="56"/>
      <c r="H30" s="160">
        <v>0.1</v>
      </c>
      <c r="I30" s="145">
        <f t="shared" si="5"/>
        <v>8</v>
      </c>
    </row>
    <row r="31" ht="12.75" customHeight="1">
      <c r="A31" s="140" t="s">
        <v>189</v>
      </c>
      <c r="C31" s="150">
        <v>0.05</v>
      </c>
      <c r="D31" s="142">
        <f t="shared" si="6"/>
        <v>4</v>
      </c>
    </row>
    <row r="32" ht="12.75" customHeight="1">
      <c r="A32" s="140" t="s">
        <v>190</v>
      </c>
      <c r="C32" s="150">
        <v>0.05</v>
      </c>
      <c r="D32" s="142">
        <f t="shared" si="6"/>
        <v>4</v>
      </c>
      <c r="F32" s="161" t="s">
        <v>191</v>
      </c>
    </row>
    <row r="33" ht="12.75" customHeight="1">
      <c r="A33" s="143" t="s">
        <v>192</v>
      </c>
      <c r="B33" s="94"/>
      <c r="C33" s="162">
        <v>0.0</v>
      </c>
      <c r="D33" s="142">
        <f t="shared" si="6"/>
        <v>0</v>
      </c>
    </row>
    <row r="34" ht="14.25" customHeight="1">
      <c r="A34" s="146" t="s">
        <v>64</v>
      </c>
      <c r="C34" s="147">
        <f t="shared" ref="C34:D34" si="7">SUM(C21:C33)</f>
        <v>1</v>
      </c>
      <c r="D34" s="163">
        <f t="shared" si="7"/>
        <v>80</v>
      </c>
    </row>
    <row r="35" ht="12.75" customHeight="1"/>
    <row r="36" ht="12.75" customHeight="1">
      <c r="A36" s="103" t="s">
        <v>5</v>
      </c>
      <c r="B36" s="8"/>
      <c r="C36" s="8"/>
      <c r="D36" s="8"/>
      <c r="E36" s="8"/>
      <c r="F36" s="8"/>
      <c r="G36" s="8"/>
      <c r="H36" s="8"/>
      <c r="I36" s="9"/>
    </row>
    <row r="37" ht="12.75" customHeight="1">
      <c r="A37" s="104" t="s">
        <v>193</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4">
    <mergeCell ref="A24:B24"/>
    <mergeCell ref="A22:B22"/>
    <mergeCell ref="C19:C20"/>
    <mergeCell ref="A27:B27"/>
    <mergeCell ref="A12:B12"/>
    <mergeCell ref="A13:B13"/>
    <mergeCell ref="A14:B14"/>
    <mergeCell ref="A34:B34"/>
    <mergeCell ref="A26:B26"/>
    <mergeCell ref="A21:B21"/>
    <mergeCell ref="A23:B23"/>
    <mergeCell ref="A19:B20"/>
    <mergeCell ref="A15:B15"/>
    <mergeCell ref="A17:C17"/>
    <mergeCell ref="F19:G20"/>
    <mergeCell ref="F21:G21"/>
    <mergeCell ref="F26:G26"/>
    <mergeCell ref="F27:G27"/>
    <mergeCell ref="F24:G24"/>
    <mergeCell ref="D19:D20"/>
    <mergeCell ref="C5:D5"/>
    <mergeCell ref="A1:I1"/>
    <mergeCell ref="A3:B3"/>
    <mergeCell ref="F3:G3"/>
    <mergeCell ref="H3:I3"/>
    <mergeCell ref="F4:G4"/>
    <mergeCell ref="F5:G5"/>
    <mergeCell ref="F22:G22"/>
    <mergeCell ref="F23:G23"/>
    <mergeCell ref="F32:I33"/>
    <mergeCell ref="F28:G28"/>
    <mergeCell ref="F29:G29"/>
    <mergeCell ref="F30:G30"/>
    <mergeCell ref="H19:H20"/>
    <mergeCell ref="I19:I20"/>
    <mergeCell ref="F8:G8"/>
    <mergeCell ref="F9:G9"/>
    <mergeCell ref="A6:B6"/>
    <mergeCell ref="A8:C8"/>
    <mergeCell ref="D10:D11"/>
    <mergeCell ref="A10:B11"/>
    <mergeCell ref="C10:C11"/>
    <mergeCell ref="A5:B5"/>
    <mergeCell ref="F7:G7"/>
    <mergeCell ref="A32:B32"/>
    <mergeCell ref="A33:B33"/>
    <mergeCell ref="A37:I37"/>
    <mergeCell ref="A36:I36"/>
    <mergeCell ref="A28:B28"/>
    <mergeCell ref="A31:B31"/>
    <mergeCell ref="A29:D29"/>
    <mergeCell ref="A30:B30"/>
    <mergeCell ref="F25:I25"/>
    <mergeCell ref="A25:B25"/>
  </mergeCells>
  <printOptions/>
  <pageMargins bottom="0.75" footer="0.0" header="0.0" left="0.7" right="0.7" top="0.75"/>
  <pageSetup orientation="landscape"/>
  <headerFooter>
    <oddFooter>&amp;CPage &amp;P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43"/>
    <col customWidth="1" min="2" max="2" width="15.86"/>
    <col customWidth="1" min="3" max="3" width="16.86"/>
    <col customWidth="1" min="4" max="4" width="10.71"/>
    <col customWidth="1" min="5" max="5" width="11.57"/>
    <col customWidth="1" min="6" max="6" width="11.43"/>
    <col customWidth="1" min="7" max="7" width="8.71"/>
    <col customWidth="1" min="8" max="8" width="10.14"/>
    <col customWidth="1" min="9" max="18" width="11.57"/>
    <col customWidth="1" min="19" max="26" width="8.0"/>
  </cols>
  <sheetData>
    <row r="1" ht="20.25" customHeight="1">
      <c r="A1" s="1" t="s">
        <v>132</v>
      </c>
      <c r="B1" s="2"/>
      <c r="C1" s="2"/>
      <c r="D1" s="2"/>
      <c r="E1" s="2"/>
      <c r="F1" s="2"/>
      <c r="G1" s="2"/>
      <c r="H1" s="3"/>
    </row>
    <row r="2" ht="12.75" customHeight="1"/>
    <row r="3" ht="12.75" customHeight="1">
      <c r="A3" s="103" t="s">
        <v>5</v>
      </c>
      <c r="B3" s="8"/>
      <c r="C3" s="8"/>
      <c r="D3" s="8"/>
      <c r="E3" s="8"/>
      <c r="F3" s="8"/>
      <c r="G3" s="8"/>
      <c r="H3" s="9"/>
    </row>
    <row r="4" ht="12.75" customHeight="1">
      <c r="A4" s="39" t="s">
        <v>134</v>
      </c>
    </row>
    <row r="5" ht="12.75" customHeight="1">
      <c r="A5" s="39"/>
      <c r="B5" s="39"/>
      <c r="C5" s="39"/>
      <c r="D5" s="39"/>
      <c r="E5" s="39"/>
      <c r="F5" s="39"/>
      <c r="G5" s="39"/>
      <c r="H5" s="39"/>
    </row>
    <row r="6" ht="12.75" customHeight="1">
      <c r="A6" s="116" t="s">
        <v>137</v>
      </c>
      <c r="B6" s="118" t="s">
        <v>141</v>
      </c>
      <c r="C6" s="119" t="s">
        <v>145</v>
      </c>
      <c r="D6" s="120" t="s">
        <v>149</v>
      </c>
      <c r="E6" s="120" t="s">
        <v>151</v>
      </c>
      <c r="F6" s="120" t="s">
        <v>152</v>
      </c>
      <c r="G6" s="120" t="s">
        <v>153</v>
      </c>
      <c r="H6" s="120" t="s">
        <v>154</v>
      </c>
      <c r="I6" s="39"/>
      <c r="J6" s="39"/>
    </row>
    <row r="7" ht="12.75" customHeight="1">
      <c r="A7" s="121">
        <v>0.0</v>
      </c>
      <c r="B7" s="122">
        <v>0.0</v>
      </c>
      <c r="C7" s="123">
        <v>0.0</v>
      </c>
      <c r="D7" s="124">
        <f t="shared" ref="D7:D17" si="2">(B7*B7)</f>
        <v>0</v>
      </c>
      <c r="E7" s="124">
        <f t="shared" ref="E7:E8" si="3">(B7*C7)</f>
        <v>0</v>
      </c>
      <c r="F7" s="125">
        <f t="shared" ref="F7:F8" si="4">D7</f>
        <v>0</v>
      </c>
      <c r="G7" s="126">
        <f t="shared" ref="G7:H7" si="1">B7</f>
        <v>0</v>
      </c>
      <c r="H7" s="125">
        <f t="shared" si="1"/>
        <v>0</v>
      </c>
      <c r="I7" s="39"/>
      <c r="J7" s="39"/>
    </row>
    <row r="8" ht="12.75" customHeight="1">
      <c r="A8" s="121">
        <v>1.0</v>
      </c>
      <c r="B8" s="122">
        <v>10.0</v>
      </c>
      <c r="C8" s="123">
        <v>6.0</v>
      </c>
      <c r="D8" s="124">
        <f t="shared" si="2"/>
        <v>100</v>
      </c>
      <c r="E8" s="124">
        <f t="shared" si="3"/>
        <v>60</v>
      </c>
      <c r="F8" s="125">
        <f t="shared" si="4"/>
        <v>100</v>
      </c>
      <c r="G8" s="126">
        <f t="shared" ref="G8:H8" si="5">B8</f>
        <v>10</v>
      </c>
      <c r="H8" s="125">
        <f t="shared" si="5"/>
        <v>6</v>
      </c>
    </row>
    <row r="9" ht="12.75" customHeight="1">
      <c r="A9" s="121">
        <v>2.0</v>
      </c>
      <c r="B9" s="122">
        <v>20.0</v>
      </c>
      <c r="C9" s="123">
        <v>24.0</v>
      </c>
      <c r="D9" s="124">
        <f t="shared" si="2"/>
        <v>400</v>
      </c>
      <c r="E9" s="124">
        <f t="shared" ref="E9:E17" si="7">E8+(B9*C9)</f>
        <v>540</v>
      </c>
      <c r="F9" s="125">
        <f t="shared" ref="F9:F18" si="8">F8+D9</f>
        <v>500</v>
      </c>
      <c r="G9" s="125">
        <f t="shared" ref="G9:H9" si="6">G8+B9</f>
        <v>30</v>
      </c>
      <c r="H9" s="125">
        <f t="shared" si="6"/>
        <v>30</v>
      </c>
    </row>
    <row r="10" ht="12.75" customHeight="1">
      <c r="A10" s="121">
        <v>3.0</v>
      </c>
      <c r="B10" s="122">
        <v>40.0</v>
      </c>
      <c r="C10" s="123">
        <v>32.0</v>
      </c>
      <c r="D10" s="124">
        <f t="shared" si="2"/>
        <v>1600</v>
      </c>
      <c r="E10" s="124">
        <f t="shared" si="7"/>
        <v>1820</v>
      </c>
      <c r="F10" s="125">
        <f t="shared" si="8"/>
        <v>2100</v>
      </c>
      <c r="G10" s="125">
        <f t="shared" ref="G10:H10" si="9">G9+B10</f>
        <v>70</v>
      </c>
      <c r="H10" s="125">
        <f t="shared" si="9"/>
        <v>62</v>
      </c>
    </row>
    <row r="11" ht="12.75" customHeight="1">
      <c r="A11" s="121">
        <v>4.0</v>
      </c>
      <c r="B11" s="122">
        <v>80.0</v>
      </c>
      <c r="C11" s="123">
        <v>192.0</v>
      </c>
      <c r="D11" s="124">
        <f t="shared" si="2"/>
        <v>6400</v>
      </c>
      <c r="E11" s="124">
        <f t="shared" si="7"/>
        <v>17180</v>
      </c>
      <c r="F11" s="125">
        <f t="shared" si="8"/>
        <v>8500</v>
      </c>
      <c r="G11" s="125">
        <f t="shared" ref="G11:H11" si="10">G10+B11</f>
        <v>150</v>
      </c>
      <c r="H11" s="125">
        <f t="shared" si="10"/>
        <v>254</v>
      </c>
    </row>
    <row r="12" ht="12.75" customHeight="1">
      <c r="A12" s="121">
        <v>5.0</v>
      </c>
      <c r="B12" s="122">
        <v>160.0</v>
      </c>
      <c r="C12" s="123">
        <v>384.0</v>
      </c>
      <c r="D12" s="124">
        <f t="shared" si="2"/>
        <v>25600</v>
      </c>
      <c r="E12" s="124">
        <f t="shared" si="7"/>
        <v>78620</v>
      </c>
      <c r="F12" s="125">
        <f t="shared" si="8"/>
        <v>34100</v>
      </c>
      <c r="G12" s="125">
        <f t="shared" ref="G12:H12" si="11">G11+B12</f>
        <v>310</v>
      </c>
      <c r="H12" s="125">
        <f t="shared" si="11"/>
        <v>638</v>
      </c>
    </row>
    <row r="13" ht="12.75" customHeight="1">
      <c r="A13" s="121">
        <v>6.0</v>
      </c>
      <c r="B13" s="122">
        <v>320.0</v>
      </c>
      <c r="C13" s="123">
        <v>768.0</v>
      </c>
      <c r="D13" s="124">
        <f t="shared" si="2"/>
        <v>102400</v>
      </c>
      <c r="E13" s="124">
        <f t="shared" si="7"/>
        <v>324380</v>
      </c>
      <c r="F13" s="125">
        <f t="shared" si="8"/>
        <v>136500</v>
      </c>
      <c r="G13" s="125">
        <f t="shared" ref="G13:H13" si="12">G12+B13</f>
        <v>630</v>
      </c>
      <c r="H13" s="125">
        <f t="shared" si="12"/>
        <v>1406</v>
      </c>
      <c r="I13" s="39"/>
      <c r="J13" s="126"/>
    </row>
    <row r="14" ht="12.75" customHeight="1">
      <c r="A14" s="121">
        <v>7.0</v>
      </c>
      <c r="B14" s="122">
        <v>640.0</v>
      </c>
      <c r="C14" s="123">
        <v>1536.0</v>
      </c>
      <c r="D14" s="124">
        <f t="shared" si="2"/>
        <v>409600</v>
      </c>
      <c r="E14" s="124">
        <f t="shared" si="7"/>
        <v>1307420</v>
      </c>
      <c r="F14" s="125">
        <f t="shared" si="8"/>
        <v>546100</v>
      </c>
      <c r="G14" s="125">
        <f t="shared" ref="G14:H14" si="13">G13+B14</f>
        <v>1270</v>
      </c>
      <c r="H14" s="125">
        <f t="shared" si="13"/>
        <v>2942</v>
      </c>
      <c r="I14" s="39"/>
      <c r="J14" s="39"/>
    </row>
    <row r="15" ht="12.75" customHeight="1">
      <c r="A15" s="121">
        <v>8.0</v>
      </c>
      <c r="B15" s="122">
        <v>1280.0</v>
      </c>
      <c r="C15" s="123">
        <v>3072.0</v>
      </c>
      <c r="D15" s="124">
        <f t="shared" si="2"/>
        <v>1638400</v>
      </c>
      <c r="E15" s="124">
        <f t="shared" si="7"/>
        <v>5239580</v>
      </c>
      <c r="F15" s="125">
        <f t="shared" si="8"/>
        <v>2184500</v>
      </c>
      <c r="G15" s="125">
        <f t="shared" ref="G15:H15" si="14">G14+B15</f>
        <v>2550</v>
      </c>
      <c r="H15" s="125">
        <f t="shared" si="14"/>
        <v>6014</v>
      </c>
      <c r="I15" s="39"/>
      <c r="J15" s="39"/>
    </row>
    <row r="16" ht="12.75" customHeight="1">
      <c r="A16" s="121">
        <v>9.0</v>
      </c>
      <c r="B16" s="122">
        <v>2560.0</v>
      </c>
      <c r="C16" s="123">
        <v>6144.0</v>
      </c>
      <c r="D16" s="124">
        <f t="shared" si="2"/>
        <v>6553600</v>
      </c>
      <c r="E16" s="124">
        <f t="shared" si="7"/>
        <v>20968220</v>
      </c>
      <c r="F16" s="125">
        <f t="shared" si="8"/>
        <v>8738100</v>
      </c>
      <c r="G16" s="125">
        <f t="shared" ref="G16:H16" si="15">G15+B16</f>
        <v>5110</v>
      </c>
      <c r="H16" s="125">
        <f t="shared" si="15"/>
        <v>12158</v>
      </c>
      <c r="I16" s="39"/>
      <c r="J16" s="39"/>
    </row>
    <row r="17" ht="12.75" customHeight="1">
      <c r="A17" s="127">
        <v>10.0</v>
      </c>
      <c r="B17" s="122">
        <v>5120.0</v>
      </c>
      <c r="C17" s="128">
        <v>12288.0</v>
      </c>
      <c r="D17" s="124">
        <f t="shared" si="2"/>
        <v>26214400</v>
      </c>
      <c r="E17" s="124">
        <f t="shared" si="7"/>
        <v>83882780</v>
      </c>
      <c r="F17" s="129">
        <f t="shared" si="8"/>
        <v>34952500</v>
      </c>
      <c r="G17" s="125">
        <f t="shared" ref="G17:H17" si="16">G16+B17</f>
        <v>10230</v>
      </c>
      <c r="H17" s="125">
        <f t="shared" si="16"/>
        <v>24446</v>
      </c>
      <c r="I17" s="39"/>
      <c r="J17" s="39"/>
    </row>
    <row r="18" ht="12.75" customHeight="1">
      <c r="A18" s="130" t="s">
        <v>155</v>
      </c>
      <c r="B18" s="131">
        <f t="shared" ref="B18:D18" si="17">SUM(B8:B17)</f>
        <v>10230</v>
      </c>
      <c r="C18" s="131">
        <f t="shared" si="17"/>
        <v>24446</v>
      </c>
      <c r="D18" s="133">
        <f t="shared" si="17"/>
        <v>34952500</v>
      </c>
      <c r="E18" s="135"/>
      <c r="F18" s="133">
        <f t="shared" si="8"/>
        <v>69905000</v>
      </c>
      <c r="G18" s="133">
        <f t="shared" ref="G18:H18" si="18">G17+B18</f>
        <v>20460</v>
      </c>
      <c r="H18" s="133">
        <f t="shared" si="18"/>
        <v>48892</v>
      </c>
      <c r="I18" s="39"/>
      <c r="J18" s="39"/>
    </row>
    <row r="19" ht="12.75" customHeight="1">
      <c r="A19" s="130" t="s">
        <v>41</v>
      </c>
      <c r="B19" s="137">
        <f t="shared" ref="B19:C19" si="19">(B18/10)</f>
        <v>1023</v>
      </c>
      <c r="C19" s="137">
        <f t="shared" si="19"/>
        <v>2444.6</v>
      </c>
      <c r="D19" s="135"/>
      <c r="E19" s="135"/>
      <c r="F19" s="135"/>
      <c r="G19" s="135"/>
      <c r="H19" s="135"/>
      <c r="I19" s="39"/>
      <c r="J19" s="39"/>
    </row>
    <row r="20" ht="12.75" customHeight="1">
      <c r="A20" s="39"/>
      <c r="B20" s="39"/>
      <c r="C20" s="39"/>
      <c r="D20" s="39"/>
      <c r="E20" s="39"/>
      <c r="F20" s="39"/>
      <c r="G20" s="39"/>
      <c r="H20" s="39"/>
    </row>
    <row r="21" ht="12.75" customHeight="1">
      <c r="A21" s="148" t="s">
        <v>160</v>
      </c>
      <c r="C21" s="131">
        <f>'Início'!$D$11</f>
        <v>80</v>
      </c>
      <c r="D21" s="148" t="s">
        <v>164</v>
      </c>
      <c r="E21" s="151" t="str">
        <f>#VALUE!</f>
        <v>#VALUE!</v>
      </c>
      <c r="F21" s="152"/>
      <c r="H21" s="116" t="s">
        <v>167</v>
      </c>
    </row>
    <row r="22" ht="12.75" customHeight="1">
      <c r="B22" s="39"/>
      <c r="C22" s="39"/>
      <c r="D22" s="39"/>
      <c r="E22" s="39"/>
      <c r="F22" s="39"/>
      <c r="G22" s="116" t="s">
        <v>151</v>
      </c>
      <c r="H22" s="131" t="str">
        <f t="shared" ref="H22:H25" si="20">#VALUE!</f>
        <v>#VALUE!</v>
      </c>
    </row>
    <row r="23" ht="12.75" customHeight="1">
      <c r="A23" s="148" t="s">
        <v>168</v>
      </c>
      <c r="C23" s="153" t="str">
        <f>H22</f>
        <v>#VALUE!</v>
      </c>
      <c r="D23" s="148" t="s">
        <v>171</v>
      </c>
      <c r="E23" s="154" t="str">
        <f>(C23-(E21*C24*C25))/IF((C26-(E21*C27))=0,1,(C26-(E21*C27)))</f>
        <v>#VALUE!</v>
      </c>
      <c r="F23" s="39"/>
      <c r="G23" s="116" t="s">
        <v>153</v>
      </c>
      <c r="H23" s="131" t="str">
        <f t="shared" si="20"/>
        <v>#VALUE!</v>
      </c>
    </row>
    <row r="24" ht="12.75" customHeight="1">
      <c r="A24" s="148" t="s">
        <v>176</v>
      </c>
      <c r="C24" s="156" t="str">
        <f>H23/IF(E21=0,1,E21)</f>
        <v>#VALUE!</v>
      </c>
      <c r="D24" s="148" t="s">
        <v>179</v>
      </c>
      <c r="E24" s="137" t="str">
        <f>(C25-(E23*C24))</f>
        <v>#VALUE!</v>
      </c>
      <c r="F24" s="39"/>
      <c r="G24" s="116" t="s">
        <v>154</v>
      </c>
      <c r="H24" s="131" t="str">
        <f t="shared" si="20"/>
        <v>#VALUE!</v>
      </c>
    </row>
    <row r="25" ht="12.75" customHeight="1">
      <c r="A25" s="148" t="s">
        <v>183</v>
      </c>
      <c r="C25" s="156" t="str">
        <f>H24/IF(E21=0,1,E21)</f>
        <v>#VALUE!</v>
      </c>
      <c r="D25" s="39"/>
      <c r="E25" s="39"/>
      <c r="F25" s="39"/>
      <c r="G25" s="116" t="s">
        <v>152</v>
      </c>
      <c r="H25" s="131" t="str">
        <f t="shared" si="20"/>
        <v>#VALUE!</v>
      </c>
    </row>
    <row r="26" ht="12.75" customHeight="1">
      <c r="A26" s="148" t="s">
        <v>185</v>
      </c>
      <c r="C26" s="153" t="str">
        <f>H25</f>
        <v>#VALUE!</v>
      </c>
      <c r="D26" s="39"/>
      <c r="E26" s="39"/>
      <c r="F26" s="39"/>
      <c r="G26" s="39"/>
      <c r="H26" s="39"/>
    </row>
    <row r="27" ht="15.75" customHeight="1">
      <c r="A27" s="148" t="s">
        <v>186</v>
      </c>
      <c r="C27" s="156" t="str">
        <f>C24*C24</f>
        <v>#VALUE!</v>
      </c>
      <c r="D27" s="39"/>
      <c r="E27" s="146" t="s">
        <v>187</v>
      </c>
      <c r="H27" s="31" t="str">
        <f>(E24+(E23*C21))</f>
        <v>#VALUE!</v>
      </c>
    </row>
    <row r="28" ht="12.75" customHeight="1">
      <c r="B28" s="39"/>
      <c r="C28" s="39"/>
      <c r="D28" s="39"/>
      <c r="E28" s="39"/>
      <c r="F28" s="39"/>
      <c r="G28" s="39"/>
      <c r="H28" s="39"/>
    </row>
    <row r="29">
      <c r="B29" s="159"/>
      <c r="F29" s="39"/>
      <c r="G29" s="39"/>
      <c r="H29" s="39"/>
    </row>
    <row r="30" ht="12.75" customHeight="1"/>
    <row r="31" ht="12.75" customHeight="1"/>
    <row r="32" ht="12.75" customHeight="1">
      <c r="C32" s="39"/>
      <c r="D32" s="39"/>
      <c r="E32" s="39"/>
      <c r="F32" s="39"/>
      <c r="G32" s="39"/>
      <c r="H32" s="39"/>
    </row>
    <row r="33" ht="12.75" customHeight="1">
      <c r="E33" s="39"/>
      <c r="F33" s="39"/>
      <c r="G33" s="39"/>
      <c r="H33" s="39"/>
    </row>
    <row r="34" ht="12.75" customHeight="1">
      <c r="E34" s="39"/>
      <c r="F34" s="39"/>
      <c r="G34" s="39"/>
      <c r="H34" s="39"/>
    </row>
    <row r="35" ht="12.75" customHeight="1">
      <c r="E35" s="39"/>
      <c r="F35" s="39"/>
      <c r="G35" s="39"/>
      <c r="H35" s="39"/>
    </row>
    <row r="36" ht="12.75" customHeight="1">
      <c r="A36" s="39"/>
      <c r="B36" s="39"/>
      <c r="C36" s="39"/>
      <c r="D36" s="39"/>
      <c r="E36" s="39"/>
      <c r="F36" s="39"/>
      <c r="G36" s="39"/>
      <c r="H36" s="39"/>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A3:H3"/>
    <mergeCell ref="A1:H1"/>
    <mergeCell ref="A4:H4"/>
    <mergeCell ref="A21:B21"/>
    <mergeCell ref="A23:B23"/>
    <mergeCell ref="A25:B25"/>
    <mergeCell ref="A26:B26"/>
    <mergeCell ref="A27:B27"/>
    <mergeCell ref="E27:G27"/>
    <mergeCell ref="A24:B24"/>
  </mergeCells>
  <printOptions/>
  <pageMargins bottom="0.75" footer="0.0" header="0.0" left="0.7" right="0.7" top="0.75"/>
  <pageSetup orientation="landscape"/>
  <headerFoot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29"/>
    <col customWidth="1" min="2" max="2" width="13.57"/>
    <col customWidth="1" min="3" max="3" width="11.57"/>
    <col customWidth="1" min="4" max="4" width="11.29"/>
    <col customWidth="1" min="5" max="5" width="14.86"/>
    <col customWidth="1" min="6" max="6" width="11.57"/>
    <col customWidth="1" min="7" max="7" width="15.29"/>
    <col customWidth="1" min="8" max="8" width="15.86"/>
    <col customWidth="1" min="9" max="15" width="11.57"/>
    <col customWidth="1" min="16" max="26" width="8.0"/>
  </cols>
  <sheetData>
    <row r="1" ht="26.25" customHeight="1">
      <c r="A1" s="1" t="s">
        <v>1</v>
      </c>
      <c r="B1" s="2"/>
      <c r="C1" s="2"/>
      <c r="D1" s="2"/>
      <c r="E1" s="2"/>
      <c r="F1" s="3"/>
    </row>
    <row r="2" ht="12.75" customHeight="1"/>
    <row r="3" ht="15.75" customHeight="1">
      <c r="A3" s="5" t="s">
        <v>3</v>
      </c>
      <c r="C3" s="7" t="s">
        <v>6</v>
      </c>
      <c r="D3" s="8"/>
      <c r="E3" s="9"/>
    </row>
    <row r="4" ht="15.75" customHeight="1">
      <c r="A4" s="5" t="s">
        <v>8</v>
      </c>
      <c r="C4" s="7" t="s">
        <v>10</v>
      </c>
      <c r="D4" s="8"/>
      <c r="E4" s="9"/>
    </row>
    <row r="5" ht="15.75" customHeight="1">
      <c r="A5" s="5" t="s">
        <v>11</v>
      </c>
      <c r="C5" s="11">
        <v>43161.0</v>
      </c>
    </row>
    <row r="6" ht="12.75" customHeight="1"/>
    <row r="7" ht="15.75" customHeight="1">
      <c r="A7" s="13" t="s">
        <v>13</v>
      </c>
      <c r="B7" s="8"/>
      <c r="C7" s="8"/>
      <c r="D7" s="8"/>
      <c r="E7" s="8"/>
      <c r="F7" s="9"/>
    </row>
    <row r="8" ht="12.75" customHeight="1"/>
    <row r="9" ht="14.25" customHeight="1">
      <c r="A9" s="15" t="s">
        <v>15</v>
      </c>
      <c r="D9" s="25">
        <f>FP!F32</f>
        <v>80</v>
      </c>
      <c r="E9" s="26" t="s">
        <v>29</v>
      </c>
    </row>
    <row r="10" ht="14.25" customHeight="1">
      <c r="A10" s="15" t="s">
        <v>30</v>
      </c>
      <c r="D10" s="27">
        <f>FA!C19</f>
        <v>1</v>
      </c>
      <c r="E10" s="26"/>
    </row>
    <row r="11" ht="15.75" customHeight="1">
      <c r="A11" s="29" t="s">
        <v>31</v>
      </c>
      <c r="D11" s="31">
        <f>D9*D10</f>
        <v>80</v>
      </c>
      <c r="E11" s="26" t="s">
        <v>29</v>
      </c>
    </row>
    <row r="12" ht="12.75" customHeight="1"/>
    <row r="13" ht="15.75" customHeight="1">
      <c r="A13" s="13" t="s">
        <v>32</v>
      </c>
      <c r="B13" s="8"/>
      <c r="C13" s="8"/>
      <c r="D13" s="8"/>
      <c r="E13" s="8"/>
      <c r="F13" s="9"/>
    </row>
    <row r="14" ht="12.75" customHeight="1"/>
    <row r="15">
      <c r="A15" s="33" t="s">
        <v>33</v>
      </c>
      <c r="D15" s="25">
        <f>((FP!D17+FP!D18+FP!D19)*35)+((FP!D20+FP!D21+FP!D22)*15)</f>
        <v>155</v>
      </c>
      <c r="E15" s="26" t="s">
        <v>29</v>
      </c>
    </row>
    <row r="16">
      <c r="A16" s="33" t="s">
        <v>34</v>
      </c>
      <c r="D16" s="25">
        <f>((FP!D17+FP!D18+FP!D19)*7)+((FP!D20+FP!D21+FP!D22)*5)+((FP!D23+FP!D24+FP!D25)*4)+((FP!D26+FP!D27+FP!D28)*5)+((FP!D29+FP!D30+FP!D31)*4)</f>
        <v>93</v>
      </c>
      <c r="E16" s="26" t="s">
        <v>29</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3">
    <mergeCell ref="A3:B3"/>
    <mergeCell ref="C3:E3"/>
    <mergeCell ref="A4:B4"/>
    <mergeCell ref="C4:E4"/>
    <mergeCell ref="A15:C15"/>
    <mergeCell ref="A13:F13"/>
    <mergeCell ref="A7:F7"/>
    <mergeCell ref="A9:C9"/>
    <mergeCell ref="A10:C10"/>
    <mergeCell ref="A11:C11"/>
    <mergeCell ref="A16:C16"/>
    <mergeCell ref="A1:F1"/>
    <mergeCell ref="A5:B5"/>
  </mergeCells>
  <printOptions/>
  <pageMargins bottom="0.75" footer="0.0" header="0.0" left="0.7" right="0.7" top="0.75"/>
  <pageSetup orientation="landscape"/>
  <headerFoot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6.57"/>
    <col customWidth="1" min="2" max="2" width="25.43"/>
    <col customWidth="1" min="3" max="3" width="11.43"/>
    <col customWidth="1" min="4" max="4" width="12.57"/>
    <col customWidth="1" min="5" max="5" width="7.57"/>
    <col customWidth="1" min="6" max="6" width="7.43"/>
    <col customWidth="1" min="7" max="7" width="9.86"/>
    <col customWidth="1" min="8" max="8" width="6.43"/>
    <col customWidth="1" min="9" max="17" width="11.57"/>
    <col customWidth="1" min="18" max="26" width="8.0"/>
  </cols>
  <sheetData>
    <row r="1" ht="20.25" customHeight="1">
      <c r="A1" s="1" t="s">
        <v>4</v>
      </c>
      <c r="B1" s="2"/>
      <c r="C1" s="2"/>
      <c r="D1" s="2"/>
      <c r="E1" s="2"/>
      <c r="F1" s="2"/>
      <c r="G1" s="3"/>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5.75" customHeight="1">
      <c r="A16" s="18" t="s">
        <v>7</v>
      </c>
      <c r="B16" s="18" t="s">
        <v>18</v>
      </c>
      <c r="C16" s="18" t="s">
        <v>19</v>
      </c>
      <c r="D16" s="18" t="s">
        <v>20</v>
      </c>
      <c r="E16" s="18" t="s">
        <v>21</v>
      </c>
      <c r="F16" s="18" t="s">
        <v>22</v>
      </c>
      <c r="G16" s="18" t="s">
        <v>23</v>
      </c>
    </row>
    <row r="17" ht="14.25" customHeight="1">
      <c r="A17" s="20" t="s">
        <v>24</v>
      </c>
      <c r="B17" s="22" t="s">
        <v>26</v>
      </c>
      <c r="C17" s="24" t="s">
        <v>28</v>
      </c>
      <c r="D17" s="28">
        <f>ALI!$C$3</f>
        <v>4</v>
      </c>
      <c r="E17" s="30">
        <v>7.0</v>
      </c>
      <c r="F17" s="32">
        <f t="shared" ref="F17:F31" si="1">D17*E17</f>
        <v>28</v>
      </c>
      <c r="G17" s="34">
        <f t="shared" ref="G17:G31" si="2">IF($F$32=0,0,F17/$F$32)</f>
        <v>0.35</v>
      </c>
    </row>
    <row r="18" ht="14.25" customHeight="1">
      <c r="A18" s="35"/>
      <c r="B18" s="36"/>
      <c r="C18" s="37" t="s">
        <v>35</v>
      </c>
      <c r="D18" s="38">
        <f>ALI!$E$3</f>
        <v>0</v>
      </c>
      <c r="E18" s="39">
        <v>10.0</v>
      </c>
      <c r="F18" s="40">
        <f t="shared" si="1"/>
        <v>0</v>
      </c>
      <c r="G18" s="41">
        <f t="shared" si="2"/>
        <v>0</v>
      </c>
    </row>
    <row r="19" ht="14.25" customHeight="1">
      <c r="A19" s="42"/>
      <c r="B19" s="43"/>
      <c r="C19" s="44" t="s">
        <v>36</v>
      </c>
      <c r="D19" s="45">
        <f>ALI!$G$3</f>
        <v>0</v>
      </c>
      <c r="E19" s="46">
        <v>15.0</v>
      </c>
      <c r="F19" s="47">
        <f t="shared" si="1"/>
        <v>0</v>
      </c>
      <c r="G19" s="48">
        <f t="shared" si="2"/>
        <v>0</v>
      </c>
    </row>
    <row r="20" ht="14.25" customHeight="1">
      <c r="A20" s="20" t="s">
        <v>39</v>
      </c>
      <c r="B20" s="22" t="s">
        <v>40</v>
      </c>
      <c r="C20" s="24" t="s">
        <v>28</v>
      </c>
      <c r="D20" s="32">
        <f>AIE!$C$3</f>
        <v>1</v>
      </c>
      <c r="E20" s="30">
        <v>5.0</v>
      </c>
      <c r="F20" s="32">
        <f t="shared" si="1"/>
        <v>5</v>
      </c>
      <c r="G20" s="34">
        <f t="shared" si="2"/>
        <v>0.0625</v>
      </c>
    </row>
    <row r="21" ht="14.25" customHeight="1">
      <c r="A21" s="35"/>
      <c r="B21" s="36"/>
      <c r="C21" s="37" t="s">
        <v>35</v>
      </c>
      <c r="D21" s="40">
        <f>AIE!$E$3</f>
        <v>0</v>
      </c>
      <c r="E21" s="39">
        <v>7.0</v>
      </c>
      <c r="F21" s="40">
        <f t="shared" si="1"/>
        <v>0</v>
      </c>
      <c r="G21" s="41">
        <f t="shared" si="2"/>
        <v>0</v>
      </c>
    </row>
    <row r="22" ht="14.25" customHeight="1">
      <c r="A22" s="42"/>
      <c r="B22" s="43"/>
      <c r="C22" s="44" t="s">
        <v>36</v>
      </c>
      <c r="D22" s="47">
        <f>AIE!$G$3</f>
        <v>0</v>
      </c>
      <c r="E22" s="46">
        <v>10.0</v>
      </c>
      <c r="F22" s="47">
        <f t="shared" si="1"/>
        <v>0</v>
      </c>
      <c r="G22" s="48">
        <f t="shared" si="2"/>
        <v>0</v>
      </c>
    </row>
    <row r="23" ht="14.25" customHeight="1">
      <c r="A23" s="20" t="s">
        <v>43</v>
      </c>
      <c r="B23" s="22" t="s">
        <v>44</v>
      </c>
      <c r="C23" s="24" t="s">
        <v>28</v>
      </c>
      <c r="D23" s="32">
        <f>EE!$C$3</f>
        <v>5</v>
      </c>
      <c r="E23" s="30">
        <v>3.0</v>
      </c>
      <c r="F23" s="32">
        <f t="shared" si="1"/>
        <v>15</v>
      </c>
      <c r="G23" s="34">
        <f t="shared" si="2"/>
        <v>0.1875</v>
      </c>
    </row>
    <row r="24" ht="14.25" customHeight="1">
      <c r="A24" s="35"/>
      <c r="B24" s="36"/>
      <c r="C24" s="37" t="s">
        <v>35</v>
      </c>
      <c r="D24" s="40">
        <f>EE!$E$3</f>
        <v>1</v>
      </c>
      <c r="E24" s="39">
        <v>4.0</v>
      </c>
      <c r="F24" s="40">
        <f t="shared" si="1"/>
        <v>4</v>
      </c>
      <c r="G24" s="41">
        <f t="shared" si="2"/>
        <v>0.05</v>
      </c>
    </row>
    <row r="25" ht="14.25" customHeight="1">
      <c r="A25" s="42"/>
      <c r="B25" s="43"/>
      <c r="C25" s="44" t="s">
        <v>36</v>
      </c>
      <c r="D25" s="47">
        <f>EE!$G$3</f>
        <v>0</v>
      </c>
      <c r="E25" s="46">
        <v>6.0</v>
      </c>
      <c r="F25" s="47">
        <f t="shared" si="1"/>
        <v>0</v>
      </c>
      <c r="G25" s="48">
        <f t="shared" si="2"/>
        <v>0</v>
      </c>
    </row>
    <row r="26" ht="14.25" customHeight="1">
      <c r="A26" s="20" t="s">
        <v>53</v>
      </c>
      <c r="B26" s="22" t="s">
        <v>54</v>
      </c>
      <c r="C26" s="24" t="s">
        <v>28</v>
      </c>
      <c r="D26" s="32">
        <f>SE!$C$3</f>
        <v>4</v>
      </c>
      <c r="E26" s="30">
        <v>4.0</v>
      </c>
      <c r="F26" s="32">
        <f t="shared" si="1"/>
        <v>16</v>
      </c>
      <c r="G26" s="34">
        <f t="shared" si="2"/>
        <v>0.2</v>
      </c>
    </row>
    <row r="27" ht="14.25" customHeight="1">
      <c r="A27" s="35"/>
      <c r="B27" s="36"/>
      <c r="C27" s="37" t="s">
        <v>35</v>
      </c>
      <c r="D27" s="40">
        <f>SE!$E$3</f>
        <v>0</v>
      </c>
      <c r="E27" s="39">
        <v>5.0</v>
      </c>
      <c r="F27" s="40">
        <f t="shared" si="1"/>
        <v>0</v>
      </c>
      <c r="G27" s="41">
        <f t="shared" si="2"/>
        <v>0</v>
      </c>
    </row>
    <row r="28" ht="14.25" customHeight="1">
      <c r="A28" s="42"/>
      <c r="B28" s="43"/>
      <c r="C28" s="44" t="s">
        <v>36</v>
      </c>
      <c r="D28" s="47">
        <f>SE!$G$3</f>
        <v>0</v>
      </c>
      <c r="E28" s="46">
        <v>7.0</v>
      </c>
      <c r="F28" s="47">
        <f t="shared" si="1"/>
        <v>0</v>
      </c>
      <c r="G28" s="48">
        <f t="shared" si="2"/>
        <v>0</v>
      </c>
    </row>
    <row r="29" ht="14.25" customHeight="1">
      <c r="A29" s="64" t="s">
        <v>55</v>
      </c>
      <c r="B29" s="86" t="s">
        <v>56</v>
      </c>
      <c r="C29" s="37" t="s">
        <v>28</v>
      </c>
      <c r="D29" s="40">
        <f>CE!$C$3</f>
        <v>4</v>
      </c>
      <c r="E29" s="39">
        <v>3.0</v>
      </c>
      <c r="F29" s="40">
        <f t="shared" si="1"/>
        <v>12</v>
      </c>
      <c r="G29" s="41">
        <f t="shared" si="2"/>
        <v>0.15</v>
      </c>
    </row>
    <row r="30" ht="14.25" customHeight="1">
      <c r="A30" s="35"/>
      <c r="B30" s="36"/>
      <c r="C30" s="37" t="s">
        <v>35</v>
      </c>
      <c r="D30" s="40">
        <f>CE!$E$3</f>
        <v>0</v>
      </c>
      <c r="E30" s="39">
        <v>4.0</v>
      </c>
      <c r="F30" s="40">
        <f t="shared" si="1"/>
        <v>0</v>
      </c>
      <c r="G30" s="41">
        <f t="shared" si="2"/>
        <v>0</v>
      </c>
    </row>
    <row r="31" ht="14.25" customHeight="1">
      <c r="A31" s="42"/>
      <c r="B31" s="43"/>
      <c r="C31" s="44" t="s">
        <v>36</v>
      </c>
      <c r="D31" s="47">
        <f>CE!$G$3</f>
        <v>0</v>
      </c>
      <c r="E31" s="46">
        <v>6.0</v>
      </c>
      <c r="F31" s="47">
        <f t="shared" si="1"/>
        <v>0</v>
      </c>
      <c r="G31" s="48">
        <f t="shared" si="2"/>
        <v>0</v>
      </c>
    </row>
    <row r="32">
      <c r="A32" s="29" t="s">
        <v>64</v>
      </c>
      <c r="F32" s="89">
        <f t="shared" ref="F32:G32" si="3">SUM(F17:F31)</f>
        <v>80</v>
      </c>
      <c r="G32" s="90">
        <f t="shared" si="3"/>
        <v>1</v>
      </c>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2">
    <mergeCell ref="A26:A28"/>
    <mergeCell ref="B26:B28"/>
    <mergeCell ref="A29:A31"/>
    <mergeCell ref="B29:B31"/>
    <mergeCell ref="A32:E32"/>
    <mergeCell ref="A17:A19"/>
    <mergeCell ref="A1:G1"/>
    <mergeCell ref="B17:B19"/>
    <mergeCell ref="B20:B22"/>
    <mergeCell ref="B23:B25"/>
    <mergeCell ref="A20:A22"/>
    <mergeCell ref="A23:A25"/>
  </mergeCells>
  <printOptions/>
  <pageMargins bottom="0.75" footer="0.0" header="0.0" left="0.7" right="0.7" top="0.75"/>
  <pageSetup orientation="landscape"/>
  <headerFoot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14"/>
    <col customWidth="1" min="2" max="2" width="6.71"/>
    <col customWidth="1" min="3" max="3" width="7.43"/>
    <col customWidth="1" min="4" max="4" width="8.86"/>
    <col customWidth="1" min="5" max="5" width="7.71"/>
    <col customWidth="1" min="6" max="6" width="6.57"/>
    <col customWidth="1" min="7" max="7" width="8.0"/>
    <col customWidth="1" min="8" max="8" width="22.71"/>
    <col customWidth="1" min="9" max="17" width="11.57"/>
    <col customWidth="1" min="18" max="26" width="8.0"/>
  </cols>
  <sheetData>
    <row r="1" ht="20.25" customHeight="1">
      <c r="A1" s="1" t="s">
        <v>37</v>
      </c>
      <c r="B1" s="2"/>
      <c r="C1" s="2"/>
      <c r="D1" s="2"/>
      <c r="E1" s="2"/>
      <c r="F1" s="2"/>
      <c r="G1" s="2"/>
      <c r="H1" s="3"/>
    </row>
    <row r="2" ht="12.75" customHeight="1"/>
    <row r="3" ht="15.75" customHeight="1">
      <c r="A3" s="49" t="s">
        <v>38</v>
      </c>
      <c r="C3" s="50">
        <f>SUM(D7:D16)</f>
        <v>4</v>
      </c>
      <c r="D3" s="5" t="s">
        <v>41</v>
      </c>
      <c r="E3" s="50">
        <f>SUM(E7:E16)</f>
        <v>0</v>
      </c>
      <c r="F3" s="5" t="s">
        <v>42</v>
      </c>
      <c r="G3" s="50">
        <f>SUM(F7:F16)</f>
        <v>0</v>
      </c>
    </row>
    <row r="4" ht="12.75" customHeight="1"/>
    <row r="5">
      <c r="A5" s="51" t="s">
        <v>45</v>
      </c>
      <c r="B5" s="51" t="s">
        <v>46</v>
      </c>
      <c r="C5" s="51" t="s">
        <v>47</v>
      </c>
      <c r="D5" s="52" t="s">
        <v>48</v>
      </c>
      <c r="E5" s="8"/>
      <c r="F5" s="9"/>
      <c r="G5" s="53" t="s">
        <v>49</v>
      </c>
      <c r="H5" s="54"/>
    </row>
    <row r="6">
      <c r="A6" s="43"/>
      <c r="B6" s="43"/>
      <c r="C6" s="43"/>
      <c r="D6" s="55" t="s">
        <v>28</v>
      </c>
      <c r="E6" s="55" t="s">
        <v>35</v>
      </c>
      <c r="F6" s="55" t="s">
        <v>36</v>
      </c>
      <c r="G6" s="42"/>
      <c r="H6" s="56"/>
    </row>
    <row r="7" ht="12.75" customHeight="1">
      <c r="A7" s="57" t="s">
        <v>51</v>
      </c>
      <c r="B7" s="60">
        <v>5.0</v>
      </c>
      <c r="C7" s="62">
        <v>2.0</v>
      </c>
      <c r="D7" s="65">
        <f t="shared" ref="D7:D16" si="1">IF(AND(ISNUMBER($B7),ISNUMBER($C7)),IF(OR(AND($B7&lt;=19,$C7&lt;=5),AND($B7&lt;=50,$C7&lt;=1)),1,0)," ")</f>
        <v>1</v>
      </c>
      <c r="E7" s="67">
        <f t="shared" ref="E7:E16" si="2">IF(AND(ISNUMBER($B7),ISNUMBER($C7)),IF(OR(AND($B7&gt;50,$C7&lt;=1),AND($B7&gt;19,$B7&lt;=50,$C7&gt;1,$C7&lt;=5),AND($B7&lt;=19,$C7&gt;5)),1,0)," ")</f>
        <v>0</v>
      </c>
      <c r="F7" s="65">
        <f t="shared" ref="F7:F16" si="3">IF(AND(ISNUMBER($B7),ISNUMBER($C7)),IF(OR(AND($B7&gt;50,$C7&gt;1),AND($B7&gt;19,$C7&gt;5)),1,0)," ")</f>
        <v>0</v>
      </c>
      <c r="G7" s="70"/>
      <c r="H7" s="72"/>
    </row>
    <row r="8" ht="12.75" customHeight="1">
      <c r="A8" s="57" t="s">
        <v>57</v>
      </c>
      <c r="B8" s="60">
        <v>10.0</v>
      </c>
      <c r="C8" s="62">
        <v>3.0</v>
      </c>
      <c r="D8" s="74">
        <f t="shared" si="1"/>
        <v>1</v>
      </c>
      <c r="E8" s="75">
        <f t="shared" si="2"/>
        <v>0</v>
      </c>
      <c r="F8" s="74">
        <f t="shared" si="3"/>
        <v>0</v>
      </c>
      <c r="G8" s="76"/>
      <c r="H8" s="72"/>
    </row>
    <row r="9" ht="12.75" customHeight="1">
      <c r="A9" s="57" t="s">
        <v>58</v>
      </c>
      <c r="B9" s="60">
        <v>5.0</v>
      </c>
      <c r="C9" s="62">
        <v>2.0</v>
      </c>
      <c r="D9" s="74">
        <f t="shared" si="1"/>
        <v>1</v>
      </c>
      <c r="E9" s="75">
        <f t="shared" si="2"/>
        <v>0</v>
      </c>
      <c r="F9" s="74">
        <f t="shared" si="3"/>
        <v>0</v>
      </c>
      <c r="G9" s="76"/>
      <c r="H9" s="72"/>
    </row>
    <row r="10" ht="12.75" customHeight="1">
      <c r="A10" s="57" t="s">
        <v>59</v>
      </c>
      <c r="B10" s="60">
        <v>4.0</v>
      </c>
      <c r="C10" s="62">
        <v>1.0</v>
      </c>
      <c r="D10" s="74">
        <f t="shared" si="1"/>
        <v>1</v>
      </c>
      <c r="E10" s="75">
        <f t="shared" si="2"/>
        <v>0</v>
      </c>
      <c r="F10" s="74">
        <f t="shared" si="3"/>
        <v>0</v>
      </c>
      <c r="G10" s="76"/>
      <c r="H10" s="72"/>
    </row>
    <row r="11" ht="12.75" customHeight="1">
      <c r="A11" s="57"/>
      <c r="B11" s="60"/>
      <c r="C11" s="62"/>
      <c r="D11" s="74" t="str">
        <f t="shared" si="1"/>
        <v> </v>
      </c>
      <c r="E11" s="75" t="str">
        <f t="shared" si="2"/>
        <v> </v>
      </c>
      <c r="F11" s="74" t="str">
        <f t="shared" si="3"/>
        <v> </v>
      </c>
      <c r="G11" s="76"/>
      <c r="H11" s="72"/>
    </row>
    <row r="12" ht="12.75" customHeight="1">
      <c r="A12" s="57"/>
      <c r="B12" s="60"/>
      <c r="C12" s="62"/>
      <c r="D12" s="74" t="str">
        <f t="shared" si="1"/>
        <v> </v>
      </c>
      <c r="E12" s="75" t="str">
        <f t="shared" si="2"/>
        <v> </v>
      </c>
      <c r="F12" s="74" t="str">
        <f t="shared" si="3"/>
        <v> </v>
      </c>
      <c r="G12" s="76"/>
      <c r="H12" s="72"/>
    </row>
    <row r="13" ht="12.75" customHeight="1">
      <c r="A13" s="57"/>
      <c r="B13" s="60"/>
      <c r="C13" s="62"/>
      <c r="D13" s="74" t="str">
        <f t="shared" si="1"/>
        <v> </v>
      </c>
      <c r="E13" s="75" t="str">
        <f t="shared" si="2"/>
        <v> </v>
      </c>
      <c r="F13" s="74" t="str">
        <f t="shared" si="3"/>
        <v> </v>
      </c>
      <c r="G13" s="76"/>
      <c r="H13" s="72"/>
    </row>
    <row r="14" ht="12.75" customHeight="1">
      <c r="A14" s="57"/>
      <c r="B14" s="60"/>
      <c r="C14" s="62"/>
      <c r="D14" s="74" t="str">
        <f t="shared" si="1"/>
        <v> </v>
      </c>
      <c r="E14" s="75" t="str">
        <f t="shared" si="2"/>
        <v> </v>
      </c>
      <c r="F14" s="74" t="str">
        <f t="shared" si="3"/>
        <v> </v>
      </c>
      <c r="G14" s="76"/>
      <c r="H14" s="72"/>
    </row>
    <row r="15" ht="12.75" customHeight="1">
      <c r="A15" s="57"/>
      <c r="B15" s="60"/>
      <c r="C15" s="62"/>
      <c r="D15" s="74" t="str">
        <f t="shared" si="1"/>
        <v> </v>
      </c>
      <c r="E15" s="75" t="str">
        <f t="shared" si="2"/>
        <v> </v>
      </c>
      <c r="F15" s="74" t="str">
        <f t="shared" si="3"/>
        <v> </v>
      </c>
      <c r="G15" s="76"/>
      <c r="H15" s="72"/>
    </row>
    <row r="16" ht="12.75" customHeight="1">
      <c r="A16" s="77"/>
      <c r="B16" s="78"/>
      <c r="C16" s="79"/>
      <c r="D16" s="80" t="str">
        <f t="shared" si="1"/>
        <v> </v>
      </c>
      <c r="E16" s="82" t="str">
        <f t="shared" si="2"/>
        <v> </v>
      </c>
      <c r="F16" s="80" t="str">
        <f t="shared" si="3"/>
        <v> </v>
      </c>
      <c r="G16" s="84"/>
      <c r="H16" s="87"/>
    </row>
    <row r="17" ht="12.75" customHeight="1"/>
    <row r="18" ht="12.75" customHeight="1">
      <c r="A18" s="6" t="s">
        <v>5</v>
      </c>
      <c r="B18" s="8"/>
      <c r="C18" s="8"/>
      <c r="D18" s="8"/>
      <c r="E18" s="8"/>
      <c r="F18" s="8"/>
      <c r="G18" s="8"/>
      <c r="H18" s="9"/>
    </row>
    <row r="19" ht="12.75" customHeight="1">
      <c r="A19" s="12" t="s">
        <v>61</v>
      </c>
    </row>
    <row r="20" ht="12.75" customHeight="1"/>
    <row r="21" ht="12.75" customHeight="1">
      <c r="A21" s="88" t="s">
        <v>63</v>
      </c>
    </row>
    <row r="22" ht="12.75" customHeight="1">
      <c r="A22" s="88" t="s">
        <v>66</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1">
    <mergeCell ref="A21:H21"/>
    <mergeCell ref="A22:H22"/>
    <mergeCell ref="G14:H14"/>
    <mergeCell ref="G15:H15"/>
    <mergeCell ref="G16:H16"/>
    <mergeCell ref="A18:H18"/>
    <mergeCell ref="A19:H19"/>
    <mergeCell ref="A1:H1"/>
    <mergeCell ref="A3:B3"/>
    <mergeCell ref="A5:A6"/>
    <mergeCell ref="B5:B6"/>
    <mergeCell ref="C5:C6"/>
    <mergeCell ref="D5:F5"/>
    <mergeCell ref="G5:H6"/>
    <mergeCell ref="G13:H13"/>
    <mergeCell ref="G7:H7"/>
    <mergeCell ref="G8:H8"/>
    <mergeCell ref="G9:H9"/>
    <mergeCell ref="G10:H10"/>
    <mergeCell ref="G11:H11"/>
    <mergeCell ref="G12:H12"/>
  </mergeCells>
  <printOptions/>
  <pageMargins bottom="0.75" footer="0.0" header="0.0" left="0.7" right="0.7" top="0.75"/>
  <pageSetup orientation="landscape"/>
  <headerFoot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2.86"/>
    <col customWidth="1" min="2" max="2" width="6.14"/>
    <col customWidth="1" min="3" max="3" width="6.0"/>
    <col customWidth="1" min="4" max="4" width="8.86"/>
    <col customWidth="1" min="5" max="5" width="7.71"/>
    <col customWidth="1" min="6" max="6" width="6.57"/>
    <col customWidth="1" min="7" max="7" width="8.43"/>
    <col customWidth="1" min="8" max="8" width="30.71"/>
    <col customWidth="1" min="9" max="17" width="11.57"/>
    <col customWidth="1" min="18" max="26" width="8.0"/>
  </cols>
  <sheetData>
    <row r="1" ht="20.25" customHeight="1">
      <c r="A1" s="1" t="s">
        <v>50</v>
      </c>
      <c r="B1" s="2"/>
      <c r="C1" s="2"/>
      <c r="D1" s="2"/>
      <c r="E1" s="2"/>
      <c r="F1" s="2"/>
      <c r="G1" s="2"/>
      <c r="H1" s="3"/>
    </row>
    <row r="2" ht="12.75" customHeight="1"/>
    <row r="3" ht="15.75" customHeight="1">
      <c r="A3" s="49" t="s">
        <v>38</v>
      </c>
      <c r="C3" s="27">
        <f>SUM(D7:D16)</f>
        <v>1</v>
      </c>
      <c r="D3" s="5" t="s">
        <v>41</v>
      </c>
      <c r="E3" s="27">
        <f>SUM(E7:E16)</f>
        <v>0</v>
      </c>
      <c r="F3" s="5" t="s">
        <v>42</v>
      </c>
      <c r="G3" s="27">
        <f>SUM(F7:F16)</f>
        <v>0</v>
      </c>
    </row>
    <row r="4" ht="12.75" customHeight="1"/>
    <row r="5">
      <c r="A5" s="51" t="s">
        <v>45</v>
      </c>
      <c r="B5" s="51" t="s">
        <v>46</v>
      </c>
      <c r="C5" s="51" t="s">
        <v>47</v>
      </c>
      <c r="D5" s="52" t="s">
        <v>48</v>
      </c>
      <c r="E5" s="8"/>
      <c r="F5" s="9"/>
      <c r="G5" s="53" t="s">
        <v>49</v>
      </c>
      <c r="H5" s="54"/>
    </row>
    <row r="6">
      <c r="A6" s="43"/>
      <c r="B6" s="43"/>
      <c r="C6" s="43"/>
      <c r="D6" s="55" t="s">
        <v>28</v>
      </c>
      <c r="E6" s="55" t="s">
        <v>35</v>
      </c>
      <c r="F6" s="55" t="s">
        <v>36</v>
      </c>
      <c r="G6" s="42"/>
      <c r="H6" s="56"/>
    </row>
    <row r="7" ht="12.75" customHeight="1">
      <c r="A7" s="58" t="s">
        <v>52</v>
      </c>
      <c r="B7" s="59">
        <v>16.0</v>
      </c>
      <c r="C7" s="61">
        <v>2.0</v>
      </c>
      <c r="D7" s="63">
        <f t="shared" ref="D7:D16" si="1">IF(AND(ISNUMBER($B7),ISNUMBER($C7)),IF(OR(AND($B7&lt;=19,$C7&lt;=5),AND($B7&lt;=50,$C7&lt;=1)),1,0)," ")</f>
        <v>1</v>
      </c>
      <c r="E7" s="66">
        <f t="shared" ref="E7:E16" si="2">IF(AND(ISNUMBER($B7),ISNUMBER($C7)),IF(OR(AND($B7&gt;50,$C7&lt;=1),AND($B7&gt;19,$B7&lt;=50,$C7&gt;1,$C7&lt;=5),AND($B7&lt;=19,$C7&gt;5)),1,0)," ")</f>
        <v>0</v>
      </c>
      <c r="F7" s="63">
        <f t="shared" ref="F7:F16" si="3">IF(AND(ISNUMBER($B7),ISNUMBER($C7)),IF(OR(AND($B7&gt;50,$C7&gt;1),AND($B7&gt;19,$C7&gt;5)),1,0)," ")</f>
        <v>0</v>
      </c>
      <c r="G7" s="68"/>
      <c r="H7" s="69"/>
    </row>
    <row r="8" ht="12.75" customHeight="1">
      <c r="A8" s="57"/>
      <c r="B8" s="60"/>
      <c r="C8" s="62"/>
      <c r="D8" s="71" t="str">
        <f t="shared" si="1"/>
        <v> </v>
      </c>
      <c r="E8" s="73" t="str">
        <f t="shared" si="2"/>
        <v> </v>
      </c>
      <c r="F8" s="71" t="str">
        <f t="shared" si="3"/>
        <v> </v>
      </c>
      <c r="G8" s="70"/>
      <c r="H8" s="72"/>
    </row>
    <row r="9" ht="12.75" customHeight="1">
      <c r="A9" s="57"/>
      <c r="B9" s="60"/>
      <c r="C9" s="62"/>
      <c r="D9" s="71" t="str">
        <f t="shared" si="1"/>
        <v> </v>
      </c>
      <c r="E9" s="73" t="str">
        <f t="shared" si="2"/>
        <v> </v>
      </c>
      <c r="F9" s="71" t="str">
        <f t="shared" si="3"/>
        <v> </v>
      </c>
      <c r="G9" s="70"/>
      <c r="H9" s="72"/>
    </row>
    <row r="10" ht="12.75" customHeight="1">
      <c r="A10" s="57"/>
      <c r="B10" s="60"/>
      <c r="C10" s="62"/>
      <c r="D10" s="71" t="str">
        <f t="shared" si="1"/>
        <v> </v>
      </c>
      <c r="E10" s="73" t="str">
        <f t="shared" si="2"/>
        <v> </v>
      </c>
      <c r="F10" s="71" t="str">
        <f t="shared" si="3"/>
        <v> </v>
      </c>
      <c r="G10" s="70"/>
      <c r="H10" s="72"/>
    </row>
    <row r="11" ht="12.75" customHeight="1">
      <c r="A11" s="57"/>
      <c r="B11" s="60"/>
      <c r="C11" s="62"/>
      <c r="D11" s="71" t="str">
        <f t="shared" si="1"/>
        <v> </v>
      </c>
      <c r="E11" s="73" t="str">
        <f t="shared" si="2"/>
        <v> </v>
      </c>
      <c r="F11" s="71" t="str">
        <f t="shared" si="3"/>
        <v> </v>
      </c>
      <c r="G11" s="70"/>
      <c r="H11" s="72"/>
    </row>
    <row r="12" ht="12.75" customHeight="1">
      <c r="A12" s="57"/>
      <c r="B12" s="60"/>
      <c r="C12" s="62"/>
      <c r="D12" s="71" t="str">
        <f t="shared" si="1"/>
        <v> </v>
      </c>
      <c r="E12" s="73" t="str">
        <f t="shared" si="2"/>
        <v> </v>
      </c>
      <c r="F12" s="71" t="str">
        <f t="shared" si="3"/>
        <v> </v>
      </c>
      <c r="G12" s="70"/>
      <c r="H12" s="72"/>
    </row>
    <row r="13" ht="12.75" customHeight="1">
      <c r="A13" s="57"/>
      <c r="B13" s="60"/>
      <c r="C13" s="62"/>
      <c r="D13" s="71" t="str">
        <f t="shared" si="1"/>
        <v> </v>
      </c>
      <c r="E13" s="73" t="str">
        <f t="shared" si="2"/>
        <v> </v>
      </c>
      <c r="F13" s="71" t="str">
        <f t="shared" si="3"/>
        <v> </v>
      </c>
      <c r="G13" s="70"/>
      <c r="H13" s="72"/>
    </row>
    <row r="14" ht="12.75" customHeight="1">
      <c r="A14" s="57"/>
      <c r="B14" s="60"/>
      <c r="C14" s="62"/>
      <c r="D14" s="71" t="str">
        <f t="shared" si="1"/>
        <v> </v>
      </c>
      <c r="E14" s="73" t="str">
        <f t="shared" si="2"/>
        <v> </v>
      </c>
      <c r="F14" s="71" t="str">
        <f t="shared" si="3"/>
        <v> </v>
      </c>
      <c r="G14" s="70"/>
      <c r="H14" s="72"/>
    </row>
    <row r="15" ht="12.75" customHeight="1">
      <c r="A15" s="57"/>
      <c r="B15" s="60"/>
      <c r="C15" s="62"/>
      <c r="D15" s="71" t="str">
        <f t="shared" si="1"/>
        <v> </v>
      </c>
      <c r="E15" s="73" t="str">
        <f t="shared" si="2"/>
        <v> </v>
      </c>
      <c r="F15" s="71" t="str">
        <f t="shared" si="3"/>
        <v> </v>
      </c>
      <c r="G15" s="70"/>
      <c r="H15" s="72"/>
    </row>
    <row r="16" ht="12.75" customHeight="1">
      <c r="A16" s="77"/>
      <c r="B16" s="78"/>
      <c r="C16" s="79"/>
      <c r="D16" s="81" t="str">
        <f t="shared" si="1"/>
        <v> </v>
      </c>
      <c r="E16" s="83" t="str">
        <f t="shared" si="2"/>
        <v> </v>
      </c>
      <c r="F16" s="81" t="str">
        <f t="shared" si="3"/>
        <v> </v>
      </c>
      <c r="G16" s="85"/>
      <c r="H16" s="87"/>
    </row>
    <row r="17" ht="12.75" customHeight="1"/>
    <row r="18" ht="12.75" customHeight="1">
      <c r="A18" s="6" t="s">
        <v>5</v>
      </c>
      <c r="B18" s="8"/>
      <c r="C18" s="8"/>
      <c r="D18" s="8"/>
      <c r="E18" s="8"/>
      <c r="F18" s="8"/>
      <c r="G18" s="8"/>
      <c r="H18" s="9"/>
    </row>
    <row r="19" ht="12.75" customHeight="1">
      <c r="A19" s="10" t="s">
        <v>60</v>
      </c>
    </row>
    <row r="20" ht="12.75" customHeight="1"/>
    <row r="21" ht="12.75" customHeight="1">
      <c r="A21" s="88" t="s">
        <v>62</v>
      </c>
    </row>
    <row r="22" ht="12.75" customHeight="1">
      <c r="A22" s="88" t="s">
        <v>65</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1">
    <mergeCell ref="A21:H21"/>
    <mergeCell ref="A22:H22"/>
    <mergeCell ref="G14:H14"/>
    <mergeCell ref="G15:H15"/>
    <mergeCell ref="G16:H16"/>
    <mergeCell ref="A18:H18"/>
    <mergeCell ref="A19:H19"/>
    <mergeCell ref="A1:H1"/>
    <mergeCell ref="A3:B3"/>
    <mergeCell ref="A5:A6"/>
    <mergeCell ref="B5:B6"/>
    <mergeCell ref="C5:C6"/>
    <mergeCell ref="D5:F5"/>
    <mergeCell ref="G5:H6"/>
    <mergeCell ref="G13:H13"/>
    <mergeCell ref="G7:H7"/>
    <mergeCell ref="G8:H8"/>
    <mergeCell ref="G9:H9"/>
    <mergeCell ref="G10:H10"/>
    <mergeCell ref="G11:H11"/>
    <mergeCell ref="G12:H12"/>
  </mergeCells>
  <printOptions/>
  <pageMargins bottom="0.75" footer="0.0" header="0.0" left="0.7" right="0.7" top="0.75"/>
  <pageSetup orientation="landscape"/>
  <headerFoot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29"/>
    <col customWidth="1" min="2" max="2" width="7.43"/>
    <col customWidth="1" min="3" max="3" width="7.29"/>
    <col customWidth="1" min="4" max="4" width="8.86"/>
    <col customWidth="1" min="5" max="5" width="7.71"/>
    <col customWidth="1" min="6" max="6" width="6.57"/>
    <col customWidth="1" min="7" max="7" width="8.14"/>
    <col customWidth="1" min="8" max="8" width="19.57"/>
    <col customWidth="1" min="9" max="17" width="11.57"/>
    <col customWidth="1" min="18" max="26" width="8.0"/>
  </cols>
  <sheetData>
    <row r="1" ht="20.25" customHeight="1">
      <c r="A1" s="1" t="s">
        <v>67</v>
      </c>
      <c r="B1" s="2"/>
      <c r="C1" s="2"/>
      <c r="D1" s="2"/>
      <c r="E1" s="2"/>
      <c r="F1" s="2"/>
      <c r="G1" s="2"/>
      <c r="H1" s="3"/>
    </row>
    <row r="2" ht="12.75" customHeight="1"/>
    <row r="3" ht="15.75" customHeight="1">
      <c r="A3" s="49" t="s">
        <v>38</v>
      </c>
      <c r="C3" s="27">
        <f>SUM(D7:D16)</f>
        <v>5</v>
      </c>
      <c r="D3" s="5" t="s">
        <v>41</v>
      </c>
      <c r="E3" s="27">
        <f>SUM(E7:E16)</f>
        <v>1</v>
      </c>
      <c r="F3" s="5" t="s">
        <v>42</v>
      </c>
      <c r="G3" s="27">
        <f>SUM(F7:F16)</f>
        <v>0</v>
      </c>
    </row>
    <row r="4" ht="12.75" customHeight="1"/>
    <row r="5">
      <c r="A5" s="51" t="s">
        <v>69</v>
      </c>
      <c r="B5" s="51" t="s">
        <v>46</v>
      </c>
      <c r="C5" s="51" t="s">
        <v>71</v>
      </c>
      <c r="D5" s="52" t="s">
        <v>48</v>
      </c>
      <c r="E5" s="8"/>
      <c r="F5" s="9"/>
      <c r="G5" s="53" t="s">
        <v>49</v>
      </c>
      <c r="H5" s="54"/>
    </row>
    <row r="6">
      <c r="A6" s="43"/>
      <c r="B6" s="43"/>
      <c r="C6" s="43"/>
      <c r="D6" s="55" t="s">
        <v>28</v>
      </c>
      <c r="E6" s="55" t="s">
        <v>35</v>
      </c>
      <c r="F6" s="55" t="s">
        <v>36</v>
      </c>
      <c r="G6" s="42"/>
      <c r="H6" s="56"/>
    </row>
    <row r="7" ht="12.75" customHeight="1">
      <c r="A7" s="58" t="s">
        <v>73</v>
      </c>
      <c r="B7" s="60">
        <v>4.0</v>
      </c>
      <c r="C7" s="62">
        <v>1.0</v>
      </c>
      <c r="D7" s="63">
        <f t="shared" ref="D7:D16" si="1">IF(AND(ISNUMBER($B7),ISNUMBER($C7)),IF(OR(AND($B7&lt;=15,$C7&lt;=1),AND($B7&lt;=4,$C7&lt;=2)),1,0)," ")</f>
        <v>1</v>
      </c>
      <c r="E7" s="66">
        <f t="shared" ref="E7:E16" si="2">IF(AND(ISNUMBER($B7),ISNUMBER($C7)),IF(OR(AND($B7&gt;15,$C7&lt;=1),AND($B7&gt;4,$B7&lt;=15,$C7&gt;1,$C7&lt;=2),AND($B7&lt;=4,$C7&gt;2)),1,0)," ")</f>
        <v>0</v>
      </c>
      <c r="F7" s="63">
        <f t="shared" ref="F7:F16" si="3">IF(AND(ISNUMBER($B7),ISNUMBER($C7)),IF(OR(AND($B7&gt;4,$C7&gt;2),AND($B7&gt;15,$C7&gt;1)),1,0)," ")</f>
        <v>0</v>
      </c>
      <c r="G7" s="76"/>
      <c r="H7" s="72"/>
    </row>
    <row r="8" ht="12.75" customHeight="1">
      <c r="A8" s="57" t="s">
        <v>76</v>
      </c>
      <c r="B8" s="60">
        <v>5.0</v>
      </c>
      <c r="C8" s="62">
        <v>1.0</v>
      </c>
      <c r="D8" s="71">
        <f t="shared" si="1"/>
        <v>1</v>
      </c>
      <c r="E8" s="73">
        <f t="shared" si="2"/>
        <v>0</v>
      </c>
      <c r="F8" s="71">
        <f t="shared" si="3"/>
        <v>0</v>
      </c>
      <c r="G8" s="91"/>
      <c r="H8" s="72"/>
    </row>
    <row r="9" ht="12.75" customHeight="1">
      <c r="A9" s="57" t="s">
        <v>77</v>
      </c>
      <c r="B9" s="60">
        <v>3.0</v>
      </c>
      <c r="C9" s="62">
        <v>1.0</v>
      </c>
      <c r="D9" s="71">
        <f t="shared" si="1"/>
        <v>1</v>
      </c>
      <c r="E9" s="73">
        <f t="shared" si="2"/>
        <v>0</v>
      </c>
      <c r="F9" s="71">
        <f t="shared" si="3"/>
        <v>0</v>
      </c>
      <c r="G9" s="91"/>
      <c r="H9" s="72"/>
    </row>
    <row r="10" ht="12.75" customHeight="1">
      <c r="A10" s="60" t="s">
        <v>78</v>
      </c>
      <c r="B10" s="60">
        <v>4.0</v>
      </c>
      <c r="C10" s="62">
        <v>1.0</v>
      </c>
      <c r="D10" s="71">
        <f t="shared" si="1"/>
        <v>1</v>
      </c>
      <c r="E10" s="73">
        <f t="shared" si="2"/>
        <v>0</v>
      </c>
      <c r="F10" s="71">
        <f t="shared" si="3"/>
        <v>0</v>
      </c>
      <c r="G10" s="91"/>
      <c r="H10" s="72"/>
    </row>
    <row r="11" ht="12.75" customHeight="1">
      <c r="A11" s="57" t="s">
        <v>79</v>
      </c>
      <c r="B11" s="60">
        <v>5.0</v>
      </c>
      <c r="C11" s="62">
        <v>2.0</v>
      </c>
      <c r="D11" s="71">
        <f t="shared" si="1"/>
        <v>0</v>
      </c>
      <c r="E11" s="73">
        <f t="shared" si="2"/>
        <v>1</v>
      </c>
      <c r="F11" s="71">
        <f t="shared" si="3"/>
        <v>0</v>
      </c>
      <c r="G11" s="76"/>
      <c r="H11" s="72"/>
    </row>
    <row r="12" ht="12.75" customHeight="1">
      <c r="A12" s="57" t="s">
        <v>81</v>
      </c>
      <c r="B12" s="60">
        <v>2.0</v>
      </c>
      <c r="C12" s="62">
        <v>1.0</v>
      </c>
      <c r="D12" s="71">
        <f t="shared" si="1"/>
        <v>1</v>
      </c>
      <c r="E12" s="73">
        <f t="shared" si="2"/>
        <v>0</v>
      </c>
      <c r="F12" s="71">
        <f t="shared" si="3"/>
        <v>0</v>
      </c>
      <c r="G12" s="76"/>
      <c r="H12" s="72"/>
    </row>
    <row r="13" ht="12.75" customHeight="1">
      <c r="A13" s="57"/>
      <c r="B13" s="60"/>
      <c r="C13" s="62"/>
      <c r="D13" s="71" t="str">
        <f t="shared" si="1"/>
        <v> </v>
      </c>
      <c r="E13" s="73" t="str">
        <f t="shared" si="2"/>
        <v> </v>
      </c>
      <c r="F13" s="71" t="str">
        <f t="shared" si="3"/>
        <v> </v>
      </c>
      <c r="G13" s="76"/>
      <c r="H13" s="72"/>
    </row>
    <row r="14" ht="12.75" customHeight="1">
      <c r="A14" s="57"/>
      <c r="B14" s="60"/>
      <c r="C14" s="62"/>
      <c r="D14" s="71" t="str">
        <f t="shared" si="1"/>
        <v> </v>
      </c>
      <c r="E14" s="73" t="str">
        <f t="shared" si="2"/>
        <v> </v>
      </c>
      <c r="F14" s="71" t="str">
        <f t="shared" si="3"/>
        <v> </v>
      </c>
      <c r="G14" s="76"/>
      <c r="H14" s="72"/>
    </row>
    <row r="15" ht="12.75" customHeight="1">
      <c r="A15" s="57"/>
      <c r="B15" s="60"/>
      <c r="C15" s="62"/>
      <c r="D15" s="71" t="str">
        <f t="shared" si="1"/>
        <v> </v>
      </c>
      <c r="E15" s="73" t="str">
        <f t="shared" si="2"/>
        <v> </v>
      </c>
      <c r="F15" s="71" t="str">
        <f t="shared" si="3"/>
        <v> </v>
      </c>
      <c r="G15" s="76"/>
      <c r="H15" s="72"/>
    </row>
    <row r="16" ht="12.75" customHeight="1">
      <c r="A16" s="77"/>
      <c r="B16" s="78"/>
      <c r="C16" s="79"/>
      <c r="D16" s="81" t="str">
        <f t="shared" si="1"/>
        <v> </v>
      </c>
      <c r="E16" s="83" t="str">
        <f t="shared" si="2"/>
        <v> </v>
      </c>
      <c r="F16" s="81" t="str">
        <f t="shared" si="3"/>
        <v> </v>
      </c>
      <c r="G16" s="84"/>
      <c r="H16" s="87"/>
    </row>
    <row r="17" ht="12.75" customHeight="1"/>
    <row r="18" ht="12.75" customHeight="1">
      <c r="A18" s="6" t="s">
        <v>5</v>
      </c>
      <c r="B18" s="8"/>
      <c r="C18" s="8"/>
      <c r="D18" s="8"/>
      <c r="E18" s="8"/>
      <c r="F18" s="8"/>
      <c r="G18" s="8"/>
      <c r="H18" s="9"/>
    </row>
    <row r="19" ht="12.75" customHeight="1">
      <c r="A19" s="10" t="s">
        <v>85</v>
      </c>
    </row>
    <row r="20" ht="12.75" customHeight="1"/>
    <row r="21" ht="12.75" customHeight="1">
      <c r="A21" s="88" t="s">
        <v>86</v>
      </c>
    </row>
    <row r="22" ht="12.75" customHeight="1">
      <c r="A22" s="88" t="s">
        <v>87</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1">
    <mergeCell ref="A21:H21"/>
    <mergeCell ref="A22:H22"/>
    <mergeCell ref="G14:H14"/>
    <mergeCell ref="G15:H15"/>
    <mergeCell ref="G16:H16"/>
    <mergeCell ref="A18:H18"/>
    <mergeCell ref="A19:H19"/>
    <mergeCell ref="A1:H1"/>
    <mergeCell ref="A3:B3"/>
    <mergeCell ref="A5:A6"/>
    <mergeCell ref="B5:B6"/>
    <mergeCell ref="C5:C6"/>
    <mergeCell ref="D5:F5"/>
    <mergeCell ref="G5:H6"/>
    <mergeCell ref="G13:H13"/>
    <mergeCell ref="G7:H7"/>
    <mergeCell ref="G8:H8"/>
    <mergeCell ref="G9:H9"/>
    <mergeCell ref="G10:H10"/>
    <mergeCell ref="G11:H11"/>
    <mergeCell ref="G12:H12"/>
  </mergeCells>
  <printOptions/>
  <pageMargins bottom="0.75" footer="0.0" header="0.0" left="0.7" right="0.7" top="0.75"/>
  <pageSetup orientation="landscape"/>
  <headerFoot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86"/>
    <col customWidth="1" min="2" max="2" width="6.43"/>
    <col customWidth="1" min="3" max="3" width="7.29"/>
    <col customWidth="1" min="4" max="4" width="9.29"/>
    <col customWidth="1" min="5" max="5" width="7.71"/>
    <col customWidth="1" min="6" max="6" width="6.57"/>
    <col customWidth="1" min="7" max="7" width="7.86"/>
    <col customWidth="1" min="8" max="8" width="33.57"/>
    <col customWidth="1" min="9" max="17" width="11.57"/>
    <col customWidth="1" min="18" max="26" width="8.0"/>
  </cols>
  <sheetData>
    <row r="1" ht="20.25" customHeight="1">
      <c r="A1" s="1" t="s">
        <v>68</v>
      </c>
      <c r="B1" s="2"/>
      <c r="C1" s="2"/>
      <c r="D1" s="2"/>
      <c r="E1" s="2"/>
      <c r="F1" s="2"/>
      <c r="G1" s="2"/>
      <c r="H1" s="3"/>
    </row>
    <row r="2" ht="12.75" customHeight="1"/>
    <row r="3" ht="15.75" customHeight="1">
      <c r="A3" s="49" t="s">
        <v>38</v>
      </c>
      <c r="C3" s="27">
        <f>SUM(D7:D16)</f>
        <v>4</v>
      </c>
      <c r="D3" s="5" t="s">
        <v>41</v>
      </c>
      <c r="E3" s="27">
        <f>SUM(E7:E16)</f>
        <v>0</v>
      </c>
      <c r="F3" s="5" t="s">
        <v>42</v>
      </c>
      <c r="G3" s="27">
        <f>SUM(F7:F16)</f>
        <v>0</v>
      </c>
    </row>
    <row r="4" ht="12.75" customHeight="1"/>
    <row r="5">
      <c r="A5" s="51" t="s">
        <v>70</v>
      </c>
      <c r="B5" s="51" t="s">
        <v>46</v>
      </c>
      <c r="C5" s="51" t="s">
        <v>71</v>
      </c>
      <c r="D5" s="52" t="s">
        <v>48</v>
      </c>
      <c r="E5" s="8"/>
      <c r="F5" s="9"/>
      <c r="G5" s="53" t="s">
        <v>49</v>
      </c>
      <c r="H5" s="54"/>
    </row>
    <row r="6">
      <c r="A6" s="43"/>
      <c r="B6" s="43"/>
      <c r="C6" s="43"/>
      <c r="D6" s="55" t="s">
        <v>28</v>
      </c>
      <c r="E6" s="55" t="s">
        <v>35</v>
      </c>
      <c r="F6" s="55" t="s">
        <v>36</v>
      </c>
      <c r="G6" s="42"/>
      <c r="H6" s="56"/>
    </row>
    <row r="7" ht="12.75" customHeight="1">
      <c r="A7" s="58" t="s">
        <v>74</v>
      </c>
      <c r="B7" s="59">
        <v>6.0</v>
      </c>
      <c r="C7" s="61">
        <v>1.0</v>
      </c>
      <c r="D7" s="71">
        <f t="shared" ref="D7:D13" si="1">IF(AND(ISNUMBER($B7),ISNUMBER($C7)),IF(OR(AND($B7&lt;=19,$C7&lt;=1),AND($B7&lt;=5,$C7&lt;=3)),1,0)," ")</f>
        <v>1</v>
      </c>
      <c r="E7" s="73">
        <f t="shared" ref="E7:E13" si="2">IF(AND(ISNUMBER($B7),ISNUMBER($C7)),IF(OR(AND($B7&gt;19,$C7&lt;=1),AND($B7&gt;5,$B7&lt;=19,$C7&gt;1,$C7&lt;=3),AND($B7&lt;=5,$C7&gt;3)),1,0)," ")</f>
        <v>0</v>
      </c>
      <c r="F7" s="71">
        <f t="shared" ref="F7:F13" si="3">IF(AND(ISNUMBER($B7),ISNUMBER($C7)),IF(OR(AND($B7&gt;5,$C7&gt;3),AND($B7&gt;19,$C7&gt;1)),1,0)," ")</f>
        <v>0</v>
      </c>
      <c r="G7" s="93"/>
      <c r="H7" s="69"/>
    </row>
    <row r="8" ht="12.75" customHeight="1">
      <c r="A8" s="57" t="s">
        <v>80</v>
      </c>
      <c r="B8" s="60">
        <v>5.0</v>
      </c>
      <c r="C8" s="62">
        <v>1.0</v>
      </c>
      <c r="D8" s="71">
        <f t="shared" si="1"/>
        <v>1</v>
      </c>
      <c r="E8" s="73">
        <f t="shared" si="2"/>
        <v>0</v>
      </c>
      <c r="F8" s="71">
        <f t="shared" si="3"/>
        <v>0</v>
      </c>
      <c r="G8" s="91"/>
      <c r="H8" s="72"/>
    </row>
    <row r="9" ht="12.75" customHeight="1">
      <c r="A9" s="57" t="s">
        <v>83</v>
      </c>
      <c r="B9" s="60">
        <v>6.0</v>
      </c>
      <c r="C9" s="62">
        <v>1.0</v>
      </c>
      <c r="D9" s="71">
        <f t="shared" si="1"/>
        <v>1</v>
      </c>
      <c r="E9" s="73">
        <f t="shared" si="2"/>
        <v>0</v>
      </c>
      <c r="F9" s="71">
        <f t="shared" si="3"/>
        <v>0</v>
      </c>
      <c r="G9" s="91"/>
      <c r="H9" s="72"/>
    </row>
    <row r="10" ht="12.75" customHeight="1">
      <c r="A10" s="62" t="s">
        <v>84</v>
      </c>
      <c r="B10" s="60">
        <v>3.0</v>
      </c>
      <c r="C10" s="62">
        <v>2.0</v>
      </c>
      <c r="D10" s="71">
        <f t="shared" si="1"/>
        <v>1</v>
      </c>
      <c r="E10" s="73">
        <f t="shared" si="2"/>
        <v>0</v>
      </c>
      <c r="F10" s="71">
        <f t="shared" si="3"/>
        <v>0</v>
      </c>
      <c r="G10" s="91"/>
      <c r="H10" s="72"/>
    </row>
    <row r="11" ht="12.75" customHeight="1">
      <c r="A11" s="62"/>
      <c r="B11" s="60"/>
      <c r="C11" s="62"/>
      <c r="D11" s="71" t="str">
        <f t="shared" si="1"/>
        <v> </v>
      </c>
      <c r="E11" s="73" t="str">
        <f t="shared" si="2"/>
        <v> </v>
      </c>
      <c r="F11" s="71" t="str">
        <f t="shared" si="3"/>
        <v> </v>
      </c>
      <c r="G11" s="76"/>
      <c r="H11" s="72"/>
    </row>
    <row r="12" ht="12.75" customHeight="1">
      <c r="A12" s="62"/>
      <c r="B12" s="60"/>
      <c r="C12" s="62"/>
      <c r="D12" s="71" t="str">
        <f t="shared" si="1"/>
        <v> </v>
      </c>
      <c r="E12" s="73" t="str">
        <f t="shared" si="2"/>
        <v> </v>
      </c>
      <c r="F12" s="71" t="str">
        <f t="shared" si="3"/>
        <v> </v>
      </c>
      <c r="G12" s="76"/>
      <c r="H12" s="72"/>
    </row>
    <row r="13" ht="12.75" customHeight="1">
      <c r="A13" s="62"/>
      <c r="B13" s="60"/>
      <c r="C13" s="62"/>
      <c r="D13" s="71" t="str">
        <f t="shared" si="1"/>
        <v> </v>
      </c>
      <c r="E13" s="73" t="str">
        <f t="shared" si="2"/>
        <v> </v>
      </c>
      <c r="F13" s="71" t="str">
        <f t="shared" si="3"/>
        <v> </v>
      </c>
      <c r="G13" s="76"/>
      <c r="H13" s="72"/>
    </row>
    <row r="14" ht="12.75" customHeight="1">
      <c r="A14" s="62"/>
      <c r="B14" s="60"/>
      <c r="C14" s="62"/>
      <c r="D14" s="71"/>
      <c r="E14" s="73"/>
      <c r="F14" s="71"/>
      <c r="G14" s="76"/>
      <c r="H14" s="72"/>
    </row>
    <row r="15" ht="12.75" customHeight="1">
      <c r="A15" s="62"/>
      <c r="B15" s="60"/>
      <c r="C15" s="62"/>
      <c r="D15" s="71" t="str">
        <f t="shared" ref="D15:D16" si="4">IF(AND(ISNUMBER($B15),ISNUMBER($C15)),IF(OR(AND($B15&lt;=19,$C15&lt;=1),AND($B15&lt;=5,$C15&lt;=3)),1,0)," ")</f>
        <v> </v>
      </c>
      <c r="E15" s="73" t="str">
        <f t="shared" ref="E15:E16" si="5">IF(AND(ISNUMBER($B15),ISNUMBER($C15)),IF(OR(AND($B15&gt;19,$C15&lt;=1),AND($B15&gt;5,$B15&lt;=19,$C15&gt;1,$C15&lt;=3),AND($B15&lt;=5,$C15&gt;3)),1,0)," ")</f>
        <v> </v>
      </c>
      <c r="F15" s="71" t="str">
        <f t="shared" ref="F15:F16" si="6">IF(AND(ISNUMBER($B15),ISNUMBER($C15)),IF(OR(AND($B15&gt;5,$C15&gt;3),AND($B15&gt;19,$C15&gt;1)),1,0)," ")</f>
        <v> </v>
      </c>
      <c r="G15" s="76"/>
      <c r="H15" s="72"/>
    </row>
    <row r="16" ht="12.75" customHeight="1">
      <c r="A16" s="79"/>
      <c r="B16" s="78"/>
      <c r="C16" s="79"/>
      <c r="D16" s="81" t="str">
        <f t="shared" si="4"/>
        <v> </v>
      </c>
      <c r="E16" s="83" t="str">
        <f t="shared" si="5"/>
        <v> </v>
      </c>
      <c r="F16" s="81" t="str">
        <f t="shared" si="6"/>
        <v> </v>
      </c>
      <c r="G16" s="84"/>
      <c r="H16" s="87"/>
    </row>
    <row r="17" ht="12.75" customHeight="1"/>
    <row r="18" ht="12.75" customHeight="1">
      <c r="A18" s="6" t="s">
        <v>5</v>
      </c>
      <c r="B18" s="8"/>
      <c r="C18" s="8"/>
      <c r="D18" s="8"/>
      <c r="E18" s="8"/>
      <c r="F18" s="8"/>
      <c r="G18" s="8"/>
      <c r="H18" s="9"/>
    </row>
    <row r="19" ht="12.75" customHeight="1">
      <c r="A19" s="10" t="s">
        <v>91</v>
      </c>
    </row>
    <row r="20" ht="12.75" customHeight="1"/>
    <row r="21" ht="12.75" customHeight="1">
      <c r="A21" s="88" t="s">
        <v>92</v>
      </c>
    </row>
    <row r="22" ht="12.75" customHeight="1">
      <c r="A22" s="88" t="s">
        <v>93</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1">
    <mergeCell ref="A21:H21"/>
    <mergeCell ref="A22:H22"/>
    <mergeCell ref="G14:H14"/>
    <mergeCell ref="G15:H15"/>
    <mergeCell ref="G16:H16"/>
    <mergeCell ref="A18:H18"/>
    <mergeCell ref="A19:H19"/>
    <mergeCell ref="A1:H1"/>
    <mergeCell ref="A3:B3"/>
    <mergeCell ref="A5:A6"/>
    <mergeCell ref="B5:B6"/>
    <mergeCell ref="C5:C6"/>
    <mergeCell ref="D5:F5"/>
    <mergeCell ref="G5:H6"/>
    <mergeCell ref="G13:H13"/>
    <mergeCell ref="G7:H7"/>
    <mergeCell ref="G8:H8"/>
    <mergeCell ref="G9:H9"/>
    <mergeCell ref="G10:H10"/>
    <mergeCell ref="G11:H11"/>
    <mergeCell ref="G12:H12"/>
  </mergeCells>
  <printOptions/>
  <pageMargins bottom="0.75" footer="0.0" header="0.0" left="0.7" right="0.7" top="0.75"/>
  <pageSetup orientation="landscape"/>
  <headerFoot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9.29"/>
    <col customWidth="1" min="2" max="2" width="7.0"/>
    <col customWidth="1" min="3" max="3" width="7.43"/>
    <col customWidth="1" min="4" max="4" width="8.71"/>
    <col customWidth="1" min="5" max="5" width="6.86"/>
    <col customWidth="1" min="6" max="6" width="6.57"/>
    <col customWidth="1" min="7" max="7" width="7.43"/>
    <col customWidth="1" hidden="1" min="8" max="8" width="8.0"/>
    <col customWidth="1" min="9" max="9" width="19.86"/>
    <col customWidth="1" min="10" max="17" width="11.57"/>
    <col customWidth="1" min="18" max="26" width="8.0"/>
  </cols>
  <sheetData>
    <row r="1" ht="20.25" customHeight="1">
      <c r="A1" s="1" t="s">
        <v>72</v>
      </c>
      <c r="B1" s="2"/>
      <c r="C1" s="2"/>
      <c r="D1" s="2"/>
      <c r="E1" s="2"/>
      <c r="F1" s="2"/>
      <c r="G1" s="2"/>
      <c r="H1" s="2"/>
      <c r="I1" s="3"/>
    </row>
    <row r="2" ht="12.75" customHeight="1"/>
    <row r="3" ht="15.75" customHeight="1">
      <c r="A3" s="49" t="s">
        <v>38</v>
      </c>
      <c r="C3" s="27">
        <f>SUM(D7:D16)</f>
        <v>4</v>
      </c>
      <c r="D3" s="5" t="s">
        <v>41</v>
      </c>
      <c r="E3" s="27">
        <f>SUM(E7:E16)</f>
        <v>0</v>
      </c>
      <c r="F3" s="5" t="s">
        <v>42</v>
      </c>
      <c r="G3" s="27">
        <f>SUM(F7:F16)</f>
        <v>0</v>
      </c>
    </row>
    <row r="4" ht="12.75" customHeight="1"/>
    <row r="5">
      <c r="A5" s="51" t="s">
        <v>75</v>
      </c>
      <c r="B5" s="51" t="s">
        <v>46</v>
      </c>
      <c r="C5" s="51" t="s">
        <v>71</v>
      </c>
      <c r="D5" s="52" t="s">
        <v>48</v>
      </c>
      <c r="E5" s="8"/>
      <c r="F5" s="9"/>
      <c r="G5" s="53" t="s">
        <v>49</v>
      </c>
      <c r="H5" s="92"/>
      <c r="I5" s="54"/>
    </row>
    <row r="6">
      <c r="A6" s="43"/>
      <c r="B6" s="43"/>
      <c r="C6" s="43"/>
      <c r="D6" s="55" t="s">
        <v>28</v>
      </c>
      <c r="E6" s="55" t="s">
        <v>35</v>
      </c>
      <c r="F6" s="55" t="s">
        <v>36</v>
      </c>
      <c r="G6" s="42"/>
      <c r="H6" s="94"/>
      <c r="I6" s="56"/>
    </row>
    <row r="7" ht="12.75" customHeight="1">
      <c r="A7" s="58" t="s">
        <v>82</v>
      </c>
      <c r="B7" s="59">
        <v>5.0</v>
      </c>
      <c r="C7" s="61">
        <v>1.0</v>
      </c>
      <c r="D7" s="63">
        <f t="shared" ref="D7:D16" si="1">IF(AND(ISNUMBER($B7),ISNUMBER($C7)),IF(OR(AND($B7&lt;=19,$C7&lt;=1),AND($B7&lt;=5,$C7&lt;=3)),1,0)," ")</f>
        <v>1</v>
      </c>
      <c r="E7" s="66">
        <f t="shared" ref="E7:E16" si="2">IF(AND(ISNUMBER($B7),ISNUMBER($C7)),IF(OR(AND($B7&gt;19,$C7&lt;=1),AND($B7&gt;5,$B7&lt;=19,$C7&gt;1,$C7&lt;=3),AND($B7&lt;=5,$C7&gt;3)),1,0)," ")</f>
        <v>0</v>
      </c>
      <c r="F7" s="63">
        <f t="shared" ref="F7:F16" si="3">IF(AND(ISNUMBER($B7),ISNUMBER($C7)),IF(OR(AND($B7&gt;5,$C7&gt;3),AND($B7&gt;19,$C7&gt;1)),1,0)," ")</f>
        <v>0</v>
      </c>
      <c r="G7" s="76"/>
      <c r="H7" s="95"/>
      <c r="I7" s="72"/>
    </row>
    <row r="8" ht="12.75" customHeight="1">
      <c r="A8" s="57" t="s">
        <v>88</v>
      </c>
      <c r="B8" s="60">
        <v>3.0</v>
      </c>
      <c r="C8" s="62">
        <v>3.0</v>
      </c>
      <c r="D8" s="71">
        <f t="shared" si="1"/>
        <v>1</v>
      </c>
      <c r="E8" s="73">
        <f t="shared" si="2"/>
        <v>0</v>
      </c>
      <c r="F8" s="71">
        <f t="shared" si="3"/>
        <v>0</v>
      </c>
      <c r="G8" s="76"/>
      <c r="H8" s="95"/>
      <c r="I8" s="72"/>
    </row>
    <row r="9" ht="12.75" customHeight="1">
      <c r="A9" s="57" t="s">
        <v>89</v>
      </c>
      <c r="B9" s="60">
        <v>5.0</v>
      </c>
      <c r="C9" s="62">
        <v>3.0</v>
      </c>
      <c r="D9" s="71">
        <f t="shared" si="1"/>
        <v>1</v>
      </c>
      <c r="E9" s="73">
        <f t="shared" si="2"/>
        <v>0</v>
      </c>
      <c r="F9" s="71">
        <f t="shared" si="3"/>
        <v>0</v>
      </c>
      <c r="G9" s="76"/>
      <c r="H9" s="95"/>
      <c r="I9" s="72"/>
    </row>
    <row r="10" ht="12.75" customHeight="1">
      <c r="A10" s="57" t="s">
        <v>90</v>
      </c>
      <c r="B10" s="60">
        <v>4.0</v>
      </c>
      <c r="C10" s="62">
        <v>2.0</v>
      </c>
      <c r="D10" s="71">
        <f t="shared" si="1"/>
        <v>1</v>
      </c>
      <c r="E10" s="73">
        <f t="shared" si="2"/>
        <v>0</v>
      </c>
      <c r="F10" s="71">
        <f t="shared" si="3"/>
        <v>0</v>
      </c>
      <c r="G10" s="76"/>
      <c r="H10" s="95"/>
      <c r="I10" s="72"/>
    </row>
    <row r="11" ht="12.75" customHeight="1">
      <c r="A11" s="57"/>
      <c r="B11" s="60"/>
      <c r="C11" s="62"/>
      <c r="D11" s="71" t="str">
        <f t="shared" si="1"/>
        <v> </v>
      </c>
      <c r="E11" s="73" t="str">
        <f t="shared" si="2"/>
        <v> </v>
      </c>
      <c r="F11" s="71" t="str">
        <f t="shared" si="3"/>
        <v> </v>
      </c>
      <c r="G11" s="76"/>
      <c r="H11" s="95"/>
      <c r="I11" s="72"/>
    </row>
    <row r="12" ht="12.75" customHeight="1">
      <c r="A12" s="57"/>
      <c r="B12" s="60"/>
      <c r="C12" s="62"/>
      <c r="D12" s="71" t="str">
        <f t="shared" si="1"/>
        <v> </v>
      </c>
      <c r="E12" s="73" t="str">
        <f t="shared" si="2"/>
        <v> </v>
      </c>
      <c r="F12" s="71" t="str">
        <f t="shared" si="3"/>
        <v> </v>
      </c>
      <c r="G12" s="76"/>
      <c r="H12" s="95"/>
      <c r="I12" s="72"/>
    </row>
    <row r="13" ht="12.75" customHeight="1">
      <c r="A13" s="62"/>
      <c r="B13" s="60"/>
      <c r="C13" s="62"/>
      <c r="D13" s="71" t="str">
        <f t="shared" si="1"/>
        <v> </v>
      </c>
      <c r="E13" s="73" t="str">
        <f t="shared" si="2"/>
        <v> </v>
      </c>
      <c r="F13" s="71" t="str">
        <f t="shared" si="3"/>
        <v> </v>
      </c>
      <c r="G13" s="76"/>
      <c r="H13" s="95"/>
      <c r="I13" s="72"/>
    </row>
    <row r="14" ht="12.75" customHeight="1">
      <c r="A14" s="57"/>
      <c r="B14" s="60"/>
      <c r="C14" s="62"/>
      <c r="D14" s="71" t="str">
        <f t="shared" si="1"/>
        <v> </v>
      </c>
      <c r="E14" s="73" t="str">
        <f t="shared" si="2"/>
        <v> </v>
      </c>
      <c r="F14" s="71" t="str">
        <f t="shared" si="3"/>
        <v> </v>
      </c>
      <c r="G14" s="76"/>
      <c r="H14" s="95"/>
      <c r="I14" s="72"/>
    </row>
    <row r="15" ht="12.75" customHeight="1">
      <c r="A15" s="57"/>
      <c r="B15" s="60"/>
      <c r="C15" s="62"/>
      <c r="D15" s="71" t="str">
        <f t="shared" si="1"/>
        <v> </v>
      </c>
      <c r="E15" s="73" t="str">
        <f t="shared" si="2"/>
        <v> </v>
      </c>
      <c r="F15" s="71" t="str">
        <f t="shared" si="3"/>
        <v> </v>
      </c>
      <c r="G15" s="76"/>
      <c r="H15" s="95"/>
      <c r="I15" s="72"/>
    </row>
    <row r="16" ht="12.75" customHeight="1">
      <c r="A16" s="77"/>
      <c r="B16" s="78"/>
      <c r="C16" s="79"/>
      <c r="D16" s="81" t="str">
        <f t="shared" si="1"/>
        <v> </v>
      </c>
      <c r="E16" s="83" t="str">
        <f t="shared" si="2"/>
        <v> </v>
      </c>
      <c r="F16" s="81" t="str">
        <f t="shared" si="3"/>
        <v> </v>
      </c>
      <c r="G16" s="84"/>
      <c r="H16" s="96"/>
      <c r="I16" s="87"/>
    </row>
    <row r="17" ht="12.75" customHeight="1"/>
    <row r="18" ht="12.75" customHeight="1">
      <c r="A18" s="6" t="s">
        <v>5</v>
      </c>
      <c r="B18" s="8"/>
      <c r="C18" s="8"/>
      <c r="D18" s="8"/>
      <c r="E18" s="8"/>
      <c r="F18" s="8"/>
      <c r="G18" s="8"/>
      <c r="H18" s="8"/>
      <c r="I18" s="9"/>
    </row>
    <row r="19" ht="12.75" customHeight="1">
      <c r="A19" s="10" t="s">
        <v>94</v>
      </c>
    </row>
    <row r="20" ht="12.75" customHeight="1"/>
    <row r="21" ht="12.75" customHeight="1">
      <c r="A21" s="88" t="s">
        <v>95</v>
      </c>
    </row>
    <row r="22" ht="12.75" customHeight="1">
      <c r="A22" s="88" t="s">
        <v>96</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1">
    <mergeCell ref="A21:I21"/>
    <mergeCell ref="A22:I22"/>
    <mergeCell ref="G14:I14"/>
    <mergeCell ref="G15:I15"/>
    <mergeCell ref="G16:I16"/>
    <mergeCell ref="A18:I18"/>
    <mergeCell ref="A19:I19"/>
    <mergeCell ref="A1:I1"/>
    <mergeCell ref="A3:B3"/>
    <mergeCell ref="A5:A6"/>
    <mergeCell ref="B5:B6"/>
    <mergeCell ref="C5:C6"/>
    <mergeCell ref="D5:F5"/>
    <mergeCell ref="G5:I6"/>
    <mergeCell ref="G13:I13"/>
    <mergeCell ref="G7:I7"/>
    <mergeCell ref="G8:I8"/>
    <mergeCell ref="G9:I9"/>
    <mergeCell ref="G10:I10"/>
    <mergeCell ref="G11:I11"/>
    <mergeCell ref="G12:I12"/>
  </mergeCells>
  <printOptions/>
  <pageMargins bottom="0.75" footer="0.0" header="0.0" left="0.7" right="0.7" top="0.75"/>
  <pageSetup orientation="landscape"/>
  <headerFooter>
    <oddFooter>&amp;CPage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6"/>
    <col customWidth="1" min="2" max="2" width="82.29"/>
    <col customWidth="1" min="3" max="3" width="6.71"/>
    <col customWidth="1" min="4" max="4" width="3.86"/>
    <col customWidth="1" min="5" max="5" width="21.14"/>
    <col customWidth="1" min="6" max="13" width="11.57"/>
    <col customWidth="1" min="14" max="26" width="8.0"/>
  </cols>
  <sheetData>
    <row r="1" ht="20.25" customHeight="1">
      <c r="A1" s="1" t="s">
        <v>97</v>
      </c>
      <c r="B1" s="2"/>
      <c r="C1" s="3"/>
    </row>
    <row r="2" ht="12.75" customHeight="1"/>
    <row r="3">
      <c r="A3" s="97" t="s">
        <v>98</v>
      </c>
      <c r="B3" s="97" t="s">
        <v>99</v>
      </c>
      <c r="C3" s="98" t="s">
        <v>100</v>
      </c>
    </row>
    <row r="4" ht="12.75" customHeight="1">
      <c r="A4" s="19">
        <v>1.0</v>
      </c>
      <c r="B4" s="99" t="s">
        <v>101</v>
      </c>
      <c r="C4" s="100">
        <v>3.0</v>
      </c>
    </row>
    <row r="5" ht="12.75" customHeight="1">
      <c r="A5" s="19">
        <v>2.0</v>
      </c>
      <c r="B5" s="99" t="s">
        <v>102</v>
      </c>
      <c r="C5" s="100">
        <v>3.0</v>
      </c>
    </row>
    <row r="6" ht="12.75" customHeight="1">
      <c r="A6" s="19">
        <v>3.0</v>
      </c>
      <c r="B6" s="99" t="s">
        <v>103</v>
      </c>
      <c r="C6" s="100">
        <v>3.0</v>
      </c>
    </row>
    <row r="7" ht="12.75" customHeight="1">
      <c r="A7" s="19">
        <v>4.0</v>
      </c>
      <c r="B7" s="99" t="s">
        <v>104</v>
      </c>
      <c r="C7" s="100">
        <v>4.0</v>
      </c>
    </row>
    <row r="8" ht="12.75" customHeight="1">
      <c r="A8" s="19">
        <v>5.0</v>
      </c>
      <c r="B8" s="99" t="s">
        <v>105</v>
      </c>
      <c r="C8" s="100">
        <v>3.0</v>
      </c>
    </row>
    <row r="9" ht="12.75" customHeight="1">
      <c r="A9" s="19">
        <v>6.0</v>
      </c>
      <c r="B9" s="99" t="s">
        <v>106</v>
      </c>
      <c r="C9" s="100">
        <v>2.0</v>
      </c>
    </row>
    <row r="10" ht="12.75" customHeight="1">
      <c r="A10" s="19">
        <v>7.0</v>
      </c>
      <c r="B10" s="101" t="s">
        <v>107</v>
      </c>
      <c r="C10" s="100">
        <v>2.0</v>
      </c>
    </row>
    <row r="11" ht="12.75" customHeight="1">
      <c r="A11" s="19">
        <v>8.0</v>
      </c>
      <c r="B11" s="99" t="s">
        <v>108</v>
      </c>
      <c r="C11" s="100">
        <v>2.0</v>
      </c>
    </row>
    <row r="12" ht="12.75" customHeight="1">
      <c r="A12" s="19">
        <v>9.0</v>
      </c>
      <c r="B12" s="99" t="s">
        <v>109</v>
      </c>
      <c r="C12" s="100">
        <v>2.0</v>
      </c>
    </row>
    <row r="13" ht="12.75" customHeight="1">
      <c r="A13" s="19">
        <v>10.0</v>
      </c>
      <c r="B13" s="99" t="s">
        <v>110</v>
      </c>
      <c r="C13" s="100">
        <v>2.0</v>
      </c>
    </row>
    <row r="14" ht="12.75" customHeight="1">
      <c r="A14" s="19">
        <v>11.0</v>
      </c>
      <c r="B14" s="99" t="s">
        <v>111</v>
      </c>
      <c r="C14" s="100">
        <v>2.0</v>
      </c>
    </row>
    <row r="15" ht="12.75" customHeight="1">
      <c r="A15" s="19">
        <v>12.0</v>
      </c>
      <c r="B15" s="101" t="s">
        <v>112</v>
      </c>
      <c r="C15" s="100">
        <v>2.0</v>
      </c>
    </row>
    <row r="16" ht="12.75" customHeight="1">
      <c r="A16" s="19">
        <v>13.0</v>
      </c>
      <c r="B16" s="99" t="s">
        <v>113</v>
      </c>
      <c r="C16" s="100">
        <v>2.0</v>
      </c>
    </row>
    <row r="17" ht="12.75" customHeight="1">
      <c r="A17" s="19">
        <v>14.0</v>
      </c>
      <c r="B17" s="99" t="s">
        <v>114</v>
      </c>
      <c r="C17" s="100">
        <v>3.0</v>
      </c>
    </row>
    <row r="18">
      <c r="B18" s="29" t="s">
        <v>115</v>
      </c>
      <c r="C18" s="102">
        <f>SUM(C4:C17)</f>
        <v>35</v>
      </c>
    </row>
    <row r="19">
      <c r="B19" s="29" t="s">
        <v>30</v>
      </c>
      <c r="C19" s="102">
        <f>0.65+(0.01*C18)</f>
        <v>1</v>
      </c>
      <c r="D19" s="39"/>
    </row>
    <row r="20" ht="12.75" customHeight="1"/>
    <row r="21" ht="12.75" customHeight="1">
      <c r="A21" s="103" t="s">
        <v>5</v>
      </c>
      <c r="B21" s="8"/>
      <c r="C21" s="9"/>
    </row>
    <row r="22" ht="12.75" customHeight="1">
      <c r="A22" s="104" t="s">
        <v>116</v>
      </c>
    </row>
    <row r="23" ht="12.75" customHeight="1"/>
    <row r="24">
      <c r="A24" s="97" t="s">
        <v>117</v>
      </c>
      <c r="B24" s="105" t="s">
        <v>118</v>
      </c>
    </row>
    <row r="25" ht="12.75" customHeight="1">
      <c r="A25" s="106">
        <v>0.0</v>
      </c>
      <c r="B25" s="107" t="s">
        <v>119</v>
      </c>
    </row>
    <row r="26" ht="12.75" customHeight="1">
      <c r="A26" s="108">
        <v>1.0</v>
      </c>
      <c r="B26" s="107" t="s">
        <v>120</v>
      </c>
    </row>
    <row r="27" ht="12.75" customHeight="1">
      <c r="A27" s="108">
        <v>2.0</v>
      </c>
      <c r="B27" s="107" t="s">
        <v>121</v>
      </c>
    </row>
    <row r="28" ht="12.75" customHeight="1">
      <c r="A28" s="108">
        <v>3.0</v>
      </c>
      <c r="B28" s="107" t="s">
        <v>122</v>
      </c>
    </row>
    <row r="29" ht="12.75" customHeight="1">
      <c r="A29" s="108">
        <v>4.0</v>
      </c>
      <c r="B29" s="107" t="s">
        <v>123</v>
      </c>
      <c r="F29" s="39"/>
    </row>
    <row r="30" ht="12.75" customHeight="1">
      <c r="A30" s="109">
        <v>5.0</v>
      </c>
      <c r="B30" s="110" t="s">
        <v>124</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C1"/>
    <mergeCell ref="A21:C21"/>
    <mergeCell ref="A22:C22"/>
  </mergeCells>
  <printOptions/>
  <pageMargins bottom="0.75" footer="0.0" header="0.0" left="0.7" right="0.7" top="0.75"/>
  <pageSetup orientation="landscape"/>
  <headerFooter>
    <oddFooter>&amp;CPage &amp;P</oddFooter>
  </headerFooter>
  <drawing r:id="rId1"/>
</worksheet>
</file>