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Apresentação" sheetId="1" state="visible" r:id="rId1"/>
    <sheet xmlns:r="http://schemas.openxmlformats.org/officeDocument/2006/relationships" name="Planejamento Tributário" sheetId="2" state="visible" r:id="rId2"/>
  </sheets>
  <definedNames>
    <definedName name="CNPJ">Apresentação!$C$7</definedName>
    <definedName name="EMPRESA">Apresentação!$B$7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&quot;R$&quot;\ * #,##0.00_-;\-&quot;R$&quot;\ * #,##0.00_-;_-&quot;R$&quot;\ 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 tint="-0.0999786370433668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1" fillId="0" borderId="0"/>
    <xf numFmtId="43" fontId="1" fillId="0" borderId="0"/>
    <xf numFmtId="9" fontId="1" fillId="0" borderId="0"/>
    <xf numFmtId="44" fontId="1" fillId="0" borderId="0"/>
  </cellStyleXfs>
  <cellXfs count="109">
    <xf numFmtId="0" fontId="0" fillId="0" borderId="0" pivotButton="0" quotePrefix="0" xfId="0"/>
    <xf numFmtId="4" fontId="0" fillId="0" borderId="0" pivotButton="0" quotePrefix="0" xfId="0"/>
    <xf numFmtId="0" fontId="0" fillId="0" borderId="0" pivotButton="0" quotePrefix="1" xfId="0"/>
    <xf numFmtId="164" fontId="0" fillId="0" borderId="0" pivotButton="0" quotePrefix="0" xfId="1"/>
    <xf numFmtId="10" fontId="0" fillId="0" borderId="0" pivotButton="0" quotePrefix="0" xfId="2"/>
    <xf numFmtId="0" fontId="2" fillId="0" borderId="0" pivotButton="0" quotePrefix="0" xfId="0"/>
    <xf numFmtId="0" fontId="3" fillId="4" borderId="1" pivotButton="0" quotePrefix="0" xfId="0"/>
    <xf numFmtId="4" fontId="3" fillId="4" borderId="2" pivotButton="0" quotePrefix="0" xfId="0"/>
    <xf numFmtId="10" fontId="3" fillId="4" borderId="2" pivotButton="0" quotePrefix="0" xfId="2"/>
    <xf numFmtId="0" fontId="3" fillId="4" borderId="3" pivotButton="0" quotePrefix="0" xfId="0"/>
    <xf numFmtId="0" fontId="0" fillId="0" borderId="4" pivotButton="0" quotePrefix="0" xfId="0"/>
    <xf numFmtId="10" fontId="0" fillId="0" borderId="0" pivotButton="0" quotePrefix="0" xfId="2"/>
    <xf numFmtId="0" fontId="0" fillId="0" borderId="5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3" pivotButton="0" quotePrefix="0" xfId="0"/>
    <xf numFmtId="0" fontId="3" fillId="0" borderId="4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3" borderId="4" pivotButton="0" quotePrefix="0" xfId="0"/>
    <xf numFmtId="4" fontId="3" fillId="3" borderId="0" pivotButton="0" quotePrefix="0" xfId="0"/>
    <xf numFmtId="10" fontId="3" fillId="3" borderId="0" pivotButton="0" quotePrefix="0" xfId="2"/>
    <xf numFmtId="0" fontId="3" fillId="3" borderId="5" pivotButton="0" quotePrefix="0" xfId="0"/>
    <xf numFmtId="0" fontId="3" fillId="0" borderId="4" pivotButton="0" quotePrefix="0" xfId="0"/>
    <xf numFmtId="4" fontId="3" fillId="0" borderId="0" pivotButton="0" quotePrefix="0" xfId="0"/>
    <xf numFmtId="10" fontId="3" fillId="0" borderId="0" pivotButton="0" quotePrefix="0" xfId="2"/>
    <xf numFmtId="0" fontId="3" fillId="0" borderId="5" pivotButton="0" quotePrefix="0" xfId="0"/>
    <xf numFmtId="0" fontId="3" fillId="3" borderId="6" pivotButton="0" quotePrefix="0" xfId="0"/>
    <xf numFmtId="0" fontId="0" fillId="3" borderId="7" pivotButton="0" quotePrefix="0" xfId="0"/>
    <xf numFmtId="10" fontId="0" fillId="3" borderId="7" pivotButton="0" quotePrefix="0" xfId="0"/>
    <xf numFmtId="0" fontId="0" fillId="3" borderId="8" pivotButton="0" quotePrefix="0" xfId="0"/>
    <xf numFmtId="10" fontId="3" fillId="0" borderId="0" applyAlignment="1" pivotButton="0" quotePrefix="0" xfId="2">
      <alignment horizontal="center"/>
    </xf>
    <xf numFmtId="0" fontId="3" fillId="5" borderId="4" pivotButton="0" quotePrefix="0" xfId="0"/>
    <xf numFmtId="4" fontId="0" fillId="5" borderId="0" pivotButton="0" quotePrefix="0" xfId="0"/>
    <xf numFmtId="10" fontId="3" fillId="5" borderId="0" pivotButton="0" quotePrefix="0" xfId="2"/>
    <xf numFmtId="0" fontId="0" fillId="5" borderId="5" pivotButton="0" quotePrefix="0" xfId="0"/>
    <xf numFmtId="4" fontId="3" fillId="5" borderId="0" pivotButton="0" quotePrefix="0" xfId="0"/>
    <xf numFmtId="0" fontId="3" fillId="5" borderId="5" pivotButton="0" quotePrefix="0" xfId="0"/>
    <xf numFmtId="0" fontId="0" fillId="0" borderId="6" pivotButton="0" quotePrefix="0" xfId="0"/>
    <xf numFmtId="0" fontId="0" fillId="0" borderId="7" pivotButton="0" quotePrefix="0" xfId="0"/>
    <xf numFmtId="4" fontId="0" fillId="0" borderId="7" pivotButton="0" quotePrefix="0" xfId="0"/>
    <xf numFmtId="0" fontId="0" fillId="0" borderId="8" pivotButton="0" quotePrefix="0" xfId="0"/>
    <xf numFmtId="0" fontId="4" fillId="0" borderId="0" pivotButton="0" quotePrefix="0" xfId="0"/>
    <xf numFmtId="0" fontId="0" fillId="4" borderId="2" pivotButton="0" quotePrefix="0" xfId="0"/>
    <xf numFmtId="0" fontId="0" fillId="5" borderId="0" pivotButton="0" quotePrefix="0" xfId="0"/>
    <xf numFmtId="0" fontId="0" fillId="3" borderId="0" pivotButton="0" quotePrefix="0" xfId="0"/>
    <xf numFmtId="0" fontId="0" fillId="2" borderId="2" pivotButton="0" quotePrefix="0" xfId="0"/>
    <xf numFmtId="0" fontId="0" fillId="0" borderId="4" pivotButton="0" quotePrefix="1" xfId="0"/>
    <xf numFmtId="10" fontId="3" fillId="3" borderId="7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0" fillId="0" borderId="0" pivotButton="0" quotePrefix="0" xfId="3"/>
    <xf numFmtId="0" fontId="0" fillId="0" borderId="0" applyAlignment="1" pivotButton="0" quotePrefix="0" xfId="0">
      <alignment horizontal="right"/>
    </xf>
    <xf numFmtId="0" fontId="3" fillId="5" borderId="6" pivotButton="0" quotePrefix="0" xfId="0"/>
    <xf numFmtId="0" fontId="0" fillId="5" borderId="7" pivotButton="0" quotePrefix="0" xfId="0"/>
    <xf numFmtId="10" fontId="3" fillId="5" borderId="7" pivotButton="0" quotePrefix="0" xfId="2"/>
    <xf numFmtId="0" fontId="0" fillId="5" borderId="8" pivotButton="0" quotePrefix="0" xfId="0"/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164" fontId="5" fillId="0" borderId="0" pivotButton="0" quotePrefix="0" xfId="1"/>
    <xf numFmtId="0" fontId="5" fillId="0" borderId="0" pivotButton="0" quotePrefix="0" xfId="0"/>
    <xf numFmtId="10" fontId="5" fillId="0" borderId="5" pivotButton="0" quotePrefix="0" xfId="2"/>
    <xf numFmtId="4" fontId="3" fillId="3" borderId="0" applyAlignment="1" pivotButton="0" quotePrefix="0" xfId="0">
      <alignment horizontal="center"/>
    </xf>
    <xf numFmtId="4" fontId="3" fillId="0" borderId="0" applyAlignment="1" pivotButton="0" quotePrefix="0" xfId="0">
      <alignment horizontal="center"/>
    </xf>
    <xf numFmtId="0" fontId="0" fillId="3" borderId="7" applyAlignment="1" pivotButton="0" quotePrefix="0" xfId="0">
      <alignment horizontal="center"/>
    </xf>
    <xf numFmtId="0" fontId="0" fillId="0" borderId="2" pivotButton="0" quotePrefix="0" xfId="0"/>
    <xf numFmtId="4" fontId="0" fillId="0" borderId="2" pivotButton="0" quotePrefix="0" xfId="0"/>
    <xf numFmtId="10" fontId="0" fillId="0" borderId="2" pivotButton="0" quotePrefix="0" xfId="2"/>
    <xf numFmtId="0" fontId="3" fillId="5" borderId="1" pivotButton="0" quotePrefix="0" xfId="0"/>
    <xf numFmtId="0" fontId="0" fillId="5" borderId="2" pivotButton="0" quotePrefix="0" xfId="0"/>
    <xf numFmtId="4" fontId="3" fillId="5" borderId="2" pivotButton="0" quotePrefix="0" xfId="0"/>
    <xf numFmtId="10" fontId="3" fillId="5" borderId="2" pivotButton="0" quotePrefix="0" xfId="2"/>
    <xf numFmtId="0" fontId="3" fillId="5" borderId="3" pivotButton="0" quotePrefix="0" xfId="0"/>
    <xf numFmtId="4" fontId="3" fillId="5" borderId="7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4" fontId="5" fillId="0" borderId="0" applyAlignment="1" pivotButton="0" quotePrefix="0" xfId="1">
      <alignment horizontal="center"/>
    </xf>
    <xf numFmtId="164" fontId="0" fillId="0" borderId="0" pivotButton="0" quotePrefix="0" xfId="0"/>
    <xf numFmtId="9" fontId="3" fillId="0" borderId="5" pivotButton="0" quotePrefix="0" xfId="0"/>
    <xf numFmtId="9" fontId="0" fillId="0" borderId="5" pivotButton="0" quotePrefix="0" xfId="0"/>
    <xf numFmtId="4" fontId="0" fillId="0" borderId="0" applyAlignment="1" pivotButton="0" quotePrefix="0" xfId="1">
      <alignment horizontal="center"/>
    </xf>
    <xf numFmtId="9" fontId="0" fillId="0" borderId="0" pivotButton="0" quotePrefix="0" xfId="0"/>
    <xf numFmtId="1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5" pivotButton="0" quotePrefix="0" xfId="1"/>
    <xf numFmtId="164" fontId="0" fillId="0" borderId="16" pivotButton="0" quotePrefix="0" xfId="1"/>
    <xf numFmtId="164" fontId="0" fillId="0" borderId="13" pivotButton="0" quotePrefix="0" xfId="0"/>
    <xf numFmtId="0" fontId="6" fillId="0" borderId="12" pivotButton="0" quotePrefix="0" xfId="0"/>
    <xf numFmtId="164" fontId="6" fillId="0" borderId="0" pivotButton="0" quotePrefix="0" xfId="0"/>
    <xf numFmtId="164" fontId="6" fillId="0" borderId="13" pivotButton="0" quotePrefix="0" xfId="0"/>
    <xf numFmtId="0" fontId="3" fillId="6" borderId="0" pivotButton="0" quotePrefix="0" xfId="0"/>
    <xf numFmtId="164" fontId="3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65" fontId="0" fillId="0" borderId="0" pivotButton="0" quotePrefix="0" xfId="3"/>
    <xf numFmtId="164" fontId="0" fillId="0" borderId="0" pivotButton="0" quotePrefix="0" xfId="1"/>
    <xf numFmtId="164" fontId="0" fillId="0" borderId="0" pivotButton="0" quotePrefix="0" xfId="0"/>
    <xf numFmtId="164" fontId="0" fillId="0" borderId="13" pivotButton="0" quotePrefix="0" xfId="0"/>
    <xf numFmtId="164" fontId="3" fillId="6" borderId="0" pivotButton="0" quotePrefix="0" xfId="0"/>
    <xf numFmtId="164" fontId="6" fillId="0" borderId="0" pivotButton="0" quotePrefix="0" xfId="0"/>
    <xf numFmtId="164" fontId="6" fillId="0" borderId="13" pivotButton="0" quotePrefix="0" xfId="0"/>
    <xf numFmtId="164" fontId="0" fillId="0" borderId="15" pivotButton="0" quotePrefix="0" xfId="1"/>
    <xf numFmtId="164" fontId="0" fillId="0" borderId="16" pivotButton="0" quotePrefix="0" xfId="1"/>
    <xf numFmtId="164" fontId="5" fillId="0" borderId="0" pivotButton="0" quotePrefix="0" xfId="1"/>
  </cellXfs>
  <cellStyles count="4">
    <cellStyle name="Normal" xfId="0" builtinId="0"/>
    <cellStyle name="Vírgula" xfId="1" builtinId="3"/>
    <cellStyle name="Porcentagem" xfId="2" builtinId="5"/>
    <cellStyle name="Moeda" xfId="3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7:S71"/>
  <sheetViews>
    <sheetView zoomScale="80" zoomScaleNormal="80" workbookViewId="0">
      <selection activeCell="E7" sqref="E7"/>
    </sheetView>
  </sheetViews>
  <sheetFormatPr baseColWidth="8" defaultRowHeight="15"/>
  <cols>
    <col width="84.42578125" customWidth="1" style="96" min="2" max="2"/>
    <col width="16" customWidth="1" style="96" min="3" max="3"/>
    <col width="8.5703125" customWidth="1" style="96" min="4" max="4"/>
    <col width="11.42578125" customWidth="1" style="96" min="5" max="5"/>
    <col width="16.5703125" bestFit="1" customWidth="1" style="96" min="6" max="6"/>
    <col width="13.5703125" bestFit="1" customWidth="1" style="96" min="7" max="7"/>
    <col width="8.85546875" customWidth="1" style="50" min="9" max="9"/>
    <col width="15.5703125" bestFit="1" customWidth="1" style="96" min="10" max="10"/>
    <col width="8.7109375" customWidth="1" style="60" min="11" max="11"/>
    <col width="11.85546875" bestFit="1" customWidth="1" style="96" min="12" max="12"/>
    <col width="2.85546875" bestFit="1" customWidth="1" style="60" min="13" max="13"/>
    <col width="19.140625" bestFit="1" customWidth="1" style="60" min="14" max="14"/>
    <col width="14.5703125" customWidth="1" style="96" min="15" max="15"/>
    <col width="14.5703125" bestFit="1" customWidth="1" style="96" min="16" max="16"/>
    <col width="7.85546875" bestFit="1" customWidth="1" style="96" min="18" max="18"/>
    <col width="10.140625" bestFit="1" customWidth="1" style="96" min="19" max="19"/>
    <col width="17.5703125" bestFit="1" customWidth="1" style="96" min="16377" max="16377"/>
    <col width="16.140625" bestFit="1" customWidth="1" style="96" min="16378" max="16379"/>
    <col width="10.5703125" bestFit="1" customWidth="1" style="96" min="16382" max="16382"/>
  </cols>
  <sheetData>
    <row r="7">
      <c r="A7" s="52" t="n"/>
      <c r="B7" s="49" t="inlineStr">
        <is>
          <t>EMPRESA: Empresa ABC</t>
        </is>
      </c>
      <c r="C7" s="98" t="inlineStr">
        <is>
          <t>CNPJ: 00.111.222/0001-03</t>
        </is>
      </c>
      <c r="D7" s="52" t="inlineStr">
        <is>
          <t>CNPJ: 123456789</t>
        </is>
      </c>
      <c r="H7" s="2" t="n"/>
    </row>
    <row r="10" ht="21" customHeight="1" s="96">
      <c r="B10" s="42" t="inlineStr">
        <is>
          <t>Resumo Tributário: Simples Nacional</t>
        </is>
      </c>
      <c r="C10" t="inlineStr">
        <is>
          <t>Período: 01/2023 - 02/2024</t>
        </is>
      </c>
    </row>
    <row r="11" ht="15.75" customHeight="1" s="96" thickBot="1"/>
    <row r="12">
      <c r="B12" s="13" t="inlineStr">
        <is>
          <t>CARGA TRIBUTÁRIA SOBRE O FATURAMENTO</t>
        </is>
      </c>
      <c r="C12" s="46" t="n"/>
      <c r="D12" s="46" t="n"/>
      <c r="E12" s="46" t="n"/>
      <c r="F12" s="14" t="n"/>
      <c r="G12" s="14" t="n"/>
      <c r="H12" s="15" t="n"/>
      <c r="O12" t="inlineStr">
        <is>
          <t>ICMS COMPRA</t>
        </is>
      </c>
      <c r="P12" s="80">
        <f>C43</f>
        <v/>
      </c>
    </row>
    <row r="13">
      <c r="B13" s="16" t="n"/>
      <c r="F13" s="17" t="inlineStr">
        <is>
          <t>R$</t>
        </is>
      </c>
      <c r="G13" s="17" t="inlineStr">
        <is>
          <t>%</t>
        </is>
      </c>
      <c r="H13" s="18" t="inlineStr">
        <is>
          <t>Qtd</t>
        </is>
      </c>
      <c r="O13" t="inlineStr">
        <is>
          <t>ICMS VENDA</t>
        </is>
      </c>
      <c r="P13" s="80">
        <f>C44</f>
        <v/>
      </c>
    </row>
    <row r="14">
      <c r="B14" s="10" t="inlineStr">
        <is>
          <t>FATURAMENTO</t>
        </is>
      </c>
      <c r="F14" s="58" t="n">
        <v>100000</v>
      </c>
      <c r="G14" s="11">
        <f>F14/$F$14</f>
        <v/>
      </c>
      <c r="H14" s="18" t="n">
        <v>5</v>
      </c>
      <c r="J14" s="99" t="n"/>
      <c r="O14" t="inlineStr">
        <is>
          <t>PIS</t>
        </is>
      </c>
      <c r="P14" s="81">
        <f>H38</f>
        <v/>
      </c>
    </row>
    <row r="15">
      <c r="B15" s="10" t="inlineStr">
        <is>
          <t>COMPRAS</t>
        </is>
      </c>
      <c r="F15" s="58" t="n">
        <v>1000</v>
      </c>
      <c r="G15" s="11">
        <f>F15/$F$14</f>
        <v/>
      </c>
      <c r="H15" s="18" t="n">
        <v>5</v>
      </c>
      <c r="J15" s="99" t="n"/>
      <c r="O15" t="inlineStr">
        <is>
          <t>COFINS</t>
        </is>
      </c>
      <c r="P15" s="81">
        <f>H37</f>
        <v/>
      </c>
    </row>
    <row r="16">
      <c r="B16" s="10" t="inlineStr">
        <is>
          <t>FOLHA (Total Período)</t>
        </is>
      </c>
      <c r="F16" s="58" t="n">
        <v>2000</v>
      </c>
      <c r="G16" s="11">
        <f>F16/$F$14</f>
        <v/>
      </c>
      <c r="H16" s="18" t="n">
        <v>14</v>
      </c>
      <c r="O16" t="inlineStr">
        <is>
          <t>compras</t>
        </is>
      </c>
      <c r="P16" s="1">
        <f>F15</f>
        <v/>
      </c>
    </row>
    <row r="17">
      <c r="B17" s="10" t="n"/>
      <c r="F17" s="97" t="n"/>
      <c r="G17" s="11" t="n"/>
      <c r="H17" s="12" t="n"/>
      <c r="O17" t="inlineStr">
        <is>
          <t>despesas</t>
        </is>
      </c>
      <c r="P17" s="1">
        <f>F30</f>
        <v/>
      </c>
    </row>
    <row r="18">
      <c r="B18" s="10" t="inlineStr">
        <is>
          <t>INSS</t>
        </is>
      </c>
      <c r="F18" s="58" t="n">
        <v>3000</v>
      </c>
      <c r="G18" s="11">
        <f>F18/$F$14</f>
        <v/>
      </c>
      <c r="H18" s="18" t="n">
        <v>14</v>
      </c>
      <c r="O18" t="inlineStr">
        <is>
          <t>vendas</t>
        </is>
      </c>
      <c r="P18" s="1">
        <f>F14</f>
        <v/>
      </c>
    </row>
    <row r="19">
      <c r="B19" s="10" t="inlineStr">
        <is>
          <t>FGTS</t>
        </is>
      </c>
      <c r="F19" s="58">
        <f>0.08*F16</f>
        <v/>
      </c>
      <c r="G19" s="11">
        <f>F19/$F$14</f>
        <v/>
      </c>
      <c r="H19" s="18" t="n">
        <v>14</v>
      </c>
      <c r="J19" s="100" t="n"/>
      <c r="N19" s="82" t="n"/>
      <c r="O19" s="83" t="inlineStr">
        <is>
          <t>CR</t>
        </is>
      </c>
      <c r="P19" s="84" t="inlineStr">
        <is>
          <t>DB</t>
        </is>
      </c>
    </row>
    <row r="20">
      <c r="B20" s="10" t="inlineStr">
        <is>
          <t>COFINS - CONTRIB</t>
        </is>
      </c>
      <c r="F20" s="58" t="n">
        <v>4000</v>
      </c>
      <c r="G20" s="11">
        <f>F20/$F$14</f>
        <v/>
      </c>
      <c r="H20" s="18" t="n">
        <v>0</v>
      </c>
      <c r="K20" s="74" t="n"/>
      <c r="L20" s="58" t="n"/>
      <c r="M20" s="74" t="n"/>
      <c r="N20" s="85" t="inlineStr">
        <is>
          <t>Compras</t>
        </is>
      </c>
      <c r="O20" s="101">
        <f>(P16-O24)</f>
        <v/>
      </c>
      <c r="P20" s="86" t="n"/>
    </row>
    <row r="21">
      <c r="B21" s="10" t="inlineStr">
        <is>
          <t>PIS - FATURAMENTO</t>
        </is>
      </c>
      <c r="F21" s="58" t="n">
        <v>3000</v>
      </c>
      <c r="G21" s="11">
        <f>F21/$F$14</f>
        <v/>
      </c>
      <c r="H21" s="18" t="n">
        <v>0</v>
      </c>
      <c r="K21" s="74" t="n"/>
      <c r="L21" s="58" t="n"/>
      <c r="M21" s="74" t="n"/>
      <c r="N21" s="85" t="inlineStr">
        <is>
          <t>Despesas</t>
        </is>
      </c>
      <c r="O21" s="1">
        <f>P17</f>
        <v/>
      </c>
      <c r="P21" s="86" t="n"/>
    </row>
    <row r="22">
      <c r="B22" s="47" t="inlineStr">
        <is>
          <t>IRRF</t>
        </is>
      </c>
      <c r="F22" s="58" t="n">
        <v>5000</v>
      </c>
      <c r="G22" s="11">
        <f>F22/$F$14</f>
        <v/>
      </c>
      <c r="H22" s="18" t="n">
        <v>4</v>
      </c>
      <c r="K22" s="74" t="n"/>
      <c r="L22" s="79" t="n"/>
      <c r="M22" s="74" t="n"/>
      <c r="N22" s="85" t="inlineStr">
        <is>
          <t>Vendas</t>
        </is>
      </c>
      <c r="P22" s="102">
        <f>(P18-P24)</f>
        <v/>
      </c>
      <c r="R22" s="94" t="inlineStr">
        <is>
          <t>PIS</t>
        </is>
      </c>
      <c r="S22" s="103">
        <f>(P23*P14)-(O23*P14)</f>
        <v/>
      </c>
    </row>
    <row r="23" ht="18.75" customHeight="1" s="96">
      <c r="B23" s="10" t="inlineStr">
        <is>
          <t>IRPJ</t>
        </is>
      </c>
      <c r="F23" s="58" t="n">
        <v>6000</v>
      </c>
      <c r="G23" s="11">
        <f>F23/$F$14</f>
        <v/>
      </c>
      <c r="H23" s="18" t="n">
        <v>0</v>
      </c>
      <c r="K23" s="74" t="n"/>
      <c r="L23" s="79" t="n"/>
      <c r="M23" s="74" t="n"/>
      <c r="N23" s="91" t="inlineStr">
        <is>
          <t>Base de Cálculo</t>
        </is>
      </c>
      <c r="O23" s="104">
        <f>SUM(O20:O22)</f>
        <v/>
      </c>
      <c r="P23" s="105">
        <f>SUM(P22)</f>
        <v/>
      </c>
      <c r="R23" s="94" t="inlineStr">
        <is>
          <t>COFINS</t>
        </is>
      </c>
      <c r="S23" s="103">
        <f>(P23*P15)-(O23*P15)</f>
        <v/>
      </c>
    </row>
    <row r="24">
      <c r="B24" s="10" t="inlineStr">
        <is>
          <t>CSLL</t>
        </is>
      </c>
      <c r="F24" s="58" t="n">
        <v>7000</v>
      </c>
      <c r="G24" s="11">
        <f>F24/$F$14</f>
        <v/>
      </c>
      <c r="H24" s="18" t="n">
        <v>0</v>
      </c>
      <c r="J24" s="1" t="n"/>
      <c r="K24" s="74" t="n"/>
      <c r="L24" s="79" t="n"/>
      <c r="M24" s="74" t="n"/>
      <c r="N24" s="87" t="inlineStr">
        <is>
          <t>Exclusão ICMS</t>
        </is>
      </c>
      <c r="O24" s="106">
        <f>P16*P12</f>
        <v/>
      </c>
      <c r="P24" s="107">
        <f>P18*P13</f>
        <v/>
      </c>
    </row>
    <row r="25">
      <c r="B25" s="10" t="inlineStr">
        <is>
          <t>DAS</t>
        </is>
      </c>
      <c r="F25" s="58" t="n">
        <v>8000</v>
      </c>
      <c r="G25" s="11">
        <f>F25/$F$14</f>
        <v/>
      </c>
      <c r="H25" s="18" t="n">
        <v>15</v>
      </c>
      <c r="J25" s="1" t="n"/>
      <c r="K25" s="74" t="n"/>
      <c r="L25" s="79" t="n"/>
      <c r="M25" s="74" t="n"/>
      <c r="N25" s="75">
        <f>+K25*30*L25</f>
        <v/>
      </c>
    </row>
    <row r="26">
      <c r="B26" s="19" t="inlineStr">
        <is>
          <t>% TRIBUTOS SOBRE VENDAS</t>
        </is>
      </c>
      <c r="C26" s="45" t="n"/>
      <c r="D26" s="45" t="n"/>
      <c r="E26" s="45" t="n"/>
      <c r="F26" s="62" t="n"/>
      <c r="G26" s="21">
        <f>SUM(G20:G25)</f>
        <v/>
      </c>
      <c r="H26" s="22" t="n"/>
      <c r="K26" s="74" t="n"/>
      <c r="L26" s="58" t="n"/>
      <c r="M26" s="74" t="n"/>
      <c r="N26" s="74">
        <f>+K26*L26</f>
        <v/>
      </c>
    </row>
    <row r="27">
      <c r="B27" s="23" t="inlineStr">
        <is>
          <t>ICMS</t>
        </is>
      </c>
      <c r="F27" s="58" t="n">
        <v>9000</v>
      </c>
      <c r="G27" s="25">
        <f>F27/F14</f>
        <v/>
      </c>
      <c r="H27" s="77" t="n">
        <v>0.17</v>
      </c>
      <c r="J27" s="100" t="n"/>
      <c r="K27" s="74" t="n"/>
      <c r="L27" s="58" t="n"/>
      <c r="M27" s="74" t="n"/>
      <c r="N27" s="74">
        <f>SUM(N25:N26)</f>
        <v/>
      </c>
    </row>
    <row r="28">
      <c r="B28" s="23" t="n"/>
      <c r="F28" s="63" t="n"/>
      <c r="G28" s="25" t="n"/>
      <c r="H28" s="26" t="n"/>
    </row>
    <row r="29">
      <c r="B29" s="19" t="inlineStr">
        <is>
          <t>MARGENS DE LUCRO E CUSTO</t>
        </is>
      </c>
      <c r="C29" s="45" t="n"/>
      <c r="D29" s="45" t="n"/>
      <c r="E29" s="45" t="n"/>
      <c r="F29" s="62" t="n"/>
      <c r="G29" s="21" t="n"/>
      <c r="H29" s="22" t="n"/>
    </row>
    <row r="30">
      <c r="B30" s="10" t="inlineStr">
        <is>
          <t>Custo Fixo - Teórico</t>
        </is>
      </c>
      <c r="C30" s="108">
        <f>F30/16</f>
        <v/>
      </c>
      <c r="D30" s="60" t="inlineStr">
        <is>
          <t>p/mês</t>
        </is>
      </c>
      <c r="F30" s="58">
        <f>H30*F14</f>
        <v/>
      </c>
      <c r="G30" s="11">
        <f>F30/F14</f>
        <v/>
      </c>
      <c r="H30" s="78" t="n">
        <v>0.4</v>
      </c>
    </row>
    <row r="31">
      <c r="B31" s="10" t="inlineStr">
        <is>
          <t>Lucro - Teórico</t>
        </is>
      </c>
      <c r="C31" s="108">
        <f>F31/16</f>
        <v/>
      </c>
      <c r="D31" s="60" t="inlineStr">
        <is>
          <t>p/mês</t>
        </is>
      </c>
      <c r="F31" s="58">
        <f>G31*F14</f>
        <v/>
      </c>
      <c r="G31" s="11">
        <f>(100%-G15-G16-G18-G20-G21-G22-G23-G24-G27-G30)</f>
        <v/>
      </c>
      <c r="H31" s="12" t="n"/>
    </row>
    <row r="32" ht="15.75" customHeight="1" s="96" thickBot="1">
      <c r="B32" s="27" t="inlineStr">
        <is>
          <t>TOTAL CARGA TRIBUTÁRIA</t>
        </is>
      </c>
      <c r="C32" s="28" t="n"/>
      <c r="D32" s="28" t="n"/>
      <c r="E32" s="28" t="n"/>
      <c r="F32" s="64" t="n"/>
      <c r="G32" s="48">
        <f>SUM(G18:G25)+G27</f>
        <v/>
      </c>
      <c r="H32" s="30" t="n"/>
    </row>
    <row r="33" ht="15.75" customHeight="1" s="96" thickBot="1">
      <c r="F33" s="1" t="n"/>
      <c r="G33" s="11" t="n"/>
    </row>
    <row r="34">
      <c r="B34" s="6" t="inlineStr">
        <is>
          <t>PLANEJAMENTO TRIBUTÁRIO - EMPRESA NO LUCRO REAL</t>
        </is>
      </c>
      <c r="C34" s="43" t="n"/>
      <c r="D34" s="43" t="n"/>
      <c r="E34" s="43" t="n"/>
      <c r="F34" s="7" t="n"/>
      <c r="G34" s="8" t="n"/>
      <c r="H34" s="9" t="n"/>
    </row>
    <row r="35">
      <c r="B35" s="10" t="n"/>
      <c r="F35" s="1" t="n"/>
      <c r="G35" s="31" t="inlineStr">
        <is>
          <t>%</t>
        </is>
      </c>
      <c r="H35" s="12" t="n"/>
    </row>
    <row r="36">
      <c r="B36" s="10" t="inlineStr">
        <is>
          <t>INSS</t>
        </is>
      </c>
      <c r="F36" s="58">
        <f>F14*H36</f>
        <v/>
      </c>
      <c r="G36" s="11">
        <f>F36/F14</f>
        <v/>
      </c>
      <c r="H36" s="61" t="n">
        <v>0.01617920778151936</v>
      </c>
      <c r="L36" s="97" t="n"/>
    </row>
    <row r="37">
      <c r="B37" s="10" t="inlineStr">
        <is>
          <t>COFINS (aproveitar despesas, excl ICMS, baixa, quebras, roubo)</t>
        </is>
      </c>
      <c r="F37" s="58">
        <f>S23</f>
        <v/>
      </c>
      <c r="G37" s="11">
        <f>F37/$F$14</f>
        <v/>
      </c>
      <c r="H37" s="61" t="n">
        <v>0.076</v>
      </c>
      <c r="L37" s="100" t="n"/>
    </row>
    <row r="38">
      <c r="B38" s="10" t="inlineStr">
        <is>
          <t>PIS (aproveitar despesas, excl ICMS, baixa, quebras, roubo)</t>
        </is>
      </c>
      <c r="F38" s="58">
        <f>S22</f>
        <v/>
      </c>
      <c r="G38" s="11">
        <f>F38/$F$14</f>
        <v/>
      </c>
      <c r="H38" s="61" t="n">
        <v>0.0165</v>
      </c>
    </row>
    <row r="39">
      <c r="B39" s="10" t="inlineStr">
        <is>
          <t>IRPJ (não identificamos baixa, quebras, roubo)</t>
        </is>
      </c>
      <c r="F39" s="58">
        <f>IF(F31&gt;0,F31*H39,0)</f>
        <v/>
      </c>
      <c r="G39" s="11">
        <f>F39/$F$14</f>
        <v/>
      </c>
      <c r="H39" s="61" t="n">
        <v>0.15</v>
      </c>
    </row>
    <row r="40">
      <c r="B40" s="10" t="inlineStr">
        <is>
          <t>CSLL (não identificamos baixa, quebras, roubo)</t>
        </is>
      </c>
      <c r="F40" s="58">
        <f>IF(F31&gt;0,F31*H40,0)</f>
        <v/>
      </c>
      <c r="G40" s="11">
        <f>F40/$F$14</f>
        <v/>
      </c>
      <c r="H40" s="61" t="n">
        <v>0.09</v>
      </c>
    </row>
    <row r="41">
      <c r="B41" s="10" t="inlineStr">
        <is>
          <t>ICMS</t>
        </is>
      </c>
      <c r="F41" s="58">
        <f>+(H41*F14)-(F15*12%)</f>
        <v/>
      </c>
      <c r="G41" s="11">
        <f>F41/$F$14</f>
        <v/>
      </c>
      <c r="H41" s="61" t="n">
        <v>0.12</v>
      </c>
      <c r="J41" s="11" t="n"/>
    </row>
    <row r="42">
      <c r="B42" s="10" t="n"/>
      <c r="F42" s="1" t="n"/>
      <c r="G42" s="11" t="n"/>
      <c r="H42" s="12" t="n"/>
      <c r="J42" s="11" t="n"/>
    </row>
    <row r="43">
      <c r="B43" s="10" t="inlineStr">
        <is>
          <t>% ICMS Compra</t>
        </is>
      </c>
      <c r="C43" s="80" t="n">
        <v>0.12</v>
      </c>
      <c r="F43" s="1" t="n"/>
      <c r="G43" s="11" t="n"/>
      <c r="H43" s="12" t="n"/>
    </row>
    <row r="44">
      <c r="B44" s="10" t="inlineStr">
        <is>
          <t>% ICMS Venda</t>
        </is>
      </c>
      <c r="C44" s="80" t="n">
        <v>0.12</v>
      </c>
      <c r="F44" s="1" t="n"/>
      <c r="G44" s="11" t="n"/>
      <c r="H44" s="12" t="n"/>
    </row>
    <row r="45">
      <c r="B45" s="10" t="n"/>
      <c r="F45" s="1" t="n"/>
      <c r="G45" s="11" t="n"/>
      <c r="H45" s="12" t="n"/>
    </row>
    <row r="46">
      <c r="B46" s="10" t="n"/>
      <c r="F46" s="1" t="n"/>
      <c r="G46" s="11" t="n"/>
      <c r="H46" s="12" t="n"/>
    </row>
    <row r="47" ht="15.75" customHeight="1" s="96" thickBot="1">
      <c r="B47" s="53" t="inlineStr">
        <is>
          <t>% TRIBUTOS SOBRE O FATURAMENTO</t>
        </is>
      </c>
      <c r="C47" s="54" t="n"/>
      <c r="D47" s="54" t="n"/>
      <c r="E47" s="54" t="n"/>
      <c r="F47" s="73">
        <f>SUM(F36:F46)</f>
        <v/>
      </c>
      <c r="G47" s="55">
        <f>G36+G39+G40+G41+G37+G38+G42</f>
        <v/>
      </c>
      <c r="H47" s="56" t="n"/>
    </row>
    <row r="48" ht="15.75" customHeight="1" s="96" thickBot="1">
      <c r="B48" s="65" t="n"/>
      <c r="C48" s="65" t="n"/>
      <c r="D48" s="65" t="n"/>
      <c r="E48" s="65" t="n"/>
      <c r="F48" s="66" t="n"/>
      <c r="G48" s="67" t="n"/>
      <c r="H48" s="65" t="n"/>
    </row>
    <row r="49">
      <c r="B49" s="68" t="inlineStr">
        <is>
          <t>Resumo da Carga Tributária no Lucro Real - Comparação com o Faturamento</t>
        </is>
      </c>
      <c r="C49" s="69" t="n"/>
      <c r="D49" s="69" t="n"/>
      <c r="E49" s="69" t="n"/>
      <c r="F49" s="70" t="n"/>
      <c r="G49" s="71" t="n"/>
      <c r="H49" s="72" t="n"/>
    </row>
    <row r="50">
      <c r="B50" s="10" t="inlineStr">
        <is>
          <t>Imposto sobre a folha</t>
        </is>
      </c>
      <c r="G50" s="1" t="inlineStr">
        <is>
          <t>Igual</t>
        </is>
      </c>
      <c r="H50" s="12" t="n"/>
    </row>
    <row r="51">
      <c r="B51" s="10" t="inlineStr">
        <is>
          <t>ICMS</t>
        </is>
      </c>
      <c r="G51" s="1" t="inlineStr">
        <is>
          <t>Igual</t>
        </is>
      </c>
      <c r="H51" s="12" t="n"/>
    </row>
    <row r="52">
      <c r="B52" s="10" t="inlineStr">
        <is>
          <t>IRPJ</t>
        </is>
      </c>
      <c r="G52" s="1" t="inlineStr">
        <is>
          <t>Diminui</t>
        </is>
      </c>
      <c r="H52" s="12" t="n"/>
    </row>
    <row r="53">
      <c r="B53" s="10" t="inlineStr">
        <is>
          <t>C.S.L.L.</t>
        </is>
      </c>
      <c r="G53" s="1" t="inlineStr">
        <is>
          <t>Diminui</t>
        </is>
      </c>
      <c r="H53" s="12" t="n"/>
    </row>
    <row r="54">
      <c r="B54" s="10" t="inlineStr">
        <is>
          <t>PIS</t>
        </is>
      </c>
      <c r="G54" s="1" t="inlineStr">
        <is>
          <t>Diminui</t>
        </is>
      </c>
      <c r="H54" s="12" t="n"/>
    </row>
    <row r="55" ht="15.75" customHeight="1" s="96" thickBot="1">
      <c r="B55" s="38" t="inlineStr">
        <is>
          <t>Cofins</t>
        </is>
      </c>
      <c r="C55" s="39" t="n"/>
      <c r="D55" s="39" t="n"/>
      <c r="E55" s="39" t="n"/>
      <c r="F55" s="39" t="n"/>
      <c r="G55" s="40" t="inlineStr">
        <is>
          <t>Diminui</t>
        </is>
      </c>
      <c r="H55" s="41" t="n"/>
    </row>
    <row r="57">
      <c r="C57" s="1" t="n"/>
      <c r="D57" s="11" t="n"/>
    </row>
    <row r="58">
      <c r="C58" s="1" t="n"/>
      <c r="D58" s="11" t="n"/>
    </row>
    <row r="59">
      <c r="C59" s="1" t="n"/>
      <c r="D59" s="11" t="n"/>
    </row>
    <row r="60">
      <c r="C60" s="1" t="n"/>
      <c r="D60" s="11" t="n"/>
    </row>
    <row r="65">
      <c r="B65" s="97" t="inlineStr">
        <is>
          <t>Tributação Presumido x Real</t>
        </is>
      </c>
    </row>
    <row r="66" ht="11.45" customHeight="1" s="96">
      <c r="B66" t="inlineStr">
        <is>
          <t>Impostos:</t>
        </is>
      </c>
    </row>
    <row r="67" ht="18.95" customHeight="1" s="96">
      <c r="B67" t="inlineStr">
        <is>
          <t>Folha</t>
        </is>
      </c>
      <c r="C67" s="5" t="n"/>
    </row>
    <row r="68" ht="17.45" customHeight="1" s="96">
      <c r="B68" t="inlineStr">
        <is>
          <t>ICMS</t>
        </is>
      </c>
    </row>
    <row r="69" ht="21.95" customHeight="1" s="96">
      <c r="B69" t="inlineStr">
        <is>
          <t>IPI</t>
        </is>
      </c>
    </row>
    <row r="70" ht="21" customHeight="1" s="96">
      <c r="B70" t="inlineStr">
        <is>
          <t>PIS</t>
        </is>
      </c>
    </row>
    <row r="71" ht="21.6" customHeight="1" s="96">
      <c r="B71" t="inlineStr">
        <is>
          <t>COFINS</t>
        </is>
      </c>
    </row>
  </sheetData>
  <mergeCells count="1">
    <mergeCell ref="B65:C65"/>
  </mergeCells>
  <pageMargins left="0.511811024" right="0.511811024" top="0.787401575" bottom="0.787401575" header="0.31496062" footer="0.31496062"/>
  <pageSetup orientation="portrait" paperSize="9" scale="3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7:H59"/>
  <sheetViews>
    <sheetView tabSelected="1" workbookViewId="0">
      <selection activeCell="H8" sqref="H8"/>
    </sheetView>
  </sheetViews>
  <sheetFormatPr baseColWidth="8" defaultRowHeight="15"/>
  <cols>
    <col width="32.5703125" bestFit="1" customWidth="1" style="96" min="2" max="2"/>
    <col width="11.42578125" bestFit="1" customWidth="1" style="96" min="3" max="3"/>
    <col width="11.42578125" customWidth="1" style="96" min="5" max="5"/>
    <col width="11.42578125" bestFit="1" customWidth="1" style="96" min="6" max="6"/>
  </cols>
  <sheetData>
    <row r="7">
      <c r="B7" s="49">
        <f>EMPRESA</f>
        <v/>
      </c>
      <c r="D7" s="98">
        <f>CNPJ</f>
        <v/>
      </c>
    </row>
    <row r="10" ht="21" customHeight="1" s="96">
      <c r="B10" s="42" t="inlineStr">
        <is>
          <t>Planejamento Tributário: Oportunidades Lucro Presumido x Lucro Real</t>
        </is>
      </c>
    </row>
    <row r="11" ht="15.75" customHeight="1" s="96" thickBot="1"/>
    <row r="12">
      <c r="B12" s="13" t="inlineStr">
        <is>
          <t>CARGA TRIBUTÁRIA DO LUCRO PRESUMIDO SOBRE O FATURAMENTO</t>
        </is>
      </c>
      <c r="C12" s="46" t="n"/>
      <c r="D12" s="46" t="n"/>
      <c r="E12" s="46" t="n"/>
      <c r="F12" s="14" t="n"/>
      <c r="G12" s="14" t="n"/>
      <c r="H12" s="15" t="n"/>
    </row>
    <row r="13">
      <c r="B13" s="16" t="n"/>
      <c r="F13" s="17" t="inlineStr">
        <is>
          <t>R$</t>
        </is>
      </c>
      <c r="G13" s="17" t="inlineStr">
        <is>
          <t>%</t>
        </is>
      </c>
      <c r="H13" s="18" t="n"/>
    </row>
    <row r="14">
      <c r="B14" s="10" t="inlineStr">
        <is>
          <t>COMPRAS</t>
        </is>
      </c>
      <c r="F14" s="1" t="n">
        <v>20000</v>
      </c>
      <c r="G14" s="11">
        <f>F14/$F$15</f>
        <v/>
      </c>
      <c r="H14" s="18" t="n"/>
    </row>
    <row r="15">
      <c r="B15" s="10" t="inlineStr">
        <is>
          <t>VENDAS (BC SPED CONTRIBUIÇÕES)</t>
        </is>
      </c>
      <c r="F15" s="1" t="n">
        <v>100000</v>
      </c>
      <c r="G15" s="11">
        <f>F15/$F$15</f>
        <v/>
      </c>
      <c r="H15" s="18" t="n"/>
    </row>
    <row r="16">
      <c r="B16" s="10" t="inlineStr">
        <is>
          <t>FOLHA(MÉDIA INFORMADA VINICIUS)</t>
        </is>
      </c>
      <c r="F16" s="1" t="n">
        <v>40000</v>
      </c>
      <c r="G16" s="11">
        <f>F16/$F$15</f>
        <v/>
      </c>
      <c r="H16" s="18" t="n"/>
    </row>
    <row r="17">
      <c r="B17" s="10" t="n"/>
      <c r="G17" s="11" t="n"/>
      <c r="H17" s="12" t="n"/>
    </row>
    <row r="18">
      <c r="B18" s="10" t="inlineStr">
        <is>
          <t>1410 - INSS</t>
        </is>
      </c>
      <c r="F18" s="1" t="n">
        <v>1000</v>
      </c>
      <c r="G18" s="11">
        <f>F18/$F$15</f>
        <v/>
      </c>
      <c r="H18" s="12" t="n"/>
    </row>
    <row r="19">
      <c r="B19" s="10" t="inlineStr">
        <is>
          <t>2172 - COFINS - CONTRIB</t>
        </is>
      </c>
      <c r="F19" s="1" t="n">
        <v>2000</v>
      </c>
      <c r="G19" s="11">
        <f>F19/$F$15</f>
        <v/>
      </c>
      <c r="H19" s="12" t="n"/>
    </row>
    <row r="20">
      <c r="B20" s="10" t="inlineStr">
        <is>
          <t>8109 - PIS - FATURAMENTO</t>
        </is>
      </c>
      <c r="F20" s="1" t="n">
        <v>3000</v>
      </c>
      <c r="G20" s="11">
        <f>F20/$F$15</f>
        <v/>
      </c>
      <c r="H20" s="12" t="n"/>
    </row>
    <row r="21">
      <c r="B21" s="10" t="inlineStr">
        <is>
          <t>2089 - IRPJ</t>
        </is>
      </c>
      <c r="F21" s="1" t="n">
        <v>4000</v>
      </c>
      <c r="G21" s="11">
        <f>F21/$F$15</f>
        <v/>
      </c>
      <c r="H21" s="12" t="n"/>
    </row>
    <row r="22">
      <c r="B22" s="10" t="inlineStr">
        <is>
          <t>2372 - CSLL</t>
        </is>
      </c>
      <c r="F22" s="1" t="n">
        <v>5000</v>
      </c>
      <c r="G22" s="11">
        <f>F22/$F$15</f>
        <v/>
      </c>
      <c r="H22" s="12" t="n"/>
    </row>
    <row r="23">
      <c r="B23" s="10" t="inlineStr">
        <is>
          <t>1097 - IPI MAQ, APARELHOS</t>
        </is>
      </c>
      <c r="F23" s="1" t="n">
        <v>6000</v>
      </c>
      <c r="G23" s="11">
        <f>F23/$F$15</f>
        <v/>
      </c>
      <c r="H23" s="12" t="n"/>
    </row>
    <row r="24">
      <c r="B24" s="19" t="inlineStr">
        <is>
          <t>% TRIBUTOS SOBRE O FATURAMENTO</t>
        </is>
      </c>
      <c r="C24" s="45" t="n"/>
      <c r="D24" s="45" t="n"/>
      <c r="E24" s="45" t="n"/>
      <c r="F24" s="20" t="n"/>
      <c r="G24" s="21">
        <f>SUM(G19:G23)</f>
        <v/>
      </c>
      <c r="H24" s="22" t="n"/>
    </row>
    <row r="25">
      <c r="B25" s="23" t="n"/>
      <c r="F25" s="24" t="n"/>
      <c r="G25" s="25" t="n"/>
      <c r="H25" s="26" t="n"/>
    </row>
    <row r="26">
      <c r="B26" s="19" t="inlineStr">
        <is>
          <t>COMPRAS INTERNACIONAIS x TRIBUTOS (EM RELAÇÃO AO FATURAMENTO)</t>
        </is>
      </c>
      <c r="C26" s="45" t="n"/>
      <c r="D26" s="45" t="n"/>
      <c r="E26" s="45" t="n"/>
      <c r="F26" s="20" t="n"/>
      <c r="G26" s="21" t="n"/>
      <c r="H26" s="22" t="n"/>
    </row>
    <row r="27">
      <c r="B27" s="10" t="inlineStr">
        <is>
          <t>1038 - IPI IMPORTAÇÃO</t>
        </is>
      </c>
      <c r="F27" s="1" t="n">
        <v>7000</v>
      </c>
      <c r="G27" s="11">
        <f>F27/$F$15</f>
        <v/>
      </c>
      <c r="H27" s="12" t="n"/>
    </row>
    <row r="28">
      <c r="B28" s="10" t="inlineStr">
        <is>
          <t>5629 - COFINS IMPORTAÇÃO</t>
        </is>
      </c>
      <c r="F28" s="1" t="n">
        <v>8000</v>
      </c>
      <c r="G28" s="11">
        <f>F28/$F$15</f>
        <v/>
      </c>
      <c r="H28" s="12" t="n"/>
    </row>
    <row r="29" ht="15.75" customHeight="1" s="96" thickBot="1">
      <c r="B29" s="27" t="inlineStr">
        <is>
          <t>% TRIBUTOS SOBRE O FATURAMENTO</t>
        </is>
      </c>
      <c r="C29" s="28" t="n"/>
      <c r="D29" s="28" t="n"/>
      <c r="E29" s="28" t="n"/>
      <c r="F29" s="28" t="n"/>
      <c r="G29" s="29">
        <f>G27+G28</f>
        <v/>
      </c>
      <c r="H29" s="30" t="n"/>
    </row>
    <row r="30" ht="15.75" customHeight="1" s="96" thickBot="1">
      <c r="F30" s="1" t="n"/>
      <c r="G30" s="11" t="n"/>
    </row>
    <row r="31">
      <c r="B31" s="6" t="inlineStr">
        <is>
          <t>PLANEJAMENTO TRIBUTÁRIO - EMPRESA NO LUCRO REAL</t>
        </is>
      </c>
      <c r="C31" s="43" t="n"/>
      <c r="D31" s="43" t="n"/>
      <c r="E31" s="43" t="n"/>
      <c r="F31" s="7" t="n"/>
      <c r="G31" s="8" t="n"/>
      <c r="H31" s="9" t="n"/>
    </row>
    <row r="32">
      <c r="B32" s="10" t="n"/>
      <c r="F32" s="1" t="n"/>
      <c r="G32" s="31" t="inlineStr">
        <is>
          <t>%</t>
        </is>
      </c>
      <c r="H32" s="12" t="n"/>
    </row>
    <row r="33">
      <c r="B33" s="10" t="inlineStr">
        <is>
          <t>(-) Compras Internacionais</t>
        </is>
      </c>
      <c r="F33" s="1" t="n"/>
      <c r="G33" s="11">
        <f>G29</f>
        <v/>
      </c>
      <c r="H33" s="12" t="n"/>
    </row>
    <row r="34">
      <c r="B34" s="10" t="inlineStr">
        <is>
          <t>Redução da carga tributária</t>
        </is>
      </c>
      <c r="F34" s="1" t="n"/>
      <c r="G34" s="11">
        <f>1-((G24-G29)/G24)</f>
        <v/>
      </c>
      <c r="H34" s="12" t="n"/>
    </row>
    <row r="35">
      <c r="B35" s="10" t="inlineStr">
        <is>
          <t>(-) Situações Reais da Empresa</t>
        </is>
      </c>
      <c r="F35" s="1" t="n"/>
      <c r="G35" s="11" t="inlineStr">
        <is>
          <t>a analisar</t>
        </is>
      </c>
      <c r="H35" s="12" t="n"/>
    </row>
    <row r="36">
      <c r="B36" s="32" t="inlineStr">
        <is>
          <t>% TRIBUTOS SOBRE O FATURAMENTO</t>
        </is>
      </c>
      <c r="C36" s="44" t="n"/>
      <c r="D36" s="44" t="n"/>
      <c r="E36" s="44" t="n"/>
      <c r="F36" s="33" t="n"/>
      <c r="G36" s="34">
        <f>G24-G29</f>
        <v/>
      </c>
      <c r="H36" s="35" t="n"/>
    </row>
    <row r="37">
      <c r="B37" s="10" t="n"/>
      <c r="F37" s="1" t="n"/>
      <c r="G37" s="11" t="n"/>
      <c r="H37" s="12" t="n"/>
    </row>
    <row r="38">
      <c r="B38" s="32" t="inlineStr">
        <is>
          <t>Resumo da Carga Tributária no Lucro Real - Comparação com o Faturamento</t>
        </is>
      </c>
      <c r="C38" s="44" t="n"/>
      <c r="D38" s="44" t="n"/>
      <c r="E38" s="44" t="n"/>
      <c r="F38" s="36" t="n"/>
      <c r="G38" s="34" t="n"/>
      <c r="H38" s="37" t="n"/>
    </row>
    <row r="39">
      <c r="B39" s="10" t="inlineStr">
        <is>
          <t>Imposto sobre a folha</t>
        </is>
      </c>
      <c r="G39" s="1" t="inlineStr">
        <is>
          <t>Igual</t>
        </is>
      </c>
      <c r="H39" s="12" t="n"/>
    </row>
    <row r="40">
      <c r="B40" s="10" t="inlineStr">
        <is>
          <t>ICMS</t>
        </is>
      </c>
      <c r="G40" s="1" t="inlineStr">
        <is>
          <t>Igual</t>
        </is>
      </c>
      <c r="H40" s="12" t="n"/>
    </row>
    <row r="41">
      <c r="B41" s="10" t="inlineStr">
        <is>
          <t>IPI</t>
        </is>
      </c>
      <c r="G41" s="1" t="inlineStr">
        <is>
          <t>Diminui</t>
        </is>
      </c>
      <c r="H41" s="12" t="n"/>
    </row>
    <row r="42">
      <c r="B42" s="10" t="inlineStr">
        <is>
          <t>PIS</t>
        </is>
      </c>
      <c r="G42" s="1" t="inlineStr">
        <is>
          <t>Diminui</t>
        </is>
      </c>
      <c r="H42" s="12" t="n"/>
    </row>
    <row r="43" ht="15.75" customHeight="1" s="96" thickBot="1">
      <c r="B43" s="38" t="inlineStr">
        <is>
          <t>Cofins</t>
        </is>
      </c>
      <c r="C43" s="39" t="n"/>
      <c r="D43" s="39" t="n"/>
      <c r="E43" s="39" t="n"/>
      <c r="F43" s="39" t="n"/>
      <c r="G43" s="40" t="inlineStr">
        <is>
          <t>Diminui</t>
        </is>
      </c>
      <c r="H43" s="41" t="n"/>
    </row>
    <row r="44">
      <c r="C44" s="1" t="n"/>
      <c r="D44" s="11" t="n"/>
    </row>
    <row r="45">
      <c r="B45" t="inlineStr">
        <is>
          <t>COMPRAS</t>
        </is>
      </c>
      <c r="C45" s="1" t="n">
        <v>20000</v>
      </c>
      <c r="D45" s="11">
        <f>C45/$C$46</f>
        <v/>
      </c>
    </row>
    <row r="46">
      <c r="B46" t="inlineStr">
        <is>
          <t>VENDAS (BC SPED CONTRIBUIÇÕES)</t>
        </is>
      </c>
      <c r="C46" s="1" t="n">
        <v>100000</v>
      </c>
      <c r="D46" s="11">
        <f>C46/$C$46</f>
        <v/>
      </c>
    </row>
    <row r="47">
      <c r="B47" t="inlineStr">
        <is>
          <t>FOLHA(MÉDIA INFORMADA VINICIUS)</t>
        </is>
      </c>
      <c r="C47" s="1" t="n">
        <v>40000</v>
      </c>
      <c r="D47" s="11">
        <f>C47/$C$46</f>
        <v/>
      </c>
    </row>
    <row r="53">
      <c r="B53" s="97" t="inlineStr">
        <is>
          <t>Tributação Presumido x Real</t>
        </is>
      </c>
    </row>
    <row r="54" ht="11.45" customHeight="1" s="96">
      <c r="B54" t="inlineStr">
        <is>
          <t>Impostos:</t>
        </is>
      </c>
    </row>
    <row r="55" ht="18.95" customHeight="1" s="96">
      <c r="B55" t="inlineStr">
        <is>
          <t>Folha</t>
        </is>
      </c>
      <c r="C55" s="5" t="n"/>
    </row>
    <row r="56" ht="17.45" customHeight="1" s="96">
      <c r="B56" t="inlineStr">
        <is>
          <t>ICMS</t>
        </is>
      </c>
    </row>
    <row r="57" ht="21.95" customHeight="1" s="96">
      <c r="B57" t="inlineStr">
        <is>
          <t>IPI</t>
        </is>
      </c>
    </row>
    <row r="58" ht="21" customHeight="1" s="96">
      <c r="B58" t="inlineStr">
        <is>
          <t>PIS</t>
        </is>
      </c>
    </row>
    <row r="59" ht="21.6" customHeight="1" s="96">
      <c r="B59" t="inlineStr">
        <is>
          <t>COFINS</t>
        </is>
      </c>
    </row>
  </sheetData>
  <mergeCells count="1">
    <mergeCell ref="B53:C53"/>
  </mergeCells>
  <pageMargins left="0.511811024" right="0.511811024" top="0.787401575" bottom="0.787401575" header="0.31496062" footer="0.31496062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Gabriel Bastos</dc:creator>
  <dcterms:created xmlns:dcterms="http://purl.org/dc/terms/" xmlns:xsi="http://www.w3.org/2001/XMLSchema-instance" xsi:type="dcterms:W3CDTF">2023-05-25T19:29:51Z</dcterms:created>
  <dcterms:modified xmlns:dcterms="http://purl.org/dc/terms/" xmlns:xsi="http://www.w3.org/2001/XMLSchema-instance" xsi:type="dcterms:W3CDTF">2024-05-07T14:01:09Z</dcterms:modified>
  <cp:lastModifiedBy>Luan Gonçalves</cp:lastModifiedBy>
  <cp:lastPrinted>2024-03-14T20:21:50Z</cp:lastPrinted>
</cp:coreProperties>
</file>