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665" tabRatio="500" firstSheet="1" activeTab="1"/>
  </bookViews>
  <sheets>
    <sheet name="BK" sheetId="1" state="hidden" r:id="rId1"/>
    <sheet name="Giá cước" sheetId="2" r:id="rId2"/>
    <sheet name="PM" sheetId="4" state="hidden" r:id="rId3"/>
    <sheet name="Sheet1" sheetId="3" state="hidden" r:id="rId4"/>
    <sheet name="Media T12" sheetId="5" r:id="rId5"/>
  </sheets>
  <definedNames>
    <definedName name="_xlnm._FilterDatabase" localSheetId="0" hidden="1">BK!$A$7:$BS$7</definedName>
  </definedNames>
  <calcPr calcId="144525"/>
  <pivotCaches>
    <pivotCache cacheId="6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" i="5" l="1"/>
  <c r="P17" i="5"/>
  <c r="O20" i="5"/>
  <c r="O21" i="5" s="1"/>
  <c r="P15" i="5"/>
  <c r="P16" i="5"/>
  <c r="P14" i="5"/>
  <c r="R8" i="1" l="1"/>
  <c r="K9" i="1"/>
  <c r="D10" i="1" s="1"/>
  <c r="K11" i="1"/>
  <c r="K13" i="1"/>
  <c r="K14" i="1" s="1"/>
  <c r="K16" i="1"/>
  <c r="K17" i="1" s="1"/>
  <c r="K18" i="1" s="1"/>
  <c r="K19" i="1" s="1"/>
  <c r="K20" i="1" s="1"/>
  <c r="K21" i="1" s="1"/>
  <c r="K22" i="1" s="1"/>
  <c r="K23" i="1" s="1"/>
  <c r="K24" i="1" s="1"/>
  <c r="K28" i="1"/>
  <c r="K29" i="1" s="1"/>
  <c r="K31" i="1"/>
  <c r="K33" i="1"/>
  <c r="K35" i="1"/>
  <c r="K36" i="1" s="1"/>
  <c r="K37" i="1" s="1"/>
  <c r="K40" i="1"/>
  <c r="K43" i="1"/>
  <c r="K44" i="1" s="1"/>
  <c r="K45" i="1" s="1"/>
  <c r="K46" i="1" s="1"/>
  <c r="K47" i="1" s="1"/>
  <c r="K48" i="1" s="1"/>
  <c r="K50" i="1"/>
  <c r="K52" i="1"/>
  <c r="K53" i="1" s="1"/>
  <c r="K54" i="1" s="1"/>
  <c r="K55" i="1" s="1"/>
  <c r="K56" i="1" s="1"/>
  <c r="K57" i="1" s="1"/>
  <c r="K58" i="1" s="1"/>
  <c r="K59" i="1" s="1"/>
  <c r="K60" i="1" s="1"/>
  <c r="K63" i="1"/>
  <c r="K65" i="1"/>
  <c r="K67" i="1"/>
  <c r="K69" i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4" i="1"/>
  <c r="K95" i="1"/>
  <c r="K97" i="1"/>
  <c r="K98" i="1" s="1"/>
  <c r="K100" i="1"/>
  <c r="K101" i="1" s="1"/>
  <c r="K102" i="1" s="1"/>
  <c r="K104" i="1"/>
  <c r="K105" i="1" s="1"/>
  <c r="K123" i="1"/>
  <c r="K124" i="1" s="1"/>
  <c r="K125" i="1" s="1"/>
  <c r="K126" i="1" s="1"/>
  <c r="K127" i="1" s="1"/>
  <c r="K129" i="1"/>
  <c r="K130" i="1" s="1"/>
  <c r="K131" i="1" s="1"/>
  <c r="K139" i="1"/>
  <c r="K140" i="1" s="1"/>
  <c r="K141" i="1" s="1"/>
  <c r="K142" i="1" s="1"/>
  <c r="K143" i="1" s="1"/>
  <c r="K144" i="1" s="1"/>
  <c r="K147" i="1"/>
  <c r="K149" i="1"/>
  <c r="K150" i="1" s="1"/>
  <c r="K156" i="1"/>
  <c r="K157" i="1" s="1"/>
  <c r="K158" i="1" s="1"/>
  <c r="K159" i="1" s="1"/>
  <c r="K160" i="1" s="1"/>
  <c r="K163" i="1"/>
  <c r="K165" i="1"/>
  <c r="K167" i="1"/>
  <c r="K168" i="1" s="1"/>
  <c r="K170" i="1"/>
  <c r="K171" i="1" s="1"/>
  <c r="K176" i="1"/>
  <c r="K182" i="1"/>
  <c r="K183" i="1" s="1"/>
  <c r="K185" i="1"/>
  <c r="K186" i="1" s="1"/>
  <c r="K187" i="1" s="1"/>
  <c r="K188" i="1" s="1"/>
  <c r="K189" i="1" s="1"/>
  <c r="K190" i="1" s="1"/>
  <c r="K192" i="1"/>
  <c r="K193" i="1" s="1"/>
  <c r="K194" i="1" s="1"/>
  <c r="K195" i="1" s="1"/>
  <c r="K196" i="1" s="1"/>
  <c r="K199" i="1"/>
  <c r="R10" i="1"/>
  <c r="D8" i="2"/>
  <c r="R12" i="1"/>
  <c r="D19" i="2"/>
  <c r="R15" i="1"/>
  <c r="R25" i="1"/>
  <c r="D14" i="2"/>
  <c r="R26" i="1"/>
  <c r="R27" i="1"/>
  <c r="R30" i="1"/>
  <c r="R32" i="1"/>
  <c r="R34" i="1"/>
  <c r="R38" i="1"/>
  <c r="R39" i="1"/>
  <c r="R41" i="1"/>
  <c r="D9" i="2"/>
  <c r="R42" i="1"/>
  <c r="D16" i="2"/>
  <c r="R49" i="1"/>
  <c r="R51" i="1"/>
  <c r="R61" i="1"/>
  <c r="R66" i="1"/>
  <c r="R68" i="1"/>
  <c r="R93" i="1"/>
  <c r="R96" i="1"/>
  <c r="R99" i="1"/>
  <c r="R103" i="1"/>
  <c r="R118" i="1"/>
  <c r="R119" i="1"/>
  <c r="R120" i="1"/>
  <c r="R121" i="1"/>
  <c r="R122" i="1"/>
  <c r="R128" i="1"/>
  <c r="R138" i="1"/>
  <c r="R146" i="1"/>
  <c r="R148" i="1"/>
  <c r="R155" i="1"/>
  <c r="R161" i="1"/>
  <c r="R162" i="1"/>
  <c r="R164" i="1"/>
  <c r="R166" i="1"/>
  <c r="R169" i="1"/>
  <c r="R172" i="1"/>
  <c r="R173" i="1"/>
  <c r="R174" i="1"/>
  <c r="R175" i="1"/>
  <c r="R177" i="1"/>
  <c r="R178" i="1"/>
  <c r="S178" i="1" s="1"/>
  <c r="R179" i="1"/>
  <c r="S179" i="1" s="1"/>
  <c r="R180" i="1"/>
  <c r="R184" i="1"/>
  <c r="R191" i="1"/>
  <c r="T8" i="1"/>
  <c r="T10" i="1"/>
  <c r="T12" i="1"/>
  <c r="T15" i="1"/>
  <c r="T25" i="1"/>
  <c r="T26" i="1"/>
  <c r="T27" i="1"/>
  <c r="T30" i="1"/>
  <c r="T32" i="1"/>
  <c r="T34" i="1"/>
  <c r="T38" i="1"/>
  <c r="T39" i="1"/>
  <c r="T41" i="1"/>
  <c r="T42" i="1"/>
  <c r="T49" i="1"/>
  <c r="T51" i="1"/>
  <c r="T61" i="1"/>
  <c r="T66" i="1"/>
  <c r="T68" i="1"/>
  <c r="T93" i="1"/>
  <c r="T96" i="1"/>
  <c r="T99" i="1"/>
  <c r="T103" i="1"/>
  <c r="T118" i="1"/>
  <c r="T119" i="1"/>
  <c r="T120" i="1"/>
  <c r="T121" i="1"/>
  <c r="T122" i="1"/>
  <c r="T128" i="1"/>
  <c r="T138" i="1"/>
  <c r="T145" i="1"/>
  <c r="T146" i="1"/>
  <c r="T148" i="1"/>
  <c r="T155" i="1"/>
  <c r="T161" i="1"/>
  <c r="T162" i="1"/>
  <c r="T164" i="1"/>
  <c r="T166" i="1"/>
  <c r="T169" i="1"/>
  <c r="T172" i="1"/>
  <c r="T173" i="1"/>
  <c r="T174" i="1"/>
  <c r="T175" i="1"/>
  <c r="T177" i="1"/>
  <c r="T178" i="1"/>
  <c r="T179" i="1"/>
  <c r="T180" i="1"/>
  <c r="T184" i="1"/>
  <c r="T191" i="1"/>
  <c r="T197" i="1"/>
  <c r="T198" i="1"/>
  <c r="U201" i="1"/>
  <c r="U202" i="1" s="1"/>
  <c r="V201" i="1"/>
  <c r="V202" i="1" s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C199" i="1"/>
  <c r="C192" i="1"/>
  <c r="C193" i="1"/>
  <c r="C194" i="1" s="1"/>
  <c r="C195" i="1" s="1"/>
  <c r="C196" i="1" s="1"/>
  <c r="C185" i="1"/>
  <c r="C186" i="1" s="1"/>
  <c r="C187" i="1" s="1"/>
  <c r="C188" i="1" s="1"/>
  <c r="C189" i="1" s="1"/>
  <c r="C190" i="1" s="1"/>
  <c r="C182" i="1"/>
  <c r="C183" i="1" s="1"/>
  <c r="C176" i="1"/>
  <c r="C170" i="1"/>
  <c r="C171" i="1" s="1"/>
  <c r="C167" i="1"/>
  <c r="C168" i="1" s="1"/>
  <c r="C165" i="1"/>
  <c r="C163" i="1"/>
  <c r="C156" i="1"/>
  <c r="C157" i="1" s="1"/>
  <c r="C158" i="1" s="1"/>
  <c r="C159" i="1" s="1"/>
  <c r="C160" i="1" s="1"/>
  <c r="C149" i="1"/>
  <c r="C150" i="1" s="1"/>
  <c r="C151" i="1" s="1"/>
  <c r="C152" i="1" s="1"/>
  <c r="C153" i="1" s="1"/>
  <c r="C154" i="1" s="1"/>
  <c r="C147" i="1"/>
  <c r="C139" i="1"/>
  <c r="C140" i="1" s="1"/>
  <c r="C141" i="1" s="1"/>
  <c r="C142" i="1" s="1"/>
  <c r="C143" i="1" s="1"/>
  <c r="C144" i="1" s="1"/>
  <c r="C129" i="1"/>
  <c r="C130" i="1"/>
  <c r="C131" i="1" s="1"/>
  <c r="C132" i="1" s="1"/>
  <c r="C133" i="1" s="1"/>
  <c r="C134" i="1" s="1"/>
  <c r="C135" i="1" s="1"/>
  <c r="C136" i="1" s="1"/>
  <c r="C137" i="1" s="1"/>
  <c r="C123" i="1"/>
  <c r="C124" i="1" s="1"/>
  <c r="C125" i="1" s="1"/>
  <c r="C126" i="1" s="1"/>
  <c r="C127" i="1" s="1"/>
  <c r="C104" i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00" i="1"/>
  <c r="C101" i="1"/>
  <c r="C102" i="1" s="1"/>
  <c r="C97" i="1"/>
  <c r="C98" i="1" s="1"/>
  <c r="C94" i="1"/>
  <c r="C95" i="1" s="1"/>
  <c r="C69" i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67" i="1"/>
  <c r="C65" i="1"/>
  <c r="C63" i="1"/>
  <c r="C52" i="1"/>
  <c r="C53" i="1"/>
  <c r="C54" i="1" s="1"/>
  <c r="C55" i="1" s="1"/>
  <c r="C56" i="1" s="1"/>
  <c r="C57" i="1" s="1"/>
  <c r="C58" i="1" s="1"/>
  <c r="C59" i="1" s="1"/>
  <c r="C60" i="1" s="1"/>
  <c r="C50" i="1"/>
  <c r="C43" i="1"/>
  <c r="C44" i="1" s="1"/>
  <c r="C45" i="1" s="1"/>
  <c r="C46" i="1" s="1"/>
  <c r="C47" i="1" s="1"/>
  <c r="C48" i="1" s="1"/>
  <c r="C40" i="1"/>
  <c r="C35" i="1"/>
  <c r="C36" i="1" s="1"/>
  <c r="C37" i="1" s="1"/>
  <c r="C33" i="1"/>
  <c r="C31" i="1"/>
  <c r="C28" i="1"/>
  <c r="C29" i="1" s="1"/>
  <c r="C16" i="1"/>
  <c r="C17" i="1" s="1"/>
  <c r="C18" i="1" s="1"/>
  <c r="C19" i="1" s="1"/>
  <c r="C20" i="1" s="1"/>
  <c r="C21" i="1" s="1"/>
  <c r="C22" i="1" s="1"/>
  <c r="C23" i="1" s="1"/>
  <c r="C24" i="1" s="1"/>
  <c r="C13" i="1"/>
  <c r="C14" i="1" s="1"/>
  <c r="C11" i="1"/>
  <c r="C9" i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8" i="2"/>
  <c r="D17" i="2"/>
  <c r="D15" i="2"/>
  <c r="D13" i="2"/>
  <c r="D12" i="2"/>
  <c r="D11" i="2"/>
  <c r="D10" i="2"/>
  <c r="R145" i="1"/>
  <c r="D11" i="1" l="1"/>
  <c r="D12" i="1" s="1"/>
  <c r="T200" i="1"/>
  <c r="T201" i="1" s="1"/>
  <c r="T202" i="1" s="1"/>
  <c r="K151" i="1"/>
  <c r="K132" i="1"/>
  <c r="K106" i="1"/>
  <c r="D13" i="1"/>
  <c r="D14" i="1" l="1"/>
  <c r="D15" i="1" s="1"/>
  <c r="K133" i="1"/>
  <c r="K152" i="1"/>
  <c r="K107" i="1"/>
  <c r="K108" i="1" l="1"/>
  <c r="K153" i="1"/>
  <c r="K134" i="1"/>
  <c r="D16" i="1"/>
  <c r="D17" i="1" l="1"/>
  <c r="K135" i="1"/>
  <c r="K154" i="1"/>
  <c r="K109" i="1"/>
  <c r="K110" i="1" l="1"/>
  <c r="K136" i="1"/>
  <c r="D18" i="1"/>
  <c r="D19" i="1" l="1"/>
  <c r="D20" i="1" s="1"/>
  <c r="D21" i="1" s="1"/>
  <c r="D22" i="1" s="1"/>
  <c r="D23" i="1" s="1"/>
  <c r="D24" i="1" s="1"/>
  <c r="D25" i="1" s="1"/>
  <c r="K137" i="1"/>
  <c r="K111" i="1"/>
  <c r="K112" i="1" l="1"/>
  <c r="D26" i="1"/>
  <c r="K113" i="1" l="1"/>
  <c r="D27" i="1"/>
  <c r="K114" i="1" l="1"/>
  <c r="D28" i="1"/>
  <c r="D29" i="1" l="1"/>
  <c r="K115" i="1"/>
  <c r="K116" i="1" l="1"/>
  <c r="D30" i="1"/>
  <c r="K117" i="1" l="1"/>
  <c r="D31" i="1"/>
  <c r="D32" i="1" l="1"/>
  <c r="D33" i="1" l="1"/>
  <c r="D34" i="1" s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s="1"/>
  <c r="D60" i="1" s="1"/>
  <c r="D61" i="1" s="1"/>
  <c r="D62" i="1" l="1"/>
  <c r="D63" i="1" l="1"/>
  <c r="D64" i="1" l="1"/>
  <c r="D65" i="1" s="1"/>
  <c r="D66" i="1" s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l="1"/>
  <c r="D95" i="1" s="1"/>
  <c r="D96" i="1" s="1"/>
  <c r="D97" i="1" l="1"/>
  <c r="D98" i="1" l="1"/>
  <c r="D99" i="1" s="1"/>
  <c r="D100" i="1" l="1"/>
  <c r="D101" i="1" l="1"/>
  <c r="D102" i="1" l="1"/>
  <c r="D103" i="1" l="1"/>
  <c r="D104" i="1" l="1"/>
  <c r="D105" i="1" l="1"/>
  <c r="D106" i="1" l="1"/>
  <c r="D107" i="1" l="1"/>
  <c r="D108" i="1" l="1"/>
  <c r="D109" i="1" l="1"/>
  <c r="D110" i="1" s="1"/>
  <c r="D111" i="1" s="1"/>
  <c r="D112" i="1" s="1"/>
  <c r="D113" i="1" s="1"/>
  <c r="D114" i="1" s="1"/>
  <c r="D115" i="1" s="1"/>
  <c r="D116" i="1" s="1"/>
  <c r="D117" i="1" s="1"/>
  <c r="D118" i="1" s="1"/>
  <c r="D119" i="1" l="1"/>
  <c r="D120" i="1" l="1"/>
  <c r="D121" i="1" l="1"/>
  <c r="D122" i="1" l="1"/>
  <c r="D123" i="1" l="1"/>
  <c r="D124" i="1" l="1"/>
  <c r="D125" i="1" l="1"/>
  <c r="D126" i="1" l="1"/>
  <c r="D127" i="1" l="1"/>
  <c r="D128" i="1" l="1"/>
  <c r="D129" i="1" l="1"/>
  <c r="D130" i="1" l="1"/>
  <c r="D131" i="1" l="1"/>
  <c r="D132" i="1" l="1"/>
  <c r="D133" i="1" s="1"/>
  <c r="D134" i="1" s="1"/>
  <c r="D135" i="1" s="1"/>
  <c r="D136" i="1" s="1"/>
  <c r="D137" i="1" s="1"/>
  <c r="D138" i="1" s="1"/>
  <c r="D139" i="1" l="1"/>
  <c r="D140" i="1" l="1"/>
  <c r="D141" i="1" l="1"/>
  <c r="D142" i="1" l="1"/>
  <c r="D143" i="1" l="1"/>
  <c r="D144" i="1" s="1"/>
  <c r="D145" i="1" s="1"/>
  <c r="D146" i="1" l="1"/>
  <c r="D147" i="1" l="1"/>
  <c r="D148" i="1" l="1"/>
  <c r="D149" i="1" l="1"/>
  <c r="D150" i="1" l="1"/>
  <c r="D151" i="1" l="1"/>
  <c r="D152" i="1" l="1"/>
  <c r="D153" i="1" l="1"/>
  <c r="D154" i="1" l="1"/>
  <c r="D155" i="1" l="1"/>
  <c r="D156" i="1" l="1"/>
  <c r="D157" i="1" s="1"/>
  <c r="D158" i="1" s="1"/>
  <c r="D159" i="1" s="1"/>
  <c r="D160" i="1" s="1"/>
  <c r="D161" i="1" s="1"/>
  <c r="D162" i="1" l="1"/>
  <c r="D163" i="1" l="1"/>
  <c r="D164" i="1" l="1"/>
  <c r="D165" i="1" l="1"/>
  <c r="D166" i="1" l="1"/>
  <c r="D167" i="1" l="1"/>
  <c r="D168" i="1" l="1"/>
  <c r="D169" i="1" l="1"/>
  <c r="D170" i="1" l="1"/>
  <c r="D171" i="1" l="1"/>
  <c r="D172" i="1" l="1"/>
  <c r="D173" i="1" l="1"/>
  <c r="D174" i="1" l="1"/>
  <c r="D175" i="1" l="1"/>
  <c r="D176" i="1" l="1"/>
  <c r="D177" i="1" l="1"/>
  <c r="D178" i="1" l="1"/>
  <c r="D179" i="1" l="1"/>
  <c r="D180" i="1" l="1"/>
  <c r="D181" i="1" l="1"/>
  <c r="D182" i="1" l="1"/>
  <c r="D183" i="1" l="1"/>
  <c r="D184" i="1" l="1"/>
  <c r="D185" i="1" l="1"/>
  <c r="D186" i="1" l="1"/>
  <c r="D187" i="1" l="1"/>
  <c r="D188" i="1" l="1"/>
  <c r="D189" i="1" l="1"/>
  <c r="D190" i="1" s="1"/>
  <c r="D191" i="1" s="1"/>
  <c r="D192" i="1" l="1"/>
  <c r="D193" i="1" s="1"/>
  <c r="D194" i="1" s="1"/>
  <c r="D195" i="1" s="1"/>
  <c r="D196" i="1" s="1"/>
  <c r="D197" i="1" s="1"/>
  <c r="D198" i="1" l="1"/>
  <c r="D199" i="1" l="1"/>
  <c r="Q198" i="1" s="1"/>
  <c r="S198" i="1" s="1"/>
  <c r="Q191" i="1" l="1"/>
  <c r="S191" i="1" s="1"/>
  <c r="W12" i="1"/>
  <c r="W10" i="1"/>
  <c r="Q12" i="1"/>
  <c r="S12" i="1" s="1"/>
  <c r="X12" i="1" s="1"/>
  <c r="W8" i="1"/>
  <c r="W15" i="1"/>
  <c r="Q10" i="1"/>
  <c r="S10" i="1" s="1"/>
  <c r="X10" i="1" s="1"/>
  <c r="Q8" i="1"/>
  <c r="S8" i="1" s="1"/>
  <c r="Q15" i="1"/>
  <c r="S15" i="1" s="1"/>
  <c r="W25" i="1"/>
  <c r="Q25" i="1"/>
  <c r="S25" i="1" s="1"/>
  <c r="Q27" i="1"/>
  <c r="S27" i="1" s="1"/>
  <c r="Q26" i="1"/>
  <c r="S26" i="1" s="1"/>
  <c r="W27" i="1"/>
  <c r="W26" i="1"/>
  <c r="Q30" i="1"/>
  <c r="S30" i="1" s="1"/>
  <c r="W30" i="1"/>
  <c r="Q34" i="1"/>
  <c r="S34" i="1" s="1"/>
  <c r="Q32" i="1"/>
  <c r="S32" i="1" s="1"/>
  <c r="W32" i="1"/>
  <c r="W34" i="1"/>
  <c r="Q38" i="1"/>
  <c r="S38" i="1" s="1"/>
  <c r="W38" i="1"/>
  <c r="W39" i="1"/>
  <c r="Q39" i="1"/>
  <c r="S39" i="1" s="1"/>
  <c r="W41" i="1"/>
  <c r="Q41" i="1"/>
  <c r="S41" i="1" s="1"/>
  <c r="W42" i="1"/>
  <c r="Q42" i="1"/>
  <c r="S42" i="1" s="1"/>
  <c r="W49" i="1"/>
  <c r="Q49" i="1"/>
  <c r="S49" i="1" s="1"/>
  <c r="W51" i="1"/>
  <c r="Q51" i="1"/>
  <c r="S51" i="1" s="1"/>
  <c r="W66" i="1"/>
  <c r="Q61" i="1"/>
  <c r="S61" i="1" s="1"/>
  <c r="W61" i="1"/>
  <c r="W68" i="1"/>
  <c r="Q66" i="1"/>
  <c r="S66" i="1" s="1"/>
  <c r="X66" i="1" s="1"/>
  <c r="Q68" i="1"/>
  <c r="S68" i="1" s="1"/>
  <c r="X68" i="1" s="1"/>
  <c r="W96" i="1"/>
  <c r="Q96" i="1"/>
  <c r="S96" i="1" s="1"/>
  <c r="W93" i="1"/>
  <c r="Q93" i="1"/>
  <c r="S93" i="1" s="1"/>
  <c r="W99" i="1"/>
  <c r="Q99" i="1"/>
  <c r="S99" i="1" s="1"/>
  <c r="W103" i="1"/>
  <c r="Q103" i="1"/>
  <c r="S103" i="1" s="1"/>
  <c r="W118" i="1"/>
  <c r="Q118" i="1"/>
  <c r="S118" i="1" s="1"/>
  <c r="W119" i="1"/>
  <c r="Q119" i="1"/>
  <c r="S119" i="1" s="1"/>
  <c r="Q120" i="1"/>
  <c r="S120" i="1" s="1"/>
  <c r="W120" i="1"/>
  <c r="Q121" i="1"/>
  <c r="S121" i="1" s="1"/>
  <c r="W121" i="1"/>
  <c r="Q122" i="1"/>
  <c r="S122" i="1" s="1"/>
  <c r="W122" i="1"/>
  <c r="W128" i="1"/>
  <c r="Q128" i="1"/>
  <c r="S128" i="1" s="1"/>
  <c r="Q138" i="1"/>
  <c r="S138" i="1" s="1"/>
  <c r="W138" i="1"/>
  <c r="W145" i="1"/>
  <c r="X145" i="1" s="1"/>
  <c r="Q145" i="1"/>
  <c r="W148" i="1"/>
  <c r="Q146" i="1"/>
  <c r="S146" i="1" s="1"/>
  <c r="W146" i="1"/>
  <c r="Q148" i="1"/>
  <c r="S148" i="1" s="1"/>
  <c r="W155" i="1"/>
  <c r="Q155" i="1"/>
  <c r="S155" i="1" s="1"/>
  <c r="W161" i="1"/>
  <c r="Q161" i="1"/>
  <c r="S161" i="1" s="1"/>
  <c r="W164" i="1"/>
  <c r="W162" i="1"/>
  <c r="Q162" i="1"/>
  <c r="S162" i="1" s="1"/>
  <c r="Q164" i="1"/>
  <c r="S164" i="1" s="1"/>
  <c r="Q166" i="1"/>
  <c r="S166" i="1" s="1"/>
  <c r="W166" i="1"/>
  <c r="W169" i="1"/>
  <c r="Q169" i="1"/>
  <c r="S169" i="1" s="1"/>
  <c r="Q172" i="1"/>
  <c r="S172" i="1" s="1"/>
  <c r="W175" i="1"/>
  <c r="W172" i="1"/>
  <c r="Q173" i="1"/>
  <c r="S173" i="1" s="1"/>
  <c r="W173" i="1"/>
  <c r="Q174" i="1"/>
  <c r="S174" i="1" s="1"/>
  <c r="Q175" i="1"/>
  <c r="S175" i="1" s="1"/>
  <c r="W174" i="1"/>
  <c r="W177" i="1"/>
  <c r="Q177" i="1"/>
  <c r="S177" i="1" s="1"/>
  <c r="W178" i="1"/>
  <c r="X178" i="1" s="1"/>
  <c r="W179" i="1"/>
  <c r="X179" i="1" s="1"/>
  <c r="Q180" i="1"/>
  <c r="S180" i="1" s="1"/>
  <c r="W180" i="1"/>
  <c r="W184" i="1"/>
  <c r="Q184" i="1"/>
  <c r="S184" i="1" s="1"/>
  <c r="Q197" i="1"/>
  <c r="W197" i="1"/>
  <c r="X197" i="1" s="1"/>
  <c r="W191" i="1"/>
  <c r="X191" i="1" s="1"/>
  <c r="W198" i="1"/>
  <c r="X198" i="1" s="1"/>
  <c r="X175" i="1" l="1"/>
  <c r="X180" i="1"/>
  <c r="X166" i="1"/>
  <c r="X162" i="1"/>
  <c r="X138" i="1"/>
  <c r="X122" i="1"/>
  <c r="X121" i="1"/>
  <c r="X120" i="1"/>
  <c r="X38" i="1"/>
  <c r="X30" i="1"/>
  <c r="X34" i="1"/>
  <c r="X172" i="1"/>
  <c r="X27" i="1"/>
  <c r="S200" i="1"/>
  <c r="X8" i="1"/>
  <c r="X184" i="1"/>
  <c r="X177" i="1"/>
  <c r="X174" i="1"/>
  <c r="X173" i="1"/>
  <c r="X169" i="1"/>
  <c r="X164" i="1"/>
  <c r="X161" i="1"/>
  <c r="X155" i="1"/>
  <c r="X148" i="1"/>
  <c r="X146" i="1"/>
  <c r="X128" i="1"/>
  <c r="X119" i="1"/>
  <c r="X118" i="1"/>
  <c r="X103" i="1"/>
  <c r="X99" i="1"/>
  <c r="X93" i="1"/>
  <c r="X96" i="1"/>
  <c r="X61" i="1"/>
  <c r="X51" i="1"/>
  <c r="X49" i="1"/>
  <c r="X42" i="1"/>
  <c r="X41" i="1"/>
  <c r="X39" i="1"/>
  <c r="X32" i="1"/>
  <c r="X26" i="1"/>
  <c r="X25" i="1"/>
  <c r="X15" i="1"/>
  <c r="W200" i="1"/>
  <c r="S201" i="1" l="1"/>
  <c r="S202" i="1" s="1"/>
  <c r="W201" i="1"/>
  <c r="W202" i="1" s="1"/>
  <c r="X200" i="1"/>
  <c r="X201" i="1" l="1"/>
  <c r="X202" i="1" s="1"/>
</calcChain>
</file>

<file path=xl/sharedStrings.xml><?xml version="1.0" encoding="utf-8"?>
<sst xmlns="http://schemas.openxmlformats.org/spreadsheetml/2006/main" count="1008" uniqueCount="320">
  <si>
    <t xml:space="preserve"> </t>
  </si>
  <si>
    <t>STT</t>
  </si>
  <si>
    <t>CBM</t>
  </si>
  <si>
    <t>BKS</t>
  </si>
  <si>
    <t>Trọng tải xe( T)</t>
  </si>
  <si>
    <t>MM</t>
  </si>
  <si>
    <t>111 HO TUNG MAU, CAU GIAY BUI QUOC HUY 0936953983 BUI QUOC HUY 0936953983 .</t>
  </si>
  <si>
    <t>HS-122SN</t>
  </si>
  <si>
    <t>29C - 85595</t>
  </si>
  <si>
    <t>125 TRAN PHU, HA DONG NGUYEN HONG LAM 0983462987 NGUYEN HONG LAM 0983462987 .</t>
  </si>
  <si>
    <t>D15-25VA1</t>
  </si>
  <si>
    <t>29C - 85415</t>
  </si>
  <si>
    <t>126 TRAN PHU, HA DONG NGUYEN HONG LAM 0983462987 NGUYEN HONG LAM 0983462987 .</t>
  </si>
  <si>
    <t>A0020</t>
  </si>
  <si>
    <t>29C - 85703</t>
  </si>
  <si>
    <t>D15-25EVA</t>
  </si>
  <si>
    <t>D15-25VA</t>
  </si>
  <si>
    <t>Pico</t>
  </si>
  <si>
    <t>Vĩnh Phúc - Số 1 Hai Bà Trưng, tx. Phúc Yên, Vĩnh Phúc - Đỗ Thị Hải Yến - 0949703558</t>
  </si>
  <si>
    <t>MMO-20KE1</t>
  </si>
  <si>
    <t>29C - 84206</t>
  </si>
  <si>
    <t>MVC-SC861B</t>
  </si>
  <si>
    <t>MR-CM06SA</t>
  </si>
  <si>
    <t>MR-CM06SB</t>
  </si>
  <si>
    <t>MR-CM18SQ</t>
  </si>
  <si>
    <t>MY-CH501B</t>
  </si>
  <si>
    <t>MY-CH501C</t>
  </si>
  <si>
    <t>Phú Thọ - Số 2175 Đại lộ Hùng Vương, Tp. Việt Trì - Lê Thị Hậu - 0976079194</t>
  </si>
  <si>
    <t xml:space="preserve"> Trường Chinh </t>
  </si>
  <si>
    <t>29C-85516</t>
  </si>
  <si>
    <t>Số 15, đường Phú Thọ, Tp. Hải DươngMs. Quyên: 0904.166.995</t>
  </si>
  <si>
    <t>99c-07229</t>
  </si>
  <si>
    <t>MMO-20CXN3</t>
  </si>
  <si>
    <t>MMO-23AGS3</t>
  </si>
  <si>
    <t>MEO-10DW1</t>
  </si>
  <si>
    <t>MEO-38AGY5</t>
  </si>
  <si>
    <t>Số nhà 21C, tổ 6, khu Tân Bình, Thị trấn Xuân Mai, Chương Mỹ, HN ,Mr. Công  0978809262   </t>
  </si>
  <si>
    <t>29C - 04132</t>
  </si>
  <si>
    <t>Hà Nội - KHO gia dụng _76NT - 76 Nguyễn Trãi, Quận Thanh Xuân, Hà Nội, Phạm Thị Hà Phương 0936719130</t>
  </si>
  <si>
    <t>72 Trường chinh</t>
  </si>
  <si>
    <t xml:space="preserve"> Cầu Diễn </t>
  </si>
  <si>
    <t>29C85415</t>
  </si>
  <si>
    <t xml:space="preserve"> Phạm văn đồng </t>
  </si>
  <si>
    <t>ba la</t>
  </si>
  <si>
    <t>29C85595</t>
  </si>
  <si>
    <t xml:space="preserve"> Xa la </t>
  </si>
  <si>
    <t>HS-90SN</t>
  </si>
  <si>
    <t>29C - 85723</t>
  </si>
  <si>
    <t>Hà Nội - KHOTT_173 xuân thuỷ - 173 Xuân Thuỷ, Quận Cầu Giấy, Hà Nội, Bùi Thị Hải Yến 0978942912</t>
  </si>
  <si>
    <t xml:space="preserve"> Nguyễn Lương Bằng </t>
  </si>
  <si>
    <t xml:space="preserve"> Lê văn lương </t>
  </si>
  <si>
    <t xml:space="preserve"> mỹ đình </t>
  </si>
  <si>
    <t>Nguyễn Chí Thanh</t>
  </si>
  <si>
    <t>Bắc Ninh - 578 Trần Phú, Từ Sơn, Bắc Ninh - Nguyễn Trường Giang - 01694173472</t>
  </si>
  <si>
    <t>MK-15DC</t>
  </si>
  <si>
    <t>Bắc Giang - Tòa nhà Hapro, Quảng trường 3/2 - Đào Tiến Dũng - 0972099489</t>
  </si>
  <si>
    <t>MINH VY</t>
  </si>
  <si>
    <t>227 Trần Huy Liệu, P. Văn Miếu, TP. Nam Định</t>
  </si>
  <si>
    <t>MMO-20CXM3</t>
  </si>
  <si>
    <t>29C85723</t>
  </si>
  <si>
    <t>MSMA1-09CR-IN</t>
  </si>
  <si>
    <t>MSMA1-09CR-EX</t>
  </si>
  <si>
    <t>MSMA1-12CR-IN</t>
  </si>
  <si>
    <t>MSMA1-12CR-EX</t>
  </si>
  <si>
    <t>MSMA1-09HR-IN</t>
  </si>
  <si>
    <t>MSMA1-09HR-EX</t>
  </si>
  <si>
    <t>MSMAI-10CRDN1-IN</t>
  </si>
  <si>
    <t>MSMAI-10CRDN1-EX</t>
  </si>
  <si>
    <t xml:space="preserve"> Vinmart Long Biên </t>
  </si>
  <si>
    <t>mm</t>
  </si>
  <si>
    <t>Số 3 Nguyễn Văn Linh, Long Biên Đặng Anh Tú 0902109228</t>
  </si>
  <si>
    <t>MSMA1-09HR-in</t>
  </si>
  <si>
    <t>29C85516</t>
  </si>
  <si>
    <t>MSMA1-09HR-ex</t>
  </si>
  <si>
    <t>pico</t>
  </si>
  <si>
    <t>KHO TRUNG TÂM HÀ NỘI Cụm Công nghiệp Thanh Oai, xã Bích Hòa, huyện Thanh Oai, Tp. Hà Nội Văn Chung 098.860.2606</t>
  </si>
  <si>
    <t>KYT30-15A</t>
  </si>
  <si>
    <t>Thúy Lĩnh</t>
  </si>
  <si>
    <t>Xuân Trường</t>
  </si>
  <si>
    <t>Số 28 tổ dân cư số 3, TT Như Quỳnh, Văn Lâm, Hưng Yên Chị Hậu 0966.431.119</t>
  </si>
  <si>
    <t>Số 28 tổ dân cư số 3, TT Như Quỳnh, Văn Lâm, Hưng Yên Chị Hậu 0966.431.120</t>
  </si>
  <si>
    <t>Số 28 tổ dân cư số 3, TT Như Quỳnh, Văn Lâm, Hưng Yên Chị Hậu 0966.431.121</t>
  </si>
  <si>
    <t>Số 28 tổ dân cư số 3, TT Như Quỳnh, Văn Lâm, Hưng Yên Chị Hậu 0966.431.122</t>
  </si>
  <si>
    <t>Số 28 tổ dân cư số 3, TT Như Quỳnh, Văn Lâm, Hưng Yên Chị Hậu 0966.431.123</t>
  </si>
  <si>
    <t>Số 28 tổ dân cư số 3, TT Như Quỳnh, Văn Lâm, Hưng Yên Chị Hậu 0966.431.124</t>
  </si>
  <si>
    <t>MEO-25EX1</t>
  </si>
  <si>
    <t>Số 28 tổ dân cư số 3, TT Như Quỳnh, Văn Lâm, Hưng Yên Chị Hậu 0966.431.125</t>
  </si>
  <si>
    <t>MEO-32AZ15</t>
  </si>
  <si>
    <t>Số 28 tổ dân cư số 3, TT Như Quỳnh, Văn Lâm, Hưng Yên Chị Hậu 0966.431.126</t>
  </si>
  <si>
    <t>Số 28 tổ dân cư số 3, TT Như Quỳnh, Văn Lâm, Hưng Yên Chị Hậu 0966.431.127</t>
  </si>
  <si>
    <t>E90MEW2V33</t>
  </si>
  <si>
    <t>Số 28 tổ dân cư số 3, TT Như Quỳnh, Văn Lâm, Hưng Yên Chị Hậu 0966.431.128</t>
  </si>
  <si>
    <t>JZY-MQ7210-S</t>
  </si>
  <si>
    <t>Số 28 tổ dân cư số 3, TT Như Quỳnh, Văn Lâm, Hưng Yên Chị Hậu 0966.431.129</t>
  </si>
  <si>
    <t>JZY-MQ7211-G</t>
  </si>
  <si>
    <t>Số 28 tổ dân cư số 3, TT Như Quỳnh, Văn Lâm, Hưng Yên Chị Hậu 0966.431.130</t>
  </si>
  <si>
    <t>JZY-MQ7632-G</t>
  </si>
  <si>
    <t>Số 28 tổ dân cư số 3, TT Như Quỳnh, Văn Lâm, Hưng Yên Chị Hậu 0966.431.131</t>
  </si>
  <si>
    <t>MC-HD305</t>
  </si>
  <si>
    <t>Số 28 tổ dân cSố 28 tổ dân cư số 3, TT Như Quỳnh, Văn Lâm, Hưng Yên Chị Hậ</t>
  </si>
  <si>
    <t>2ST-3304</t>
  </si>
  <si>
    <t>BUI THI THANH</t>
  </si>
  <si>
    <t xml:space="preserve"> Số 17 Đường Lý Thái Tổ, P. Trần Phú, Tp. Bắc Giang, Bắc Giang Mr. Thái 0965.228.222
</t>
  </si>
  <si>
    <t>MVC-SC861R</t>
  </si>
  <si>
    <t>MVC-V-D12M-GR</t>
  </si>
  <si>
    <t>17/10</t>
  </si>
  <si>
    <t>Kinh Đô</t>
  </si>
  <si>
    <t>KHO GIA THỤY, SO 3+5 DUONG NGUYEN VAN LINH, PHUONG GIA THUY, Q. LONG BIEN, TP HA NOI, MS HẸN- 0976.063.688/ 043.984.5823.</t>
  </si>
  <si>
    <t>MFG70-1000</t>
  </si>
  <si>
    <t>Hàng Hậu Mãi</t>
  </si>
  <si>
    <t>Chị Hẹn : 0976063688 Số 5 Nguyễn Văn Linh - Long Biên - HN</t>
  </si>
  <si>
    <t>MAM-8008</t>
  </si>
  <si>
    <t>MAM-8006</t>
  </si>
  <si>
    <t>Viet han</t>
  </si>
  <si>
    <t>683 Nguyễn Khoái - Thanh Trì - Hà Nội :Liên hệ : Ms Thao : 0982646875</t>
  </si>
  <si>
    <t>29C - 06950</t>
  </si>
  <si>
    <t>MK-17D</t>
  </si>
  <si>
    <t>Hà Nội - KHO gia dụng _76NT - 76 Nguyễn Trãi, Quận Thanh Xuân, Hà Nội, Phạm Thị Hà Phương 0936719130.0912244173</t>
  </si>
  <si>
    <t>D30-25VA</t>
  </si>
  <si>
    <t>D30-25VA1</t>
  </si>
  <si>
    <t>Hà Nội - KHOTT_324 Tây Sơn - 324 Tây Sơn, quận Đống Đa, Hà Nội, Dương Thị Kim Ngân 0983855588</t>
  </si>
  <si>
    <t>Hà Nội - KHOTT_240 tôn đức thắng - 240 Tôn Đức Thắng, Quận Đống Đa, Hà Nội., Nguyễn Muy Sen 0947471565</t>
  </si>
  <si>
    <t>Hà Nội - Kho Bi Sắt Mỹ Đình - Kho bi sắt - khu liên hiệp thể thao Quốc gia Mỹ Đình - Từ Liêm - Hà Nội, Đinh Thị Đào 0945519179. 0918402636</t>
  </si>
  <si>
    <t>Hà Nội - Kho Bi Sắt Mỹ Đình - Kho bi sắt - khu liên hiệp thể thao Quốc gia Mỹ Đình - Từ Liêm - Hà Nội, Đinh Thị Đào 0945519179</t>
  </si>
  <si>
    <t>Hà Nội - Kho Bi Sắt Mỹ Đình - Kho bi sắt - khu liên hiệp thể thao Quốc gia Mỹ Đình - Từ Liêm - Hà Nội, Đinh Thị Đào 0945519178</t>
  </si>
  <si>
    <t>29C85111</t>
  </si>
  <si>
    <t>18/10</t>
  </si>
  <si>
    <t>Viet Tuan</t>
  </si>
  <si>
    <t xml:space="preserve"> 141 PHO PHU VIEN, PHUONG BO DE, QUAN LONG BIEN, HA NOI </t>
  </si>
  <si>
    <t>MAS-7201</t>
  </si>
  <si>
    <t>Số 90 Lê Hồng Phong, Vân Giang, Tp. Ninh Bình - Hoàng Ngọc Quý - 01682989487</t>
  </si>
  <si>
    <t>29c85129</t>
  </si>
  <si>
    <t>Hà Nội - KHO gia dụng _76NT - 76 Nguyễn Trãi, Quận Thanh Xuân, Hà Nội, anh Tuấn: 0912244173</t>
  </si>
  <si>
    <t>29c-85516</t>
  </si>
  <si>
    <t>MI-B2016DA</t>
  </si>
  <si>
    <t>19/10</t>
  </si>
  <si>
    <t>MR-CM1005</t>
  </si>
  <si>
    <t>20/10</t>
  </si>
  <si>
    <t>DO VAN DAO</t>
  </si>
  <si>
    <t>TT. Thổ Tang, Vĩnh Tường, Vĩnh Phúc Ms. Thúy 0975725831</t>
  </si>
  <si>
    <t>TT. Thổ Tang, Vĩnh Tường, Vĩnh Phúc Ms. Thúy 0975725832</t>
  </si>
  <si>
    <t>TT. Thổ Tang, Vĩnh Tường, Vĩnh Phúc Ms. Thúy 0975725833</t>
  </si>
  <si>
    <t>TT. Thổ Tang, Vĩnh Tường, Vĩnh Phúc Ms. Thúy 0975725834</t>
  </si>
  <si>
    <t>TT. Thổ Tang, Vĩnh Tường, Vĩnh Phúc Ms. Thúy 0975725835</t>
  </si>
  <si>
    <t>TT. Thổ Tang, Vĩnh Tường, Vĩnh Phúc Ms. Thúy 0975725836</t>
  </si>
  <si>
    <t>TT. Thổ Tang, Vĩnh Tường, Vĩnh Phúc Ms. Thúy 0975725837</t>
  </si>
  <si>
    <t>Bắc Ninh</t>
  </si>
  <si>
    <t>29C85129</t>
  </si>
  <si>
    <t>23/10</t>
  </si>
  <si>
    <t>Kinh Đô Nguyễn Văn Linh</t>
  </si>
  <si>
    <t>MAM-9006</t>
  </si>
  <si>
    <t>Media mart</t>
  </si>
  <si>
    <t xml:space="preserve"> Media mart Hồ Tùng Mậu </t>
  </si>
  <si>
    <t xml:space="preserve"> Anh Khánh 0961107368 , số 72 trường chinh - HN </t>
  </si>
  <si>
    <t>MSMAI-18CRDN1-in</t>
  </si>
  <si>
    <t>MFG80-1200</t>
  </si>
  <si>
    <t>MSMA-12CR</t>
  </si>
  <si>
    <t>23 Nguyễn Khánh Toàn, Cầu Giấy, Hà NộiAnh Cự: 0974.259.218</t>
  </si>
  <si>
    <t>MI-T2114DC</t>
  </si>
  <si>
    <t>25/10</t>
  </si>
  <si>
    <t>MIR-B2015DD</t>
  </si>
  <si>
    <t>Hà Nội - KHOTT_Lê Trọng Tấn - Số 8 Lê Trọng Tấn, quận Thanh Xuân, Hà Nội, Nguyễn Đình Hà 0976457688</t>
  </si>
  <si>
    <t>Thống Nhất</t>
  </si>
  <si>
    <t>290 Nguyen Trai ,P. Trung Văn, Q. Nam Từ Liêm, Tp. Hà Nội 0912289036. Ms. Thoa: 0983172696</t>
  </si>
  <si>
    <t>YL1634S</t>
  </si>
  <si>
    <t>29C85429</t>
  </si>
  <si>
    <t>YL1566S</t>
  </si>
  <si>
    <t>26/10</t>
  </si>
  <si>
    <t>72 Trường Chinh  - Mr Trung: 0915222690</t>
  </si>
  <si>
    <t>29C85703</t>
  </si>
  <si>
    <t>số 955 Bạch Đằng, cảng hà Nội, P. Thanh Lương, Q. Hai Bà Trưng, Hà Nội</t>
  </si>
  <si>
    <t>18 Nguyễn Chí Thanh 0946724277</t>
  </si>
  <si>
    <t>HS-65SN</t>
  </si>
  <si>
    <t>Hồ Tùng Mậu Huy 0936953983</t>
  </si>
  <si>
    <t>29c85415</t>
  </si>
  <si>
    <t>Hàng Hội NGhị</t>
  </si>
  <si>
    <t>Hà Nội - Kho Bi Sắt Mỹ Đình - Kho bi sắt - khu liên hiệp thể thao Quốc gia Đinh Thị Đào 0945519179</t>
  </si>
  <si>
    <t>29C - 85516</t>
  </si>
  <si>
    <t>27/10</t>
  </si>
  <si>
    <t>Hàng Hội Nghị</t>
  </si>
  <si>
    <t>29C-84925</t>
  </si>
  <si>
    <t>29C-85415</t>
  </si>
  <si>
    <t>29C-85482</t>
  </si>
  <si>
    <t>28/10</t>
  </si>
  <si>
    <t xml:space="preserve"> Chơ đầu mối đền Lừ </t>
  </si>
  <si>
    <t>31/10</t>
  </si>
  <si>
    <t>Hồ tùng mậu</t>
  </si>
  <si>
    <t>Nguyễn CHí Thanh</t>
  </si>
  <si>
    <t>29/10</t>
  </si>
  <si>
    <t>335 đường Xuân Thuỷ, Quận Cầu Giấy, Hà Nội. Nghiêm Tiến Lĩnh - 0966.556.531</t>
  </si>
  <si>
    <t>MEDIA MART</t>
  </si>
  <si>
    <t>335 DUONG XUAN THUY, QUAN CAU GIAY, HA NOI. NGHIEM TIEN LINH - 0966.556.531 NGHIEM TIEN LINH - 0966.556.531 .</t>
  </si>
  <si>
    <t>DUNG LOAN</t>
  </si>
  <si>
    <t>81 Hùng Vương, Phường Ba Đồn, Thị xã Ba Đồn, Quảng TRị Ms Yến 0932464676</t>
  </si>
  <si>
    <t>MAN-8507</t>
  </si>
  <si>
    <t>KHCC- DONG AN VIET</t>
  </si>
  <si>
    <t>497 Điện Biên Phủ, TP Đà Nẵng. anh Bao 0905798927.</t>
  </si>
  <si>
    <t>MFSM-28HR-in</t>
  </si>
  <si>
    <t>MFSM-28HR-ex</t>
  </si>
  <si>
    <t>BẢNG GIÁ VẬN CHUYỂN HÀNG KHU VỰC PHÍA BẮC</t>
  </si>
  <si>
    <t>Mặt hàng: điện máy, hàng gia dụng,điện lạnh,…</t>
  </si>
  <si>
    <t>Nơi nhận hàng: KCN Hà Bình Phương, Thường Tín, Hà Nội</t>
  </si>
  <si>
    <t>VND/Khối</t>
  </si>
  <si>
    <t>Nơi giao hàng</t>
  </si>
  <si>
    <t>km</t>
  </si>
  <si>
    <t>Hà Nội</t>
  </si>
  <si>
    <t>Hưng Yên</t>
  </si>
  <si>
    <t>Hà Nam</t>
  </si>
  <si>
    <t>Vĩnh Phúc</t>
  </si>
  <si>
    <t>Bắc Giang</t>
  </si>
  <si>
    <t>Hải Dương</t>
  </si>
  <si>
    <t>Ninh Bình</t>
  </si>
  <si>
    <t>Nam Định</t>
  </si>
  <si>
    <t>Thái Bình</t>
  </si>
  <si>
    <t>Thái Nguyên</t>
  </si>
  <si>
    <t>Phú Thọ</t>
  </si>
  <si>
    <t>Hải Phòng</t>
  </si>
  <si>
    <t>Tuyên Quang</t>
  </si>
  <si>
    <t>Thanh Hóa</t>
  </si>
  <si>
    <t>Yên Bái</t>
  </si>
  <si>
    <t>Hạ Long</t>
  </si>
  <si>
    <t>Lạng Sơn</t>
  </si>
  <si>
    <t>Bắc Cạn</t>
  </si>
  <si>
    <t>Cẩm Phả</t>
  </si>
  <si>
    <t>Sơn La</t>
  </si>
  <si>
    <t>Nghệ An</t>
  </si>
  <si>
    <t>Lào Cai</t>
  </si>
  <si>
    <t>Móng cái</t>
  </si>
  <si>
    <t>Hà Tĩnh</t>
  </si>
  <si>
    <t>Lưu ý:</t>
  </si>
  <si>
    <t>** Tối thiểu cho 1 đơn hàng là 5 khối/xe, và Cho phép ghép nhiều điểm trên cùng 1 xe, phụ thu ghép điểm: 100,000 vnd/điểm đối với Hà Nội, Đối với các tỉnh: 200,000vnd/điểm</t>
  </si>
  <si>
    <t>Các điểm ghép cùng 1 khu vực hay cùng tuyến đường</t>
  </si>
  <si>
    <t>2. Giao hàng đến tận nơi cho khách hàng: Chi phí bốc xếp : 9.000vnd/khối</t>
  </si>
  <si>
    <t>+ Tại các điểm khách hàng tự xuống hàng: Không tính chi phí bốc xếp:</t>
  </si>
  <si>
    <t>+ Tại các điểm phải giao hàng tận nơi: Chi phí bốc xếp : 9.000 vnd/ khối.</t>
  </si>
  <si>
    <t>+ Phụ thu bốc xếp lên lầu: điểm Mideamart Hà Nội + Pico ( Ngọc Hồi + Phúc Diễn + 346 Nguyễn Trãi ) + Vincom Hà Nội là vận chuyển phải bốc lên lầu : 20,000vnd/khối</t>
  </si>
  <si>
    <t>3. Giá chưa bao gồm VAT</t>
  </si>
  <si>
    <t>4. Giá giao hàng ở trung tâm của Tỉnh/TP</t>
  </si>
  <si>
    <t>29C - 41327</t>
  </si>
  <si>
    <t>Tổng khối</t>
  </si>
  <si>
    <t>29C-85723</t>
  </si>
  <si>
    <t>Kye tính khối</t>
  </si>
  <si>
    <t>Nơi đến</t>
  </si>
  <si>
    <t>Quảng Trị</t>
  </si>
  <si>
    <t>Đà nẵng</t>
  </si>
  <si>
    <t>Đơn giá</t>
  </si>
  <si>
    <t>Số điểm</t>
  </si>
  <si>
    <t>Tiền điểm</t>
  </si>
  <si>
    <t>Bốc xếp</t>
  </si>
  <si>
    <t>Thành tiền bốc xếp</t>
  </si>
  <si>
    <t>Thành tiền đơn giá</t>
  </si>
  <si>
    <t>Tổng tiền bốc xếp</t>
  </si>
  <si>
    <t>Tổng tiền</t>
  </si>
  <si>
    <t>Stt</t>
  </si>
  <si>
    <t>Ngày</t>
  </si>
  <si>
    <t>Ship Name</t>
  </si>
  <si>
    <t>Ship Address</t>
  </si>
  <si>
    <t>Key đích đến</t>
  </si>
  <si>
    <t>Product Code</t>
  </si>
  <si>
    <t>QTY PENDING</t>
  </si>
  <si>
    <t>Bốc xếp ngoài</t>
  </si>
  <si>
    <t>Tổng</t>
  </si>
  <si>
    <t>VAT</t>
  </si>
  <si>
    <t>Tổng ( VAT)</t>
  </si>
  <si>
    <t xml:space="preserve">BẢNG KÊ CƯỚC </t>
  </si>
  <si>
    <t>Tháng 10/2017</t>
  </si>
  <si>
    <t>Tên khách hàng</t>
  </si>
  <si>
    <t>Địa chỉ:</t>
  </si>
  <si>
    <t>Mã số Thuế</t>
  </si>
  <si>
    <t>CÔNG TY TNHH VẬN TẢI VÀ THƯƠNG MẠI TÂN ĐẠT</t>
  </si>
  <si>
    <t>P709- Nhà D5 lô C- Đường Nguyễn Phong Sắc (kéo dài) - Quận Cầu Giấy - Hà Nội</t>
  </si>
  <si>
    <t xml:space="preserve"> 0102524997
</t>
  </si>
  <si>
    <t>Đại diện Colombus</t>
  </si>
  <si>
    <t>Đại diện Tân Đạt</t>
  </si>
  <si>
    <t>99c07229</t>
  </si>
  <si>
    <t>29c85516</t>
  </si>
  <si>
    <t>29C84925</t>
  </si>
  <si>
    <t>29C85482</t>
  </si>
  <si>
    <t>29C84206</t>
  </si>
  <si>
    <t>29C04132</t>
  </si>
  <si>
    <t>29C06950</t>
  </si>
  <si>
    <t>29C41327</t>
  </si>
  <si>
    <t>Row Labels</t>
  </si>
  <si>
    <t>Grand Total</t>
  </si>
  <si>
    <t>Count of Tổng tiền</t>
  </si>
  <si>
    <t>CÔNG TY TNHH COLOMBUS VIỆT NAM</t>
  </si>
  <si>
    <t>Văn phòng: Số 159 Đình Thôn, P. Mỹ Đình 1, Q. Nam Từ Liêm, TP. Hà Nội</t>
  </si>
  <si>
    <t>MST: 0106303124</t>
  </si>
  <si>
    <t>Địa chỉ GD: Phòng 216 No22 KĐT Pháp Vân - Tứ Hiệp Hoàng Mai, Hà Nội</t>
  </si>
  <si>
    <t>Hotline: 04.66810066 hoặc 0975.742.169</t>
  </si>
  <si>
    <t>Tháng 12/2017</t>
  </si>
  <si>
    <t>Tên khách hàng:  CÔNG TY TNHH VẬN TẢI VÀ THƯƠNG MẠI TÂN ĐẠT</t>
  </si>
  <si>
    <t>Địa chỉ: P709- Nhà D5 lô C- Đường Nguyễn Phong Sắc (kéo dài) - Quận Cầu Giấy - Hà Nội</t>
  </si>
  <si>
    <t xml:space="preserve"> MST: 0102524997
</t>
  </si>
  <si>
    <t>Mã DO</t>
  </si>
  <si>
    <t>Nhà thầu</t>
  </si>
  <si>
    <t>Biển kiểm soát</t>
  </si>
  <si>
    <t>Lái xe</t>
  </si>
  <si>
    <t>Điểm đi</t>
  </si>
  <si>
    <t>Điểm đến</t>
  </si>
  <si>
    <t>Tỉnh đến</t>
  </si>
  <si>
    <t>Trọng lượng</t>
  </si>
  <si>
    <t>Số điểm trả</t>
  </si>
  <si>
    <t>Ghi chú</t>
  </si>
  <si>
    <t>Giá cước</t>
  </si>
  <si>
    <t>giá điểm</t>
  </si>
  <si>
    <t>Lưu đêm</t>
  </si>
  <si>
    <t>COLOMBUS</t>
  </si>
  <si>
    <t>03/12/2017</t>
  </si>
  <si>
    <t>29C-49558</t>
  </si>
  <si>
    <t>Lê Quang Hảo</t>
  </si>
  <si>
    <t>29C-41327</t>
  </si>
  <si>
    <t>Lê Văn Quân</t>
  </si>
  <si>
    <t>29C-85098</t>
  </si>
  <si>
    <t>Bùi Văn Hùng</t>
  </si>
  <si>
    <t>Royal City</t>
  </si>
  <si>
    <t>KĐT Pháp Vân</t>
  </si>
  <si>
    <t>LẤY HÀNG ĐÊM NGÀY 2.12 VÀ SÁNG NGÀY 3.12 TRẢ (XE HẢO 49558, QUAN 41327, HÙNG 85098 CHUNG KẾ HOẠCH). A Hưng 
Cước vận chuyển 3,1 tr
Bốc xếp 25k/1m3 * 75m3
1.875.000d</t>
  </si>
  <si>
    <t>Thuế</t>
  </si>
  <si>
    <t>Tổng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</si>
</sst>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\ _₫_-;\-* #,##0\ _₫_-;_-* &quot;-&quot;\ _₫_-;_-@_-"/>
    <numFmt numFmtId="43" formatCode="_-* #,##0.00\ _₫_-;\-* #,##0.00\ _₫_-;_-* &quot;-&quot;??\ _₫_-;_-@_-"/>
    <numFmt numFmtId="164" formatCode="_(* #,##0.00_);_(* \(#,##0.00\);_(* &quot;-&quot;??_);_(@_)"/>
    <numFmt numFmtId="165" formatCode="m/d;@"/>
    <numFmt numFmtId="166" formatCode="_-* #,##0\ _₫_-;\-* #,##0\ _₫_-;_-* &quot;-&quot;??\ _₫_-;_-@_-"/>
    <numFmt numFmtId="167" formatCode="_-* #,##0\ _þ_-;\-* #,##0\ _þ_-;_-* &quot;-&quot;??\ _þ_-;_-@_-"/>
    <numFmt numFmtId="168" formatCode="_-* #,##0.00_-;\-* #,##0.00_-;_-* &quot;-&quot;??_-;_-@_-"/>
    <numFmt numFmtId="169" formatCode="_-* #,##0_-;\-* #,##0_-;_-* &quot;-&quot;??_-;_-@_-"/>
    <numFmt numFmtId="170" formatCode="_-* #,##0.000\ _₫_-;\-* #,##0.000\ _₫_-;_-* &quot;-&quot;??\ _₫_-;_-@_-"/>
  </numFmts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color indexed="8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63"/>
    </font>
    <font>
      <b/>
      <sz val="11"/>
      <color theme="1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0"/>
      <color rgb="FF222222"/>
      <name val="Arial"/>
      <family val="2"/>
      <charset val="163"/>
    </font>
    <font>
      <sz val="10"/>
      <color rgb="FF0000FF"/>
      <name val="Arial"/>
      <family val="2"/>
      <charset val="163"/>
    </font>
    <font>
      <b/>
      <sz val="11"/>
      <color theme="3"/>
      <name val="Times New Roman"/>
      <family val="1"/>
    </font>
    <font>
      <sz val="11"/>
      <color theme="3"/>
      <name val="Times New Roman"/>
      <family val="1"/>
    </font>
    <font>
      <b/>
      <sz val="12"/>
      <color theme="1"/>
      <name val="Times New Roman"/>
      <family val="1"/>
      <charset val="163"/>
    </font>
    <font>
      <b/>
      <sz val="10"/>
      <color rgb="FF222222"/>
      <name val="Arial"/>
      <family val="2"/>
      <charset val="163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 diagonalUp="1">
      <left/>
      <right/>
      <top/>
      <bottom/>
      <diagonal/>
    </border>
    <border diagonalDown="1"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 diagonalUp="1" diagonalDown="1"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3" fillId="0" borderId="0" applyFont="0" applyFill="0" applyBorder="0" applyAlignment="0" applyProtection="0"/>
    <xf numFmtId="0" fontId="4" fillId="0" borderId="0"/>
    <xf numFmtId="43" fontId="9" fillId="0" borderId="0" applyFont="0" applyFill="0" applyBorder="0" applyAlignment="0" applyProtection="0"/>
    <xf numFmtId="0" fontId="9" fillId="0" borderId="4"/>
    <xf numFmtId="168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9" fontId="1" fillId="0" borderId="0" applyFont="0" applyFill="0" applyBorder="0" applyAlignment="0" applyProtection="0"/>
  </cellStyleXfs>
  <cellXfs count="152">
    <xf numFmtId="0" fontId="0" fillId="0" borderId="0" xfId="0"/>
    <xf numFmtId="0" fontId="4" fillId="0" borderId="0" xfId="2"/>
    <xf numFmtId="0" fontId="6" fillId="0" borderId="0" xfId="2" applyFont="1"/>
    <xf numFmtId="0" fontId="6" fillId="0" borderId="5" xfId="2" applyFont="1" applyBorder="1" applyAlignment="1">
      <alignment horizontal="center"/>
    </xf>
    <xf numFmtId="0" fontId="7" fillId="0" borderId="6" xfId="2" applyFont="1" applyBorder="1" applyAlignment="1"/>
    <xf numFmtId="0" fontId="8" fillId="0" borderId="0" xfId="2" applyFont="1"/>
    <xf numFmtId="166" fontId="10" fillId="0" borderId="5" xfId="3" applyNumberFormat="1" applyFont="1" applyBorder="1" applyAlignment="1">
      <alignment horizontal="center"/>
    </xf>
    <xf numFmtId="167" fontId="2" fillId="0" borderId="3" xfId="4" applyNumberFormat="1" applyFont="1" applyBorder="1" applyAlignment="1">
      <alignment horizontal="center" vertical="center"/>
    </xf>
    <xf numFmtId="166" fontId="8" fillId="0" borderId="0" xfId="3" applyNumberFormat="1" applyFont="1"/>
    <xf numFmtId="166" fontId="4" fillId="0" borderId="0" xfId="3" applyNumberFormat="1" applyFont="1"/>
    <xf numFmtId="169" fontId="0" fillId="3" borderId="5" xfId="5" applyNumberFormat="1" applyFont="1" applyFill="1" applyBorder="1" applyAlignment="1">
      <alignment horizontal="center"/>
    </xf>
    <xf numFmtId="169" fontId="0" fillId="3" borderId="5" xfId="5" quotePrefix="1" applyNumberFormat="1" applyFont="1" applyFill="1" applyBorder="1" applyAlignment="1">
      <alignment horizontal="center"/>
    </xf>
    <xf numFmtId="0" fontId="4" fillId="0" borderId="0" xfId="2" applyFill="1"/>
    <xf numFmtId="0" fontId="6" fillId="3" borderId="5" xfId="2" applyFont="1" applyFill="1" applyBorder="1" applyAlignment="1">
      <alignment horizontal="center" vertical="center"/>
    </xf>
    <xf numFmtId="0" fontId="11" fillId="3" borderId="5" xfId="2" applyFont="1" applyFill="1" applyBorder="1" applyAlignment="1">
      <alignment horizontal="center" vertical="center"/>
    </xf>
    <xf numFmtId="169" fontId="0" fillId="0" borderId="5" xfId="5" quotePrefix="1" applyNumberFormat="1" applyFont="1" applyFill="1" applyBorder="1" applyAlignment="1">
      <alignment horizontal="center"/>
    </xf>
    <xf numFmtId="0" fontId="6" fillId="0" borderId="5" xfId="2" applyFont="1" applyFill="1" applyBorder="1" applyAlignment="1">
      <alignment horizontal="center"/>
    </xf>
    <xf numFmtId="169" fontId="0" fillId="0" borderId="0" xfId="5" quotePrefix="1" applyNumberFormat="1" applyFont="1" applyBorder="1"/>
    <xf numFmtId="0" fontId="10" fillId="0" borderId="0" xfId="2" applyFont="1"/>
    <xf numFmtId="0" fontId="12" fillId="0" borderId="0" xfId="2" applyFont="1"/>
    <xf numFmtId="0" fontId="6" fillId="0" borderId="0" xfId="2" quotePrefix="1" applyFont="1"/>
    <xf numFmtId="0" fontId="6" fillId="2" borderId="0" xfId="2" quotePrefix="1" applyFont="1" applyFill="1"/>
    <xf numFmtId="0" fontId="6" fillId="2" borderId="0" xfId="2" applyFont="1" applyFill="1"/>
    <xf numFmtId="0" fontId="4" fillId="2" borderId="0" xfId="2" applyFill="1"/>
    <xf numFmtId="14" fontId="13" fillId="4" borderId="6" xfId="12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170" fontId="14" fillId="0" borderId="1" xfId="1" applyNumberFormat="1" applyFont="1" applyFill="1" applyBorder="1" applyAlignment="1">
      <alignment horizontal="center" vertical="center"/>
    </xf>
    <xf numFmtId="166" fontId="14" fillId="0" borderId="1" xfId="1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4" fontId="16" fillId="4" borderId="5" xfId="12" applyNumberFormat="1" applyFont="1" applyFill="1" applyBorder="1" applyAlignment="1">
      <alignment horizontal="center" vertical="center" wrapText="1"/>
    </xf>
    <xf numFmtId="14" fontId="16" fillId="4" borderId="6" xfId="12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65" fontId="2" fillId="0" borderId="5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/>
    </xf>
    <xf numFmtId="0" fontId="14" fillId="0" borderId="5" xfId="2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43" fontId="2" fillId="0" borderId="7" xfId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6" fontId="2" fillId="0" borderId="8" xfId="0" applyNumberFormat="1" applyFont="1" applyFill="1" applyBorder="1" applyAlignment="1">
      <alignment horizontal="center" vertical="center"/>
    </xf>
    <xf numFmtId="166" fontId="2" fillId="0" borderId="8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0" fontId="2" fillId="0" borderId="7" xfId="1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170" fontId="2" fillId="0" borderId="7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7" fillId="0" borderId="5" xfId="2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0" fontId="2" fillId="0" borderId="5" xfId="1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1" fontId="2" fillId="0" borderId="9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0" fontId="2" fillId="0" borderId="8" xfId="1" applyNumberFormat="1" applyFont="1" applyFill="1" applyBorder="1" applyAlignment="1">
      <alignment horizontal="center" vertical="center"/>
    </xf>
    <xf numFmtId="170" fontId="2" fillId="0" borderId="5" xfId="1" applyNumberFormat="1" applyFont="1" applyFill="1" applyBorder="1" applyAlignment="1">
      <alignment horizontal="center" vertical="center" wrapText="1"/>
    </xf>
    <xf numFmtId="165" fontId="2" fillId="0" borderId="8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65" fontId="2" fillId="0" borderId="5" xfId="0" applyNumberFormat="1" applyFont="1" applyFill="1" applyBorder="1" applyAlignment="1">
      <alignment horizontal="center" vertical="center"/>
    </xf>
    <xf numFmtId="170" fontId="2" fillId="0" borderId="9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170" fontId="2" fillId="0" borderId="9" xfId="1" applyNumberFormat="1" applyFont="1" applyFill="1" applyBorder="1" applyAlignment="1">
      <alignment horizontal="center" vertical="center" wrapText="1"/>
    </xf>
    <xf numFmtId="43" fontId="2" fillId="0" borderId="5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70" fontId="14" fillId="0" borderId="1" xfId="1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66" fontId="14" fillId="0" borderId="1" xfId="1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166" fontId="14" fillId="5" borderId="5" xfId="0" applyNumberFormat="1" applyFont="1" applyFill="1" applyBorder="1" applyAlignment="1">
      <alignment horizontal="center" vertical="center"/>
    </xf>
    <xf numFmtId="164" fontId="14" fillId="5" borderId="7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170" fontId="20" fillId="0" borderId="1" xfId="1" applyNumberFormat="1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6" fontId="20" fillId="0" borderId="1" xfId="1" applyNumberFormat="1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70" fontId="20" fillId="0" borderId="1" xfId="1" applyNumberFormat="1" applyFont="1" applyFill="1" applyBorder="1" applyAlignment="1">
      <alignment horizontal="center" vertical="center"/>
    </xf>
    <xf numFmtId="166" fontId="20" fillId="0" borderId="1" xfId="1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170" fontId="21" fillId="0" borderId="0" xfId="1" applyNumberFormat="1" applyFont="1" applyFill="1" applyBorder="1" applyAlignment="1">
      <alignment vertical="center"/>
    </xf>
    <xf numFmtId="0" fontId="22" fillId="0" borderId="0" xfId="0" applyFont="1"/>
    <xf numFmtId="0" fontId="23" fillId="0" borderId="0" xfId="0" applyFont="1" applyAlignment="1">
      <alignment vertical="center"/>
    </xf>
    <xf numFmtId="0" fontId="21" fillId="0" borderId="0" xfId="0" quotePrefix="1" applyFont="1" applyFill="1" applyBorder="1" applyAlignment="1">
      <alignment vertical="top" wrapText="1"/>
    </xf>
    <xf numFmtId="0" fontId="14" fillId="0" borderId="7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1" applyNumberFormat="1" applyFont="1"/>
    <xf numFmtId="0" fontId="0" fillId="0" borderId="0" xfId="0" applyFill="1" applyAlignment="1" applyProtection="1">
      <alignment vertical="center"/>
    </xf>
    <xf numFmtId="0" fontId="0" fillId="0" borderId="0" xfId="0" applyFill="1" applyProtection="1"/>
    <xf numFmtId="0" fontId="24" fillId="0" borderId="0" xfId="0" applyFont="1" applyFill="1" applyAlignment="1">
      <alignment horizontal="center" wrapText="1"/>
    </xf>
    <xf numFmtId="0" fontId="24" fillId="0" borderId="0" xfId="0" applyFont="1" applyFill="1" applyAlignment="1">
      <alignment wrapText="1"/>
    </xf>
    <xf numFmtId="0" fontId="25" fillId="0" borderId="0" xfId="0" applyFont="1" applyFill="1" applyAlignment="1">
      <alignment wrapText="1"/>
    </xf>
    <xf numFmtId="0" fontId="24" fillId="0" borderId="0" xfId="0" applyFont="1" applyFill="1" applyAlignment="1"/>
    <xf numFmtId="0" fontId="0" fillId="0" borderId="0" xfId="0" applyFill="1" applyAlignment="1" applyProtection="1">
      <alignment wrapText="1"/>
    </xf>
    <xf numFmtId="166" fontId="0" fillId="0" borderId="0" xfId="1" applyNumberFormat="1" applyFont="1" applyFill="1" applyProtection="1"/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7" fillId="0" borderId="0" xfId="0" applyFont="1" applyBorder="1"/>
    <xf numFmtId="0" fontId="27" fillId="0" borderId="0" xfId="0" applyFont="1" applyBorder="1" applyAlignment="1">
      <alignment wrapText="1"/>
    </xf>
    <xf numFmtId="0" fontId="0" fillId="0" borderId="5" xfId="0" applyFill="1" applyBorder="1" applyAlignment="1" applyProtection="1">
      <alignment vertical="center"/>
    </xf>
    <xf numFmtId="0" fontId="0" fillId="0" borderId="5" xfId="0" applyFill="1" applyBorder="1" applyProtection="1"/>
    <xf numFmtId="0" fontId="0" fillId="0" borderId="5" xfId="0" applyFill="1" applyBorder="1" applyAlignment="1" applyProtection="1">
      <alignment wrapText="1"/>
    </xf>
    <xf numFmtId="166" fontId="0" fillId="0" borderId="5" xfId="1" applyNumberFormat="1" applyFont="1" applyFill="1" applyBorder="1" applyProtection="1"/>
    <xf numFmtId="0" fontId="0" fillId="0" borderId="5" xfId="0" applyBorder="1" applyAlignment="1">
      <alignment wrapText="1"/>
    </xf>
    <xf numFmtId="166" fontId="0" fillId="0" borderId="5" xfId="1" applyNumberFormat="1" applyFont="1" applyFill="1" applyBorder="1" applyAlignment="1" applyProtection="1">
      <alignment wrapText="1"/>
    </xf>
    <xf numFmtId="166" fontId="0" fillId="0" borderId="5" xfId="0" applyNumberFormat="1" applyBorder="1" applyAlignment="1">
      <alignment wrapText="1"/>
    </xf>
    <xf numFmtId="0" fontId="0" fillId="0" borderId="0" xfId="0" applyAlignment="1">
      <alignment wrapText="1"/>
    </xf>
    <xf numFmtId="0" fontId="28" fillId="0" borderId="0" xfId="0" applyFont="1" applyFill="1" applyProtection="1"/>
    <xf numFmtId="0" fontId="14" fillId="0" borderId="0" xfId="0" applyFont="1" applyBorder="1" applyAlignment="1">
      <alignment vertical="center"/>
    </xf>
    <xf numFmtId="166" fontId="28" fillId="0" borderId="5" xfId="1" applyNumberFormat="1" applyFont="1" applyFill="1" applyBorder="1" applyProtection="1"/>
    <xf numFmtId="0" fontId="28" fillId="0" borderId="5" xfId="0" applyFont="1" applyFill="1" applyBorder="1" applyAlignment="1" applyProtection="1">
      <alignment wrapText="1"/>
    </xf>
    <xf numFmtId="0" fontId="28" fillId="0" borderId="0" xfId="0" applyFont="1"/>
    <xf numFmtId="166" fontId="20" fillId="0" borderId="0" xfId="1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28" fillId="0" borderId="0" xfId="0" applyFont="1" applyFill="1" applyBorder="1" applyAlignment="1" applyProtection="1">
      <alignment wrapText="1"/>
    </xf>
    <xf numFmtId="0" fontId="14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0" fontId="2" fillId="0" borderId="2" xfId="1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5" fillId="0" borderId="0" xfId="2" applyFont="1" applyAlignment="1">
      <alignment horizontal="center"/>
    </xf>
    <xf numFmtId="0" fontId="7" fillId="0" borderId="5" xfId="2" applyFont="1" applyBorder="1" applyAlignment="1">
      <alignment horizontal="center"/>
    </xf>
    <xf numFmtId="0" fontId="0" fillId="3" borderId="5" xfId="0" applyFill="1" applyBorder="1" applyAlignment="1" applyProtection="1">
      <alignment horizontal="center"/>
    </xf>
    <xf numFmtId="166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9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left" vertical="top"/>
    </xf>
  </cellXfs>
  <cellStyles count="16">
    <cellStyle name="Comma" xfId="1" builtinId="3"/>
    <cellStyle name="Comma [0] 2" xfId="6"/>
    <cellStyle name="Comma 2" xfId="7"/>
    <cellStyle name="Comma 3" xfId="8"/>
    <cellStyle name="Comma 4" xfId="9"/>
    <cellStyle name="Comma 5" xfId="10"/>
    <cellStyle name="Comma 6" xfId="3"/>
    <cellStyle name="Comma 6 2" xfId="5"/>
    <cellStyle name="Normal" xfId="0" builtinId="0"/>
    <cellStyle name="Normal 2" xfId="11"/>
    <cellStyle name="Normal 2 2" xfId="12"/>
    <cellStyle name="Normal 2 2 2" xfId="13"/>
    <cellStyle name="Normal 3" xfId="14"/>
    <cellStyle name="Normal 4" xfId="2"/>
    <cellStyle name="Normal 5" xfId="4"/>
    <cellStyle name="Percent 2" xfId="1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28575</xdr:colOff>
      <xdr:row>0</xdr:row>
      <xdr:rowOff>28575</xdr:rowOff>
    </xdr:to>
    <xdr:pic>
      <xdr:nvPicPr>
        <xdr:cNvPr id="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0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28575</xdr:colOff>
      <xdr:row>0</xdr:row>
      <xdr:rowOff>28575</xdr:rowOff>
    </xdr:to>
    <xdr:pic>
      <xdr:nvPicPr>
        <xdr:cNvPr id="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0"/>
          <a:ext cx="2857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0</xdr:row>
      <xdr:rowOff>104774</xdr:rowOff>
    </xdr:from>
    <xdr:to>
      <xdr:col>3</xdr:col>
      <xdr:colOff>352425</xdr:colOff>
      <xdr:row>4</xdr:row>
      <xdr:rowOff>133349</xdr:rowOff>
    </xdr:to>
    <xdr:pic>
      <xdr:nvPicPr>
        <xdr:cNvPr id="4" name="Picture 3" descr="logo 3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04774"/>
          <a:ext cx="15525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091.662231944443" createdVersion="4" refreshedVersion="4" minRefreshableVersion="3" recordCount="51">
  <cacheSource type="worksheet">
    <worksheetSource ref="A1:B52" sheet="Sheet1"/>
  </cacheSource>
  <cacheFields count="2">
    <cacheField name="BKS" numFmtId="0">
      <sharedItems count="15">
        <s v="29C85595"/>
        <s v="29C85415"/>
        <s v="29C85703"/>
        <s v="29C84206"/>
        <s v="29C85516"/>
        <s v="99c07229"/>
        <s v="29C04132"/>
        <s v="29C85723"/>
        <s v="29C06950"/>
        <s v="29C85111"/>
        <s v="29c85129"/>
        <s v="29C85429"/>
        <s v="29C41327"/>
        <s v="29C84925"/>
        <s v="29C85482"/>
      </sharedItems>
    </cacheField>
    <cacheField name="Tổng tiền" numFmtId="166">
      <sharedItems containsSemiMixedTypes="0" containsString="0" containsNumber="1" minValue="139547.66464233398" maxValue="3541543.67065429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581944.29016113281"/>
  </r>
  <r>
    <x v="1"/>
    <n v="1000297.4853515625"/>
  </r>
  <r>
    <x v="2"/>
    <n v="690646.3623046875"/>
  </r>
  <r>
    <x v="3"/>
    <n v="495620.22456526756"/>
  </r>
  <r>
    <x v="4"/>
    <n v="483000"/>
  </r>
  <r>
    <x v="5"/>
    <n v="1084011.5928649902"/>
  </r>
  <r>
    <x v="6"/>
    <n v="578098.38485717773"/>
  </r>
  <r>
    <x v="1"/>
    <n v="583000"/>
  </r>
  <r>
    <x v="0"/>
    <n v="583000"/>
  </r>
  <r>
    <x v="7"/>
    <n v="696162.6558303833"/>
  </r>
  <r>
    <x v="1"/>
    <n v="414000"/>
  </r>
  <r>
    <x v="0"/>
    <n v="652000"/>
  </r>
  <r>
    <x v="4"/>
    <n v="483000"/>
  </r>
  <r>
    <x v="1"/>
    <n v="288186.13451719284"/>
  </r>
  <r>
    <x v="0"/>
    <n v="3541543.6706542969"/>
  </r>
  <r>
    <x v="7"/>
    <n v="1536324.9206542969"/>
  </r>
  <r>
    <x v="1"/>
    <n v="614000"/>
  </r>
  <r>
    <x v="4"/>
    <n v="826222.49412536621"/>
  </r>
  <r>
    <x v="7"/>
    <n v="1063062.3168945313"/>
  </r>
  <r>
    <x v="7"/>
    <n v="478167.47856140137"/>
  </r>
  <r>
    <x v="8"/>
    <n v="1424829.2241096497"/>
  </r>
  <r>
    <x v="1"/>
    <n v="564533.33473205566"/>
  </r>
  <r>
    <x v="2"/>
    <n v="1677157.8254699707"/>
  </r>
  <r>
    <x v="1"/>
    <n v="582290.67993164062"/>
  </r>
  <r>
    <x v="9"/>
    <n v="458553.72619628906"/>
  </r>
  <r>
    <x v="1"/>
    <n v="1213603.9123535156"/>
  </r>
  <r>
    <x v="10"/>
    <n v="139547.66464233398"/>
  </r>
  <r>
    <x v="4"/>
    <n v="500542.1347618103"/>
  </r>
  <r>
    <x v="1"/>
    <n v="650940.88768959045"/>
  </r>
  <r>
    <x v="7"/>
    <n v="705525.10547637939"/>
  </r>
  <r>
    <x v="10"/>
    <n v="300000"/>
  </r>
  <r>
    <x v="4"/>
    <n v="474654.00695800781"/>
  </r>
  <r>
    <x v="8"/>
    <n v="1182535.671710968"/>
  </r>
  <r>
    <x v="1"/>
    <n v="878241.34302139282"/>
  </r>
  <r>
    <x v="11"/>
    <n v="670831.69555664062"/>
  </r>
  <r>
    <x v="0"/>
    <n v="546986.42921447754"/>
  </r>
  <r>
    <x v="7"/>
    <n v="546986.03439331055"/>
  </r>
  <r>
    <x v="2"/>
    <n v="637898.87237548828"/>
  </r>
  <r>
    <x v="10"/>
    <n v="1540018.6386108398"/>
  </r>
  <r>
    <x v="1"/>
    <n v="363714.52331542969"/>
  </r>
  <r>
    <x v="12"/>
    <n v="1159000"/>
  </r>
  <r>
    <x v="4"/>
    <n v="509504.60815429688"/>
  </r>
  <r>
    <x v="7"/>
    <n v="1499396.8505859375"/>
  </r>
  <r>
    <x v="13"/>
    <n v="1159000"/>
  </r>
  <r>
    <x v="1"/>
    <n v="414000"/>
  </r>
  <r>
    <x v="14"/>
    <n v="414000"/>
  </r>
  <r>
    <x v="4"/>
    <n v="780798.32458496094"/>
  </r>
  <r>
    <x v="1"/>
    <n v="1165983.5348129272"/>
  </r>
  <r>
    <x v="0"/>
    <n v="514360.84747314453"/>
  </r>
  <r>
    <x v="4"/>
    <n v="1000000"/>
  </r>
  <r>
    <x v="1"/>
    <n v="3106630.09643554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9" firstHeaderRow="1" firstDataRow="1" firstDataCol="1"/>
  <pivotFields count="2">
    <pivotField axis="axisRow" showAll="0">
      <items count="16">
        <item x="6"/>
        <item x="8"/>
        <item x="12"/>
        <item x="3"/>
        <item x="13"/>
        <item x="9"/>
        <item x="10"/>
        <item x="1"/>
        <item x="11"/>
        <item x="14"/>
        <item x="4"/>
        <item x="0"/>
        <item x="2"/>
        <item x="7"/>
        <item x="5"/>
        <item t="default"/>
      </items>
    </pivotField>
    <pivotField dataField="1" numFmtId="166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Tổng tiền" fld="1" subtotal="count" baseField="0" baseItem="3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16"/>
  <sheetViews>
    <sheetView workbookViewId="0">
      <selection activeCell="E10" sqref="E10"/>
    </sheetView>
  </sheetViews>
  <sheetFormatPr defaultColWidth="8.875" defaultRowHeight="12.75" x14ac:dyDescent="0.25"/>
  <cols>
    <col min="1" max="1" width="5.25" style="33" customWidth="1"/>
    <col min="2" max="2" width="6.75" style="33" customWidth="1"/>
    <col min="3" max="3" width="9.875" style="33" customWidth="1"/>
    <col min="4" max="4" width="5.125" style="33" hidden="1" customWidth="1"/>
    <col min="5" max="5" width="13.5" style="81" customWidth="1"/>
    <col min="6" max="6" width="43.125" style="81" customWidth="1"/>
    <col min="7" max="7" width="8.25" style="33" customWidth="1"/>
    <col min="8" max="8" width="11.875" style="81" hidden="1" customWidth="1"/>
    <col min="9" max="9" width="8.875" style="33" hidden="1" customWidth="1"/>
    <col min="10" max="10" width="9.875" style="82" hidden="1" customWidth="1"/>
    <col min="11" max="11" width="11.75" style="33" hidden="1" customWidth="1"/>
    <col min="12" max="12" width="10.375" style="33" customWidth="1"/>
    <col min="13" max="13" width="8.875" style="33"/>
    <col min="14" max="14" width="0" style="33" hidden="1" customWidth="1"/>
    <col min="15" max="15" width="6.375" style="33" hidden="1" customWidth="1"/>
    <col min="16" max="16" width="10.25" style="33" customWidth="1"/>
    <col min="17" max="17" width="9.375" style="33" customWidth="1"/>
    <col min="18" max="18" width="8.875" style="33" hidden="1" customWidth="1"/>
    <col min="19" max="19" width="12.75" style="83" bestFit="1" customWidth="1"/>
    <col min="20" max="20" width="10.875" style="83" customWidth="1"/>
    <col min="21" max="21" width="11.75" style="84" hidden="1" customWidth="1"/>
    <col min="22" max="22" width="12.625" style="33" hidden="1" customWidth="1"/>
    <col min="23" max="23" width="11.75" style="83" customWidth="1"/>
    <col min="24" max="24" width="14.25" style="33" customWidth="1"/>
    <col min="25" max="16384" width="8.875" style="33"/>
  </cols>
  <sheetData>
    <row r="1" spans="1:27" ht="26.25" x14ac:dyDescent="0.25">
      <c r="A1" s="141" t="s">
        <v>264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</row>
    <row r="2" spans="1:27" ht="20.25" x14ac:dyDescent="0.25">
      <c r="A2" s="142" t="s">
        <v>265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</row>
    <row r="3" spans="1:27" s="90" customFormat="1" ht="15.75" x14ac:dyDescent="0.2">
      <c r="A3" s="143" t="s">
        <v>266</v>
      </c>
      <c r="B3" s="143"/>
      <c r="C3" s="143"/>
      <c r="D3" s="143"/>
      <c r="E3" s="143"/>
      <c r="F3" s="100" t="s">
        <v>269</v>
      </c>
      <c r="H3" s="89"/>
      <c r="J3" s="91"/>
      <c r="S3" s="92"/>
      <c r="T3" s="92"/>
      <c r="U3" s="93"/>
      <c r="W3" s="92"/>
    </row>
    <row r="4" spans="1:27" s="95" customFormat="1" ht="15.75" x14ac:dyDescent="0.25">
      <c r="A4" s="143" t="s">
        <v>267</v>
      </c>
      <c r="B4" s="143"/>
      <c r="C4" s="143"/>
      <c r="D4" s="143"/>
      <c r="E4" s="143"/>
      <c r="F4" s="101" t="s">
        <v>270</v>
      </c>
      <c r="H4" s="94"/>
      <c r="J4" s="96"/>
      <c r="U4" s="97"/>
    </row>
    <row r="5" spans="1:27" s="95" customFormat="1" ht="18" customHeight="1" x14ac:dyDescent="0.25">
      <c r="A5" s="143" t="s">
        <v>268</v>
      </c>
      <c r="B5" s="143"/>
      <c r="C5" s="143"/>
      <c r="D5" s="143"/>
      <c r="E5" s="143"/>
      <c r="F5" s="102" t="s">
        <v>271</v>
      </c>
      <c r="G5" s="98"/>
      <c r="H5" s="98"/>
      <c r="I5" s="98"/>
      <c r="J5" s="99"/>
      <c r="K5" s="98"/>
      <c r="L5" s="98"/>
      <c r="U5" s="97"/>
    </row>
    <row r="6" spans="1:27" s="25" customFormat="1" x14ac:dyDescent="0.25">
      <c r="C6" s="29"/>
      <c r="D6" s="139"/>
      <c r="E6" s="139"/>
      <c r="F6" s="139"/>
      <c r="G6" s="139"/>
      <c r="H6" s="139"/>
      <c r="I6" s="139"/>
      <c r="J6" s="140"/>
      <c r="K6" s="139"/>
      <c r="L6" s="139"/>
      <c r="U6" s="28"/>
    </row>
    <row r="7" spans="1:27" ht="38.25" x14ac:dyDescent="0.25">
      <c r="A7" s="30" t="s">
        <v>1</v>
      </c>
      <c r="B7" s="30" t="s">
        <v>254</v>
      </c>
      <c r="C7" s="30" t="s">
        <v>3</v>
      </c>
      <c r="D7" s="30" t="s">
        <v>253</v>
      </c>
      <c r="E7" s="31" t="s">
        <v>255</v>
      </c>
      <c r="F7" s="24" t="s">
        <v>256</v>
      </c>
      <c r="G7" s="31" t="s">
        <v>257</v>
      </c>
      <c r="H7" s="31" t="s">
        <v>258</v>
      </c>
      <c r="I7" s="31" t="s">
        <v>259</v>
      </c>
      <c r="J7" s="30" t="s">
        <v>2</v>
      </c>
      <c r="K7" s="30" t="s">
        <v>3</v>
      </c>
      <c r="L7" s="30" t="s">
        <v>4</v>
      </c>
      <c r="M7" s="30" t="s">
        <v>246</v>
      </c>
      <c r="N7" s="30" t="s">
        <v>260</v>
      </c>
      <c r="O7" s="30" t="s">
        <v>241</v>
      </c>
      <c r="P7" s="30" t="s">
        <v>242</v>
      </c>
      <c r="Q7" s="30" t="s">
        <v>239</v>
      </c>
      <c r="R7" s="30" t="s">
        <v>245</v>
      </c>
      <c r="S7" s="30" t="s">
        <v>250</v>
      </c>
      <c r="T7" s="30" t="s">
        <v>247</v>
      </c>
      <c r="U7" s="30" t="s">
        <v>248</v>
      </c>
      <c r="V7" s="30" t="s">
        <v>249</v>
      </c>
      <c r="W7" s="30" t="s">
        <v>251</v>
      </c>
      <c r="X7" s="30" t="s">
        <v>252</v>
      </c>
      <c r="Y7" s="32"/>
      <c r="Z7" s="32"/>
      <c r="AA7" s="32"/>
    </row>
    <row r="8" spans="1:27" ht="25.5" customHeight="1" x14ac:dyDescent="0.25">
      <c r="A8" s="34">
        <v>1</v>
      </c>
      <c r="B8" s="35">
        <v>42804</v>
      </c>
      <c r="C8" s="36" t="s">
        <v>8</v>
      </c>
      <c r="D8" s="37">
        <v>1</v>
      </c>
      <c r="E8" s="69" t="s">
        <v>190</v>
      </c>
      <c r="F8" s="36" t="s">
        <v>6</v>
      </c>
      <c r="G8" s="38" t="s">
        <v>205</v>
      </c>
      <c r="H8" s="36" t="s">
        <v>7</v>
      </c>
      <c r="I8" s="39">
        <v>30</v>
      </c>
      <c r="J8" s="36">
        <v>6.3254852294921875</v>
      </c>
      <c r="K8" s="36" t="s">
        <v>8</v>
      </c>
      <c r="L8" s="36">
        <v>2.5</v>
      </c>
      <c r="M8" s="41">
        <v>1</v>
      </c>
      <c r="N8" s="41"/>
      <c r="O8" s="41">
        <v>10</v>
      </c>
      <c r="P8" s="38" t="s">
        <v>205</v>
      </c>
      <c r="Q8" s="40">
        <f>SUMIF($D$8:$D$199,D8,$J$8:$J$199)</f>
        <v>8.4339752197265625</v>
      </c>
      <c r="R8" s="41">
        <f>INDEX('Giá cước'!$A$7:$F$32,MATCH(BK!P8,'Giá cước'!$B$7:$B$32,0),MATCH(BK!O8,'Giá cước'!$A$7:$F$7,0))</f>
        <v>60000</v>
      </c>
      <c r="S8" s="42">
        <f>R8*Q8</f>
        <v>506038.51318359375</v>
      </c>
      <c r="T8" s="43">
        <f>(M8-1)*100000</f>
        <v>0</v>
      </c>
      <c r="U8" s="44">
        <v>9000</v>
      </c>
      <c r="V8" s="44">
        <f t="shared" ref="V8:V39" si="0">U8*J8</f>
        <v>56929.367065429688</v>
      </c>
      <c r="W8" s="45">
        <f>SUMIF($D$8:$D$201,D8,$V$8:$V$201)</f>
        <v>75905.776977539063</v>
      </c>
      <c r="X8" s="44">
        <f>S8+T8+W8</f>
        <v>581944.29016113281</v>
      </c>
      <c r="Y8" s="46"/>
      <c r="Z8" s="46"/>
      <c r="AA8" s="46"/>
    </row>
    <row r="9" spans="1:27" ht="25.5" customHeight="1" x14ac:dyDescent="0.25">
      <c r="A9" s="34">
        <v>2</v>
      </c>
      <c r="B9" s="35">
        <v>42804</v>
      </c>
      <c r="C9" s="36" t="str">
        <f>C8</f>
        <v>29C - 85595</v>
      </c>
      <c r="D9" s="37">
        <v>1</v>
      </c>
      <c r="E9" s="69" t="s">
        <v>190</v>
      </c>
      <c r="F9" s="36" t="s">
        <v>6</v>
      </c>
      <c r="G9" s="38"/>
      <c r="H9" s="36" t="s">
        <v>7</v>
      </c>
      <c r="I9" s="39">
        <v>10</v>
      </c>
      <c r="J9" s="47">
        <v>2.108489990234375</v>
      </c>
      <c r="K9" s="36" t="str">
        <f>K8</f>
        <v>29C - 85595</v>
      </c>
      <c r="L9" s="36"/>
      <c r="M9" s="41"/>
      <c r="N9" s="41"/>
      <c r="O9" s="41"/>
      <c r="P9" s="38"/>
      <c r="Q9" s="41"/>
      <c r="R9" s="41"/>
      <c r="S9" s="48"/>
      <c r="T9" s="43"/>
      <c r="U9" s="44">
        <v>9000</v>
      </c>
      <c r="V9" s="44">
        <f t="shared" si="0"/>
        <v>18976.409912109375</v>
      </c>
      <c r="W9" s="43"/>
      <c r="X9" s="43"/>
      <c r="Y9" s="46"/>
      <c r="Z9" s="46"/>
      <c r="AA9" s="46"/>
    </row>
    <row r="10" spans="1:27" ht="25.5" customHeight="1" x14ac:dyDescent="0.25">
      <c r="A10" s="34">
        <v>3</v>
      </c>
      <c r="B10" s="35">
        <v>42804</v>
      </c>
      <c r="C10" s="41" t="s">
        <v>11</v>
      </c>
      <c r="D10" s="37">
        <f t="shared" ref="D10:D41" si="1">IF(K10=K9,D9,MAX(D9+1))</f>
        <v>2</v>
      </c>
      <c r="E10" s="69" t="s">
        <v>190</v>
      </c>
      <c r="F10" s="36" t="s">
        <v>9</v>
      </c>
      <c r="G10" s="38" t="s">
        <v>205</v>
      </c>
      <c r="H10" s="36" t="s">
        <v>10</v>
      </c>
      <c r="I10" s="49">
        <v>165</v>
      </c>
      <c r="J10" s="41">
        <v>8.0433349609375</v>
      </c>
      <c r="K10" s="41" t="s">
        <v>11</v>
      </c>
      <c r="L10" s="41">
        <v>2.5</v>
      </c>
      <c r="M10" s="41">
        <v>1</v>
      </c>
      <c r="N10" s="41"/>
      <c r="O10" s="41">
        <v>11</v>
      </c>
      <c r="P10" s="38" t="s">
        <v>205</v>
      </c>
      <c r="Q10" s="40">
        <f>SUMIF($D$8:$D$199,D10,$J$8:$J$199)</f>
        <v>13.893020629882813</v>
      </c>
      <c r="R10" s="41">
        <f>INDEX('Giá cước'!$A$7:$F$32,MATCH(BK!P10,'Giá cước'!$B$7:$B$32,0),MATCH(BK!O10,'Giá cước'!$A$7:$F$7,0))</f>
        <v>52000</v>
      </c>
      <c r="S10" s="42">
        <f>R10*Q10</f>
        <v>722437.07275390625</v>
      </c>
      <c r="T10" s="43">
        <f>(M10-1)*100000</f>
        <v>0</v>
      </c>
      <c r="U10" s="44">
        <v>20000</v>
      </c>
      <c r="V10" s="44">
        <f t="shared" si="0"/>
        <v>160866.69921875</v>
      </c>
      <c r="W10" s="45">
        <f>SUMIF($D$8:$D$201,D10,$V$8:$V$201)</f>
        <v>277860.41259765625</v>
      </c>
      <c r="X10" s="44">
        <f>S10+T10+W10</f>
        <v>1000297.4853515625</v>
      </c>
    </row>
    <row r="11" spans="1:27" ht="25.5" customHeight="1" x14ac:dyDescent="0.25">
      <c r="A11" s="34">
        <v>4</v>
      </c>
      <c r="B11" s="35">
        <v>42804</v>
      </c>
      <c r="C11" s="36" t="str">
        <f>C10</f>
        <v>29C - 85415</v>
      </c>
      <c r="D11" s="37">
        <f t="shared" si="1"/>
        <v>2</v>
      </c>
      <c r="E11" s="69" t="s">
        <v>190</v>
      </c>
      <c r="F11" s="36" t="s">
        <v>12</v>
      </c>
      <c r="G11" s="41"/>
      <c r="H11" s="36" t="s">
        <v>10</v>
      </c>
      <c r="I11" s="49">
        <v>120</v>
      </c>
      <c r="J11" s="50">
        <v>5.8496856689453125</v>
      </c>
      <c r="K11" s="36" t="str">
        <f>K10</f>
        <v>29C - 85415</v>
      </c>
      <c r="L11" s="41"/>
      <c r="M11" s="41"/>
      <c r="N11" s="41"/>
      <c r="O11" s="41"/>
      <c r="P11" s="41"/>
      <c r="Q11" s="41"/>
      <c r="R11" s="41"/>
      <c r="S11" s="41"/>
      <c r="T11" s="37"/>
      <c r="U11" s="44">
        <v>20000</v>
      </c>
      <c r="V11" s="44">
        <f t="shared" si="0"/>
        <v>116993.71337890625</v>
      </c>
      <c r="W11" s="37"/>
      <c r="X11" s="37"/>
    </row>
    <row r="12" spans="1:27" ht="25.5" customHeight="1" x14ac:dyDescent="0.25">
      <c r="A12" s="34">
        <v>5</v>
      </c>
      <c r="B12" s="35">
        <v>42804</v>
      </c>
      <c r="C12" s="41" t="s">
        <v>14</v>
      </c>
      <c r="D12" s="37">
        <f t="shared" si="1"/>
        <v>3</v>
      </c>
      <c r="E12" s="69" t="s">
        <v>190</v>
      </c>
      <c r="F12" s="36" t="s">
        <v>9</v>
      </c>
      <c r="G12" s="38" t="s">
        <v>205</v>
      </c>
      <c r="H12" s="36" t="s">
        <v>13</v>
      </c>
      <c r="I12" s="49">
        <v>50</v>
      </c>
      <c r="J12" s="41">
        <v>0.20837211608886719</v>
      </c>
      <c r="K12" s="41" t="s">
        <v>14</v>
      </c>
      <c r="L12" s="41">
        <v>2.5</v>
      </c>
      <c r="M12" s="41">
        <v>1</v>
      </c>
      <c r="N12" s="41"/>
      <c r="O12" s="41">
        <v>5</v>
      </c>
      <c r="P12" s="38" t="s">
        <v>205</v>
      </c>
      <c r="Q12" s="40">
        <f>SUMIF($D$8:$D$199,D12,$J$8:$J$199)</f>
        <v>2.1582698822021484</v>
      </c>
      <c r="R12" s="41">
        <f>INDEX('Giá cước'!$A$7:$F$32,MATCH(BK!P12,'Giá cước'!$B$7:$B$32,0),MATCH(BK!O12,'Giá cước'!$A$7:$F$7,0))</f>
        <v>300000</v>
      </c>
      <c r="S12" s="42">
        <f>R12*Q12</f>
        <v>647480.96466064453</v>
      </c>
      <c r="T12" s="43">
        <f>(M12-1)*100000</f>
        <v>0</v>
      </c>
      <c r="U12" s="44">
        <v>20000</v>
      </c>
      <c r="V12" s="44">
        <f t="shared" si="0"/>
        <v>4167.4423217773437</v>
      </c>
      <c r="W12" s="45">
        <f>SUMIF($D$8:$D$201,D12,$V$8:$V$201)</f>
        <v>43165.397644042969</v>
      </c>
      <c r="X12" s="44">
        <f>S12+T12+W12</f>
        <v>690646.3623046875</v>
      </c>
      <c r="Y12" s="51"/>
      <c r="Z12" s="51"/>
      <c r="AA12" s="51"/>
    </row>
    <row r="13" spans="1:27" ht="25.5" customHeight="1" x14ac:dyDescent="0.25">
      <c r="A13" s="34">
        <v>6</v>
      </c>
      <c r="B13" s="35">
        <v>42804</v>
      </c>
      <c r="C13" s="36" t="str">
        <f t="shared" ref="C13:C14" si="2">C12</f>
        <v>29C - 85703</v>
      </c>
      <c r="D13" s="37">
        <f t="shared" si="1"/>
        <v>3</v>
      </c>
      <c r="E13" s="69" t="s">
        <v>190</v>
      </c>
      <c r="F13" s="36" t="s">
        <v>9</v>
      </c>
      <c r="G13" s="37"/>
      <c r="H13" s="36" t="s">
        <v>15</v>
      </c>
      <c r="I13" s="49">
        <v>20</v>
      </c>
      <c r="J13" s="50">
        <v>0.97494888305664063</v>
      </c>
      <c r="K13" s="36" t="str">
        <f t="shared" ref="K13:K14" si="3">K12</f>
        <v>29C - 85703</v>
      </c>
      <c r="L13" s="41"/>
      <c r="M13" s="37"/>
      <c r="N13" s="37"/>
      <c r="O13" s="37"/>
      <c r="P13" s="37"/>
      <c r="Q13" s="37"/>
      <c r="R13" s="37"/>
      <c r="S13" s="37"/>
      <c r="T13" s="41"/>
      <c r="U13" s="44">
        <v>20000</v>
      </c>
      <c r="V13" s="44">
        <f t="shared" si="0"/>
        <v>19498.977661132813</v>
      </c>
      <c r="W13" s="37"/>
      <c r="X13" s="37"/>
    </row>
    <row r="14" spans="1:27" ht="25.5" customHeight="1" x14ac:dyDescent="0.25">
      <c r="A14" s="34">
        <v>7</v>
      </c>
      <c r="B14" s="35">
        <v>42804</v>
      </c>
      <c r="C14" s="36" t="str">
        <f t="shared" si="2"/>
        <v>29C - 85703</v>
      </c>
      <c r="D14" s="37">
        <f t="shared" si="1"/>
        <v>3</v>
      </c>
      <c r="E14" s="69" t="s">
        <v>190</v>
      </c>
      <c r="F14" s="36" t="s">
        <v>9</v>
      </c>
      <c r="G14" s="37"/>
      <c r="H14" s="36" t="s">
        <v>16</v>
      </c>
      <c r="I14" s="49">
        <v>20</v>
      </c>
      <c r="J14" s="50">
        <v>0.97494888305664063</v>
      </c>
      <c r="K14" s="36" t="str">
        <f t="shared" si="3"/>
        <v>29C - 85703</v>
      </c>
      <c r="L14" s="41"/>
      <c r="M14" s="37"/>
      <c r="N14" s="37"/>
      <c r="O14" s="37"/>
      <c r="P14" s="37"/>
      <c r="Q14" s="37"/>
      <c r="R14" s="37"/>
      <c r="S14" s="37"/>
      <c r="T14" s="41"/>
      <c r="U14" s="44">
        <v>20000</v>
      </c>
      <c r="V14" s="44">
        <f t="shared" si="0"/>
        <v>19498.977661132813</v>
      </c>
      <c r="W14" s="37"/>
      <c r="X14" s="37"/>
    </row>
    <row r="15" spans="1:27" s="25" customFormat="1" ht="25.5" customHeight="1" x14ac:dyDescent="0.25">
      <c r="A15" s="34">
        <v>8</v>
      </c>
      <c r="B15" s="35">
        <v>42804</v>
      </c>
      <c r="C15" s="41" t="s">
        <v>20</v>
      </c>
      <c r="D15" s="37">
        <f t="shared" si="1"/>
        <v>4</v>
      </c>
      <c r="E15" s="36" t="s">
        <v>17</v>
      </c>
      <c r="F15" s="36" t="s">
        <v>18</v>
      </c>
      <c r="G15" s="52" t="s">
        <v>215</v>
      </c>
      <c r="H15" s="53" t="s">
        <v>19</v>
      </c>
      <c r="I15" s="54">
        <v>1</v>
      </c>
      <c r="J15" s="48">
        <v>3.5279989242553711E-2</v>
      </c>
      <c r="K15" s="41" t="s">
        <v>20</v>
      </c>
      <c r="L15" s="41">
        <v>1.25</v>
      </c>
      <c r="M15" s="41">
        <v>2</v>
      </c>
      <c r="N15" s="41"/>
      <c r="O15" s="41">
        <v>5</v>
      </c>
      <c r="P15" s="52" t="s">
        <v>215</v>
      </c>
      <c r="Q15" s="40">
        <f>SUMIF($D$8:$D$199,D15,$J$8:$J$199)</f>
        <v>0.38948646187782288</v>
      </c>
      <c r="R15" s="41">
        <f>INDEX('Giá cước'!$A$7:$F$32,MATCH(BK!P15,'Giá cước'!$B$7:$B$32,0),MATCH(BK!O15,'Giá cước'!$A$7:$F$7,0))</f>
        <v>750000</v>
      </c>
      <c r="S15" s="42">
        <f>R15*Q15</f>
        <v>292114.84640836716</v>
      </c>
      <c r="T15" s="43">
        <f>(M15-1)*200000</f>
        <v>200000</v>
      </c>
      <c r="U15" s="44">
        <v>9000</v>
      </c>
      <c r="V15" s="44">
        <f t="shared" si="0"/>
        <v>317.5199031829834</v>
      </c>
      <c r="W15" s="45">
        <f>SUMIF($D$8:$D$201,D15,$V$8:$V$201)</f>
        <v>3505.3781569004059</v>
      </c>
      <c r="X15" s="44">
        <f>S15+T15+W15</f>
        <v>495620.22456526756</v>
      </c>
      <c r="Y15" s="55"/>
      <c r="Z15" s="55"/>
      <c r="AA15" s="55"/>
    </row>
    <row r="16" spans="1:27" s="25" customFormat="1" ht="25.5" customHeight="1" x14ac:dyDescent="0.25">
      <c r="A16" s="34">
        <v>9</v>
      </c>
      <c r="B16" s="35">
        <v>42804</v>
      </c>
      <c r="C16" s="36" t="str">
        <f t="shared" ref="C16:C24" si="4">C15</f>
        <v>29C - 84206</v>
      </c>
      <c r="D16" s="37">
        <f t="shared" si="1"/>
        <v>4</v>
      </c>
      <c r="E16" s="36" t="s">
        <v>17</v>
      </c>
      <c r="F16" s="36" t="s">
        <v>18</v>
      </c>
      <c r="G16" s="41"/>
      <c r="H16" s="53" t="s">
        <v>21</v>
      </c>
      <c r="I16" s="54">
        <v>1</v>
      </c>
      <c r="J16" s="56">
        <v>1.1884480714797974E-2</v>
      </c>
      <c r="K16" s="36" t="str">
        <f t="shared" ref="K16:K24" si="5">K15</f>
        <v>29C - 84206</v>
      </c>
      <c r="L16" s="41"/>
      <c r="M16" s="41"/>
      <c r="N16" s="41"/>
      <c r="O16" s="41"/>
      <c r="P16" s="41"/>
      <c r="Q16" s="41"/>
      <c r="R16" s="41"/>
      <c r="S16" s="41"/>
      <c r="T16" s="41"/>
      <c r="U16" s="44">
        <v>9000</v>
      </c>
      <c r="V16" s="44">
        <f t="shared" si="0"/>
        <v>106.96032643318176</v>
      </c>
      <c r="W16" s="41"/>
      <c r="X16" s="41"/>
      <c r="Y16" s="55"/>
      <c r="Z16" s="55"/>
      <c r="AA16" s="55"/>
    </row>
    <row r="17" spans="1:27" s="25" customFormat="1" ht="25.5" customHeight="1" x14ac:dyDescent="0.25">
      <c r="A17" s="34">
        <v>10</v>
      </c>
      <c r="B17" s="35">
        <v>42804</v>
      </c>
      <c r="C17" s="36" t="str">
        <f t="shared" si="4"/>
        <v>29C - 84206</v>
      </c>
      <c r="D17" s="37">
        <f t="shared" si="1"/>
        <v>4</v>
      </c>
      <c r="E17" s="36" t="s">
        <v>17</v>
      </c>
      <c r="F17" s="36" t="s">
        <v>18</v>
      </c>
      <c r="G17" s="41"/>
      <c r="H17" s="53" t="s">
        <v>22</v>
      </c>
      <c r="I17" s="54">
        <v>4</v>
      </c>
      <c r="J17" s="56">
        <v>7.4438333511352539E-2</v>
      </c>
      <c r="K17" s="36" t="str">
        <f t="shared" si="5"/>
        <v>29C - 84206</v>
      </c>
      <c r="L17" s="41"/>
      <c r="M17" s="41"/>
      <c r="N17" s="41"/>
      <c r="O17" s="41"/>
      <c r="P17" s="41"/>
      <c r="Q17" s="41"/>
      <c r="R17" s="41"/>
      <c r="S17" s="41"/>
      <c r="T17" s="41"/>
      <c r="U17" s="44">
        <v>9000</v>
      </c>
      <c r="V17" s="44">
        <f t="shared" si="0"/>
        <v>669.94500160217285</v>
      </c>
      <c r="W17" s="41"/>
      <c r="X17" s="41"/>
      <c r="Y17" s="55"/>
      <c r="Z17" s="55"/>
      <c r="AA17" s="55"/>
    </row>
    <row r="18" spans="1:27" s="25" customFormat="1" ht="25.5" customHeight="1" x14ac:dyDescent="0.25">
      <c r="A18" s="34">
        <v>11</v>
      </c>
      <c r="B18" s="35">
        <v>42804</v>
      </c>
      <c r="C18" s="36" t="str">
        <f t="shared" si="4"/>
        <v>29C - 84206</v>
      </c>
      <c r="D18" s="37">
        <f t="shared" si="1"/>
        <v>4</v>
      </c>
      <c r="E18" s="36" t="s">
        <v>17</v>
      </c>
      <c r="F18" s="36" t="s">
        <v>18</v>
      </c>
      <c r="G18" s="41"/>
      <c r="H18" s="53" t="s">
        <v>23</v>
      </c>
      <c r="I18" s="54">
        <v>2</v>
      </c>
      <c r="J18" s="56">
        <v>3.721916675567627E-2</v>
      </c>
      <c r="K18" s="36" t="str">
        <f t="shared" si="5"/>
        <v>29C - 84206</v>
      </c>
      <c r="L18" s="41"/>
      <c r="M18" s="41"/>
      <c r="N18" s="41"/>
      <c r="O18" s="41"/>
      <c r="P18" s="41"/>
      <c r="Q18" s="41"/>
      <c r="R18" s="41"/>
      <c r="S18" s="41"/>
      <c r="T18" s="41"/>
      <c r="U18" s="44">
        <v>9000</v>
      </c>
      <c r="V18" s="44">
        <f t="shared" si="0"/>
        <v>334.97250080108643</v>
      </c>
      <c r="W18" s="41"/>
      <c r="X18" s="41"/>
      <c r="Y18" s="55"/>
      <c r="Z18" s="55"/>
      <c r="AA18" s="55"/>
    </row>
    <row r="19" spans="1:27" s="25" customFormat="1" ht="25.5" customHeight="1" x14ac:dyDescent="0.25">
      <c r="A19" s="34">
        <v>12</v>
      </c>
      <c r="B19" s="35">
        <v>42804</v>
      </c>
      <c r="C19" s="36" t="str">
        <f t="shared" si="4"/>
        <v>29C - 84206</v>
      </c>
      <c r="D19" s="37">
        <f t="shared" si="1"/>
        <v>4</v>
      </c>
      <c r="E19" s="36" t="s">
        <v>17</v>
      </c>
      <c r="F19" s="36" t="s">
        <v>18</v>
      </c>
      <c r="G19" s="41"/>
      <c r="H19" s="53" t="s">
        <v>24</v>
      </c>
      <c r="I19" s="54">
        <v>2</v>
      </c>
      <c r="J19" s="56">
        <v>6.4407825469970703E-2</v>
      </c>
      <c r="K19" s="36" t="str">
        <f t="shared" si="5"/>
        <v>29C - 84206</v>
      </c>
      <c r="L19" s="41"/>
      <c r="M19" s="41"/>
      <c r="N19" s="41"/>
      <c r="O19" s="41"/>
      <c r="P19" s="41"/>
      <c r="Q19" s="41"/>
      <c r="R19" s="41"/>
      <c r="S19" s="41"/>
      <c r="T19" s="41"/>
      <c r="U19" s="44">
        <v>9000</v>
      </c>
      <c r="V19" s="44">
        <f t="shared" si="0"/>
        <v>579.67042922973633</v>
      </c>
      <c r="W19" s="41"/>
      <c r="X19" s="41"/>
      <c r="Y19" s="55"/>
      <c r="Z19" s="55"/>
      <c r="AA19" s="55"/>
    </row>
    <row r="20" spans="1:27" s="25" customFormat="1" ht="25.5" customHeight="1" x14ac:dyDescent="0.25">
      <c r="A20" s="34">
        <v>13</v>
      </c>
      <c r="B20" s="35">
        <v>42804</v>
      </c>
      <c r="C20" s="36" t="str">
        <f t="shared" si="4"/>
        <v>29C - 84206</v>
      </c>
      <c r="D20" s="37">
        <f t="shared" si="1"/>
        <v>4</v>
      </c>
      <c r="E20" s="36" t="s">
        <v>17</v>
      </c>
      <c r="F20" s="36" t="s">
        <v>18</v>
      </c>
      <c r="G20" s="41"/>
      <c r="H20" s="53" t="s">
        <v>25</v>
      </c>
      <c r="I20" s="54">
        <v>1</v>
      </c>
      <c r="J20" s="56">
        <v>3.2744169235229492E-2</v>
      </c>
      <c r="K20" s="36" t="str">
        <f t="shared" si="5"/>
        <v>29C - 84206</v>
      </c>
      <c r="L20" s="41"/>
      <c r="M20" s="41"/>
      <c r="N20" s="41"/>
      <c r="O20" s="41"/>
      <c r="P20" s="41"/>
      <c r="Q20" s="41"/>
      <c r="R20" s="41"/>
      <c r="S20" s="41"/>
      <c r="T20" s="41"/>
      <c r="U20" s="44">
        <v>9000</v>
      </c>
      <c r="V20" s="44">
        <f t="shared" si="0"/>
        <v>294.69752311706543</v>
      </c>
      <c r="W20" s="41"/>
      <c r="X20" s="41"/>
      <c r="Y20" s="55"/>
      <c r="Z20" s="55"/>
      <c r="AA20" s="55"/>
    </row>
    <row r="21" spans="1:27" s="25" customFormat="1" ht="25.5" customHeight="1" x14ac:dyDescent="0.25">
      <c r="A21" s="34">
        <v>14</v>
      </c>
      <c r="B21" s="35">
        <v>42804</v>
      </c>
      <c r="C21" s="36" t="str">
        <f t="shared" si="4"/>
        <v>29C - 84206</v>
      </c>
      <c r="D21" s="37">
        <f t="shared" si="1"/>
        <v>4</v>
      </c>
      <c r="E21" s="36" t="s">
        <v>17</v>
      </c>
      <c r="F21" s="36" t="s">
        <v>18</v>
      </c>
      <c r="G21" s="41"/>
      <c r="H21" s="53" t="s">
        <v>26</v>
      </c>
      <c r="I21" s="54">
        <v>1</v>
      </c>
      <c r="J21" s="56">
        <v>3.2744169235229492E-2</v>
      </c>
      <c r="K21" s="36" t="str">
        <f t="shared" si="5"/>
        <v>29C - 84206</v>
      </c>
      <c r="L21" s="41"/>
      <c r="M21" s="41"/>
      <c r="N21" s="41"/>
      <c r="O21" s="41"/>
      <c r="P21" s="41"/>
      <c r="Q21" s="41"/>
      <c r="R21" s="41"/>
      <c r="S21" s="41"/>
      <c r="T21" s="41"/>
      <c r="U21" s="44">
        <v>9000</v>
      </c>
      <c r="V21" s="44">
        <f t="shared" si="0"/>
        <v>294.69752311706543</v>
      </c>
      <c r="W21" s="41"/>
      <c r="X21" s="41"/>
      <c r="Y21" s="55"/>
      <c r="Z21" s="55"/>
      <c r="AA21" s="55"/>
    </row>
    <row r="22" spans="1:27" s="25" customFormat="1" ht="25.5" customHeight="1" x14ac:dyDescent="0.25">
      <c r="A22" s="34">
        <v>15</v>
      </c>
      <c r="B22" s="35">
        <v>42804</v>
      </c>
      <c r="C22" s="36" t="str">
        <f t="shared" si="4"/>
        <v>29C - 84206</v>
      </c>
      <c r="D22" s="37">
        <f t="shared" si="1"/>
        <v>4</v>
      </c>
      <c r="E22" s="36" t="s">
        <v>17</v>
      </c>
      <c r="F22" s="36" t="s">
        <v>27</v>
      </c>
      <c r="G22" s="41"/>
      <c r="H22" s="53" t="s">
        <v>19</v>
      </c>
      <c r="I22" s="54">
        <v>1</v>
      </c>
      <c r="J22" s="56">
        <v>3.5279989242553711E-2</v>
      </c>
      <c r="K22" s="36" t="str">
        <f t="shared" si="5"/>
        <v>29C - 84206</v>
      </c>
      <c r="L22" s="41"/>
      <c r="M22" s="41"/>
      <c r="N22" s="41"/>
      <c r="O22" s="41"/>
      <c r="P22" s="41"/>
      <c r="Q22" s="41"/>
      <c r="R22" s="41"/>
      <c r="S22" s="41"/>
      <c r="T22" s="41"/>
      <c r="U22" s="44">
        <v>9000</v>
      </c>
      <c r="V22" s="44">
        <f t="shared" si="0"/>
        <v>317.5199031829834</v>
      </c>
      <c r="W22" s="41"/>
      <c r="X22" s="41"/>
      <c r="Y22" s="55"/>
      <c r="Z22" s="55"/>
      <c r="AA22" s="55"/>
    </row>
    <row r="23" spans="1:27" s="25" customFormat="1" ht="25.5" customHeight="1" x14ac:dyDescent="0.25">
      <c r="A23" s="34">
        <v>16</v>
      </c>
      <c r="B23" s="35">
        <v>42804</v>
      </c>
      <c r="C23" s="36" t="str">
        <f t="shared" si="4"/>
        <v>29C - 84206</v>
      </c>
      <c r="D23" s="37">
        <f t="shared" si="1"/>
        <v>4</v>
      </c>
      <c r="E23" s="36" t="s">
        <v>17</v>
      </c>
      <c r="F23" s="36" t="s">
        <v>27</v>
      </c>
      <c r="G23" s="41"/>
      <c r="H23" s="53" t="s">
        <v>25</v>
      </c>
      <c r="I23" s="54">
        <v>1</v>
      </c>
      <c r="J23" s="56">
        <v>3.2744169235229492E-2</v>
      </c>
      <c r="K23" s="36" t="str">
        <f t="shared" si="5"/>
        <v>29C - 84206</v>
      </c>
      <c r="L23" s="41"/>
      <c r="M23" s="41"/>
      <c r="N23" s="41"/>
      <c r="O23" s="41"/>
      <c r="P23" s="41"/>
      <c r="Q23" s="41"/>
      <c r="R23" s="41"/>
      <c r="S23" s="41"/>
      <c r="T23" s="41"/>
      <c r="U23" s="44">
        <v>9000</v>
      </c>
      <c r="V23" s="44">
        <f t="shared" si="0"/>
        <v>294.69752311706543</v>
      </c>
      <c r="W23" s="41"/>
      <c r="X23" s="41"/>
      <c r="Y23" s="55"/>
      <c r="Z23" s="55"/>
      <c r="AA23" s="55"/>
    </row>
    <row r="24" spans="1:27" s="25" customFormat="1" ht="25.5" customHeight="1" x14ac:dyDescent="0.25">
      <c r="A24" s="34">
        <v>17</v>
      </c>
      <c r="B24" s="35">
        <v>42804</v>
      </c>
      <c r="C24" s="36" t="str">
        <f t="shared" si="4"/>
        <v>29C - 84206</v>
      </c>
      <c r="D24" s="37">
        <f t="shared" si="1"/>
        <v>4</v>
      </c>
      <c r="E24" s="36" t="s">
        <v>17</v>
      </c>
      <c r="F24" s="36" t="s">
        <v>27</v>
      </c>
      <c r="G24" s="41"/>
      <c r="H24" s="53" t="s">
        <v>26</v>
      </c>
      <c r="I24" s="54">
        <v>1</v>
      </c>
      <c r="J24" s="56">
        <v>3.2744169235229492E-2</v>
      </c>
      <c r="K24" s="36" t="str">
        <f t="shared" si="5"/>
        <v>29C - 84206</v>
      </c>
      <c r="L24" s="41"/>
      <c r="M24" s="41"/>
      <c r="N24" s="41"/>
      <c r="O24" s="41"/>
      <c r="P24" s="41"/>
      <c r="Q24" s="41"/>
      <c r="R24" s="41"/>
      <c r="S24" s="41"/>
      <c r="T24" s="41"/>
      <c r="U24" s="44">
        <v>9000</v>
      </c>
      <c r="V24" s="44">
        <f t="shared" si="0"/>
        <v>294.69752311706543</v>
      </c>
      <c r="W24" s="41"/>
      <c r="X24" s="41"/>
      <c r="Y24" s="55"/>
      <c r="Z24" s="55"/>
      <c r="AA24" s="55"/>
    </row>
    <row r="25" spans="1:27" s="25" customFormat="1" ht="25.5" customHeight="1" x14ac:dyDescent="0.25">
      <c r="A25" s="34">
        <v>18</v>
      </c>
      <c r="B25" s="35">
        <v>42835</v>
      </c>
      <c r="C25" s="48" t="s">
        <v>29</v>
      </c>
      <c r="D25" s="37">
        <f t="shared" si="1"/>
        <v>5</v>
      </c>
      <c r="E25" s="57"/>
      <c r="F25" s="57" t="s">
        <v>28</v>
      </c>
      <c r="G25" s="38" t="s">
        <v>205</v>
      </c>
      <c r="H25" s="58"/>
      <c r="I25" s="59"/>
      <c r="J25" s="48">
        <v>7</v>
      </c>
      <c r="K25" s="48" t="s">
        <v>29</v>
      </c>
      <c r="L25" s="48">
        <v>2.5</v>
      </c>
      <c r="M25" s="41">
        <v>1</v>
      </c>
      <c r="N25" s="41"/>
      <c r="O25" s="41">
        <v>10</v>
      </c>
      <c r="P25" s="38" t="s">
        <v>205</v>
      </c>
      <c r="Q25" s="40">
        <f>SUMIF($D$8:$D$199,D25,$J$8:$J$199)</f>
        <v>7</v>
      </c>
      <c r="R25" s="41">
        <f>INDEX('Giá cước'!$A$7:$F$32,MATCH(BK!P25,'Giá cước'!$B$7:$B$32,0),MATCH(BK!O25,'Giá cước'!$A$7:$F$7,0))</f>
        <v>60000</v>
      </c>
      <c r="S25" s="42">
        <f>R25*Q25</f>
        <v>420000</v>
      </c>
      <c r="T25" s="43">
        <f>(M25-1)*100000</f>
        <v>0</v>
      </c>
      <c r="U25" s="44">
        <v>9000</v>
      </c>
      <c r="V25" s="44">
        <f t="shared" si="0"/>
        <v>63000</v>
      </c>
      <c r="W25" s="45">
        <f>SUMIF($D$8:$D$201,D25,$V$8:$V$201)</f>
        <v>63000</v>
      </c>
      <c r="X25" s="44">
        <f t="shared" ref="X25:X27" si="6">S25+T25+W25</f>
        <v>483000</v>
      </c>
      <c r="Y25" s="60"/>
      <c r="Z25" s="60"/>
      <c r="AA25" s="60"/>
    </row>
    <row r="26" spans="1:27" ht="25.5" customHeight="1" x14ac:dyDescent="0.25">
      <c r="A26" s="34">
        <v>19</v>
      </c>
      <c r="B26" s="35">
        <v>42835</v>
      </c>
      <c r="C26" s="36" t="s">
        <v>31</v>
      </c>
      <c r="D26" s="37">
        <f t="shared" si="1"/>
        <v>6</v>
      </c>
      <c r="E26" s="36" t="s">
        <v>5</v>
      </c>
      <c r="F26" s="57" t="s">
        <v>30</v>
      </c>
      <c r="G26" s="38" t="s">
        <v>210</v>
      </c>
      <c r="H26" s="61" t="s">
        <v>19</v>
      </c>
      <c r="I26" s="62">
        <v>54</v>
      </c>
      <c r="J26" s="36">
        <v>1.9051170349121094</v>
      </c>
      <c r="K26" s="36" t="s">
        <v>31</v>
      </c>
      <c r="L26" s="36">
        <v>3.5</v>
      </c>
      <c r="M26" s="43">
        <v>1</v>
      </c>
      <c r="N26" s="48"/>
      <c r="O26" s="41">
        <v>5</v>
      </c>
      <c r="P26" s="38" t="s">
        <v>210</v>
      </c>
      <c r="Q26" s="40">
        <f>SUMIF($D$8:$D$199,D26,$J$8:$J$199)</f>
        <v>1.9051170349121094</v>
      </c>
      <c r="R26" s="41">
        <f>INDEX('Giá cước'!$A$7:$F$32,MATCH(BK!P26,'Giá cước'!$B$7:$B$32,0),MATCH(BK!O26,'Giá cước'!$A$7:$F$7,0))</f>
        <v>560000</v>
      </c>
      <c r="S26" s="42">
        <f>R26*Q26</f>
        <v>1066865.5395507813</v>
      </c>
      <c r="T26" s="43">
        <f>(M26-1)*200000</f>
        <v>0</v>
      </c>
      <c r="U26" s="44">
        <v>9000</v>
      </c>
      <c r="V26" s="44">
        <f t="shared" si="0"/>
        <v>17146.053314208984</v>
      </c>
      <c r="W26" s="45">
        <f>SUMIF($D$8:$D$201,D26,$V$8:$V$201)</f>
        <v>17146.053314208984</v>
      </c>
      <c r="X26" s="44">
        <f t="shared" si="6"/>
        <v>1084011.5928649902</v>
      </c>
      <c r="Y26" s="46"/>
      <c r="Z26" s="46"/>
      <c r="AA26" s="46"/>
    </row>
    <row r="27" spans="1:27" s="25" customFormat="1" ht="25.5" customHeight="1" x14ac:dyDescent="0.25">
      <c r="A27" s="34">
        <v>20</v>
      </c>
      <c r="B27" s="35">
        <v>42835</v>
      </c>
      <c r="C27" s="43" t="s">
        <v>37</v>
      </c>
      <c r="D27" s="37">
        <f t="shared" si="1"/>
        <v>7</v>
      </c>
      <c r="E27" s="69"/>
      <c r="F27" s="36" t="s">
        <v>36</v>
      </c>
      <c r="G27" s="38" t="s">
        <v>205</v>
      </c>
      <c r="H27" s="61" t="s">
        <v>35</v>
      </c>
      <c r="I27" s="63">
        <v>10</v>
      </c>
      <c r="J27" s="43">
        <v>1.2419967651367187</v>
      </c>
      <c r="K27" s="43" t="s">
        <v>37</v>
      </c>
      <c r="L27" s="43">
        <v>1.25</v>
      </c>
      <c r="M27" s="62">
        <v>3</v>
      </c>
      <c r="N27" s="48"/>
      <c r="O27" s="41">
        <v>10</v>
      </c>
      <c r="P27" s="38" t="s">
        <v>205</v>
      </c>
      <c r="Q27" s="40">
        <f>SUMIF($D$8:$D$199,D27,$J$8:$J$199)</f>
        <v>5.4796867370605469</v>
      </c>
      <c r="R27" s="41">
        <f>INDEX('Giá cước'!$A$7:$F$32,MATCH(BK!P27,'Giá cước'!$B$7:$B$32,0),MATCH(BK!O27,'Giá cước'!$A$7:$F$7,0))</f>
        <v>60000</v>
      </c>
      <c r="S27" s="42">
        <f>R27*Q27</f>
        <v>328781.20422363281</v>
      </c>
      <c r="T27" s="43">
        <f>(M27-1)*100000</f>
        <v>200000</v>
      </c>
      <c r="U27" s="44">
        <v>9000</v>
      </c>
      <c r="V27" s="44">
        <f t="shared" si="0"/>
        <v>11177.970886230469</v>
      </c>
      <c r="W27" s="45">
        <f>SUMIF($D$8:$D$201,D27,$V$8:$V$201)</f>
        <v>49317.180633544922</v>
      </c>
      <c r="X27" s="44">
        <f t="shared" si="6"/>
        <v>578098.38485717773</v>
      </c>
      <c r="Y27" s="64"/>
      <c r="Z27" s="64"/>
      <c r="AA27" s="64"/>
    </row>
    <row r="28" spans="1:27" s="25" customFormat="1" ht="25.5" customHeight="1" x14ac:dyDescent="0.25">
      <c r="A28" s="34">
        <v>21</v>
      </c>
      <c r="B28" s="35">
        <v>42835</v>
      </c>
      <c r="C28" s="36" t="str">
        <f t="shared" ref="C28:C29" si="7">C27</f>
        <v>29C - 04132</v>
      </c>
      <c r="D28" s="37">
        <f t="shared" si="1"/>
        <v>7</v>
      </c>
      <c r="E28" s="69"/>
      <c r="F28" s="36" t="s">
        <v>38</v>
      </c>
      <c r="G28" s="62"/>
      <c r="H28" s="61" t="s">
        <v>21</v>
      </c>
      <c r="I28" s="62">
        <v>20</v>
      </c>
      <c r="J28" s="65">
        <v>0.23768997192382813</v>
      </c>
      <c r="K28" s="36" t="str">
        <f t="shared" ref="K28:K29" si="8">K27</f>
        <v>29C - 04132</v>
      </c>
      <c r="L28" s="43"/>
      <c r="M28" s="62"/>
      <c r="N28" s="62"/>
      <c r="O28" s="62"/>
      <c r="P28" s="62"/>
      <c r="Q28" s="62"/>
      <c r="R28" s="62"/>
      <c r="S28" s="62"/>
      <c r="T28" s="62"/>
      <c r="U28" s="44">
        <v>9000</v>
      </c>
      <c r="V28" s="44">
        <f t="shared" si="0"/>
        <v>2139.2097473144531</v>
      </c>
      <c r="W28" s="62"/>
      <c r="X28" s="62"/>
      <c r="Y28" s="64"/>
      <c r="Z28" s="64"/>
      <c r="AA28" s="64"/>
    </row>
    <row r="29" spans="1:27" s="25" customFormat="1" ht="25.5" customHeight="1" x14ac:dyDescent="0.25">
      <c r="A29" s="34">
        <v>22</v>
      </c>
      <c r="B29" s="35">
        <v>42835</v>
      </c>
      <c r="C29" s="36" t="str">
        <f t="shared" si="7"/>
        <v>29C - 04132</v>
      </c>
      <c r="D29" s="37">
        <f t="shared" si="1"/>
        <v>7</v>
      </c>
      <c r="E29" s="57"/>
      <c r="F29" s="57" t="s">
        <v>39</v>
      </c>
      <c r="G29" s="48"/>
      <c r="H29" s="57"/>
      <c r="I29" s="48"/>
      <c r="J29" s="56">
        <v>4</v>
      </c>
      <c r="K29" s="36" t="str">
        <f t="shared" si="8"/>
        <v>29C - 04132</v>
      </c>
      <c r="L29" s="48"/>
      <c r="M29" s="48"/>
      <c r="N29" s="48"/>
      <c r="O29" s="48"/>
      <c r="P29" s="48"/>
      <c r="Q29" s="48"/>
      <c r="R29" s="48"/>
      <c r="S29" s="48"/>
      <c r="T29" s="48"/>
      <c r="U29" s="44">
        <v>9000</v>
      </c>
      <c r="V29" s="44">
        <f t="shared" si="0"/>
        <v>36000</v>
      </c>
      <c r="W29" s="48"/>
      <c r="X29" s="48"/>
      <c r="Y29" s="60"/>
      <c r="Z29" s="60"/>
      <c r="AA29" s="60"/>
    </row>
    <row r="30" spans="1:27" ht="25.5" customHeight="1" x14ac:dyDescent="0.25">
      <c r="A30" s="34">
        <v>23</v>
      </c>
      <c r="B30" s="35">
        <v>42835</v>
      </c>
      <c r="C30" s="48" t="s">
        <v>41</v>
      </c>
      <c r="D30" s="37">
        <f t="shared" si="1"/>
        <v>8</v>
      </c>
      <c r="E30" s="57"/>
      <c r="F30" s="57" t="s">
        <v>40</v>
      </c>
      <c r="G30" s="38" t="s">
        <v>205</v>
      </c>
      <c r="H30" s="57"/>
      <c r="I30" s="48"/>
      <c r="J30" s="48">
        <v>3</v>
      </c>
      <c r="K30" s="48" t="s">
        <v>41</v>
      </c>
      <c r="L30" s="48">
        <v>2.5</v>
      </c>
      <c r="M30" s="48">
        <v>2</v>
      </c>
      <c r="N30" s="48"/>
      <c r="O30" s="41">
        <v>10</v>
      </c>
      <c r="P30" s="38" t="s">
        <v>205</v>
      </c>
      <c r="Q30" s="40">
        <f>SUMIF($D$8:$D$199,D30,$J$8:$J$199)</f>
        <v>7</v>
      </c>
      <c r="R30" s="41">
        <f>INDEX('Giá cước'!$A$7:$F$32,MATCH(BK!P30,'Giá cước'!$B$7:$B$32,0),MATCH(BK!O30,'Giá cước'!$A$7:$F$7,0))</f>
        <v>60000</v>
      </c>
      <c r="S30" s="42">
        <f>R30*Q30</f>
        <v>420000</v>
      </c>
      <c r="T30" s="43">
        <f>(M30-1)*100000</f>
        <v>100000</v>
      </c>
      <c r="U30" s="44">
        <v>9000</v>
      </c>
      <c r="V30" s="44">
        <f t="shared" si="0"/>
        <v>27000</v>
      </c>
      <c r="W30" s="45">
        <f>SUMIF($D$8:$D$201,D30,$V$8:$V$201)</f>
        <v>63000</v>
      </c>
      <c r="X30" s="44">
        <f>S30+T30+W30</f>
        <v>583000</v>
      </c>
      <c r="Y30" s="51"/>
      <c r="Z30" s="51"/>
      <c r="AA30" s="51"/>
    </row>
    <row r="31" spans="1:27" ht="25.5" customHeight="1" x14ac:dyDescent="0.25">
      <c r="A31" s="34">
        <v>24</v>
      </c>
      <c r="B31" s="35">
        <v>42835</v>
      </c>
      <c r="C31" s="36" t="str">
        <f>C30</f>
        <v>29C85415</v>
      </c>
      <c r="D31" s="37">
        <f t="shared" si="1"/>
        <v>8</v>
      </c>
      <c r="E31" s="57"/>
      <c r="F31" s="57" t="s">
        <v>42</v>
      </c>
      <c r="G31" s="48"/>
      <c r="H31" s="57"/>
      <c r="I31" s="48"/>
      <c r="J31" s="56">
        <v>4</v>
      </c>
      <c r="K31" s="36" t="str">
        <f>K30</f>
        <v>29C85415</v>
      </c>
      <c r="L31" s="48"/>
      <c r="M31" s="48"/>
      <c r="N31" s="48"/>
      <c r="O31" s="48"/>
      <c r="P31" s="48"/>
      <c r="Q31" s="48"/>
      <c r="R31" s="48"/>
      <c r="S31" s="48"/>
      <c r="T31" s="48"/>
      <c r="U31" s="44">
        <v>9000</v>
      </c>
      <c r="V31" s="44">
        <f t="shared" si="0"/>
        <v>36000</v>
      </c>
      <c r="W31" s="48"/>
      <c r="X31" s="48"/>
      <c r="Y31" s="51"/>
      <c r="Z31" s="51"/>
      <c r="AA31" s="51"/>
    </row>
    <row r="32" spans="1:27" ht="25.5" customHeight="1" x14ac:dyDescent="0.25">
      <c r="A32" s="34">
        <v>25</v>
      </c>
      <c r="B32" s="35">
        <v>42835</v>
      </c>
      <c r="C32" s="48" t="s">
        <v>44</v>
      </c>
      <c r="D32" s="37">
        <f t="shared" si="1"/>
        <v>9</v>
      </c>
      <c r="E32" s="57"/>
      <c r="F32" s="57" t="s">
        <v>43</v>
      </c>
      <c r="G32" s="38" t="s">
        <v>205</v>
      </c>
      <c r="H32" s="57"/>
      <c r="I32" s="48"/>
      <c r="J32" s="48">
        <v>4</v>
      </c>
      <c r="K32" s="48" t="s">
        <v>44</v>
      </c>
      <c r="L32" s="48">
        <v>2.5</v>
      </c>
      <c r="M32" s="48">
        <v>2</v>
      </c>
      <c r="N32" s="48"/>
      <c r="O32" s="41">
        <v>10</v>
      </c>
      <c r="P32" s="38" t="s">
        <v>205</v>
      </c>
      <c r="Q32" s="40">
        <f>SUMIF($D$8:$D$199,D32,$J$8:$J$199)</f>
        <v>7</v>
      </c>
      <c r="R32" s="41">
        <f>INDEX('Giá cước'!$A$7:$F$32,MATCH(BK!P32,'Giá cước'!$B$7:$B$32,0),MATCH(BK!O32,'Giá cước'!$A$7:$F$7,0))</f>
        <v>60000</v>
      </c>
      <c r="S32" s="42">
        <f>R32*Q32</f>
        <v>420000</v>
      </c>
      <c r="T32" s="43">
        <f>(M32-1)*100000</f>
        <v>100000</v>
      </c>
      <c r="U32" s="44">
        <v>9000</v>
      </c>
      <c r="V32" s="44">
        <f t="shared" si="0"/>
        <v>36000</v>
      </c>
      <c r="W32" s="45">
        <f>SUMIF($D$8:$D$201,D32,$V$8:$V$201)</f>
        <v>63000</v>
      </c>
      <c r="X32" s="44">
        <f>S32+T32+W32</f>
        <v>583000</v>
      </c>
      <c r="Y32" s="51"/>
      <c r="Z32" s="51"/>
      <c r="AA32" s="51"/>
    </row>
    <row r="33" spans="1:27" ht="25.5" customHeight="1" x14ac:dyDescent="0.25">
      <c r="A33" s="34">
        <v>26</v>
      </c>
      <c r="B33" s="35">
        <v>42835</v>
      </c>
      <c r="C33" s="36" t="str">
        <f>C32</f>
        <v>29C85595</v>
      </c>
      <c r="D33" s="37">
        <f t="shared" si="1"/>
        <v>9</v>
      </c>
      <c r="E33" s="57"/>
      <c r="F33" s="57" t="s">
        <v>45</v>
      </c>
      <c r="G33" s="48"/>
      <c r="H33" s="57"/>
      <c r="I33" s="48"/>
      <c r="J33" s="56">
        <v>3</v>
      </c>
      <c r="K33" s="36" t="str">
        <f>K32</f>
        <v>29C85595</v>
      </c>
      <c r="L33" s="48"/>
      <c r="M33" s="48"/>
      <c r="N33" s="48"/>
      <c r="O33" s="48"/>
      <c r="P33" s="48"/>
      <c r="Q33" s="48"/>
      <c r="R33" s="48"/>
      <c r="S33" s="48"/>
      <c r="T33" s="48"/>
      <c r="U33" s="44">
        <v>9000</v>
      </c>
      <c r="V33" s="44">
        <f t="shared" si="0"/>
        <v>27000</v>
      </c>
      <c r="W33" s="48"/>
      <c r="X33" s="48"/>
      <c r="Y33" s="51"/>
      <c r="Z33" s="51"/>
      <c r="AA33" s="51"/>
    </row>
    <row r="34" spans="1:27" ht="25.5" customHeight="1" x14ac:dyDescent="0.25">
      <c r="A34" s="34">
        <v>27</v>
      </c>
      <c r="B34" s="35">
        <v>42865</v>
      </c>
      <c r="C34" s="36" t="s">
        <v>47</v>
      </c>
      <c r="D34" s="37">
        <f t="shared" si="1"/>
        <v>10</v>
      </c>
      <c r="E34" s="36" t="s">
        <v>5</v>
      </c>
      <c r="F34" s="36" t="s">
        <v>6</v>
      </c>
      <c r="G34" s="38" t="s">
        <v>205</v>
      </c>
      <c r="H34" s="36" t="s">
        <v>46</v>
      </c>
      <c r="I34" s="39">
        <v>30</v>
      </c>
      <c r="J34" s="36">
        <v>4.854095458984375</v>
      </c>
      <c r="K34" s="36" t="s">
        <v>47</v>
      </c>
      <c r="L34" s="36">
        <v>2.5</v>
      </c>
      <c r="M34" s="43">
        <v>2</v>
      </c>
      <c r="N34" s="48"/>
      <c r="O34" s="41">
        <v>10</v>
      </c>
      <c r="P34" s="38" t="s">
        <v>205</v>
      </c>
      <c r="Q34" s="40">
        <f>SUMIF($D$8:$D$199,D34,$J$8:$J$199)</f>
        <v>8.6400384902954102</v>
      </c>
      <c r="R34" s="41">
        <f>INDEX('Giá cước'!$A$7:$F$32,MATCH(BK!P34,'Giá cước'!$B$7:$B$32,0),MATCH(BK!O34,'Giá cước'!$A$7:$F$7,0))</f>
        <v>60000</v>
      </c>
      <c r="S34" s="42">
        <f>R34*Q34</f>
        <v>518402.30941772461</v>
      </c>
      <c r="T34" s="43">
        <f>(M34-1)*100000</f>
        <v>100000</v>
      </c>
      <c r="U34" s="44">
        <v>9000</v>
      </c>
      <c r="V34" s="44">
        <f t="shared" si="0"/>
        <v>43686.859130859375</v>
      </c>
      <c r="W34" s="45">
        <f>SUMIF($D$8:$D$201,D34,$V$8:$V$201)</f>
        <v>77760.346412658691</v>
      </c>
      <c r="X34" s="44">
        <f>S34+T34+W34</f>
        <v>696162.6558303833</v>
      </c>
      <c r="Y34" s="46"/>
      <c r="Z34" s="46"/>
      <c r="AA34" s="46"/>
    </row>
    <row r="35" spans="1:27" ht="25.5" customHeight="1" x14ac:dyDescent="0.25">
      <c r="A35" s="34">
        <v>28</v>
      </c>
      <c r="B35" s="35">
        <v>42865</v>
      </c>
      <c r="C35" s="36" t="str">
        <f t="shared" ref="C35:C37" si="9">C34</f>
        <v>29C - 85723</v>
      </c>
      <c r="D35" s="37">
        <f t="shared" si="1"/>
        <v>10</v>
      </c>
      <c r="E35" s="36" t="s">
        <v>5</v>
      </c>
      <c r="F35" s="36" t="s">
        <v>6</v>
      </c>
      <c r="G35" s="43"/>
      <c r="H35" s="36" t="s">
        <v>7</v>
      </c>
      <c r="I35" s="39">
        <v>10</v>
      </c>
      <c r="J35" s="47">
        <v>2.108489990234375</v>
      </c>
      <c r="K35" s="36" t="str">
        <f t="shared" ref="K35:K37" si="10">K34</f>
        <v>29C - 85723</v>
      </c>
      <c r="L35" s="36"/>
      <c r="M35" s="43"/>
      <c r="N35" s="43"/>
      <c r="O35" s="43"/>
      <c r="P35" s="43"/>
      <c r="Q35" s="43"/>
      <c r="R35" s="43"/>
      <c r="S35" s="43"/>
      <c r="T35" s="43"/>
      <c r="U35" s="44">
        <v>9000</v>
      </c>
      <c r="V35" s="44">
        <f t="shared" si="0"/>
        <v>18976.409912109375</v>
      </c>
      <c r="W35" s="43"/>
      <c r="X35" s="43"/>
      <c r="Y35" s="46"/>
      <c r="Z35" s="46"/>
      <c r="AA35" s="46"/>
    </row>
    <row r="36" spans="1:27" ht="25.5" customHeight="1" x14ac:dyDescent="0.25">
      <c r="A36" s="34">
        <v>29</v>
      </c>
      <c r="B36" s="35">
        <v>42865</v>
      </c>
      <c r="C36" s="36" t="str">
        <f t="shared" si="9"/>
        <v>29C - 85723</v>
      </c>
      <c r="D36" s="37">
        <f t="shared" si="1"/>
        <v>10</v>
      </c>
      <c r="E36" s="36" t="s">
        <v>5</v>
      </c>
      <c r="F36" s="36" t="s">
        <v>6</v>
      </c>
      <c r="G36" s="43"/>
      <c r="H36" s="36" t="s">
        <v>46</v>
      </c>
      <c r="I36" s="39">
        <v>10</v>
      </c>
      <c r="J36" s="47">
        <v>1.6180305480957031</v>
      </c>
      <c r="K36" s="36" t="str">
        <f t="shared" si="10"/>
        <v>29C - 85723</v>
      </c>
      <c r="L36" s="36"/>
      <c r="M36" s="43"/>
      <c r="N36" s="43"/>
      <c r="O36" s="43"/>
      <c r="P36" s="43"/>
      <c r="Q36" s="43"/>
      <c r="R36" s="43"/>
      <c r="S36" s="43"/>
      <c r="T36" s="43"/>
      <c r="U36" s="44">
        <v>9000</v>
      </c>
      <c r="V36" s="44">
        <f t="shared" si="0"/>
        <v>14562.274932861328</v>
      </c>
      <c r="W36" s="43"/>
      <c r="X36" s="43"/>
      <c r="Y36" s="46"/>
      <c r="Z36" s="46"/>
      <c r="AA36" s="46"/>
    </row>
    <row r="37" spans="1:27" ht="25.5" customHeight="1" x14ac:dyDescent="0.25">
      <c r="A37" s="34">
        <v>30</v>
      </c>
      <c r="B37" s="35">
        <v>42865</v>
      </c>
      <c r="C37" s="36" t="str">
        <f t="shared" si="9"/>
        <v>29C - 85723</v>
      </c>
      <c r="D37" s="37">
        <f t="shared" si="1"/>
        <v>10</v>
      </c>
      <c r="E37" s="36" t="s">
        <v>17</v>
      </c>
      <c r="F37" s="36" t="s">
        <v>48</v>
      </c>
      <c r="G37" s="37"/>
      <c r="H37" s="36" t="s">
        <v>21</v>
      </c>
      <c r="I37" s="36">
        <v>5</v>
      </c>
      <c r="J37" s="47">
        <v>5.9422492980957031E-2</v>
      </c>
      <c r="K37" s="36" t="str">
        <f t="shared" si="10"/>
        <v>29C - 85723</v>
      </c>
      <c r="L37" s="37"/>
      <c r="M37" s="37"/>
      <c r="N37" s="37"/>
      <c r="O37" s="37"/>
      <c r="P37" s="37"/>
      <c r="Q37" s="37"/>
      <c r="R37" s="37"/>
      <c r="S37" s="37"/>
      <c r="T37" s="37"/>
      <c r="U37" s="44">
        <v>9000</v>
      </c>
      <c r="V37" s="44">
        <f t="shared" si="0"/>
        <v>534.80243682861328</v>
      </c>
      <c r="W37" s="37"/>
      <c r="X37" s="37"/>
    </row>
    <row r="38" spans="1:27" ht="25.5" customHeight="1" x14ac:dyDescent="0.25">
      <c r="A38" s="34">
        <v>31</v>
      </c>
      <c r="B38" s="35">
        <v>42865</v>
      </c>
      <c r="C38" s="48" t="s">
        <v>41</v>
      </c>
      <c r="D38" s="37">
        <f t="shared" si="1"/>
        <v>11</v>
      </c>
      <c r="E38" s="57"/>
      <c r="F38" s="57" t="s">
        <v>49</v>
      </c>
      <c r="G38" s="38" t="s">
        <v>205</v>
      </c>
      <c r="H38" s="57"/>
      <c r="I38" s="57"/>
      <c r="J38" s="57">
        <v>6</v>
      </c>
      <c r="K38" s="48" t="s">
        <v>41</v>
      </c>
      <c r="L38" s="57">
        <v>1.25</v>
      </c>
      <c r="M38" s="41">
        <v>1</v>
      </c>
      <c r="N38" s="41"/>
      <c r="O38" s="41">
        <v>10</v>
      </c>
      <c r="P38" s="38" t="s">
        <v>205</v>
      </c>
      <c r="Q38" s="40">
        <f>SUMIF($D$8:$D$199,D38,$J$8:$J$199)</f>
        <v>6</v>
      </c>
      <c r="R38" s="41">
        <f>INDEX('Giá cước'!$A$7:$F$32,MATCH(BK!P38,'Giá cước'!$B$7:$B$32,0),MATCH(BK!O38,'Giá cước'!$A$7:$F$7,0))</f>
        <v>60000</v>
      </c>
      <c r="S38" s="42">
        <f>R38*Q38</f>
        <v>360000</v>
      </c>
      <c r="T38" s="43">
        <f>(M38-1)*100000</f>
        <v>0</v>
      </c>
      <c r="U38" s="44">
        <v>9000</v>
      </c>
      <c r="V38" s="44">
        <f t="shared" si="0"/>
        <v>54000</v>
      </c>
      <c r="W38" s="45">
        <f>SUMIF($D$8:$D$201,D38,$V$8:$V$201)</f>
        <v>54000</v>
      </c>
      <c r="X38" s="44">
        <f t="shared" ref="X38:X39" si="11">S38+T38+W38</f>
        <v>414000</v>
      </c>
    </row>
    <row r="39" spans="1:27" ht="25.5" customHeight="1" x14ac:dyDescent="0.25">
      <c r="A39" s="34">
        <v>32</v>
      </c>
      <c r="B39" s="35">
        <v>42865</v>
      </c>
      <c r="C39" s="48" t="s">
        <v>44</v>
      </c>
      <c r="D39" s="37">
        <f t="shared" si="1"/>
        <v>12</v>
      </c>
      <c r="E39" s="57"/>
      <c r="F39" s="57" t="s">
        <v>50</v>
      </c>
      <c r="G39" s="38" t="s">
        <v>205</v>
      </c>
      <c r="H39" s="57"/>
      <c r="I39" s="57"/>
      <c r="J39" s="57">
        <v>4</v>
      </c>
      <c r="K39" s="48" t="s">
        <v>44</v>
      </c>
      <c r="L39" s="57">
        <v>2.5</v>
      </c>
      <c r="M39" s="57">
        <v>2</v>
      </c>
      <c r="N39" s="57"/>
      <c r="O39" s="41">
        <v>10</v>
      </c>
      <c r="P39" s="38" t="s">
        <v>205</v>
      </c>
      <c r="Q39" s="40">
        <f>SUMIF($D$8:$D$199,D39,$J$8:$J$199)</f>
        <v>8</v>
      </c>
      <c r="R39" s="41">
        <f>INDEX('Giá cước'!$A$7:$F$32,MATCH(BK!P39,'Giá cước'!$B$7:$B$32,0),MATCH(BK!O39,'Giá cước'!$A$7:$F$7,0))</f>
        <v>60000</v>
      </c>
      <c r="S39" s="42">
        <f>R39*Q39</f>
        <v>480000</v>
      </c>
      <c r="T39" s="43">
        <f>(M39-1)*100000</f>
        <v>100000</v>
      </c>
      <c r="U39" s="44">
        <v>9000</v>
      </c>
      <c r="V39" s="44">
        <f t="shared" si="0"/>
        <v>36000</v>
      </c>
      <c r="W39" s="45">
        <f>SUMIF($D$8:$D$201,D39,$V$8:$V$201)</f>
        <v>72000</v>
      </c>
      <c r="X39" s="44">
        <f t="shared" si="11"/>
        <v>652000</v>
      </c>
    </row>
    <row r="40" spans="1:27" ht="25.5" customHeight="1" x14ac:dyDescent="0.25">
      <c r="A40" s="34">
        <v>33</v>
      </c>
      <c r="B40" s="35">
        <v>42865</v>
      </c>
      <c r="C40" s="36" t="str">
        <f>C39</f>
        <v>29C85595</v>
      </c>
      <c r="D40" s="37">
        <f t="shared" si="1"/>
        <v>12</v>
      </c>
      <c r="E40" s="57"/>
      <c r="F40" s="57" t="s">
        <v>51</v>
      </c>
      <c r="G40" s="57"/>
      <c r="H40" s="57"/>
      <c r="I40" s="57"/>
      <c r="J40" s="66">
        <v>4</v>
      </c>
      <c r="K40" s="36" t="str">
        <f>K39</f>
        <v>29C85595</v>
      </c>
      <c r="L40" s="57"/>
      <c r="M40" s="57"/>
      <c r="N40" s="57"/>
      <c r="O40" s="57"/>
      <c r="P40" s="57"/>
      <c r="Q40" s="57"/>
      <c r="R40" s="57"/>
      <c r="S40" s="57"/>
      <c r="T40" s="37"/>
      <c r="U40" s="44">
        <v>9000</v>
      </c>
      <c r="V40" s="44">
        <f t="shared" ref="V40:V71" si="12">U40*J40</f>
        <v>36000</v>
      </c>
      <c r="W40" s="37"/>
      <c r="X40" s="37"/>
    </row>
    <row r="41" spans="1:27" ht="25.5" customHeight="1" x14ac:dyDescent="0.25">
      <c r="A41" s="34">
        <v>34</v>
      </c>
      <c r="B41" s="35">
        <v>42865</v>
      </c>
      <c r="C41" s="48" t="s">
        <v>29</v>
      </c>
      <c r="D41" s="37">
        <f t="shared" si="1"/>
        <v>13</v>
      </c>
      <c r="E41" s="57"/>
      <c r="F41" s="57" t="s">
        <v>52</v>
      </c>
      <c r="G41" s="38" t="s">
        <v>205</v>
      </c>
      <c r="H41" s="57"/>
      <c r="I41" s="57"/>
      <c r="J41" s="57">
        <v>7</v>
      </c>
      <c r="K41" s="48" t="s">
        <v>29</v>
      </c>
      <c r="L41" s="57">
        <v>2.5</v>
      </c>
      <c r="M41" s="41">
        <v>1</v>
      </c>
      <c r="N41" s="41"/>
      <c r="O41" s="41">
        <v>10</v>
      </c>
      <c r="P41" s="38" t="s">
        <v>205</v>
      </c>
      <c r="Q41" s="40">
        <f>SUMIF($D$8:$D$199,D41,$J$8:$J$199)</f>
        <v>7</v>
      </c>
      <c r="R41" s="41">
        <f>INDEX('Giá cước'!$A$7:$F$32,MATCH(BK!P41,'Giá cước'!$B$7:$B$32,0),MATCH(BK!O41,'Giá cước'!$A$7:$F$7,0))</f>
        <v>60000</v>
      </c>
      <c r="S41" s="42">
        <f>R41*Q41</f>
        <v>420000</v>
      </c>
      <c r="T41" s="43">
        <f>(M41-1)*100000</f>
        <v>0</v>
      </c>
      <c r="U41" s="44">
        <v>9000</v>
      </c>
      <c r="V41" s="44">
        <f t="shared" si="12"/>
        <v>63000</v>
      </c>
      <c r="W41" s="45">
        <f>SUMIF($D$8:$D$201,D41,$V$8:$V$201)</f>
        <v>63000</v>
      </c>
      <c r="X41" s="44">
        <f t="shared" ref="X41:X42" si="13">S41+T41+W41</f>
        <v>483000</v>
      </c>
    </row>
    <row r="42" spans="1:27" s="25" customFormat="1" ht="25.5" customHeight="1" x14ac:dyDescent="0.25">
      <c r="A42" s="34">
        <v>35</v>
      </c>
      <c r="B42" s="67">
        <v>42896</v>
      </c>
      <c r="C42" s="48" t="s">
        <v>41</v>
      </c>
      <c r="D42" s="37">
        <f t="shared" ref="D42:D73" si="14">IF(K42=K41,D41,MAX(D41+1))</f>
        <v>14</v>
      </c>
      <c r="E42" s="57" t="s">
        <v>17</v>
      </c>
      <c r="F42" s="57" t="s">
        <v>53</v>
      </c>
      <c r="G42" s="38" t="s">
        <v>146</v>
      </c>
      <c r="H42" s="68" t="s">
        <v>19</v>
      </c>
      <c r="I42" s="43">
        <v>1</v>
      </c>
      <c r="J42" s="43">
        <v>3.5279989242553711E-2</v>
      </c>
      <c r="K42" s="48" t="s">
        <v>41</v>
      </c>
      <c r="L42" s="48">
        <v>1.25</v>
      </c>
      <c r="M42" s="48">
        <v>2</v>
      </c>
      <c r="N42" s="48"/>
      <c r="O42" s="41">
        <v>5</v>
      </c>
      <c r="P42" s="38" t="s">
        <v>146</v>
      </c>
      <c r="Q42" s="40">
        <f>SUMIF($D$8:$D$199,D42,$J$8:$J$199)</f>
        <v>0.21561402082443237</v>
      </c>
      <c r="R42" s="41">
        <f>INDEX('Giá cước'!$A$7:$F$32,MATCH(BK!P42,'Giá cước'!$B$7:$B$32,0),MATCH(BK!O42,'Giá cước'!$A$7:$F$7,0))</f>
        <v>400000</v>
      </c>
      <c r="S42" s="42">
        <f>R42*Q42</f>
        <v>86245.608329772949</v>
      </c>
      <c r="T42" s="43">
        <f>(M42-1)*200000</f>
        <v>200000</v>
      </c>
      <c r="U42" s="44">
        <v>9000</v>
      </c>
      <c r="V42" s="44">
        <f t="shared" si="12"/>
        <v>317.5199031829834</v>
      </c>
      <c r="W42" s="45">
        <f>SUMIF($D$8:$D$201,D42,$V$8:$V$201)</f>
        <v>1940.5261874198914</v>
      </c>
      <c r="X42" s="44">
        <f t="shared" si="13"/>
        <v>288186.13451719284</v>
      </c>
      <c r="Y42" s="70"/>
      <c r="Z42" s="70"/>
      <c r="AA42" s="70"/>
    </row>
    <row r="43" spans="1:27" s="25" customFormat="1" ht="25.5" customHeight="1" x14ac:dyDescent="0.25">
      <c r="A43" s="34">
        <v>36</v>
      </c>
      <c r="B43" s="67">
        <v>42896</v>
      </c>
      <c r="C43" s="36" t="str">
        <f t="shared" ref="C43:C48" si="15">C42</f>
        <v>29C85415</v>
      </c>
      <c r="D43" s="37">
        <f t="shared" si="14"/>
        <v>14</v>
      </c>
      <c r="E43" s="57" t="s">
        <v>17</v>
      </c>
      <c r="F43" s="57" t="s">
        <v>53</v>
      </c>
      <c r="G43" s="48"/>
      <c r="H43" s="68" t="s">
        <v>54</v>
      </c>
      <c r="I43" s="43">
        <v>1</v>
      </c>
      <c r="J43" s="65">
        <v>1.2138187885284424E-2</v>
      </c>
      <c r="K43" s="36" t="str">
        <f t="shared" ref="K43:K48" si="16">K42</f>
        <v>29C85415</v>
      </c>
      <c r="L43" s="48"/>
      <c r="M43" s="48"/>
      <c r="N43" s="48"/>
      <c r="O43" s="48"/>
      <c r="P43" s="48"/>
      <c r="Q43" s="43"/>
      <c r="R43" s="48"/>
      <c r="S43" s="48"/>
      <c r="T43" s="43"/>
      <c r="U43" s="44">
        <v>9000</v>
      </c>
      <c r="V43" s="44">
        <f t="shared" si="12"/>
        <v>109.24369096755981</v>
      </c>
      <c r="W43" s="43"/>
      <c r="X43" s="43"/>
      <c r="Y43" s="70"/>
      <c r="Z43" s="70"/>
      <c r="AA43" s="70"/>
    </row>
    <row r="44" spans="1:27" s="25" customFormat="1" ht="25.5" customHeight="1" x14ac:dyDescent="0.25">
      <c r="A44" s="34">
        <v>37</v>
      </c>
      <c r="B44" s="67">
        <v>42896</v>
      </c>
      <c r="C44" s="36" t="str">
        <f t="shared" si="15"/>
        <v>29C85415</v>
      </c>
      <c r="D44" s="37">
        <f t="shared" si="14"/>
        <v>14</v>
      </c>
      <c r="E44" s="57" t="s">
        <v>17</v>
      </c>
      <c r="F44" s="57" t="s">
        <v>53</v>
      </c>
      <c r="G44" s="48"/>
      <c r="H44" s="68" t="s">
        <v>25</v>
      </c>
      <c r="I44" s="43">
        <v>1</v>
      </c>
      <c r="J44" s="65">
        <v>3.2744169235229492E-2</v>
      </c>
      <c r="K44" s="36" t="str">
        <f t="shared" si="16"/>
        <v>29C85415</v>
      </c>
      <c r="L44" s="48"/>
      <c r="M44" s="48"/>
      <c r="N44" s="48"/>
      <c r="O44" s="48"/>
      <c r="P44" s="48"/>
      <c r="Q44" s="43"/>
      <c r="R44" s="48"/>
      <c r="S44" s="48"/>
      <c r="T44" s="43"/>
      <c r="U44" s="44">
        <v>9000</v>
      </c>
      <c r="V44" s="44">
        <f t="shared" si="12"/>
        <v>294.69752311706543</v>
      </c>
      <c r="W44" s="43"/>
      <c r="X44" s="43"/>
      <c r="Y44" s="70"/>
      <c r="Z44" s="70"/>
      <c r="AA44" s="70"/>
    </row>
    <row r="45" spans="1:27" s="25" customFormat="1" ht="25.5" customHeight="1" x14ac:dyDescent="0.25">
      <c r="A45" s="34">
        <v>38</v>
      </c>
      <c r="B45" s="67">
        <v>42896</v>
      </c>
      <c r="C45" s="36" t="str">
        <f t="shared" si="15"/>
        <v>29C85415</v>
      </c>
      <c r="D45" s="37">
        <f t="shared" si="14"/>
        <v>14</v>
      </c>
      <c r="E45" s="57" t="s">
        <v>17</v>
      </c>
      <c r="F45" s="57" t="s">
        <v>53</v>
      </c>
      <c r="G45" s="48"/>
      <c r="H45" s="68" t="s">
        <v>26</v>
      </c>
      <c r="I45" s="43">
        <v>1</v>
      </c>
      <c r="J45" s="65">
        <v>3.2744169235229492E-2</v>
      </c>
      <c r="K45" s="36" t="str">
        <f t="shared" si="16"/>
        <v>29C85415</v>
      </c>
      <c r="L45" s="48"/>
      <c r="M45" s="48"/>
      <c r="N45" s="48"/>
      <c r="O45" s="48"/>
      <c r="P45" s="48"/>
      <c r="Q45" s="43"/>
      <c r="R45" s="48"/>
      <c r="S45" s="48"/>
      <c r="T45" s="43"/>
      <c r="U45" s="44">
        <v>9000</v>
      </c>
      <c r="V45" s="44">
        <f t="shared" si="12"/>
        <v>294.69752311706543</v>
      </c>
      <c r="W45" s="43"/>
      <c r="X45" s="43"/>
      <c r="Y45" s="70"/>
      <c r="Z45" s="70"/>
      <c r="AA45" s="70"/>
    </row>
    <row r="46" spans="1:27" s="25" customFormat="1" ht="25.5" customHeight="1" x14ac:dyDescent="0.25">
      <c r="A46" s="34">
        <v>39</v>
      </c>
      <c r="B46" s="67">
        <v>42896</v>
      </c>
      <c r="C46" s="36" t="str">
        <f t="shared" si="15"/>
        <v>29C85415</v>
      </c>
      <c r="D46" s="37">
        <f t="shared" si="14"/>
        <v>14</v>
      </c>
      <c r="E46" s="57" t="s">
        <v>17</v>
      </c>
      <c r="F46" s="57" t="s">
        <v>55</v>
      </c>
      <c r="G46" s="48"/>
      <c r="H46" s="68" t="s">
        <v>23</v>
      </c>
      <c r="I46" s="43">
        <v>2</v>
      </c>
      <c r="J46" s="65">
        <v>3.721916675567627E-2</v>
      </c>
      <c r="K46" s="36" t="str">
        <f t="shared" si="16"/>
        <v>29C85415</v>
      </c>
      <c r="L46" s="48"/>
      <c r="M46" s="48"/>
      <c r="N46" s="48"/>
      <c r="O46" s="48"/>
      <c r="P46" s="48"/>
      <c r="Q46" s="43"/>
      <c r="R46" s="48"/>
      <c r="S46" s="48"/>
      <c r="T46" s="43"/>
      <c r="U46" s="44">
        <v>9000</v>
      </c>
      <c r="V46" s="44">
        <f t="shared" si="12"/>
        <v>334.97250080108643</v>
      </c>
      <c r="W46" s="43"/>
      <c r="X46" s="43"/>
      <c r="Y46" s="70"/>
      <c r="Z46" s="70"/>
      <c r="AA46" s="70"/>
    </row>
    <row r="47" spans="1:27" s="25" customFormat="1" ht="25.5" customHeight="1" x14ac:dyDescent="0.25">
      <c r="A47" s="34">
        <v>40</v>
      </c>
      <c r="B47" s="67">
        <v>42896</v>
      </c>
      <c r="C47" s="36" t="str">
        <f t="shared" si="15"/>
        <v>29C85415</v>
      </c>
      <c r="D47" s="37">
        <f t="shared" si="14"/>
        <v>14</v>
      </c>
      <c r="E47" s="57" t="s">
        <v>17</v>
      </c>
      <c r="F47" s="57" t="s">
        <v>55</v>
      </c>
      <c r="G47" s="48"/>
      <c r="H47" s="68" t="s">
        <v>25</v>
      </c>
      <c r="I47" s="43">
        <v>1</v>
      </c>
      <c r="J47" s="65">
        <v>3.2744169235229492E-2</v>
      </c>
      <c r="K47" s="36" t="str">
        <f t="shared" si="16"/>
        <v>29C85415</v>
      </c>
      <c r="L47" s="48"/>
      <c r="M47" s="48"/>
      <c r="N47" s="48"/>
      <c r="O47" s="48"/>
      <c r="P47" s="48"/>
      <c r="Q47" s="43"/>
      <c r="R47" s="48"/>
      <c r="S47" s="48"/>
      <c r="T47" s="43"/>
      <c r="U47" s="44">
        <v>9000</v>
      </c>
      <c r="V47" s="44">
        <f t="shared" si="12"/>
        <v>294.69752311706543</v>
      </c>
      <c r="W47" s="43"/>
      <c r="X47" s="43"/>
      <c r="Y47" s="70"/>
      <c r="Z47" s="70"/>
      <c r="AA47" s="70"/>
    </row>
    <row r="48" spans="1:27" s="25" customFormat="1" ht="25.5" customHeight="1" x14ac:dyDescent="0.25">
      <c r="A48" s="34">
        <v>41</v>
      </c>
      <c r="B48" s="67">
        <v>42896</v>
      </c>
      <c r="C48" s="36" t="str">
        <f t="shared" si="15"/>
        <v>29C85415</v>
      </c>
      <c r="D48" s="37">
        <f t="shared" si="14"/>
        <v>14</v>
      </c>
      <c r="E48" s="57" t="s">
        <v>17</v>
      </c>
      <c r="F48" s="57" t="s">
        <v>55</v>
      </c>
      <c r="G48" s="48"/>
      <c r="H48" s="68" t="s">
        <v>26</v>
      </c>
      <c r="I48" s="43">
        <v>1</v>
      </c>
      <c r="J48" s="65">
        <v>3.2744169235229492E-2</v>
      </c>
      <c r="K48" s="36" t="str">
        <f t="shared" si="16"/>
        <v>29C85415</v>
      </c>
      <c r="L48" s="48"/>
      <c r="M48" s="48"/>
      <c r="N48" s="48"/>
      <c r="O48" s="48"/>
      <c r="P48" s="48"/>
      <c r="Q48" s="43"/>
      <c r="R48" s="48"/>
      <c r="S48" s="48"/>
      <c r="T48" s="43"/>
      <c r="U48" s="44">
        <v>9000</v>
      </c>
      <c r="V48" s="44">
        <f t="shared" si="12"/>
        <v>294.69752311706543</v>
      </c>
      <c r="W48" s="43"/>
      <c r="X48" s="43"/>
      <c r="Y48" s="70"/>
      <c r="Z48" s="70"/>
      <c r="AA48" s="70"/>
    </row>
    <row r="49" spans="1:71" ht="25.5" customHeight="1" x14ac:dyDescent="0.25">
      <c r="A49" s="34">
        <v>42</v>
      </c>
      <c r="B49" s="71">
        <v>42896</v>
      </c>
      <c r="C49" s="43" t="s">
        <v>44</v>
      </c>
      <c r="D49" s="37">
        <f t="shared" si="14"/>
        <v>15</v>
      </c>
      <c r="E49" s="69" t="s">
        <v>56</v>
      </c>
      <c r="F49" s="61" t="s">
        <v>57</v>
      </c>
      <c r="G49" s="38" t="s">
        <v>212</v>
      </c>
      <c r="H49" s="36" t="s">
        <v>19</v>
      </c>
      <c r="I49" s="62">
        <v>66</v>
      </c>
      <c r="J49" s="62">
        <v>2.3284759521484375</v>
      </c>
      <c r="K49" s="43" t="s">
        <v>44</v>
      </c>
      <c r="L49" s="43">
        <v>1.25</v>
      </c>
      <c r="M49" s="41">
        <v>1</v>
      </c>
      <c r="N49" s="41"/>
      <c r="O49" s="41">
        <v>5</v>
      </c>
      <c r="P49" s="38" t="s">
        <v>212</v>
      </c>
      <c r="Q49" s="40">
        <f>SUMIF($D$8:$D$199,D49,$J$8:$J$199)</f>
        <v>4.5756378173828125</v>
      </c>
      <c r="R49" s="41">
        <f>INDEX('Giá cước'!$A$7:$F$32,MATCH(BK!P49,'Giá cước'!$B$7:$B$32,0),MATCH(BK!O49,'Giá cước'!$A$7:$F$7,0))</f>
        <v>765000</v>
      </c>
      <c r="S49" s="42">
        <f>R49*Q49</f>
        <v>3500362.9302978516</v>
      </c>
      <c r="T49" s="43">
        <f>(M49-1)*200000</f>
        <v>0</v>
      </c>
      <c r="U49" s="44">
        <v>9000</v>
      </c>
      <c r="V49" s="44">
        <f t="shared" si="12"/>
        <v>20956.283569335938</v>
      </c>
      <c r="W49" s="45">
        <f>SUMIF($D$8:$D$201,D49,$V$8:$V$201)</f>
        <v>41180.740356445313</v>
      </c>
      <c r="X49" s="44">
        <f>S49+T49+W49</f>
        <v>3541543.6706542969</v>
      </c>
      <c r="Y49" s="51"/>
      <c r="Z49" s="51"/>
      <c r="AA49" s="51"/>
    </row>
    <row r="50" spans="1:71" ht="25.5" customHeight="1" x14ac:dyDescent="0.25">
      <c r="A50" s="34">
        <v>43</v>
      </c>
      <c r="B50" s="71">
        <v>42896</v>
      </c>
      <c r="C50" s="36" t="str">
        <f>C49</f>
        <v>29C85595</v>
      </c>
      <c r="D50" s="37">
        <f t="shared" si="14"/>
        <v>15</v>
      </c>
      <c r="E50" s="69" t="s">
        <v>56</v>
      </c>
      <c r="F50" s="61" t="s">
        <v>57</v>
      </c>
      <c r="G50" s="48"/>
      <c r="H50" s="36" t="s">
        <v>58</v>
      </c>
      <c r="I50" s="62">
        <v>44</v>
      </c>
      <c r="J50" s="72">
        <v>2.247161865234375</v>
      </c>
      <c r="K50" s="36" t="str">
        <f>K49</f>
        <v>29C85595</v>
      </c>
      <c r="L50" s="43"/>
      <c r="M50" s="48"/>
      <c r="N50" s="48"/>
      <c r="O50" s="48"/>
      <c r="P50" s="48"/>
      <c r="Q50" s="48"/>
      <c r="R50" s="48"/>
      <c r="S50" s="48"/>
      <c r="T50" s="48"/>
      <c r="U50" s="44">
        <v>9000</v>
      </c>
      <c r="V50" s="44">
        <f t="shared" si="12"/>
        <v>20224.456787109375</v>
      </c>
      <c r="W50" s="48"/>
      <c r="X50" s="48"/>
      <c r="Y50" s="51"/>
      <c r="Z50" s="51"/>
      <c r="AA50" s="51"/>
    </row>
    <row r="51" spans="1:71" ht="25.5" customHeight="1" x14ac:dyDescent="0.25">
      <c r="A51" s="34">
        <v>44</v>
      </c>
      <c r="B51" s="71">
        <v>42896</v>
      </c>
      <c r="C51" s="41" t="s">
        <v>59</v>
      </c>
      <c r="D51" s="37">
        <f t="shared" si="14"/>
        <v>16</v>
      </c>
      <c r="E51" s="69" t="s">
        <v>190</v>
      </c>
      <c r="F51" s="36" t="s">
        <v>9</v>
      </c>
      <c r="G51" s="38" t="s">
        <v>205</v>
      </c>
      <c r="H51" s="36" t="s">
        <v>10</v>
      </c>
      <c r="I51" s="49">
        <v>14</v>
      </c>
      <c r="J51" s="62">
        <v>0.682464599609375</v>
      </c>
      <c r="K51" s="41" t="s">
        <v>59</v>
      </c>
      <c r="L51" s="41">
        <v>1.25</v>
      </c>
      <c r="M51" s="41">
        <v>1</v>
      </c>
      <c r="N51" s="41"/>
      <c r="O51" s="41">
        <v>5</v>
      </c>
      <c r="P51" s="38" t="s">
        <v>205</v>
      </c>
      <c r="Q51" s="40">
        <f>SUMIF($D$8:$D$199,D51,$J$8:$J$199)</f>
        <v>4.8010153770446777</v>
      </c>
      <c r="R51" s="41">
        <f>INDEX('Giá cước'!$A$7:$F$32,MATCH(BK!P51,'Giá cước'!$B$7:$B$32,0),MATCH(BK!O51,'Giá cước'!$A$7:$F$7,0))</f>
        <v>300000</v>
      </c>
      <c r="S51" s="42">
        <f>R51*Q51</f>
        <v>1440304.6131134033</v>
      </c>
      <c r="T51" s="43">
        <f>(M51-1)*100000</f>
        <v>0</v>
      </c>
      <c r="U51" s="44">
        <v>20000</v>
      </c>
      <c r="V51" s="44">
        <f t="shared" si="12"/>
        <v>13649.2919921875</v>
      </c>
      <c r="W51" s="45">
        <f>SUMIF($D$8:$D$201,D51,$V$8:$V$201)</f>
        <v>96020.307540893555</v>
      </c>
      <c r="X51" s="44">
        <f>S51+T51+W51</f>
        <v>1536324.9206542969</v>
      </c>
    </row>
    <row r="52" spans="1:71" ht="25.5" customHeight="1" x14ac:dyDescent="0.25">
      <c r="A52" s="34">
        <v>45</v>
      </c>
      <c r="B52" s="71">
        <v>42896</v>
      </c>
      <c r="C52" s="36" t="str">
        <f t="shared" ref="C52:C60" si="17">C51</f>
        <v>29C85723</v>
      </c>
      <c r="D52" s="37">
        <f t="shared" si="14"/>
        <v>16</v>
      </c>
      <c r="E52" s="69" t="s">
        <v>190</v>
      </c>
      <c r="F52" s="36" t="s">
        <v>9</v>
      </c>
      <c r="G52" s="37"/>
      <c r="H52" s="36" t="s">
        <v>60</v>
      </c>
      <c r="I52" s="49">
        <v>5</v>
      </c>
      <c r="J52" s="72">
        <v>0.44630908966064453</v>
      </c>
      <c r="K52" s="36" t="str">
        <f t="shared" ref="K52:K60" si="18">K51</f>
        <v>29C85723</v>
      </c>
      <c r="L52" s="37"/>
      <c r="M52" s="37"/>
      <c r="N52" s="37"/>
      <c r="O52" s="37"/>
      <c r="P52" s="37"/>
      <c r="Q52" s="37"/>
      <c r="R52" s="37"/>
      <c r="S52" s="37"/>
      <c r="T52" s="41"/>
      <c r="U52" s="44">
        <v>20000</v>
      </c>
      <c r="V52" s="44">
        <f t="shared" si="12"/>
        <v>8926.1817932128906</v>
      </c>
      <c r="W52" s="37"/>
      <c r="X52" s="37"/>
    </row>
    <row r="53" spans="1:71" ht="25.5" customHeight="1" x14ac:dyDescent="0.25">
      <c r="A53" s="34">
        <v>46</v>
      </c>
      <c r="B53" s="71">
        <v>42896</v>
      </c>
      <c r="C53" s="36" t="str">
        <f t="shared" si="17"/>
        <v>29C85723</v>
      </c>
      <c r="D53" s="37">
        <f t="shared" si="14"/>
        <v>16</v>
      </c>
      <c r="E53" s="69" t="s">
        <v>190</v>
      </c>
      <c r="F53" s="36" t="s">
        <v>9</v>
      </c>
      <c r="G53" s="43"/>
      <c r="H53" s="36" t="s">
        <v>61</v>
      </c>
      <c r="I53" s="49">
        <v>5</v>
      </c>
      <c r="J53" s="72">
        <v>0.67882919311523438</v>
      </c>
      <c r="K53" s="36" t="str">
        <f t="shared" si="18"/>
        <v>29C85723</v>
      </c>
      <c r="L53" s="41"/>
      <c r="M53" s="43"/>
      <c r="N53" s="43"/>
      <c r="O53" s="43"/>
      <c r="P53" s="43"/>
      <c r="Q53" s="43"/>
      <c r="R53" s="43"/>
      <c r="S53" s="48"/>
      <c r="T53" s="48"/>
      <c r="U53" s="44">
        <v>20000</v>
      </c>
      <c r="V53" s="44">
        <f t="shared" si="12"/>
        <v>13576.583862304688</v>
      </c>
      <c r="W53" s="48"/>
      <c r="X53" s="48"/>
      <c r="Y53" s="51"/>
      <c r="Z53" s="51"/>
      <c r="AA53" s="51"/>
    </row>
    <row r="54" spans="1:71" ht="25.5" customHeight="1" x14ac:dyDescent="0.25">
      <c r="A54" s="34">
        <v>47</v>
      </c>
      <c r="B54" s="71">
        <v>42896</v>
      </c>
      <c r="C54" s="36" t="str">
        <f t="shared" si="17"/>
        <v>29C85723</v>
      </c>
      <c r="D54" s="37">
        <f t="shared" si="14"/>
        <v>16</v>
      </c>
      <c r="E54" s="69" t="s">
        <v>190</v>
      </c>
      <c r="F54" s="36" t="s">
        <v>9</v>
      </c>
      <c r="G54" s="43"/>
      <c r="H54" s="36" t="s">
        <v>62</v>
      </c>
      <c r="I54" s="49">
        <v>3</v>
      </c>
      <c r="J54" s="72">
        <v>0.26778507232666016</v>
      </c>
      <c r="K54" s="36" t="str">
        <f t="shared" si="18"/>
        <v>29C85723</v>
      </c>
      <c r="L54" s="41"/>
      <c r="M54" s="43"/>
      <c r="N54" s="43"/>
      <c r="O54" s="43"/>
      <c r="P54" s="43"/>
      <c r="Q54" s="43"/>
      <c r="R54" s="43"/>
      <c r="S54" s="48"/>
      <c r="T54" s="48"/>
      <c r="U54" s="44">
        <v>20000</v>
      </c>
      <c r="V54" s="44">
        <f t="shared" si="12"/>
        <v>5355.7014465332031</v>
      </c>
      <c r="W54" s="48"/>
      <c r="X54" s="48"/>
      <c r="Y54" s="51"/>
      <c r="Z54" s="51"/>
      <c r="AA54" s="51"/>
    </row>
    <row r="55" spans="1:71" ht="25.5" customHeight="1" x14ac:dyDescent="0.25">
      <c r="A55" s="34">
        <v>48</v>
      </c>
      <c r="B55" s="71">
        <v>42896</v>
      </c>
      <c r="C55" s="36" t="str">
        <f t="shared" si="17"/>
        <v>29C85723</v>
      </c>
      <c r="D55" s="37">
        <f t="shared" si="14"/>
        <v>16</v>
      </c>
      <c r="E55" s="69" t="s">
        <v>190</v>
      </c>
      <c r="F55" s="36" t="s">
        <v>9</v>
      </c>
      <c r="G55" s="43"/>
      <c r="H55" s="36" t="s">
        <v>63</v>
      </c>
      <c r="I55" s="49">
        <v>3</v>
      </c>
      <c r="J55" s="72">
        <v>0.55424118041992188</v>
      </c>
      <c r="K55" s="36" t="str">
        <f t="shared" si="18"/>
        <v>29C85723</v>
      </c>
      <c r="L55" s="41"/>
      <c r="M55" s="43"/>
      <c r="N55" s="43"/>
      <c r="O55" s="43"/>
      <c r="P55" s="43"/>
      <c r="Q55" s="43"/>
      <c r="R55" s="43"/>
      <c r="S55" s="48"/>
      <c r="T55" s="48"/>
      <c r="U55" s="44">
        <v>20000</v>
      </c>
      <c r="V55" s="44">
        <f t="shared" si="12"/>
        <v>11084.823608398438</v>
      </c>
      <c r="W55" s="48"/>
      <c r="X55" s="48"/>
      <c r="Y55" s="51"/>
      <c r="Z55" s="51"/>
      <c r="AA55" s="51"/>
    </row>
    <row r="56" spans="1:71" ht="25.5" customHeight="1" x14ac:dyDescent="0.25">
      <c r="A56" s="34">
        <v>49</v>
      </c>
      <c r="B56" s="71">
        <v>42896</v>
      </c>
      <c r="C56" s="36" t="str">
        <f t="shared" si="17"/>
        <v>29C85723</v>
      </c>
      <c r="D56" s="37">
        <f t="shared" si="14"/>
        <v>16</v>
      </c>
      <c r="E56" s="69" t="s">
        <v>190</v>
      </c>
      <c r="F56" s="36" t="s">
        <v>9</v>
      </c>
      <c r="G56" s="43"/>
      <c r="H56" s="36" t="s">
        <v>64</v>
      </c>
      <c r="I56" s="49">
        <v>2</v>
      </c>
      <c r="J56" s="72">
        <v>0.17852354049682617</v>
      </c>
      <c r="K56" s="36" t="str">
        <f t="shared" si="18"/>
        <v>29C85723</v>
      </c>
      <c r="L56" s="41"/>
      <c r="M56" s="43"/>
      <c r="N56" s="43"/>
      <c r="O56" s="43"/>
      <c r="P56" s="43"/>
      <c r="Q56" s="43"/>
      <c r="R56" s="43"/>
      <c r="S56" s="48"/>
      <c r="T56" s="48"/>
      <c r="U56" s="44">
        <v>20000</v>
      </c>
      <c r="V56" s="44">
        <f t="shared" si="12"/>
        <v>3570.4708099365234</v>
      </c>
      <c r="W56" s="48"/>
      <c r="X56" s="48"/>
      <c r="Y56" s="51"/>
      <c r="Z56" s="51"/>
      <c r="AA56" s="51"/>
    </row>
    <row r="57" spans="1:71" ht="25.5" customHeight="1" x14ac:dyDescent="0.25">
      <c r="A57" s="34">
        <v>50</v>
      </c>
      <c r="B57" s="71">
        <v>42896</v>
      </c>
      <c r="C57" s="36" t="str">
        <f t="shared" si="17"/>
        <v>29C85723</v>
      </c>
      <c r="D57" s="37">
        <f t="shared" si="14"/>
        <v>16</v>
      </c>
      <c r="E57" s="69" t="s">
        <v>190</v>
      </c>
      <c r="F57" s="36" t="s">
        <v>9</v>
      </c>
      <c r="G57" s="43"/>
      <c r="H57" s="36" t="s">
        <v>65</v>
      </c>
      <c r="I57" s="49">
        <v>2</v>
      </c>
      <c r="J57" s="72">
        <v>0.27153205871582031</v>
      </c>
      <c r="K57" s="36" t="str">
        <f t="shared" si="18"/>
        <v>29C85723</v>
      </c>
      <c r="L57" s="41"/>
      <c r="M57" s="43"/>
      <c r="N57" s="43"/>
      <c r="O57" s="43"/>
      <c r="P57" s="43"/>
      <c r="Q57" s="43"/>
      <c r="R57" s="43"/>
      <c r="S57" s="48"/>
      <c r="T57" s="48"/>
      <c r="U57" s="44">
        <v>20000</v>
      </c>
      <c r="V57" s="44">
        <f t="shared" si="12"/>
        <v>5430.6411743164063</v>
      </c>
      <c r="W57" s="48"/>
      <c r="X57" s="48"/>
      <c r="Y57" s="51"/>
      <c r="Z57" s="51"/>
      <c r="AA57" s="51"/>
    </row>
    <row r="58" spans="1:71" ht="25.5" customHeight="1" x14ac:dyDescent="0.25">
      <c r="A58" s="34">
        <v>51</v>
      </c>
      <c r="B58" s="71">
        <v>42896</v>
      </c>
      <c r="C58" s="36" t="str">
        <f t="shared" si="17"/>
        <v>29C85723</v>
      </c>
      <c r="D58" s="37">
        <f t="shared" si="14"/>
        <v>16</v>
      </c>
      <c r="E58" s="69" t="s">
        <v>190</v>
      </c>
      <c r="F58" s="36" t="s">
        <v>9</v>
      </c>
      <c r="G58" s="43"/>
      <c r="H58" s="36" t="s">
        <v>66</v>
      </c>
      <c r="I58" s="49">
        <v>6</v>
      </c>
      <c r="J58" s="72">
        <v>0.53557014465332031</v>
      </c>
      <c r="K58" s="36" t="str">
        <f t="shared" si="18"/>
        <v>29C85723</v>
      </c>
      <c r="L58" s="41"/>
      <c r="M58" s="43"/>
      <c r="N58" s="43"/>
      <c r="O58" s="43"/>
      <c r="P58" s="43"/>
      <c r="Q58" s="43"/>
      <c r="R58" s="43"/>
      <c r="S58" s="48"/>
      <c r="T58" s="48"/>
      <c r="U58" s="44">
        <v>20000</v>
      </c>
      <c r="V58" s="44">
        <f t="shared" si="12"/>
        <v>10711.402893066406</v>
      </c>
      <c r="W58" s="48"/>
      <c r="X58" s="48"/>
      <c r="Y58" s="51"/>
      <c r="Z58" s="51"/>
      <c r="AA58" s="51"/>
    </row>
    <row r="59" spans="1:71" ht="25.5" customHeight="1" x14ac:dyDescent="0.25">
      <c r="A59" s="34">
        <v>52</v>
      </c>
      <c r="B59" s="71">
        <v>42896</v>
      </c>
      <c r="C59" s="36" t="str">
        <f t="shared" si="17"/>
        <v>29C85723</v>
      </c>
      <c r="D59" s="37">
        <f t="shared" si="14"/>
        <v>16</v>
      </c>
      <c r="E59" s="69" t="s">
        <v>190</v>
      </c>
      <c r="F59" s="36" t="s">
        <v>9</v>
      </c>
      <c r="G59" s="43"/>
      <c r="H59" s="36" t="s">
        <v>67</v>
      </c>
      <c r="I59" s="49">
        <v>6</v>
      </c>
      <c r="J59" s="72">
        <v>0.97738838195800781</v>
      </c>
      <c r="K59" s="36" t="str">
        <f t="shared" si="18"/>
        <v>29C85723</v>
      </c>
      <c r="L59" s="41"/>
      <c r="M59" s="43"/>
      <c r="N59" s="43"/>
      <c r="O59" s="43"/>
      <c r="P59" s="43"/>
      <c r="Q59" s="43"/>
      <c r="R59" s="43"/>
      <c r="S59" s="48"/>
      <c r="T59" s="48"/>
      <c r="U59" s="44">
        <v>20000</v>
      </c>
      <c r="V59" s="44">
        <f t="shared" si="12"/>
        <v>19547.767639160156</v>
      </c>
      <c r="W59" s="48"/>
      <c r="X59" s="48"/>
      <c r="Y59" s="51"/>
      <c r="Z59" s="51"/>
      <c r="AA59" s="51"/>
    </row>
    <row r="60" spans="1:71" ht="25.5" customHeight="1" x14ac:dyDescent="0.25">
      <c r="A60" s="34">
        <v>53</v>
      </c>
      <c r="B60" s="71">
        <v>42896</v>
      </c>
      <c r="C60" s="36" t="str">
        <f t="shared" si="17"/>
        <v>29C85723</v>
      </c>
      <c r="D60" s="37">
        <f t="shared" si="14"/>
        <v>16</v>
      </c>
      <c r="E60" s="69" t="s">
        <v>190</v>
      </c>
      <c r="F60" s="36" t="s">
        <v>9</v>
      </c>
      <c r="G60" s="43"/>
      <c r="H60" s="36" t="s">
        <v>13</v>
      </c>
      <c r="I60" s="49">
        <v>50</v>
      </c>
      <c r="J60" s="72">
        <v>0.20837211608886719</v>
      </c>
      <c r="K60" s="36" t="str">
        <f t="shared" si="18"/>
        <v>29C85723</v>
      </c>
      <c r="L60" s="41"/>
      <c r="M60" s="43"/>
      <c r="N60" s="43"/>
      <c r="O60" s="43"/>
      <c r="P60" s="43"/>
      <c r="Q60" s="43"/>
      <c r="R60" s="43"/>
      <c r="S60" s="48"/>
      <c r="T60" s="48"/>
      <c r="U60" s="44">
        <v>20000</v>
      </c>
      <c r="V60" s="44">
        <f t="shared" si="12"/>
        <v>4167.4423217773437</v>
      </c>
      <c r="W60" s="48"/>
      <c r="X60" s="48"/>
      <c r="Y60" s="51"/>
      <c r="Z60" s="51"/>
      <c r="AA60" s="51"/>
    </row>
    <row r="61" spans="1:71" ht="25.5" customHeight="1" x14ac:dyDescent="0.25">
      <c r="A61" s="34">
        <v>54</v>
      </c>
      <c r="B61" s="71">
        <v>42896</v>
      </c>
      <c r="C61" s="48" t="s">
        <v>41</v>
      </c>
      <c r="D61" s="37">
        <f t="shared" si="14"/>
        <v>17</v>
      </c>
      <c r="E61" s="57"/>
      <c r="F61" s="57" t="s">
        <v>68</v>
      </c>
      <c r="G61" s="38" t="s">
        <v>205</v>
      </c>
      <c r="H61" s="57"/>
      <c r="I61" s="59"/>
      <c r="J61" s="48">
        <v>6</v>
      </c>
      <c r="K61" s="48" t="s">
        <v>41</v>
      </c>
      <c r="L61" s="48">
        <v>1.25</v>
      </c>
      <c r="M61" s="48">
        <v>3</v>
      </c>
      <c r="N61" s="48"/>
      <c r="O61" s="41">
        <v>10</v>
      </c>
      <c r="P61" s="38" t="s">
        <v>205</v>
      </c>
      <c r="Q61" s="40">
        <f>SUMIF($D$8:$D$199,D61,$J$8:$J$199)</f>
        <v>6</v>
      </c>
      <c r="R61" s="41">
        <f>INDEX('Giá cước'!$A$7:$F$32,MATCH(BK!P61,'Giá cước'!$B$7:$B$32,0),MATCH(BK!O61,'Giá cước'!$A$7:$F$7,0))</f>
        <v>60000</v>
      </c>
      <c r="S61" s="42">
        <f>R61*Q61</f>
        <v>360000</v>
      </c>
      <c r="T61" s="43">
        <f>(M61-1)*100000</f>
        <v>200000</v>
      </c>
      <c r="U61" s="44">
        <v>9000</v>
      </c>
      <c r="V61" s="44">
        <f t="shared" si="12"/>
        <v>54000</v>
      </c>
      <c r="W61" s="45">
        <f>SUMIF($D$8:$D$201,D61,$V$8:$V$201)</f>
        <v>54000</v>
      </c>
      <c r="X61" s="44">
        <f>S61+T61+W61</f>
        <v>614000</v>
      </c>
      <c r="Y61" s="51"/>
      <c r="Z61" s="51"/>
      <c r="AA61" s="51"/>
    </row>
    <row r="62" spans="1:71" ht="25.5" customHeight="1" x14ac:dyDescent="0.25">
      <c r="A62" s="34">
        <v>55</v>
      </c>
      <c r="B62" s="71">
        <v>42926</v>
      </c>
      <c r="C62" s="43" t="s">
        <v>72</v>
      </c>
      <c r="D62" s="37">
        <f t="shared" si="14"/>
        <v>18</v>
      </c>
      <c r="E62" s="69" t="s">
        <v>69</v>
      </c>
      <c r="F62" s="61" t="s">
        <v>70</v>
      </c>
      <c r="G62" s="41"/>
      <c r="H62" s="61" t="s">
        <v>71</v>
      </c>
      <c r="I62" s="62">
        <v>7</v>
      </c>
      <c r="J62" s="62">
        <v>0.6248321533203125</v>
      </c>
      <c r="K62" s="43" t="s">
        <v>72</v>
      </c>
      <c r="L62" s="43"/>
      <c r="M62" s="41"/>
      <c r="N62" s="41"/>
      <c r="O62" s="41"/>
      <c r="P62" s="41"/>
      <c r="Q62" s="41"/>
      <c r="R62" s="41"/>
      <c r="S62" s="41"/>
      <c r="T62" s="41"/>
      <c r="U62" s="44">
        <v>9000</v>
      </c>
      <c r="V62" s="44">
        <f t="shared" si="12"/>
        <v>5623.4893798828125</v>
      </c>
      <c r="W62" s="41"/>
      <c r="X62" s="41"/>
      <c r="Y62" s="73"/>
      <c r="Z62" s="73"/>
      <c r="AA62" s="73"/>
    </row>
    <row r="63" spans="1:71" ht="25.5" customHeight="1" x14ac:dyDescent="0.25">
      <c r="A63" s="34">
        <v>56</v>
      </c>
      <c r="B63" s="71">
        <v>42926</v>
      </c>
      <c r="C63" s="36" t="str">
        <f>C62</f>
        <v>29C85516</v>
      </c>
      <c r="D63" s="37">
        <f t="shared" si="14"/>
        <v>18</v>
      </c>
      <c r="E63" s="69" t="s">
        <v>69</v>
      </c>
      <c r="F63" s="61" t="s">
        <v>70</v>
      </c>
      <c r="G63" s="41"/>
      <c r="H63" s="61" t="s">
        <v>73</v>
      </c>
      <c r="I63" s="62">
        <v>7</v>
      </c>
      <c r="J63" s="72">
        <v>0.95036125183105469</v>
      </c>
      <c r="K63" s="36" t="str">
        <f>K62</f>
        <v>29C85516</v>
      </c>
      <c r="L63" s="43"/>
      <c r="M63" s="41"/>
      <c r="N63" s="41"/>
      <c r="O63" s="41"/>
      <c r="P63" s="41"/>
      <c r="Q63" s="41"/>
      <c r="R63" s="41"/>
      <c r="S63" s="41"/>
      <c r="T63" s="41"/>
      <c r="U63" s="44">
        <v>9000</v>
      </c>
      <c r="V63" s="44">
        <f t="shared" si="12"/>
        <v>8553.2512664794922</v>
      </c>
      <c r="W63" s="41"/>
      <c r="X63" s="41"/>
      <c r="Y63" s="73"/>
      <c r="Z63" s="73"/>
      <c r="AA63" s="73"/>
    </row>
    <row r="64" spans="1:71" ht="25.5" customHeight="1" x14ac:dyDescent="0.25">
      <c r="A64" s="34">
        <v>57</v>
      </c>
      <c r="B64" s="71">
        <v>42988</v>
      </c>
      <c r="C64" s="43" t="s">
        <v>72</v>
      </c>
      <c r="D64" s="37">
        <f t="shared" si="14"/>
        <v>18</v>
      </c>
      <c r="E64" s="69" t="s">
        <v>74</v>
      </c>
      <c r="F64" s="61" t="s">
        <v>75</v>
      </c>
      <c r="G64" s="48"/>
      <c r="H64" s="61" t="s">
        <v>19</v>
      </c>
      <c r="I64" s="62">
        <v>33</v>
      </c>
      <c r="J64" s="62">
        <v>1.1642379760742187</v>
      </c>
      <c r="K64" s="43" t="s">
        <v>72</v>
      </c>
      <c r="L64" s="48"/>
      <c r="M64" s="48"/>
      <c r="N64" s="48"/>
      <c r="O64" s="48"/>
      <c r="P64" s="48"/>
      <c r="Q64" s="48"/>
      <c r="R64" s="48"/>
      <c r="S64" s="48"/>
      <c r="T64" s="48"/>
      <c r="U64" s="44">
        <v>9000</v>
      </c>
      <c r="V64" s="44">
        <f t="shared" si="12"/>
        <v>10478.141784667969</v>
      </c>
      <c r="W64" s="48"/>
      <c r="X64" s="48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</row>
    <row r="65" spans="1:71" ht="25.5" customHeight="1" x14ac:dyDescent="0.25">
      <c r="A65" s="34">
        <v>58</v>
      </c>
      <c r="B65" s="71">
        <v>42988</v>
      </c>
      <c r="C65" s="36" t="str">
        <f>C64</f>
        <v>29C85516</v>
      </c>
      <c r="D65" s="37">
        <f t="shared" si="14"/>
        <v>18</v>
      </c>
      <c r="E65" s="69" t="s">
        <v>74</v>
      </c>
      <c r="F65" s="61" t="s">
        <v>75</v>
      </c>
      <c r="G65" s="48"/>
      <c r="H65" s="61" t="s">
        <v>76</v>
      </c>
      <c r="I65" s="62">
        <v>33</v>
      </c>
      <c r="J65" s="72">
        <v>1.1658554077148437</v>
      </c>
      <c r="K65" s="36" t="str">
        <f>K64</f>
        <v>29C85516</v>
      </c>
      <c r="L65" s="48"/>
      <c r="M65" s="48"/>
      <c r="N65" s="48"/>
      <c r="O65" s="48"/>
      <c r="P65" s="48"/>
      <c r="Q65" s="48"/>
      <c r="R65" s="48"/>
      <c r="S65" s="48"/>
      <c r="T65" s="48"/>
      <c r="U65" s="44">
        <v>9000</v>
      </c>
      <c r="V65" s="44">
        <f t="shared" si="12"/>
        <v>10492.698669433594</v>
      </c>
      <c r="W65" s="48"/>
      <c r="X65" s="48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</row>
    <row r="66" spans="1:71" ht="25.5" customHeight="1" x14ac:dyDescent="0.25">
      <c r="A66" s="34">
        <v>59</v>
      </c>
      <c r="B66" s="71">
        <v>43019</v>
      </c>
      <c r="C66" s="48" t="s">
        <v>72</v>
      </c>
      <c r="D66" s="37">
        <f t="shared" si="14"/>
        <v>18</v>
      </c>
      <c r="E66" s="57"/>
      <c r="F66" s="57" t="s">
        <v>77</v>
      </c>
      <c r="G66" s="38" t="s">
        <v>205</v>
      </c>
      <c r="H66" s="57"/>
      <c r="I66" s="48"/>
      <c r="J66" s="48">
        <v>5</v>
      </c>
      <c r="K66" s="48" t="s">
        <v>72</v>
      </c>
      <c r="L66" s="48">
        <v>2.5</v>
      </c>
      <c r="M66" s="48">
        <v>2</v>
      </c>
      <c r="N66" s="48"/>
      <c r="O66" s="41">
        <v>11</v>
      </c>
      <c r="P66" s="38" t="s">
        <v>205</v>
      </c>
      <c r="Q66" s="40">
        <f>SUMIF($D$8:$D$199,D66,$J$8:$J$199)</f>
        <v>11.90528678894043</v>
      </c>
      <c r="R66" s="41">
        <f>INDEX('Giá cước'!$A$7:$F$32,MATCH(BK!P66,'Giá cước'!$B$7:$B$32,0),MATCH(BK!O66,'Giá cước'!$A$7:$F$7,0))</f>
        <v>52000</v>
      </c>
      <c r="S66" s="42">
        <f>R66*Q66</f>
        <v>619074.91302490234</v>
      </c>
      <c r="T66" s="43">
        <f>(M66-1)*100000</f>
        <v>100000</v>
      </c>
      <c r="U66" s="44">
        <v>9000</v>
      </c>
      <c r="V66" s="44">
        <f t="shared" si="12"/>
        <v>45000</v>
      </c>
      <c r="W66" s="45">
        <f>SUMIF($D$8:$D$201,D66,$V$8:$V$201)</f>
        <v>107147.58110046387</v>
      </c>
      <c r="X66" s="44">
        <f>S66+T66+W66</f>
        <v>826222.49412536621</v>
      </c>
      <c r="Y66" s="51"/>
      <c r="Z66" s="51"/>
      <c r="AA66" s="51"/>
    </row>
    <row r="67" spans="1:71" ht="25.5" customHeight="1" x14ac:dyDescent="0.25">
      <c r="A67" s="34">
        <v>60</v>
      </c>
      <c r="B67" s="71">
        <v>43019</v>
      </c>
      <c r="C67" s="36" t="str">
        <f>C66</f>
        <v>29C85516</v>
      </c>
      <c r="D67" s="37">
        <f t="shared" si="14"/>
        <v>18</v>
      </c>
      <c r="E67" s="57"/>
      <c r="F67" s="57" t="s">
        <v>42</v>
      </c>
      <c r="G67" s="48"/>
      <c r="H67" s="57"/>
      <c r="I67" s="48"/>
      <c r="J67" s="56">
        <v>3</v>
      </c>
      <c r="K67" s="36" t="str">
        <f>K66</f>
        <v>29C85516</v>
      </c>
      <c r="L67" s="48"/>
      <c r="M67" s="48"/>
      <c r="N67" s="48"/>
      <c r="O67" s="48"/>
      <c r="P67" s="48"/>
      <c r="Q67" s="48"/>
      <c r="R67" s="48"/>
      <c r="S67" s="48"/>
      <c r="T67" s="48"/>
      <c r="U67" s="44">
        <v>9000</v>
      </c>
      <c r="V67" s="44">
        <f t="shared" si="12"/>
        <v>27000</v>
      </c>
      <c r="W67" s="48"/>
      <c r="X67" s="48"/>
      <c r="Y67" s="51"/>
      <c r="Z67" s="51"/>
      <c r="AA67" s="51"/>
    </row>
    <row r="68" spans="1:71" ht="25.5" customHeight="1" x14ac:dyDescent="0.25">
      <c r="A68" s="34">
        <v>61</v>
      </c>
      <c r="B68" s="71">
        <v>43079</v>
      </c>
      <c r="C68" s="43" t="s">
        <v>240</v>
      </c>
      <c r="D68" s="37">
        <f t="shared" si="14"/>
        <v>19</v>
      </c>
      <c r="E68" s="69" t="s">
        <v>78</v>
      </c>
      <c r="F68" s="61" t="s">
        <v>79</v>
      </c>
      <c r="G68" s="38" t="s">
        <v>209</v>
      </c>
      <c r="H68" s="61" t="s">
        <v>19</v>
      </c>
      <c r="I68" s="62">
        <v>3</v>
      </c>
      <c r="J68" s="62">
        <v>0.10583996772766113</v>
      </c>
      <c r="K68" s="43" t="s">
        <v>240</v>
      </c>
      <c r="L68" s="43">
        <v>1.25</v>
      </c>
      <c r="M68" s="48">
        <v>2</v>
      </c>
      <c r="N68" s="48"/>
      <c r="O68" s="41">
        <v>10</v>
      </c>
      <c r="P68" s="38" t="s">
        <v>209</v>
      </c>
      <c r="Q68" s="40">
        <f>SUMIF($D$8:$D$199,D68,$J$8:$J$199)</f>
        <v>6.849700927734375</v>
      </c>
      <c r="R68" s="41">
        <f>INDEX('Giá cước'!$A$7:$F$32,MATCH(BK!P68,'Giá cước'!$B$7:$B$32,0),MATCH(BK!O68,'Giá cước'!$A$7:$F$7,0))</f>
        <v>117000</v>
      </c>
      <c r="S68" s="42">
        <f>R68*Q68</f>
        <v>801415.00854492188</v>
      </c>
      <c r="T68" s="43">
        <f>(M68-1)*200000</f>
        <v>200000</v>
      </c>
      <c r="U68" s="44">
        <v>9000</v>
      </c>
      <c r="V68" s="44">
        <f t="shared" si="12"/>
        <v>952.5597095489502</v>
      </c>
      <c r="W68" s="45">
        <f>SUMIF($D$8:$D$201,D68,$V$8:$V$201)</f>
        <v>61647.308349609375</v>
      </c>
      <c r="X68" s="44">
        <f>S68+T68+W68</f>
        <v>1063062.3168945313</v>
      </c>
      <c r="Y68" s="51"/>
      <c r="Z68" s="51"/>
      <c r="AA68" s="51"/>
    </row>
    <row r="69" spans="1:71" ht="25.5" customHeight="1" x14ac:dyDescent="0.25">
      <c r="A69" s="34">
        <v>62</v>
      </c>
      <c r="B69" s="71">
        <v>43079</v>
      </c>
      <c r="C69" s="36" t="str">
        <f t="shared" ref="C69:C92" si="19">C68</f>
        <v>29C-85723</v>
      </c>
      <c r="D69" s="37">
        <f t="shared" si="14"/>
        <v>19</v>
      </c>
      <c r="E69" s="69" t="s">
        <v>78</v>
      </c>
      <c r="F69" s="61" t="s">
        <v>80</v>
      </c>
      <c r="G69" s="48"/>
      <c r="H69" s="61" t="s">
        <v>58</v>
      </c>
      <c r="I69" s="62">
        <v>2</v>
      </c>
      <c r="J69" s="72">
        <v>0.10214376449584961</v>
      </c>
      <c r="K69" s="36" t="str">
        <f t="shared" ref="K69:K92" si="20">K68</f>
        <v>29C-85723</v>
      </c>
      <c r="L69" s="43"/>
      <c r="M69" s="48"/>
      <c r="N69" s="48"/>
      <c r="O69" s="48"/>
      <c r="P69" s="48"/>
      <c r="Q69" s="48"/>
      <c r="R69" s="48"/>
      <c r="S69" s="48"/>
      <c r="T69" s="48"/>
      <c r="U69" s="44">
        <v>9000</v>
      </c>
      <c r="V69" s="44">
        <f t="shared" si="12"/>
        <v>919.29388046264648</v>
      </c>
      <c r="W69" s="48"/>
      <c r="X69" s="48"/>
      <c r="Y69" s="51"/>
      <c r="Z69" s="51"/>
      <c r="AA69" s="51"/>
    </row>
    <row r="70" spans="1:71" ht="25.5" customHeight="1" x14ac:dyDescent="0.25">
      <c r="A70" s="34">
        <v>63</v>
      </c>
      <c r="B70" s="71">
        <v>43079</v>
      </c>
      <c r="C70" s="36" t="str">
        <f t="shared" si="19"/>
        <v>29C-85723</v>
      </c>
      <c r="D70" s="37">
        <f t="shared" si="14"/>
        <v>19</v>
      </c>
      <c r="E70" s="69" t="s">
        <v>78</v>
      </c>
      <c r="F70" s="61" t="s">
        <v>81</v>
      </c>
      <c r="G70" s="48"/>
      <c r="H70" s="61" t="s">
        <v>32</v>
      </c>
      <c r="I70" s="62">
        <v>1</v>
      </c>
      <c r="J70" s="72">
        <v>5.1071882247924805E-2</v>
      </c>
      <c r="K70" s="36" t="str">
        <f t="shared" si="20"/>
        <v>29C-85723</v>
      </c>
      <c r="L70" s="43"/>
      <c r="M70" s="48"/>
      <c r="N70" s="48"/>
      <c r="O70" s="48"/>
      <c r="P70" s="48"/>
      <c r="Q70" s="48"/>
      <c r="R70" s="48"/>
      <c r="S70" s="48"/>
      <c r="T70" s="48"/>
      <c r="U70" s="44">
        <v>9000</v>
      </c>
      <c r="V70" s="44">
        <f t="shared" si="12"/>
        <v>459.64694023132324</v>
      </c>
      <c r="W70" s="48"/>
      <c r="X70" s="48"/>
      <c r="Y70" s="51"/>
      <c r="Z70" s="51"/>
      <c r="AA70" s="51"/>
    </row>
    <row r="71" spans="1:71" ht="25.5" customHeight="1" x14ac:dyDescent="0.25">
      <c r="A71" s="34">
        <v>64</v>
      </c>
      <c r="B71" s="71">
        <v>43079</v>
      </c>
      <c r="C71" s="36" t="str">
        <f t="shared" si="19"/>
        <v>29C-85723</v>
      </c>
      <c r="D71" s="37">
        <f t="shared" si="14"/>
        <v>19</v>
      </c>
      <c r="E71" s="69" t="s">
        <v>78</v>
      </c>
      <c r="F71" s="61" t="s">
        <v>82</v>
      </c>
      <c r="G71" s="48"/>
      <c r="H71" s="61" t="s">
        <v>33</v>
      </c>
      <c r="I71" s="62">
        <v>1</v>
      </c>
      <c r="J71" s="72">
        <v>7.2927951812744141E-2</v>
      </c>
      <c r="K71" s="36" t="str">
        <f t="shared" si="20"/>
        <v>29C-85723</v>
      </c>
      <c r="L71" s="43"/>
      <c r="M71" s="48"/>
      <c r="N71" s="48"/>
      <c r="O71" s="48"/>
      <c r="P71" s="48"/>
      <c r="Q71" s="48"/>
      <c r="R71" s="48"/>
      <c r="S71" s="48"/>
      <c r="T71" s="48"/>
      <c r="U71" s="44">
        <v>9000</v>
      </c>
      <c r="V71" s="44">
        <f t="shared" si="12"/>
        <v>656.35156631469727</v>
      </c>
      <c r="W71" s="48"/>
      <c r="X71" s="48"/>
      <c r="Y71" s="51"/>
      <c r="Z71" s="51"/>
      <c r="AA71" s="51"/>
    </row>
    <row r="72" spans="1:71" ht="25.5" customHeight="1" x14ac:dyDescent="0.25">
      <c r="A72" s="34">
        <v>65</v>
      </c>
      <c r="B72" s="71">
        <v>43079</v>
      </c>
      <c r="C72" s="36" t="str">
        <f t="shared" si="19"/>
        <v>29C-85723</v>
      </c>
      <c r="D72" s="37">
        <f t="shared" si="14"/>
        <v>19</v>
      </c>
      <c r="E72" s="69" t="s">
        <v>78</v>
      </c>
      <c r="F72" s="61" t="s">
        <v>83</v>
      </c>
      <c r="G72" s="48"/>
      <c r="H72" s="61" t="s">
        <v>34</v>
      </c>
      <c r="I72" s="62">
        <v>2</v>
      </c>
      <c r="J72" s="72">
        <v>5.7199954986572266E-2</v>
      </c>
      <c r="K72" s="36" t="str">
        <f t="shared" si="20"/>
        <v>29C-85723</v>
      </c>
      <c r="L72" s="43"/>
      <c r="M72" s="48"/>
      <c r="N72" s="48"/>
      <c r="O72" s="48"/>
      <c r="P72" s="48"/>
      <c r="Q72" s="48"/>
      <c r="R72" s="48"/>
      <c r="S72" s="48"/>
      <c r="T72" s="48"/>
      <c r="U72" s="44">
        <v>9000</v>
      </c>
      <c r="V72" s="44">
        <f t="shared" ref="V72:V103" si="21">U72*J72</f>
        <v>514.79959487915039</v>
      </c>
      <c r="W72" s="48"/>
      <c r="X72" s="48"/>
      <c r="Y72" s="51"/>
      <c r="Z72" s="51"/>
      <c r="AA72" s="51"/>
    </row>
    <row r="73" spans="1:71" ht="25.5" customHeight="1" x14ac:dyDescent="0.25">
      <c r="A73" s="34">
        <v>66</v>
      </c>
      <c r="B73" s="71">
        <v>43079</v>
      </c>
      <c r="C73" s="36" t="str">
        <f t="shared" si="19"/>
        <v>29C-85723</v>
      </c>
      <c r="D73" s="37">
        <f t="shared" si="14"/>
        <v>19</v>
      </c>
      <c r="E73" s="69" t="s">
        <v>78</v>
      </c>
      <c r="F73" s="61" t="s">
        <v>84</v>
      </c>
      <c r="G73" s="48"/>
      <c r="H73" s="61" t="s">
        <v>85</v>
      </c>
      <c r="I73" s="62">
        <v>4</v>
      </c>
      <c r="J73" s="72">
        <v>0.3675994873046875</v>
      </c>
      <c r="K73" s="36" t="str">
        <f t="shared" si="20"/>
        <v>29C-85723</v>
      </c>
      <c r="L73" s="43"/>
      <c r="M73" s="48"/>
      <c r="N73" s="48"/>
      <c r="O73" s="48"/>
      <c r="P73" s="48"/>
      <c r="Q73" s="48"/>
      <c r="R73" s="48"/>
      <c r="S73" s="48"/>
      <c r="T73" s="48"/>
      <c r="U73" s="44">
        <v>9000</v>
      </c>
      <c r="V73" s="44">
        <f t="shared" si="21"/>
        <v>3308.3953857421875</v>
      </c>
      <c r="W73" s="48"/>
      <c r="X73" s="48"/>
      <c r="Y73" s="51"/>
      <c r="Z73" s="51"/>
      <c r="AA73" s="51"/>
    </row>
    <row r="74" spans="1:71" ht="25.5" customHeight="1" x14ac:dyDescent="0.25">
      <c r="A74" s="34">
        <v>67</v>
      </c>
      <c r="B74" s="71">
        <v>43079</v>
      </c>
      <c r="C74" s="36" t="str">
        <f t="shared" si="19"/>
        <v>29C-85723</v>
      </c>
      <c r="D74" s="37">
        <f t="shared" ref="D74:D105" si="22">IF(K74=K73,D73,MAX(D73+1))</f>
        <v>19</v>
      </c>
      <c r="E74" s="69" t="s">
        <v>78</v>
      </c>
      <c r="F74" s="61" t="s">
        <v>86</v>
      </c>
      <c r="G74" s="48"/>
      <c r="H74" s="61" t="s">
        <v>87</v>
      </c>
      <c r="I74" s="62">
        <v>2</v>
      </c>
      <c r="J74" s="72">
        <v>0.20607995986938477</v>
      </c>
      <c r="K74" s="36" t="str">
        <f t="shared" si="20"/>
        <v>29C-85723</v>
      </c>
      <c r="L74" s="43"/>
      <c r="M74" s="48"/>
      <c r="N74" s="48"/>
      <c r="O74" s="48"/>
      <c r="P74" s="48"/>
      <c r="Q74" s="48"/>
      <c r="R74" s="48"/>
      <c r="S74" s="48"/>
      <c r="T74" s="48"/>
      <c r="U74" s="44">
        <v>9000</v>
      </c>
      <c r="V74" s="44">
        <f t="shared" si="21"/>
        <v>1854.7196388244629</v>
      </c>
      <c r="W74" s="48"/>
      <c r="X74" s="48"/>
      <c r="Y74" s="51"/>
      <c r="Z74" s="51"/>
      <c r="AA74" s="51"/>
    </row>
    <row r="75" spans="1:71" ht="25.5" customHeight="1" x14ac:dyDescent="0.25">
      <c r="A75" s="34">
        <v>68</v>
      </c>
      <c r="B75" s="71">
        <v>43079</v>
      </c>
      <c r="C75" s="36" t="str">
        <f t="shared" si="19"/>
        <v>29C-85723</v>
      </c>
      <c r="D75" s="37">
        <f t="shared" si="22"/>
        <v>19</v>
      </c>
      <c r="E75" s="69" t="s">
        <v>78</v>
      </c>
      <c r="F75" s="61" t="s">
        <v>88</v>
      </c>
      <c r="G75" s="48"/>
      <c r="H75" s="61" t="s">
        <v>35</v>
      </c>
      <c r="I75" s="62">
        <v>2</v>
      </c>
      <c r="J75" s="72">
        <v>0.24839973449707031</v>
      </c>
      <c r="K75" s="36" t="str">
        <f t="shared" si="20"/>
        <v>29C-85723</v>
      </c>
      <c r="L75" s="43"/>
      <c r="M75" s="48"/>
      <c r="N75" s="48"/>
      <c r="O75" s="48"/>
      <c r="P75" s="48"/>
      <c r="Q75" s="48"/>
      <c r="R75" s="48"/>
      <c r="S75" s="48"/>
      <c r="T75" s="48"/>
      <c r="U75" s="44">
        <v>9000</v>
      </c>
      <c r="V75" s="44">
        <f t="shared" si="21"/>
        <v>2235.5976104736328</v>
      </c>
      <c r="W75" s="48"/>
      <c r="X75" s="48"/>
      <c r="Y75" s="51"/>
      <c r="Z75" s="51"/>
      <c r="AA75" s="51"/>
    </row>
    <row r="76" spans="1:71" ht="25.5" customHeight="1" x14ac:dyDescent="0.25">
      <c r="A76" s="34">
        <v>69</v>
      </c>
      <c r="B76" s="71">
        <v>43079</v>
      </c>
      <c r="C76" s="36" t="str">
        <f t="shared" si="19"/>
        <v>29C-85723</v>
      </c>
      <c r="D76" s="37">
        <f t="shared" si="22"/>
        <v>19</v>
      </c>
      <c r="E76" s="69" t="s">
        <v>78</v>
      </c>
      <c r="F76" s="61" t="s">
        <v>89</v>
      </c>
      <c r="G76" s="48"/>
      <c r="H76" s="61" t="s">
        <v>90</v>
      </c>
      <c r="I76" s="62">
        <v>1</v>
      </c>
      <c r="J76" s="72">
        <v>0.25519943237304688</v>
      </c>
      <c r="K76" s="36" t="str">
        <f t="shared" si="20"/>
        <v>29C-85723</v>
      </c>
      <c r="L76" s="43"/>
      <c r="M76" s="48"/>
      <c r="N76" s="48"/>
      <c r="O76" s="48"/>
      <c r="P76" s="48"/>
      <c r="Q76" s="48"/>
      <c r="R76" s="48"/>
      <c r="S76" s="48"/>
      <c r="T76" s="48"/>
      <c r="U76" s="44">
        <v>9000</v>
      </c>
      <c r="V76" s="44">
        <f t="shared" si="21"/>
        <v>2296.7948913574219</v>
      </c>
      <c r="W76" s="48"/>
      <c r="X76" s="48"/>
      <c r="Y76" s="51"/>
      <c r="Z76" s="51"/>
      <c r="AA76" s="51"/>
    </row>
    <row r="77" spans="1:71" ht="25.5" customHeight="1" x14ac:dyDescent="0.25">
      <c r="A77" s="34">
        <v>70</v>
      </c>
      <c r="B77" s="71">
        <v>43079</v>
      </c>
      <c r="C77" s="36" t="str">
        <f t="shared" si="19"/>
        <v>29C-85723</v>
      </c>
      <c r="D77" s="37">
        <f t="shared" si="22"/>
        <v>19</v>
      </c>
      <c r="E77" s="69" t="s">
        <v>78</v>
      </c>
      <c r="F77" s="61" t="s">
        <v>91</v>
      </c>
      <c r="G77" s="48"/>
      <c r="H77" s="61" t="s">
        <v>92</v>
      </c>
      <c r="I77" s="62">
        <v>1</v>
      </c>
      <c r="J77" s="72">
        <v>9.3823432922363281E-2</v>
      </c>
      <c r="K77" s="36" t="str">
        <f t="shared" si="20"/>
        <v>29C-85723</v>
      </c>
      <c r="L77" s="43"/>
      <c r="M77" s="48"/>
      <c r="N77" s="48"/>
      <c r="O77" s="48"/>
      <c r="P77" s="48"/>
      <c r="Q77" s="48"/>
      <c r="R77" s="48"/>
      <c r="S77" s="48"/>
      <c r="T77" s="48"/>
      <c r="U77" s="44">
        <v>9000</v>
      </c>
      <c r="V77" s="44">
        <f t="shared" si="21"/>
        <v>844.41089630126953</v>
      </c>
      <c r="W77" s="48"/>
      <c r="X77" s="48"/>
      <c r="Y77" s="51"/>
      <c r="Z77" s="51"/>
      <c r="AA77" s="51"/>
    </row>
    <row r="78" spans="1:71" ht="25.5" customHeight="1" x14ac:dyDescent="0.25">
      <c r="A78" s="34">
        <v>71</v>
      </c>
      <c r="B78" s="71">
        <v>43079</v>
      </c>
      <c r="C78" s="36" t="str">
        <f t="shared" si="19"/>
        <v>29C-85723</v>
      </c>
      <c r="D78" s="37">
        <f t="shared" si="22"/>
        <v>19</v>
      </c>
      <c r="E78" s="69" t="s">
        <v>78</v>
      </c>
      <c r="F78" s="61" t="s">
        <v>93</v>
      </c>
      <c r="G78" s="48"/>
      <c r="H78" s="61" t="s">
        <v>94</v>
      </c>
      <c r="I78" s="62">
        <v>1</v>
      </c>
      <c r="J78" s="72">
        <v>4.5359969139099121E-2</v>
      </c>
      <c r="K78" s="36" t="str">
        <f t="shared" si="20"/>
        <v>29C-85723</v>
      </c>
      <c r="L78" s="43"/>
      <c r="M78" s="48"/>
      <c r="N78" s="48"/>
      <c r="O78" s="48"/>
      <c r="P78" s="48"/>
      <c r="Q78" s="48"/>
      <c r="R78" s="48"/>
      <c r="S78" s="48"/>
      <c r="T78" s="48"/>
      <c r="U78" s="44">
        <v>9000</v>
      </c>
      <c r="V78" s="44">
        <f t="shared" si="21"/>
        <v>408.23972225189209</v>
      </c>
      <c r="W78" s="48"/>
      <c r="X78" s="48"/>
      <c r="Y78" s="51"/>
      <c r="Z78" s="51"/>
      <c r="AA78" s="51"/>
    </row>
    <row r="79" spans="1:71" ht="25.5" customHeight="1" x14ac:dyDescent="0.25">
      <c r="A79" s="34">
        <v>72</v>
      </c>
      <c r="B79" s="71">
        <v>43079</v>
      </c>
      <c r="C79" s="36" t="str">
        <f t="shared" si="19"/>
        <v>29C-85723</v>
      </c>
      <c r="D79" s="37">
        <f t="shared" si="22"/>
        <v>19</v>
      </c>
      <c r="E79" s="69" t="s">
        <v>78</v>
      </c>
      <c r="F79" s="61" t="s">
        <v>95</v>
      </c>
      <c r="G79" s="48"/>
      <c r="H79" s="61" t="s">
        <v>96</v>
      </c>
      <c r="I79" s="62">
        <v>1</v>
      </c>
      <c r="J79" s="72">
        <v>4.4755101203918457E-2</v>
      </c>
      <c r="K79" s="36" t="str">
        <f t="shared" si="20"/>
        <v>29C-85723</v>
      </c>
      <c r="L79" s="43"/>
      <c r="M79" s="48"/>
      <c r="N79" s="48"/>
      <c r="O79" s="48"/>
      <c r="P79" s="48"/>
      <c r="Q79" s="48"/>
      <c r="R79" s="48"/>
      <c r="S79" s="48"/>
      <c r="T79" s="48"/>
      <c r="U79" s="44">
        <v>9000</v>
      </c>
      <c r="V79" s="44">
        <f t="shared" si="21"/>
        <v>402.79591083526611</v>
      </c>
      <c r="W79" s="48"/>
      <c r="X79" s="48"/>
      <c r="Y79" s="51"/>
      <c r="Z79" s="51"/>
      <c r="AA79" s="51"/>
    </row>
    <row r="80" spans="1:71" ht="25.5" customHeight="1" x14ac:dyDescent="0.25">
      <c r="A80" s="34">
        <v>73</v>
      </c>
      <c r="B80" s="71">
        <v>43079</v>
      </c>
      <c r="C80" s="36" t="str">
        <f t="shared" si="19"/>
        <v>29C-85723</v>
      </c>
      <c r="D80" s="37">
        <f t="shared" si="22"/>
        <v>19</v>
      </c>
      <c r="E80" s="69" t="s">
        <v>78</v>
      </c>
      <c r="F80" s="61" t="s">
        <v>97</v>
      </c>
      <c r="G80" s="48"/>
      <c r="H80" s="61" t="s">
        <v>98</v>
      </c>
      <c r="I80" s="62">
        <v>1</v>
      </c>
      <c r="J80" s="72">
        <v>2.1999955177307129E-2</v>
      </c>
      <c r="K80" s="36" t="str">
        <f t="shared" si="20"/>
        <v>29C-85723</v>
      </c>
      <c r="L80" s="43"/>
      <c r="M80" s="48"/>
      <c r="N80" s="48"/>
      <c r="O80" s="48"/>
      <c r="P80" s="48"/>
      <c r="Q80" s="48"/>
      <c r="R80" s="48"/>
      <c r="S80" s="48"/>
      <c r="T80" s="48"/>
      <c r="U80" s="44">
        <v>9000</v>
      </c>
      <c r="V80" s="44">
        <f t="shared" si="21"/>
        <v>197.99959659576416</v>
      </c>
      <c r="W80" s="48"/>
      <c r="X80" s="48"/>
      <c r="Y80" s="51"/>
      <c r="Z80" s="51"/>
      <c r="AA80" s="51"/>
    </row>
    <row r="81" spans="1:27" ht="25.5" customHeight="1" x14ac:dyDescent="0.25">
      <c r="A81" s="34">
        <v>74</v>
      </c>
      <c r="B81" s="71">
        <v>43079</v>
      </c>
      <c r="C81" s="36" t="str">
        <f t="shared" si="19"/>
        <v>29C-85723</v>
      </c>
      <c r="D81" s="37">
        <f t="shared" si="22"/>
        <v>19</v>
      </c>
      <c r="E81" s="69" t="s">
        <v>78</v>
      </c>
      <c r="F81" s="61" t="s">
        <v>99</v>
      </c>
      <c r="G81" s="48"/>
      <c r="H81" s="61" t="s">
        <v>100</v>
      </c>
      <c r="I81" s="62">
        <v>1</v>
      </c>
      <c r="J81" s="72">
        <v>4.4999957084655762E-2</v>
      </c>
      <c r="K81" s="36" t="str">
        <f t="shared" si="20"/>
        <v>29C-85723</v>
      </c>
      <c r="L81" s="43"/>
      <c r="M81" s="48"/>
      <c r="N81" s="48"/>
      <c r="O81" s="48"/>
      <c r="P81" s="48"/>
      <c r="Q81" s="48"/>
      <c r="R81" s="48"/>
      <c r="S81" s="48"/>
      <c r="T81" s="48"/>
      <c r="U81" s="44">
        <v>9000</v>
      </c>
      <c r="V81" s="44">
        <f t="shared" si="21"/>
        <v>404.99961376190186</v>
      </c>
      <c r="W81" s="48"/>
      <c r="X81" s="48"/>
      <c r="Y81" s="51"/>
      <c r="Z81" s="51"/>
      <c r="AA81" s="51"/>
    </row>
    <row r="82" spans="1:27" ht="25.5" customHeight="1" x14ac:dyDescent="0.25">
      <c r="A82" s="34">
        <v>75</v>
      </c>
      <c r="B82" s="71">
        <v>43079</v>
      </c>
      <c r="C82" s="36" t="str">
        <f t="shared" si="19"/>
        <v>29C-85723</v>
      </c>
      <c r="D82" s="37">
        <f t="shared" si="22"/>
        <v>19</v>
      </c>
      <c r="E82" s="61" t="s">
        <v>101</v>
      </c>
      <c r="F82" s="68" t="s">
        <v>102</v>
      </c>
      <c r="G82" s="37"/>
      <c r="H82" s="68" t="s">
        <v>90</v>
      </c>
      <c r="I82" s="74">
        <v>5</v>
      </c>
      <c r="J82" s="65">
        <v>1.2759971618652344</v>
      </c>
      <c r="K82" s="36" t="str">
        <f t="shared" si="20"/>
        <v>29C-85723</v>
      </c>
      <c r="L82" s="37"/>
      <c r="M82" s="37"/>
      <c r="N82" s="37"/>
      <c r="O82" s="37"/>
      <c r="P82" s="37"/>
      <c r="Q82" s="37"/>
      <c r="R82" s="37"/>
      <c r="S82" s="37"/>
      <c r="T82" s="37"/>
      <c r="U82" s="44">
        <v>9000</v>
      </c>
      <c r="V82" s="44">
        <f t="shared" si="21"/>
        <v>11483.974456787109</v>
      </c>
      <c r="W82" s="37"/>
      <c r="X82" s="37"/>
    </row>
    <row r="83" spans="1:27" ht="25.5" customHeight="1" x14ac:dyDescent="0.25">
      <c r="A83" s="34">
        <v>76</v>
      </c>
      <c r="B83" s="71">
        <v>43079</v>
      </c>
      <c r="C83" s="36" t="str">
        <f t="shared" si="19"/>
        <v>29C-85723</v>
      </c>
      <c r="D83" s="37">
        <f t="shared" si="22"/>
        <v>19</v>
      </c>
      <c r="E83" s="61" t="s">
        <v>101</v>
      </c>
      <c r="F83" s="68" t="s">
        <v>102</v>
      </c>
      <c r="G83" s="37"/>
      <c r="H83" s="68" t="s">
        <v>94</v>
      </c>
      <c r="I83" s="74">
        <v>5</v>
      </c>
      <c r="J83" s="65">
        <v>0.22679996490478516</v>
      </c>
      <c r="K83" s="36" t="str">
        <f t="shared" si="20"/>
        <v>29C-85723</v>
      </c>
      <c r="L83" s="37"/>
      <c r="M83" s="37"/>
      <c r="N83" s="37"/>
      <c r="O83" s="37"/>
      <c r="P83" s="37"/>
      <c r="Q83" s="37"/>
      <c r="R83" s="37"/>
      <c r="S83" s="37"/>
      <c r="T83" s="37"/>
      <c r="U83" s="44">
        <v>9000</v>
      </c>
      <c r="V83" s="44">
        <f t="shared" si="21"/>
        <v>2041.1996841430664</v>
      </c>
      <c r="W83" s="37"/>
      <c r="X83" s="37"/>
    </row>
    <row r="84" spans="1:27" ht="25.5" customHeight="1" x14ac:dyDescent="0.25">
      <c r="A84" s="34">
        <v>77</v>
      </c>
      <c r="B84" s="71">
        <v>43079</v>
      </c>
      <c r="C84" s="36" t="str">
        <f t="shared" si="19"/>
        <v>29C-85723</v>
      </c>
      <c r="D84" s="37">
        <f t="shared" si="22"/>
        <v>19</v>
      </c>
      <c r="E84" s="61" t="s">
        <v>101</v>
      </c>
      <c r="F84" s="68" t="s">
        <v>102</v>
      </c>
      <c r="G84" s="37"/>
      <c r="H84" s="68" t="s">
        <v>32</v>
      </c>
      <c r="I84" s="74">
        <v>8</v>
      </c>
      <c r="J84" s="65">
        <v>0.40857505798339844</v>
      </c>
      <c r="K84" s="36" t="str">
        <f t="shared" si="20"/>
        <v>29C-85723</v>
      </c>
      <c r="L84" s="37"/>
      <c r="M84" s="37"/>
      <c r="N84" s="37"/>
      <c r="O84" s="37"/>
      <c r="P84" s="37"/>
      <c r="Q84" s="37"/>
      <c r="R84" s="37"/>
      <c r="S84" s="37"/>
      <c r="T84" s="37"/>
      <c r="U84" s="44">
        <v>9000</v>
      </c>
      <c r="V84" s="44">
        <f t="shared" si="21"/>
        <v>3677.1755218505859</v>
      </c>
      <c r="W84" s="37"/>
      <c r="X84" s="37"/>
    </row>
    <row r="85" spans="1:27" ht="25.5" customHeight="1" x14ac:dyDescent="0.25">
      <c r="A85" s="34">
        <v>78</v>
      </c>
      <c r="B85" s="71">
        <v>43079</v>
      </c>
      <c r="C85" s="36" t="str">
        <f t="shared" si="19"/>
        <v>29C-85723</v>
      </c>
      <c r="D85" s="37">
        <f t="shared" si="22"/>
        <v>19</v>
      </c>
      <c r="E85" s="61" t="s">
        <v>101</v>
      </c>
      <c r="F85" s="68" t="s">
        <v>102</v>
      </c>
      <c r="G85" s="37"/>
      <c r="H85" s="68" t="s">
        <v>33</v>
      </c>
      <c r="I85" s="74">
        <v>5</v>
      </c>
      <c r="J85" s="65">
        <v>0.3646392822265625</v>
      </c>
      <c r="K85" s="36" t="str">
        <f t="shared" si="20"/>
        <v>29C-85723</v>
      </c>
      <c r="L85" s="37"/>
      <c r="M85" s="37"/>
      <c r="N85" s="37"/>
      <c r="O85" s="37"/>
      <c r="P85" s="37"/>
      <c r="Q85" s="37"/>
      <c r="R85" s="37"/>
      <c r="S85" s="37"/>
      <c r="T85" s="37"/>
      <c r="U85" s="44">
        <v>9000</v>
      </c>
      <c r="V85" s="44">
        <f t="shared" si="21"/>
        <v>3281.7535400390625</v>
      </c>
      <c r="W85" s="37"/>
      <c r="X85" s="37"/>
    </row>
    <row r="86" spans="1:27" ht="25.5" customHeight="1" x14ac:dyDescent="0.25">
      <c r="A86" s="34">
        <v>79</v>
      </c>
      <c r="B86" s="71">
        <v>43079</v>
      </c>
      <c r="C86" s="36" t="str">
        <f t="shared" si="19"/>
        <v>29C-85723</v>
      </c>
      <c r="D86" s="37">
        <f t="shared" si="22"/>
        <v>19</v>
      </c>
      <c r="E86" s="61" t="s">
        <v>101</v>
      </c>
      <c r="F86" s="53" t="s">
        <v>102</v>
      </c>
      <c r="G86" s="37"/>
      <c r="H86" s="68" t="s">
        <v>85</v>
      </c>
      <c r="I86" s="74">
        <v>10</v>
      </c>
      <c r="J86" s="65">
        <v>0.91899871826171875</v>
      </c>
      <c r="K86" s="36" t="str">
        <f t="shared" si="20"/>
        <v>29C-85723</v>
      </c>
      <c r="L86" s="37"/>
      <c r="M86" s="37"/>
      <c r="N86" s="37"/>
      <c r="O86" s="37"/>
      <c r="P86" s="37"/>
      <c r="Q86" s="37"/>
      <c r="R86" s="37"/>
      <c r="S86" s="37"/>
      <c r="T86" s="37"/>
      <c r="U86" s="44">
        <v>9000</v>
      </c>
      <c r="V86" s="44">
        <f t="shared" si="21"/>
        <v>8270.9884643554687</v>
      </c>
      <c r="W86" s="37"/>
      <c r="X86" s="37"/>
    </row>
    <row r="87" spans="1:27" ht="25.5" customHeight="1" x14ac:dyDescent="0.25">
      <c r="A87" s="34">
        <v>80</v>
      </c>
      <c r="B87" s="71">
        <v>43079</v>
      </c>
      <c r="C87" s="36" t="str">
        <f t="shared" si="19"/>
        <v>29C-85723</v>
      </c>
      <c r="D87" s="37">
        <f t="shared" si="22"/>
        <v>19</v>
      </c>
      <c r="E87" s="61" t="s">
        <v>101</v>
      </c>
      <c r="F87" s="68" t="s">
        <v>102</v>
      </c>
      <c r="G87" s="37"/>
      <c r="H87" s="68" t="s">
        <v>87</v>
      </c>
      <c r="I87" s="74">
        <v>12</v>
      </c>
      <c r="J87" s="65">
        <v>1.2364768981933594</v>
      </c>
      <c r="K87" s="36" t="str">
        <f t="shared" si="20"/>
        <v>29C-85723</v>
      </c>
      <c r="L87" s="37"/>
      <c r="M87" s="37"/>
      <c r="N87" s="37"/>
      <c r="O87" s="37"/>
      <c r="P87" s="37"/>
      <c r="Q87" s="37"/>
      <c r="R87" s="37"/>
      <c r="S87" s="37"/>
      <c r="T87" s="37"/>
      <c r="U87" s="44">
        <v>9000</v>
      </c>
      <c r="V87" s="44">
        <f t="shared" si="21"/>
        <v>11128.292083740234</v>
      </c>
      <c r="W87" s="37"/>
      <c r="X87" s="37"/>
    </row>
    <row r="88" spans="1:27" ht="25.5" customHeight="1" x14ac:dyDescent="0.25">
      <c r="A88" s="34">
        <v>81</v>
      </c>
      <c r="B88" s="71">
        <v>43079</v>
      </c>
      <c r="C88" s="36" t="str">
        <f t="shared" si="19"/>
        <v>29C-85723</v>
      </c>
      <c r="D88" s="37">
        <f t="shared" si="22"/>
        <v>19</v>
      </c>
      <c r="E88" s="61" t="s">
        <v>101</v>
      </c>
      <c r="F88" s="68" t="s">
        <v>102</v>
      </c>
      <c r="G88" s="37"/>
      <c r="H88" s="68" t="s">
        <v>21</v>
      </c>
      <c r="I88" s="74">
        <v>6</v>
      </c>
      <c r="J88" s="65">
        <v>7.1306943893432617E-2</v>
      </c>
      <c r="K88" s="36" t="str">
        <f t="shared" si="20"/>
        <v>29C-85723</v>
      </c>
      <c r="L88" s="37"/>
      <c r="M88" s="37"/>
      <c r="N88" s="37"/>
      <c r="O88" s="37"/>
      <c r="P88" s="37"/>
      <c r="Q88" s="37"/>
      <c r="R88" s="37"/>
      <c r="S88" s="37"/>
      <c r="T88" s="37"/>
      <c r="U88" s="44">
        <v>9000</v>
      </c>
      <c r="V88" s="44">
        <f t="shared" si="21"/>
        <v>641.76249504089355</v>
      </c>
      <c r="W88" s="37"/>
      <c r="X88" s="37"/>
    </row>
    <row r="89" spans="1:27" ht="25.5" customHeight="1" x14ac:dyDescent="0.25">
      <c r="A89" s="34">
        <v>82</v>
      </c>
      <c r="B89" s="71">
        <v>43079</v>
      </c>
      <c r="C89" s="36" t="str">
        <f t="shared" si="19"/>
        <v>29C-85723</v>
      </c>
      <c r="D89" s="37">
        <f t="shared" si="22"/>
        <v>19</v>
      </c>
      <c r="E89" s="61" t="s">
        <v>101</v>
      </c>
      <c r="F89" s="68" t="s">
        <v>102</v>
      </c>
      <c r="G89" s="37"/>
      <c r="H89" s="68" t="s">
        <v>103</v>
      </c>
      <c r="I89" s="74">
        <v>6</v>
      </c>
      <c r="J89" s="65">
        <v>7.1306943893432617E-2</v>
      </c>
      <c r="K89" s="36" t="str">
        <f t="shared" si="20"/>
        <v>29C-85723</v>
      </c>
      <c r="L89" s="37"/>
      <c r="M89" s="37"/>
      <c r="N89" s="37"/>
      <c r="O89" s="37"/>
      <c r="P89" s="37"/>
      <c r="Q89" s="37"/>
      <c r="R89" s="37"/>
      <c r="S89" s="37"/>
      <c r="T89" s="37"/>
      <c r="U89" s="44">
        <v>9000</v>
      </c>
      <c r="V89" s="44">
        <f t="shared" si="21"/>
        <v>641.76249504089355</v>
      </c>
      <c r="W89" s="37"/>
      <c r="X89" s="37"/>
    </row>
    <row r="90" spans="1:27" ht="25.5" customHeight="1" x14ac:dyDescent="0.25">
      <c r="A90" s="34">
        <v>83</v>
      </c>
      <c r="B90" s="71">
        <v>43079</v>
      </c>
      <c r="C90" s="36" t="str">
        <f t="shared" si="19"/>
        <v>29C-85723</v>
      </c>
      <c r="D90" s="37">
        <f t="shared" si="22"/>
        <v>19</v>
      </c>
      <c r="E90" s="61" t="s">
        <v>101</v>
      </c>
      <c r="F90" s="68" t="s">
        <v>102</v>
      </c>
      <c r="G90" s="37"/>
      <c r="H90" s="68" t="s">
        <v>104</v>
      </c>
      <c r="I90" s="74">
        <v>3</v>
      </c>
      <c r="J90" s="65">
        <v>0.1529998779296875</v>
      </c>
      <c r="K90" s="36" t="str">
        <f t="shared" si="20"/>
        <v>29C-85723</v>
      </c>
      <c r="L90" s="37"/>
      <c r="M90" s="37"/>
      <c r="N90" s="37"/>
      <c r="O90" s="37"/>
      <c r="P90" s="37"/>
      <c r="Q90" s="37"/>
      <c r="R90" s="37"/>
      <c r="S90" s="37"/>
      <c r="T90" s="37"/>
      <c r="U90" s="44">
        <v>9000</v>
      </c>
      <c r="V90" s="44">
        <f t="shared" si="21"/>
        <v>1376.9989013671875</v>
      </c>
      <c r="W90" s="37"/>
      <c r="X90" s="37"/>
    </row>
    <row r="91" spans="1:27" ht="25.5" customHeight="1" x14ac:dyDescent="0.25">
      <c r="A91" s="34">
        <v>84</v>
      </c>
      <c r="B91" s="71">
        <v>43079</v>
      </c>
      <c r="C91" s="36" t="str">
        <f t="shared" si="19"/>
        <v>29C-85723</v>
      </c>
      <c r="D91" s="37">
        <f t="shared" si="22"/>
        <v>19</v>
      </c>
      <c r="E91" s="61" t="s">
        <v>101</v>
      </c>
      <c r="F91" s="68" t="s">
        <v>102</v>
      </c>
      <c r="G91" s="37"/>
      <c r="H91" s="68" t="s">
        <v>19</v>
      </c>
      <c r="I91" s="74">
        <v>5</v>
      </c>
      <c r="J91" s="65">
        <v>0.17639970779418945</v>
      </c>
      <c r="K91" s="36" t="str">
        <f t="shared" si="20"/>
        <v>29C-85723</v>
      </c>
      <c r="L91" s="37"/>
      <c r="M91" s="37"/>
      <c r="N91" s="37"/>
      <c r="O91" s="37"/>
      <c r="P91" s="37"/>
      <c r="Q91" s="37"/>
      <c r="R91" s="37"/>
      <c r="S91" s="37"/>
      <c r="T91" s="37"/>
      <c r="U91" s="44">
        <v>9000</v>
      </c>
      <c r="V91" s="44">
        <f t="shared" si="21"/>
        <v>1587.5973701477051</v>
      </c>
      <c r="W91" s="37"/>
      <c r="X91" s="37"/>
    </row>
    <row r="92" spans="1:27" ht="25.5" customHeight="1" x14ac:dyDescent="0.25">
      <c r="A92" s="34">
        <v>85</v>
      </c>
      <c r="B92" s="71">
        <v>43079</v>
      </c>
      <c r="C92" s="36" t="str">
        <f t="shared" si="19"/>
        <v>29C-85723</v>
      </c>
      <c r="D92" s="37">
        <f t="shared" si="22"/>
        <v>19</v>
      </c>
      <c r="E92" s="61" t="s">
        <v>101</v>
      </c>
      <c r="F92" s="68" t="s">
        <v>102</v>
      </c>
      <c r="G92" s="37"/>
      <c r="H92" s="68" t="s">
        <v>34</v>
      </c>
      <c r="I92" s="74">
        <v>8</v>
      </c>
      <c r="J92" s="65">
        <v>0.22879981994628906</v>
      </c>
      <c r="K92" s="36" t="str">
        <f t="shared" si="20"/>
        <v>29C-85723</v>
      </c>
      <c r="L92" s="37"/>
      <c r="M92" s="37"/>
      <c r="N92" s="37"/>
      <c r="O92" s="37"/>
      <c r="P92" s="37"/>
      <c r="Q92" s="37"/>
      <c r="R92" s="37"/>
      <c r="S92" s="37"/>
      <c r="T92" s="37"/>
      <c r="U92" s="44">
        <v>9000</v>
      </c>
      <c r="V92" s="44">
        <f t="shared" si="21"/>
        <v>2059.1983795166016</v>
      </c>
      <c r="W92" s="37"/>
      <c r="X92" s="37"/>
    </row>
    <row r="93" spans="1:27" ht="25.5" customHeight="1" x14ac:dyDescent="0.25">
      <c r="A93" s="34">
        <v>86</v>
      </c>
      <c r="B93" s="71" t="s">
        <v>105</v>
      </c>
      <c r="C93" s="43" t="s">
        <v>59</v>
      </c>
      <c r="D93" s="37">
        <f t="shared" si="22"/>
        <v>20</v>
      </c>
      <c r="E93" s="69" t="s">
        <v>106</v>
      </c>
      <c r="F93" s="69" t="s">
        <v>107</v>
      </c>
      <c r="G93" s="38" t="s">
        <v>205</v>
      </c>
      <c r="H93" s="61" t="s">
        <v>108</v>
      </c>
      <c r="I93" s="43">
        <v>15</v>
      </c>
      <c r="J93" s="62">
        <v>4.78948974609375</v>
      </c>
      <c r="K93" s="43" t="s">
        <v>59</v>
      </c>
      <c r="L93" s="43">
        <v>1.25</v>
      </c>
      <c r="M93" s="48">
        <v>2</v>
      </c>
      <c r="N93" s="48"/>
      <c r="O93" s="41">
        <v>10</v>
      </c>
      <c r="P93" s="38" t="s">
        <v>205</v>
      </c>
      <c r="Q93" s="40">
        <f>SUMIF($D$8:$D$199,D93,$J$8:$J$199)</f>
        <v>5.4806880950927734</v>
      </c>
      <c r="R93" s="41">
        <f>INDEX('Giá cước'!$A$7:$F$32,MATCH(BK!P93,'Giá cước'!$B$7:$B$32,0),MATCH(BK!O93,'Giá cước'!$A$7:$F$7,0))</f>
        <v>60000</v>
      </c>
      <c r="S93" s="42">
        <f>R93*Q93</f>
        <v>328841.28570556641</v>
      </c>
      <c r="T93" s="43">
        <f>(M93-1)*100000</f>
        <v>100000</v>
      </c>
      <c r="U93" s="44">
        <v>9000</v>
      </c>
      <c r="V93" s="44">
        <f t="shared" si="21"/>
        <v>43105.40771484375</v>
      </c>
      <c r="W93" s="45">
        <f>SUMIF($D$8:$D$201,D93,$V$8:$V$201)</f>
        <v>49326.192855834961</v>
      </c>
      <c r="X93" s="44">
        <f>S93+T93+W93</f>
        <v>478167.47856140137</v>
      </c>
      <c r="Y93" s="51"/>
      <c r="Z93" s="51"/>
      <c r="AA93" s="51"/>
    </row>
    <row r="94" spans="1:27" ht="25.5" customHeight="1" x14ac:dyDescent="0.25">
      <c r="A94" s="34">
        <v>87</v>
      </c>
      <c r="B94" s="71" t="s">
        <v>105</v>
      </c>
      <c r="C94" s="36" t="str">
        <f t="shared" ref="C94:C95" si="23">C93</f>
        <v>29C85723</v>
      </c>
      <c r="D94" s="37">
        <f t="shared" si="22"/>
        <v>20</v>
      </c>
      <c r="E94" s="69" t="s">
        <v>109</v>
      </c>
      <c r="F94" s="69" t="s">
        <v>110</v>
      </c>
      <c r="G94" s="37"/>
      <c r="H94" s="69" t="s">
        <v>111</v>
      </c>
      <c r="I94" s="54">
        <v>1</v>
      </c>
      <c r="J94" s="72">
        <v>0.34559917449951172</v>
      </c>
      <c r="K94" s="36" t="str">
        <f t="shared" ref="K94:K95" si="24">K93</f>
        <v>29C85723</v>
      </c>
      <c r="L94" s="37"/>
      <c r="M94" s="37"/>
      <c r="N94" s="37"/>
      <c r="O94" s="37"/>
      <c r="P94" s="37"/>
      <c r="Q94" s="37"/>
      <c r="R94" s="37"/>
      <c r="S94" s="37"/>
      <c r="T94" s="37"/>
      <c r="U94" s="44">
        <v>9000</v>
      </c>
      <c r="V94" s="44">
        <f t="shared" si="21"/>
        <v>3110.3925704956055</v>
      </c>
      <c r="W94" s="37"/>
      <c r="X94" s="37"/>
    </row>
    <row r="95" spans="1:27" ht="25.5" customHeight="1" x14ac:dyDescent="0.25">
      <c r="A95" s="34">
        <v>88</v>
      </c>
      <c r="B95" s="71" t="s">
        <v>105</v>
      </c>
      <c r="C95" s="36" t="str">
        <f t="shared" si="23"/>
        <v>29C85723</v>
      </c>
      <c r="D95" s="37">
        <f t="shared" si="22"/>
        <v>20</v>
      </c>
      <c r="E95" s="69" t="s">
        <v>109</v>
      </c>
      <c r="F95" s="69" t="s">
        <v>110</v>
      </c>
      <c r="G95" s="37"/>
      <c r="H95" s="69" t="s">
        <v>112</v>
      </c>
      <c r="I95" s="54">
        <v>1</v>
      </c>
      <c r="J95" s="72">
        <v>0.34559917449951172</v>
      </c>
      <c r="K95" s="36" t="str">
        <f t="shared" si="24"/>
        <v>29C85723</v>
      </c>
      <c r="L95" s="37"/>
      <c r="M95" s="37"/>
      <c r="N95" s="37"/>
      <c r="O95" s="37"/>
      <c r="P95" s="37"/>
      <c r="Q95" s="37"/>
      <c r="R95" s="37"/>
      <c r="S95" s="37"/>
      <c r="T95" s="37"/>
      <c r="U95" s="44">
        <v>9000</v>
      </c>
      <c r="V95" s="44">
        <f t="shared" si="21"/>
        <v>3110.3925704956055</v>
      </c>
      <c r="W95" s="37"/>
      <c r="X95" s="37"/>
    </row>
    <row r="96" spans="1:27" ht="25.5" customHeight="1" x14ac:dyDescent="0.25">
      <c r="A96" s="34">
        <v>89</v>
      </c>
      <c r="B96" s="71" t="s">
        <v>105</v>
      </c>
      <c r="C96" s="62" t="s">
        <v>115</v>
      </c>
      <c r="D96" s="37">
        <f t="shared" si="22"/>
        <v>21</v>
      </c>
      <c r="E96" s="61" t="s">
        <v>113</v>
      </c>
      <c r="F96" s="61" t="s">
        <v>114</v>
      </c>
      <c r="G96" s="38" t="s">
        <v>205</v>
      </c>
      <c r="H96" s="61" t="s">
        <v>22</v>
      </c>
      <c r="I96" s="54">
        <v>135</v>
      </c>
      <c r="J96" s="62">
        <v>2.512298583984375</v>
      </c>
      <c r="K96" s="62" t="s">
        <v>115</v>
      </c>
      <c r="L96" s="62">
        <v>1.25</v>
      </c>
      <c r="M96" s="41">
        <v>1</v>
      </c>
      <c r="N96" s="41"/>
      <c r="O96" s="41">
        <v>5</v>
      </c>
      <c r="P96" s="38" t="s">
        <v>205</v>
      </c>
      <c r="Q96" s="40">
        <f>SUMIF($D$8:$D$199,D96,$J$8:$J$199)</f>
        <v>4.6110978126525879</v>
      </c>
      <c r="R96" s="41">
        <f>INDEX('Giá cước'!$A$7:$F$32,MATCH(BK!P96,'Giá cước'!$B$7:$B$32,0),MATCH(BK!O96,'Giá cước'!$A$7:$F$7,0))</f>
        <v>300000</v>
      </c>
      <c r="S96" s="42">
        <f>R96*Q96</f>
        <v>1383329.3437957764</v>
      </c>
      <c r="T96" s="43">
        <f>(M96-1)*100000</f>
        <v>0</v>
      </c>
      <c r="U96" s="44">
        <v>9000</v>
      </c>
      <c r="V96" s="44">
        <f t="shared" si="21"/>
        <v>22610.687255859375</v>
      </c>
      <c r="W96" s="45">
        <f>SUMIF($D$8:$D$201,D96,$V$8:$V$201)</f>
        <v>41499.880313873291</v>
      </c>
      <c r="X96" s="44">
        <f>S96+T96+W96</f>
        <v>1424829.2241096497</v>
      </c>
      <c r="Y96" s="75"/>
      <c r="Z96" s="75"/>
      <c r="AA96" s="75"/>
    </row>
    <row r="97" spans="1:27" ht="25.5" customHeight="1" x14ac:dyDescent="0.25">
      <c r="A97" s="34">
        <v>90</v>
      </c>
      <c r="B97" s="71" t="s">
        <v>105</v>
      </c>
      <c r="C97" s="36" t="str">
        <f t="shared" ref="C97:C98" si="25">C96</f>
        <v>29C - 06950</v>
      </c>
      <c r="D97" s="37">
        <f t="shared" si="22"/>
        <v>21</v>
      </c>
      <c r="E97" s="61" t="s">
        <v>113</v>
      </c>
      <c r="F97" s="61" t="s">
        <v>114</v>
      </c>
      <c r="G97" s="62"/>
      <c r="H97" s="61" t="s">
        <v>116</v>
      </c>
      <c r="I97" s="54">
        <v>22</v>
      </c>
      <c r="J97" s="72">
        <v>0.23783731460571289</v>
      </c>
      <c r="K97" s="36" t="str">
        <f t="shared" ref="K97:K98" si="26">K96</f>
        <v>29C - 06950</v>
      </c>
      <c r="L97" s="62"/>
      <c r="M97" s="62"/>
      <c r="N97" s="62"/>
      <c r="O97" s="62"/>
      <c r="P97" s="62"/>
      <c r="Q97" s="62"/>
      <c r="R97" s="62"/>
      <c r="S97" s="62"/>
      <c r="T97" s="62"/>
      <c r="U97" s="44">
        <v>9000</v>
      </c>
      <c r="V97" s="44">
        <f t="shared" si="21"/>
        <v>2140.535831451416</v>
      </c>
      <c r="W97" s="62"/>
      <c r="X97" s="62"/>
      <c r="Y97" s="75"/>
      <c r="Z97" s="75"/>
      <c r="AA97" s="75"/>
    </row>
    <row r="98" spans="1:27" ht="25.5" customHeight="1" x14ac:dyDescent="0.25">
      <c r="A98" s="34">
        <v>91</v>
      </c>
      <c r="B98" s="71" t="s">
        <v>105</v>
      </c>
      <c r="C98" s="36" t="str">
        <f t="shared" si="25"/>
        <v>29C - 06950</v>
      </c>
      <c r="D98" s="37">
        <f t="shared" si="22"/>
        <v>21</v>
      </c>
      <c r="E98" s="61" t="s">
        <v>113</v>
      </c>
      <c r="F98" s="61" t="s">
        <v>114</v>
      </c>
      <c r="G98" s="62"/>
      <c r="H98" s="61" t="s">
        <v>23</v>
      </c>
      <c r="I98" s="54">
        <v>100</v>
      </c>
      <c r="J98" s="72">
        <v>1.8609619140625</v>
      </c>
      <c r="K98" s="36" t="str">
        <f t="shared" si="26"/>
        <v>29C - 06950</v>
      </c>
      <c r="L98" s="62"/>
      <c r="M98" s="62"/>
      <c r="N98" s="62"/>
      <c r="O98" s="62"/>
      <c r="P98" s="62"/>
      <c r="Q98" s="62"/>
      <c r="R98" s="62"/>
      <c r="S98" s="62"/>
      <c r="T98" s="62"/>
      <c r="U98" s="44">
        <v>9000</v>
      </c>
      <c r="V98" s="44">
        <f t="shared" si="21"/>
        <v>16748.6572265625</v>
      </c>
      <c r="W98" s="62"/>
      <c r="X98" s="62"/>
      <c r="Y98" s="75"/>
      <c r="Z98" s="75"/>
      <c r="AA98" s="75"/>
    </row>
    <row r="99" spans="1:27" s="25" customFormat="1" ht="25.5" customHeight="1" x14ac:dyDescent="0.25">
      <c r="A99" s="34">
        <v>92</v>
      </c>
      <c r="B99" s="71" t="s">
        <v>105</v>
      </c>
      <c r="C99" s="43" t="s">
        <v>11</v>
      </c>
      <c r="D99" s="37">
        <f t="shared" si="22"/>
        <v>22</v>
      </c>
      <c r="E99" s="61" t="s">
        <v>17</v>
      </c>
      <c r="F99" s="69" t="s">
        <v>117</v>
      </c>
      <c r="G99" s="38" t="s">
        <v>205</v>
      </c>
      <c r="H99" s="61" t="s">
        <v>15</v>
      </c>
      <c r="I99" s="54">
        <v>17</v>
      </c>
      <c r="J99" s="62">
        <v>0.82870674133300781</v>
      </c>
      <c r="K99" s="43" t="s">
        <v>11</v>
      </c>
      <c r="L99" s="43">
        <v>2.5</v>
      </c>
      <c r="M99" s="41">
        <v>1</v>
      </c>
      <c r="N99" s="41"/>
      <c r="O99" s="41">
        <v>10</v>
      </c>
      <c r="P99" s="38" t="s">
        <v>205</v>
      </c>
      <c r="Q99" s="40">
        <f>SUMIF($D$8:$D$199,D99,$J$8:$J$199)</f>
        <v>8.1816425323486328</v>
      </c>
      <c r="R99" s="41">
        <f>INDEX('Giá cước'!$A$7:$F$32,MATCH(BK!P99,'Giá cước'!$B$7:$B$32,0),MATCH(BK!O99,'Giá cước'!$A$7:$F$7,0))</f>
        <v>60000</v>
      </c>
      <c r="S99" s="42">
        <f>R99*Q99</f>
        <v>490898.55194091797</v>
      </c>
      <c r="T99" s="43">
        <f>(M99-1)*100000</f>
        <v>0</v>
      </c>
      <c r="U99" s="44">
        <v>9000</v>
      </c>
      <c r="V99" s="44">
        <f t="shared" si="21"/>
        <v>7458.3606719970703</v>
      </c>
      <c r="W99" s="45">
        <f>SUMIF($D$8:$D$201,D99,$V$8:$V$201)</f>
        <v>73634.782791137695</v>
      </c>
      <c r="X99" s="44">
        <f>S99+T99+W99</f>
        <v>564533.33473205566</v>
      </c>
      <c r="Y99" s="64"/>
      <c r="Z99" s="64"/>
      <c r="AA99" s="64"/>
    </row>
    <row r="100" spans="1:27" s="25" customFormat="1" ht="25.5" customHeight="1" x14ac:dyDescent="0.25">
      <c r="A100" s="34">
        <v>93</v>
      </c>
      <c r="B100" s="71" t="s">
        <v>105</v>
      </c>
      <c r="C100" s="36" t="str">
        <f t="shared" ref="C100:C102" si="27">C99</f>
        <v>29C - 85415</v>
      </c>
      <c r="D100" s="37">
        <f t="shared" si="22"/>
        <v>22</v>
      </c>
      <c r="E100" s="61" t="s">
        <v>17</v>
      </c>
      <c r="F100" s="69" t="s">
        <v>38</v>
      </c>
      <c r="G100" s="62"/>
      <c r="H100" s="61" t="s">
        <v>16</v>
      </c>
      <c r="I100" s="54">
        <v>21</v>
      </c>
      <c r="J100" s="72">
        <v>1.0236968994140625</v>
      </c>
      <c r="K100" s="36" t="str">
        <f t="shared" ref="K100:K102" si="28">K99</f>
        <v>29C - 85415</v>
      </c>
      <c r="L100" s="43"/>
      <c r="M100" s="62"/>
      <c r="N100" s="62"/>
      <c r="O100" s="62"/>
      <c r="P100" s="62"/>
      <c r="Q100" s="62"/>
      <c r="R100" s="62"/>
      <c r="S100" s="62"/>
      <c r="T100" s="62"/>
      <c r="U100" s="44">
        <v>9000</v>
      </c>
      <c r="V100" s="44">
        <f t="shared" si="21"/>
        <v>9213.2720947265625</v>
      </c>
      <c r="W100" s="62"/>
      <c r="X100" s="62"/>
      <c r="Y100" s="64"/>
      <c r="Z100" s="64"/>
      <c r="AA100" s="64"/>
    </row>
    <row r="101" spans="1:27" s="25" customFormat="1" ht="25.5" customHeight="1" x14ac:dyDescent="0.25">
      <c r="A101" s="34">
        <v>94</v>
      </c>
      <c r="B101" s="71" t="s">
        <v>105</v>
      </c>
      <c r="C101" s="36" t="str">
        <f t="shared" si="27"/>
        <v>29C - 85415</v>
      </c>
      <c r="D101" s="37">
        <f t="shared" si="22"/>
        <v>22</v>
      </c>
      <c r="E101" s="61" t="s">
        <v>17</v>
      </c>
      <c r="F101" s="69" t="s">
        <v>38</v>
      </c>
      <c r="G101" s="62"/>
      <c r="H101" s="61" t="s">
        <v>118</v>
      </c>
      <c r="I101" s="54">
        <v>30</v>
      </c>
      <c r="J101" s="72">
        <v>3.1646194458007813</v>
      </c>
      <c r="K101" s="36" t="str">
        <f t="shared" si="28"/>
        <v>29C - 85415</v>
      </c>
      <c r="L101" s="43"/>
      <c r="M101" s="62"/>
      <c r="N101" s="62"/>
      <c r="O101" s="62"/>
      <c r="P101" s="62"/>
      <c r="Q101" s="62"/>
      <c r="R101" s="62"/>
      <c r="S101" s="62"/>
      <c r="T101" s="62"/>
      <c r="U101" s="44">
        <v>9000</v>
      </c>
      <c r="V101" s="44">
        <f t="shared" si="21"/>
        <v>28481.575012207031</v>
      </c>
      <c r="W101" s="62"/>
      <c r="X101" s="62"/>
      <c r="Y101" s="64"/>
      <c r="Z101" s="64"/>
      <c r="AA101" s="64"/>
    </row>
    <row r="102" spans="1:27" s="25" customFormat="1" ht="25.5" customHeight="1" x14ac:dyDescent="0.25">
      <c r="A102" s="34">
        <v>95</v>
      </c>
      <c r="B102" s="71" t="s">
        <v>105</v>
      </c>
      <c r="C102" s="36" t="str">
        <f t="shared" si="27"/>
        <v>29C - 85415</v>
      </c>
      <c r="D102" s="37">
        <f t="shared" si="22"/>
        <v>22</v>
      </c>
      <c r="E102" s="61" t="s">
        <v>17</v>
      </c>
      <c r="F102" s="69" t="s">
        <v>38</v>
      </c>
      <c r="G102" s="62"/>
      <c r="H102" s="61" t="s">
        <v>119</v>
      </c>
      <c r="I102" s="54">
        <v>30</v>
      </c>
      <c r="J102" s="72">
        <v>3.1646194458007813</v>
      </c>
      <c r="K102" s="36" t="str">
        <f t="shared" si="28"/>
        <v>29C - 85415</v>
      </c>
      <c r="L102" s="43"/>
      <c r="M102" s="62"/>
      <c r="N102" s="62"/>
      <c r="O102" s="62"/>
      <c r="P102" s="62"/>
      <c r="Q102" s="62"/>
      <c r="R102" s="62"/>
      <c r="S102" s="62"/>
      <c r="T102" s="62"/>
      <c r="U102" s="44">
        <v>9000</v>
      </c>
      <c r="V102" s="44">
        <f t="shared" si="21"/>
        <v>28481.575012207031</v>
      </c>
      <c r="W102" s="62"/>
      <c r="X102" s="62"/>
      <c r="Y102" s="64"/>
      <c r="Z102" s="64"/>
      <c r="AA102" s="64"/>
    </row>
    <row r="103" spans="1:27" s="25" customFormat="1" ht="25.5" customHeight="1" x14ac:dyDescent="0.25">
      <c r="A103" s="34">
        <v>96</v>
      </c>
      <c r="B103" s="71" t="s">
        <v>105</v>
      </c>
      <c r="C103" s="43" t="s">
        <v>14</v>
      </c>
      <c r="D103" s="37">
        <f t="shared" si="22"/>
        <v>23</v>
      </c>
      <c r="E103" s="61" t="s">
        <v>17</v>
      </c>
      <c r="F103" s="69" t="s">
        <v>48</v>
      </c>
      <c r="G103" s="38" t="s">
        <v>205</v>
      </c>
      <c r="H103" s="61" t="s">
        <v>15</v>
      </c>
      <c r="I103" s="54">
        <v>3</v>
      </c>
      <c r="J103" s="62">
        <v>0.14624214172363281</v>
      </c>
      <c r="K103" s="43" t="s">
        <v>14</v>
      </c>
      <c r="L103" s="43">
        <v>1.25</v>
      </c>
      <c r="M103" s="48">
        <v>4</v>
      </c>
      <c r="N103" s="48"/>
      <c r="O103" s="41">
        <v>5</v>
      </c>
      <c r="P103" s="38" t="s">
        <v>205</v>
      </c>
      <c r="Q103" s="40">
        <f>SUMIF($D$8:$D$199,D103,$J$8:$J$199)</f>
        <v>4.4568214416503906</v>
      </c>
      <c r="R103" s="41">
        <f>INDEX('Giá cước'!$A$7:$F$32,MATCH(BK!P103,'Giá cước'!$B$7:$B$32,0),MATCH(BK!O103,'Giá cước'!$A$7:$F$7,0))</f>
        <v>300000</v>
      </c>
      <c r="S103" s="42">
        <f>R103*Q103</f>
        <v>1337046.4324951172</v>
      </c>
      <c r="T103" s="43">
        <f>(M103-1)*100000</f>
        <v>300000</v>
      </c>
      <c r="U103" s="44">
        <v>9000</v>
      </c>
      <c r="V103" s="44">
        <f t="shared" si="21"/>
        <v>1316.1792755126953</v>
      </c>
      <c r="W103" s="45">
        <f>SUMIF($D$8:$D$201,D103,$V$8:$V$201)</f>
        <v>40111.392974853516</v>
      </c>
      <c r="X103" s="44">
        <f>S103+T103+W103</f>
        <v>1677157.8254699707</v>
      </c>
      <c r="Y103" s="60"/>
      <c r="Z103" s="60"/>
      <c r="AA103" s="60"/>
    </row>
    <row r="104" spans="1:27" ht="25.5" customHeight="1" x14ac:dyDescent="0.25">
      <c r="A104" s="34">
        <v>97</v>
      </c>
      <c r="B104" s="71" t="s">
        <v>105</v>
      </c>
      <c r="C104" s="36" t="str">
        <f t="shared" ref="C104:C117" si="29">C103</f>
        <v>29C - 85703</v>
      </c>
      <c r="D104" s="37">
        <f t="shared" si="22"/>
        <v>23</v>
      </c>
      <c r="E104" s="61" t="s">
        <v>17</v>
      </c>
      <c r="F104" s="69" t="s">
        <v>48</v>
      </c>
      <c r="G104" s="48"/>
      <c r="H104" s="61" t="s">
        <v>16</v>
      </c>
      <c r="I104" s="54">
        <v>5</v>
      </c>
      <c r="J104" s="72">
        <v>0.24373722076416016</v>
      </c>
      <c r="K104" s="36" t="str">
        <f t="shared" ref="K104:K117" si="30">K103</f>
        <v>29C - 85703</v>
      </c>
      <c r="L104" s="43"/>
      <c r="M104" s="48"/>
      <c r="N104" s="48"/>
      <c r="O104" s="48"/>
      <c r="P104" s="48"/>
      <c r="Q104" s="48"/>
      <c r="R104" s="48"/>
      <c r="S104" s="48"/>
      <c r="T104" s="48"/>
      <c r="U104" s="44">
        <v>9000</v>
      </c>
      <c r="V104" s="44">
        <f t="shared" ref="V104:V135" si="31">U104*J104</f>
        <v>2193.6349868774414</v>
      </c>
      <c r="W104" s="48"/>
      <c r="X104" s="48"/>
      <c r="Y104" s="51"/>
      <c r="Z104" s="51"/>
      <c r="AA104" s="51"/>
    </row>
    <row r="105" spans="1:27" ht="25.5" customHeight="1" x14ac:dyDescent="0.25">
      <c r="A105" s="34">
        <v>98</v>
      </c>
      <c r="B105" s="71" t="s">
        <v>105</v>
      </c>
      <c r="C105" s="36" t="str">
        <f t="shared" si="29"/>
        <v>29C - 85703</v>
      </c>
      <c r="D105" s="37">
        <f t="shared" si="22"/>
        <v>23</v>
      </c>
      <c r="E105" s="61" t="s">
        <v>17</v>
      </c>
      <c r="F105" s="69" t="s">
        <v>48</v>
      </c>
      <c r="G105" s="48"/>
      <c r="H105" s="61" t="s">
        <v>118</v>
      </c>
      <c r="I105" s="54">
        <v>6</v>
      </c>
      <c r="J105" s="72">
        <v>0.63292312622070313</v>
      </c>
      <c r="K105" s="36" t="str">
        <f t="shared" si="30"/>
        <v>29C - 85703</v>
      </c>
      <c r="L105" s="43"/>
      <c r="M105" s="48"/>
      <c r="N105" s="48"/>
      <c r="O105" s="48"/>
      <c r="P105" s="48"/>
      <c r="Q105" s="48"/>
      <c r="R105" s="48"/>
      <c r="S105" s="48"/>
      <c r="T105" s="48"/>
      <c r="U105" s="44">
        <v>9000</v>
      </c>
      <c r="V105" s="44">
        <f t="shared" si="31"/>
        <v>5696.3081359863281</v>
      </c>
      <c r="W105" s="48"/>
      <c r="X105" s="48"/>
      <c r="Y105" s="51"/>
      <c r="Z105" s="51"/>
      <c r="AA105" s="51"/>
    </row>
    <row r="106" spans="1:27" ht="25.5" customHeight="1" x14ac:dyDescent="0.25">
      <c r="A106" s="34">
        <v>99</v>
      </c>
      <c r="B106" s="71" t="s">
        <v>105</v>
      </c>
      <c r="C106" s="36" t="str">
        <f t="shared" si="29"/>
        <v>29C - 85703</v>
      </c>
      <c r="D106" s="37">
        <f t="shared" ref="D106:D137" si="32">IF(K106=K105,D105,MAX(D105+1))</f>
        <v>23</v>
      </c>
      <c r="E106" s="61" t="s">
        <v>17</v>
      </c>
      <c r="F106" s="69" t="s">
        <v>48</v>
      </c>
      <c r="G106" s="48"/>
      <c r="H106" s="61" t="s">
        <v>119</v>
      </c>
      <c r="I106" s="54">
        <v>6</v>
      </c>
      <c r="J106" s="72">
        <v>0.63292312622070313</v>
      </c>
      <c r="K106" s="36" t="str">
        <f t="shared" si="30"/>
        <v>29C - 85703</v>
      </c>
      <c r="L106" s="43"/>
      <c r="M106" s="48"/>
      <c r="N106" s="48"/>
      <c r="O106" s="48"/>
      <c r="P106" s="48"/>
      <c r="Q106" s="48"/>
      <c r="R106" s="48"/>
      <c r="S106" s="48"/>
      <c r="T106" s="48"/>
      <c r="U106" s="44">
        <v>9000</v>
      </c>
      <c r="V106" s="44">
        <f t="shared" si="31"/>
        <v>5696.3081359863281</v>
      </c>
      <c r="W106" s="48"/>
      <c r="X106" s="48"/>
      <c r="Y106" s="51"/>
      <c r="Z106" s="51"/>
      <c r="AA106" s="51"/>
    </row>
    <row r="107" spans="1:27" ht="25.5" customHeight="1" x14ac:dyDescent="0.25">
      <c r="A107" s="34">
        <v>100</v>
      </c>
      <c r="B107" s="71" t="s">
        <v>105</v>
      </c>
      <c r="C107" s="36" t="str">
        <f t="shared" si="29"/>
        <v>29C - 85703</v>
      </c>
      <c r="D107" s="37">
        <f t="shared" si="32"/>
        <v>23</v>
      </c>
      <c r="E107" s="61" t="s">
        <v>17</v>
      </c>
      <c r="F107" s="69" t="s">
        <v>120</v>
      </c>
      <c r="G107" s="48"/>
      <c r="H107" s="61" t="s">
        <v>15</v>
      </c>
      <c r="I107" s="54">
        <v>2</v>
      </c>
      <c r="J107" s="72">
        <v>9.7494840621948242E-2</v>
      </c>
      <c r="K107" s="36" t="str">
        <f t="shared" si="30"/>
        <v>29C - 85703</v>
      </c>
      <c r="L107" s="43"/>
      <c r="M107" s="48"/>
      <c r="N107" s="48"/>
      <c r="O107" s="48"/>
      <c r="P107" s="48"/>
      <c r="Q107" s="48"/>
      <c r="R107" s="48"/>
      <c r="S107" s="48"/>
      <c r="T107" s="48"/>
      <c r="U107" s="44">
        <v>9000</v>
      </c>
      <c r="V107" s="44">
        <f t="shared" si="31"/>
        <v>877.45356559753418</v>
      </c>
      <c r="W107" s="48"/>
      <c r="X107" s="48"/>
      <c r="Y107" s="51"/>
      <c r="Z107" s="51"/>
      <c r="AA107" s="51"/>
    </row>
    <row r="108" spans="1:27" ht="25.5" customHeight="1" x14ac:dyDescent="0.25">
      <c r="A108" s="34">
        <v>101</v>
      </c>
      <c r="B108" s="71" t="s">
        <v>105</v>
      </c>
      <c r="C108" s="36" t="str">
        <f t="shared" si="29"/>
        <v>29C - 85703</v>
      </c>
      <c r="D108" s="37">
        <f t="shared" si="32"/>
        <v>23</v>
      </c>
      <c r="E108" s="61" t="s">
        <v>17</v>
      </c>
      <c r="F108" s="69" t="s">
        <v>120</v>
      </c>
      <c r="G108" s="48"/>
      <c r="H108" s="61" t="s">
        <v>16</v>
      </c>
      <c r="I108" s="54">
        <v>2</v>
      </c>
      <c r="J108" s="72">
        <v>9.7494840621948242E-2</v>
      </c>
      <c r="K108" s="36" t="str">
        <f t="shared" si="30"/>
        <v>29C - 85703</v>
      </c>
      <c r="L108" s="43"/>
      <c r="M108" s="48"/>
      <c r="N108" s="48"/>
      <c r="O108" s="48"/>
      <c r="P108" s="48"/>
      <c r="Q108" s="48"/>
      <c r="R108" s="48"/>
      <c r="S108" s="48"/>
      <c r="T108" s="48"/>
      <c r="U108" s="44">
        <v>9000</v>
      </c>
      <c r="V108" s="44">
        <f t="shared" si="31"/>
        <v>877.45356559753418</v>
      </c>
      <c r="W108" s="48"/>
      <c r="X108" s="48"/>
      <c r="Y108" s="51"/>
      <c r="Z108" s="51"/>
      <c r="AA108" s="51"/>
    </row>
    <row r="109" spans="1:27" ht="25.5" customHeight="1" x14ac:dyDescent="0.25">
      <c r="A109" s="34">
        <v>102</v>
      </c>
      <c r="B109" s="71" t="s">
        <v>105</v>
      </c>
      <c r="C109" s="36" t="str">
        <f t="shared" si="29"/>
        <v>29C - 85703</v>
      </c>
      <c r="D109" s="37">
        <f t="shared" si="32"/>
        <v>23</v>
      </c>
      <c r="E109" s="61" t="s">
        <v>17</v>
      </c>
      <c r="F109" s="69" t="s">
        <v>120</v>
      </c>
      <c r="G109" s="48"/>
      <c r="H109" s="61" t="s">
        <v>118</v>
      </c>
      <c r="I109" s="54">
        <v>2</v>
      </c>
      <c r="J109" s="72">
        <v>0.21097469329833984</v>
      </c>
      <c r="K109" s="36" t="str">
        <f t="shared" si="30"/>
        <v>29C - 85703</v>
      </c>
      <c r="L109" s="43"/>
      <c r="M109" s="48"/>
      <c r="N109" s="48"/>
      <c r="O109" s="48"/>
      <c r="P109" s="48"/>
      <c r="Q109" s="48"/>
      <c r="R109" s="48"/>
      <c r="S109" s="48"/>
      <c r="T109" s="48"/>
      <c r="U109" s="44">
        <v>9000</v>
      </c>
      <c r="V109" s="44">
        <f t="shared" si="31"/>
        <v>1898.7722396850586</v>
      </c>
      <c r="W109" s="48"/>
      <c r="X109" s="48"/>
      <c r="Y109" s="51"/>
      <c r="Z109" s="51"/>
      <c r="AA109" s="51"/>
    </row>
    <row r="110" spans="1:27" ht="25.5" customHeight="1" x14ac:dyDescent="0.25">
      <c r="A110" s="34">
        <v>103</v>
      </c>
      <c r="B110" s="71" t="s">
        <v>105</v>
      </c>
      <c r="C110" s="36" t="str">
        <f t="shared" si="29"/>
        <v>29C - 85703</v>
      </c>
      <c r="D110" s="37">
        <f t="shared" si="32"/>
        <v>23</v>
      </c>
      <c r="E110" s="61" t="s">
        <v>17</v>
      </c>
      <c r="F110" s="69" t="s">
        <v>120</v>
      </c>
      <c r="G110" s="48"/>
      <c r="H110" s="61" t="s">
        <v>119</v>
      </c>
      <c r="I110" s="54">
        <v>2</v>
      </c>
      <c r="J110" s="72">
        <v>0.21097469329833984</v>
      </c>
      <c r="K110" s="36" t="str">
        <f t="shared" si="30"/>
        <v>29C - 85703</v>
      </c>
      <c r="L110" s="43"/>
      <c r="M110" s="48"/>
      <c r="N110" s="48"/>
      <c r="O110" s="48"/>
      <c r="P110" s="48"/>
      <c r="Q110" s="48"/>
      <c r="R110" s="48"/>
      <c r="S110" s="48"/>
      <c r="T110" s="48"/>
      <c r="U110" s="44">
        <v>9000</v>
      </c>
      <c r="V110" s="44">
        <f t="shared" si="31"/>
        <v>1898.7722396850586</v>
      </c>
      <c r="W110" s="48"/>
      <c r="X110" s="48"/>
      <c r="Y110" s="51"/>
      <c r="Z110" s="51"/>
      <c r="AA110" s="51"/>
    </row>
    <row r="111" spans="1:27" ht="25.5" customHeight="1" x14ac:dyDescent="0.25">
      <c r="A111" s="34">
        <v>104</v>
      </c>
      <c r="B111" s="71" t="s">
        <v>105</v>
      </c>
      <c r="C111" s="36" t="str">
        <f t="shared" si="29"/>
        <v>29C - 85703</v>
      </c>
      <c r="D111" s="37">
        <f t="shared" si="32"/>
        <v>23</v>
      </c>
      <c r="E111" s="61" t="s">
        <v>17</v>
      </c>
      <c r="F111" s="69" t="s">
        <v>121</v>
      </c>
      <c r="G111" s="48"/>
      <c r="H111" s="61" t="s">
        <v>15</v>
      </c>
      <c r="I111" s="54">
        <v>2</v>
      </c>
      <c r="J111" s="72">
        <v>9.7494840621948242E-2</v>
      </c>
      <c r="K111" s="36" t="str">
        <f t="shared" si="30"/>
        <v>29C - 85703</v>
      </c>
      <c r="L111" s="43"/>
      <c r="M111" s="48"/>
      <c r="N111" s="48"/>
      <c r="O111" s="48"/>
      <c r="P111" s="48"/>
      <c r="Q111" s="48"/>
      <c r="R111" s="48"/>
      <c r="S111" s="48"/>
      <c r="T111" s="48"/>
      <c r="U111" s="44">
        <v>9000</v>
      </c>
      <c r="V111" s="44">
        <f t="shared" si="31"/>
        <v>877.45356559753418</v>
      </c>
      <c r="W111" s="48"/>
      <c r="X111" s="48"/>
      <c r="Y111" s="51"/>
      <c r="Z111" s="51"/>
      <c r="AA111" s="51"/>
    </row>
    <row r="112" spans="1:27" ht="25.5" customHeight="1" x14ac:dyDescent="0.25">
      <c r="A112" s="34">
        <v>105</v>
      </c>
      <c r="B112" s="71" t="s">
        <v>105</v>
      </c>
      <c r="C112" s="36" t="str">
        <f t="shared" si="29"/>
        <v>29C - 85703</v>
      </c>
      <c r="D112" s="37">
        <f t="shared" si="32"/>
        <v>23</v>
      </c>
      <c r="E112" s="61" t="s">
        <v>17</v>
      </c>
      <c r="F112" s="69" t="s">
        <v>121</v>
      </c>
      <c r="G112" s="48"/>
      <c r="H112" s="61" t="s">
        <v>16</v>
      </c>
      <c r="I112" s="54">
        <v>2</v>
      </c>
      <c r="J112" s="72">
        <v>9.7494840621948242E-2</v>
      </c>
      <c r="K112" s="36" t="str">
        <f t="shared" si="30"/>
        <v>29C - 85703</v>
      </c>
      <c r="L112" s="43"/>
      <c r="M112" s="48"/>
      <c r="N112" s="48"/>
      <c r="O112" s="48"/>
      <c r="P112" s="48"/>
      <c r="Q112" s="48"/>
      <c r="R112" s="48"/>
      <c r="S112" s="48"/>
      <c r="T112" s="48"/>
      <c r="U112" s="44">
        <v>9000</v>
      </c>
      <c r="V112" s="44">
        <f t="shared" si="31"/>
        <v>877.45356559753418</v>
      </c>
      <c r="W112" s="48"/>
      <c r="X112" s="48"/>
      <c r="Y112" s="51"/>
      <c r="Z112" s="51"/>
      <c r="AA112" s="51"/>
    </row>
    <row r="113" spans="1:27" ht="25.5" customHeight="1" x14ac:dyDescent="0.25">
      <c r="A113" s="34">
        <v>106</v>
      </c>
      <c r="B113" s="71" t="s">
        <v>105</v>
      </c>
      <c r="C113" s="36" t="str">
        <f t="shared" si="29"/>
        <v>29C - 85703</v>
      </c>
      <c r="D113" s="37">
        <f t="shared" si="32"/>
        <v>23</v>
      </c>
      <c r="E113" s="61" t="s">
        <v>17</v>
      </c>
      <c r="F113" s="69" t="s">
        <v>121</v>
      </c>
      <c r="G113" s="48"/>
      <c r="H113" s="61" t="s">
        <v>118</v>
      </c>
      <c r="I113" s="54">
        <v>2</v>
      </c>
      <c r="J113" s="72">
        <v>0.21097469329833984</v>
      </c>
      <c r="K113" s="36" t="str">
        <f t="shared" si="30"/>
        <v>29C - 85703</v>
      </c>
      <c r="L113" s="43"/>
      <c r="M113" s="48"/>
      <c r="N113" s="48"/>
      <c r="O113" s="48"/>
      <c r="P113" s="48"/>
      <c r="Q113" s="48"/>
      <c r="R113" s="48"/>
      <c r="S113" s="48"/>
      <c r="T113" s="48"/>
      <c r="U113" s="44">
        <v>9000</v>
      </c>
      <c r="V113" s="44">
        <f t="shared" si="31"/>
        <v>1898.7722396850586</v>
      </c>
      <c r="W113" s="48"/>
      <c r="X113" s="48"/>
      <c r="Y113" s="51"/>
      <c r="Z113" s="51"/>
      <c r="AA113" s="51"/>
    </row>
    <row r="114" spans="1:27" ht="25.5" customHeight="1" x14ac:dyDescent="0.25">
      <c r="A114" s="34">
        <v>107</v>
      </c>
      <c r="B114" s="71" t="s">
        <v>105</v>
      </c>
      <c r="C114" s="36" t="str">
        <f t="shared" si="29"/>
        <v>29C - 85703</v>
      </c>
      <c r="D114" s="37">
        <f t="shared" si="32"/>
        <v>23</v>
      </c>
      <c r="E114" s="61" t="s">
        <v>17</v>
      </c>
      <c r="F114" s="69" t="s">
        <v>121</v>
      </c>
      <c r="G114" s="48"/>
      <c r="H114" s="61" t="s">
        <v>119</v>
      </c>
      <c r="I114" s="54">
        <v>2</v>
      </c>
      <c r="J114" s="72">
        <v>0.21097469329833984</v>
      </c>
      <c r="K114" s="36" t="str">
        <f t="shared" si="30"/>
        <v>29C - 85703</v>
      </c>
      <c r="L114" s="43"/>
      <c r="M114" s="48"/>
      <c r="N114" s="48"/>
      <c r="O114" s="48"/>
      <c r="P114" s="48"/>
      <c r="Q114" s="48"/>
      <c r="R114" s="48"/>
      <c r="S114" s="48"/>
      <c r="T114" s="48"/>
      <c r="U114" s="44">
        <v>9000</v>
      </c>
      <c r="V114" s="44">
        <f t="shared" si="31"/>
        <v>1898.7722396850586</v>
      </c>
      <c r="W114" s="48"/>
      <c r="X114" s="48"/>
      <c r="Y114" s="51"/>
      <c r="Z114" s="51"/>
      <c r="AA114" s="51"/>
    </row>
    <row r="115" spans="1:27" ht="25.5" customHeight="1" x14ac:dyDescent="0.25">
      <c r="A115" s="34">
        <v>108</v>
      </c>
      <c r="B115" s="71" t="s">
        <v>105</v>
      </c>
      <c r="C115" s="36" t="str">
        <f t="shared" si="29"/>
        <v>29C - 85703</v>
      </c>
      <c r="D115" s="37">
        <f t="shared" si="32"/>
        <v>23</v>
      </c>
      <c r="E115" s="61" t="s">
        <v>17</v>
      </c>
      <c r="F115" s="69" t="s">
        <v>122</v>
      </c>
      <c r="G115" s="48"/>
      <c r="H115" s="61" t="s">
        <v>15</v>
      </c>
      <c r="I115" s="54">
        <v>7</v>
      </c>
      <c r="J115" s="72">
        <v>0.3412322998046875</v>
      </c>
      <c r="K115" s="36" t="str">
        <f t="shared" si="30"/>
        <v>29C - 85703</v>
      </c>
      <c r="L115" s="43"/>
      <c r="M115" s="48"/>
      <c r="N115" s="48"/>
      <c r="O115" s="48"/>
      <c r="P115" s="48"/>
      <c r="Q115" s="48"/>
      <c r="R115" s="48"/>
      <c r="S115" s="48"/>
      <c r="T115" s="48"/>
      <c r="U115" s="44">
        <v>9000</v>
      </c>
      <c r="V115" s="44">
        <f t="shared" si="31"/>
        <v>3071.0906982421875</v>
      </c>
      <c r="W115" s="48"/>
      <c r="X115" s="48"/>
      <c r="Y115" s="51"/>
      <c r="Z115" s="51"/>
      <c r="AA115" s="51"/>
    </row>
    <row r="116" spans="1:27" ht="25.5" customHeight="1" x14ac:dyDescent="0.25">
      <c r="A116" s="34">
        <v>109</v>
      </c>
      <c r="B116" s="71" t="s">
        <v>105</v>
      </c>
      <c r="C116" s="36" t="str">
        <f t="shared" si="29"/>
        <v>29C - 85703</v>
      </c>
      <c r="D116" s="37">
        <f t="shared" si="32"/>
        <v>23</v>
      </c>
      <c r="E116" s="61" t="s">
        <v>17</v>
      </c>
      <c r="F116" s="69" t="s">
        <v>123</v>
      </c>
      <c r="G116" s="48"/>
      <c r="H116" s="61" t="s">
        <v>16</v>
      </c>
      <c r="I116" s="54">
        <v>10</v>
      </c>
      <c r="J116" s="72">
        <v>0.48747444152832031</v>
      </c>
      <c r="K116" s="36" t="str">
        <f t="shared" si="30"/>
        <v>29C - 85703</v>
      </c>
      <c r="L116" s="43"/>
      <c r="M116" s="48"/>
      <c r="N116" s="48"/>
      <c r="O116" s="48"/>
      <c r="P116" s="48"/>
      <c r="Q116" s="48"/>
      <c r="R116" s="48"/>
      <c r="S116" s="48"/>
      <c r="T116" s="48"/>
      <c r="U116" s="44">
        <v>9000</v>
      </c>
      <c r="V116" s="44">
        <f t="shared" si="31"/>
        <v>4387.2699737548828</v>
      </c>
      <c r="W116" s="48"/>
      <c r="X116" s="48"/>
      <c r="Y116" s="51"/>
      <c r="Z116" s="51"/>
      <c r="AA116" s="51"/>
    </row>
    <row r="117" spans="1:27" ht="25.5" customHeight="1" x14ac:dyDescent="0.25">
      <c r="A117" s="34">
        <v>110</v>
      </c>
      <c r="B117" s="71" t="s">
        <v>105</v>
      </c>
      <c r="C117" s="36" t="str">
        <f t="shared" si="29"/>
        <v>29C - 85703</v>
      </c>
      <c r="D117" s="37">
        <f t="shared" si="32"/>
        <v>23</v>
      </c>
      <c r="E117" s="61" t="s">
        <v>17</v>
      </c>
      <c r="F117" s="69" t="s">
        <v>124</v>
      </c>
      <c r="G117" s="48"/>
      <c r="H117" s="61" t="s">
        <v>118</v>
      </c>
      <c r="I117" s="54">
        <v>7</v>
      </c>
      <c r="J117" s="72">
        <v>0.73841094970703125</v>
      </c>
      <c r="K117" s="36" t="str">
        <f t="shared" si="30"/>
        <v>29C - 85703</v>
      </c>
      <c r="L117" s="43"/>
      <c r="M117" s="48"/>
      <c r="N117" s="48"/>
      <c r="O117" s="48"/>
      <c r="P117" s="48"/>
      <c r="Q117" s="48"/>
      <c r="R117" s="48"/>
      <c r="S117" s="48"/>
      <c r="T117" s="48"/>
      <c r="U117" s="44">
        <v>9000</v>
      </c>
      <c r="V117" s="44">
        <f t="shared" si="31"/>
        <v>6645.6985473632812</v>
      </c>
      <c r="W117" s="48"/>
      <c r="X117" s="48"/>
      <c r="Y117" s="51"/>
      <c r="Z117" s="51"/>
      <c r="AA117" s="51"/>
    </row>
    <row r="118" spans="1:27" ht="25.5" customHeight="1" x14ac:dyDescent="0.25">
      <c r="A118" s="34">
        <v>111</v>
      </c>
      <c r="B118" s="71" t="s">
        <v>105</v>
      </c>
      <c r="C118" s="43" t="s">
        <v>11</v>
      </c>
      <c r="D118" s="37">
        <f t="shared" si="32"/>
        <v>24</v>
      </c>
      <c r="E118" s="61" t="s">
        <v>17</v>
      </c>
      <c r="F118" s="69" t="s">
        <v>123</v>
      </c>
      <c r="G118" s="38" t="s">
        <v>205</v>
      </c>
      <c r="H118" s="61" t="s">
        <v>118</v>
      </c>
      <c r="I118" s="54">
        <v>80</v>
      </c>
      <c r="J118" s="62">
        <v>8.438995361328125</v>
      </c>
      <c r="K118" s="43" t="s">
        <v>11</v>
      </c>
      <c r="L118" s="43">
        <v>2.5</v>
      </c>
      <c r="M118" s="41">
        <v>1</v>
      </c>
      <c r="N118" s="41"/>
      <c r="O118" s="41">
        <v>10</v>
      </c>
      <c r="P118" s="38" t="s">
        <v>205</v>
      </c>
      <c r="Q118" s="40">
        <f>SUMIF($D$8:$D$199,D118,$J$8:$J$199)</f>
        <v>8.438995361328125</v>
      </c>
      <c r="R118" s="41">
        <f>INDEX('Giá cước'!$A$7:$F$32,MATCH(BK!P118,'Giá cước'!$B$7:$B$32,0),MATCH(BK!O118,'Giá cước'!$A$7:$F$7,0))</f>
        <v>60000</v>
      </c>
      <c r="S118" s="42">
        <f>R118*Q118</f>
        <v>506339.7216796875</v>
      </c>
      <c r="T118" s="43">
        <f>(M118-1)*100000</f>
        <v>0</v>
      </c>
      <c r="U118" s="44">
        <v>9000</v>
      </c>
      <c r="V118" s="44">
        <f t="shared" si="31"/>
        <v>75950.958251953125</v>
      </c>
      <c r="W118" s="45">
        <f>SUMIF($D$8:$D$201,D118,$V$8:$V$201)</f>
        <v>75950.958251953125</v>
      </c>
      <c r="X118" s="44">
        <f t="shared" ref="X118:X122" si="33">S118+T118+W118</f>
        <v>582290.67993164062</v>
      </c>
      <c r="Y118" s="75"/>
      <c r="Z118" s="75"/>
      <c r="AA118" s="75"/>
    </row>
    <row r="119" spans="1:27" ht="25.5" customHeight="1" x14ac:dyDescent="0.25">
      <c r="A119" s="34">
        <v>112</v>
      </c>
      <c r="B119" s="71" t="s">
        <v>105</v>
      </c>
      <c r="C119" s="43" t="s">
        <v>125</v>
      </c>
      <c r="D119" s="37">
        <f t="shared" si="32"/>
        <v>25</v>
      </c>
      <c r="E119" s="61" t="s">
        <v>17</v>
      </c>
      <c r="F119" s="69" t="s">
        <v>123</v>
      </c>
      <c r="G119" s="38" t="s">
        <v>205</v>
      </c>
      <c r="H119" s="61" t="s">
        <v>119</v>
      </c>
      <c r="I119" s="54">
        <v>63</v>
      </c>
      <c r="J119" s="62">
        <v>6.6457061767578125</v>
      </c>
      <c r="K119" s="43" t="s">
        <v>125</v>
      </c>
      <c r="L119" s="43">
        <v>2.5</v>
      </c>
      <c r="M119" s="41">
        <v>1</v>
      </c>
      <c r="N119" s="41"/>
      <c r="O119" s="41">
        <v>10</v>
      </c>
      <c r="P119" s="38" t="s">
        <v>205</v>
      </c>
      <c r="Q119" s="40">
        <f>SUMIF($D$8:$D$199,D119,$J$8:$J$199)</f>
        <v>6.6457061767578125</v>
      </c>
      <c r="R119" s="41">
        <f>INDEX('Giá cước'!$A$7:$F$32,MATCH(BK!P119,'Giá cước'!$B$7:$B$32,0),MATCH(BK!O119,'Giá cước'!$A$7:$F$7,0))</f>
        <v>60000</v>
      </c>
      <c r="S119" s="42">
        <f>R119*Q119</f>
        <v>398742.37060546875</v>
      </c>
      <c r="T119" s="43">
        <f>(M119-1)*100000</f>
        <v>0</v>
      </c>
      <c r="U119" s="44">
        <v>9000</v>
      </c>
      <c r="V119" s="44">
        <f t="shared" si="31"/>
        <v>59811.355590820313</v>
      </c>
      <c r="W119" s="45">
        <f>SUMIF($D$8:$D$201,D119,$V$8:$V$201)</f>
        <v>59811.355590820313</v>
      </c>
      <c r="X119" s="44">
        <f t="shared" si="33"/>
        <v>458553.72619628906</v>
      </c>
      <c r="Y119" s="46"/>
      <c r="Z119" s="46"/>
      <c r="AA119" s="46"/>
    </row>
    <row r="120" spans="1:27" ht="25.5" customHeight="1" x14ac:dyDescent="0.25">
      <c r="A120" s="34">
        <v>113</v>
      </c>
      <c r="B120" s="35" t="s">
        <v>126</v>
      </c>
      <c r="C120" s="57" t="s">
        <v>41</v>
      </c>
      <c r="D120" s="37">
        <f t="shared" si="32"/>
        <v>26</v>
      </c>
      <c r="E120" s="57" t="s">
        <v>127</v>
      </c>
      <c r="F120" s="57" t="s">
        <v>128</v>
      </c>
      <c r="G120" s="38" t="s">
        <v>205</v>
      </c>
      <c r="H120" s="57" t="s">
        <v>129</v>
      </c>
      <c r="I120" s="58">
        <v>12</v>
      </c>
      <c r="J120" s="57">
        <v>3.927520751953125</v>
      </c>
      <c r="K120" s="57" t="s">
        <v>41</v>
      </c>
      <c r="L120" s="57">
        <v>1.25</v>
      </c>
      <c r="M120" s="41">
        <v>1</v>
      </c>
      <c r="N120" s="41"/>
      <c r="O120" s="41">
        <v>5</v>
      </c>
      <c r="P120" s="38" t="s">
        <v>205</v>
      </c>
      <c r="Q120" s="40">
        <f>SUMIF($D$8:$D$199,D120,$J$8:$J$199)</f>
        <v>3.927520751953125</v>
      </c>
      <c r="R120" s="41">
        <f>INDEX('Giá cước'!$A$7:$F$32,MATCH(BK!P120,'Giá cước'!$B$7:$B$32,0),MATCH(BK!O120,'Giá cước'!$A$7:$F$7,0))</f>
        <v>300000</v>
      </c>
      <c r="S120" s="42">
        <f>R120*Q120</f>
        <v>1178256.2255859375</v>
      </c>
      <c r="T120" s="43">
        <f>(M120-1)*100000</f>
        <v>0</v>
      </c>
      <c r="U120" s="44">
        <v>9000</v>
      </c>
      <c r="V120" s="44">
        <f t="shared" si="31"/>
        <v>35347.686767578125</v>
      </c>
      <c r="W120" s="45">
        <f>SUMIF($D$8:$D$201,D120,$V$8:$V$201)</f>
        <v>35347.686767578125</v>
      </c>
      <c r="X120" s="44">
        <f t="shared" si="33"/>
        <v>1213603.9123535156</v>
      </c>
      <c r="Y120" s="51"/>
      <c r="Z120" s="51"/>
      <c r="AA120" s="51"/>
    </row>
    <row r="121" spans="1:27" ht="25.5" customHeight="1" x14ac:dyDescent="0.25">
      <c r="A121" s="34">
        <v>114</v>
      </c>
      <c r="B121" s="35" t="s">
        <v>126</v>
      </c>
      <c r="C121" s="41" t="s">
        <v>131</v>
      </c>
      <c r="D121" s="37">
        <f t="shared" si="32"/>
        <v>27</v>
      </c>
      <c r="E121" s="57" t="s">
        <v>17</v>
      </c>
      <c r="F121" s="57" t="s">
        <v>130</v>
      </c>
      <c r="G121" s="38" t="s">
        <v>205</v>
      </c>
      <c r="H121" s="57" t="s">
        <v>21</v>
      </c>
      <c r="I121" s="74">
        <v>38</v>
      </c>
      <c r="J121" s="43">
        <v>0.45161056518554688</v>
      </c>
      <c r="K121" s="41" t="s">
        <v>131</v>
      </c>
      <c r="L121" s="41">
        <v>1.25</v>
      </c>
      <c r="M121" s="41">
        <v>1</v>
      </c>
      <c r="N121" s="41"/>
      <c r="O121" s="41">
        <v>5</v>
      </c>
      <c r="P121" s="38" t="s">
        <v>205</v>
      </c>
      <c r="Q121" s="40">
        <f>SUMIF($D$8:$D$199,D121,$J$8:$J$199)</f>
        <v>0.45161056518554688</v>
      </c>
      <c r="R121" s="41">
        <f>INDEX('Giá cước'!$A$7:$F$32,MATCH(BK!P121,'Giá cước'!$B$7:$B$32,0),MATCH(BK!O121,'Giá cước'!$A$7:$F$7,0))</f>
        <v>300000</v>
      </c>
      <c r="S121" s="42">
        <f>R121*Q121</f>
        <v>135483.16955566406</v>
      </c>
      <c r="T121" s="43">
        <f>(M121-1)*100000</f>
        <v>0</v>
      </c>
      <c r="U121" s="44">
        <v>9000</v>
      </c>
      <c r="V121" s="44">
        <f t="shared" si="31"/>
        <v>4064.4950866699219</v>
      </c>
      <c r="W121" s="45">
        <f>SUMIF($D$8:$D$201,D121,$V$8:$V$201)</f>
        <v>4064.4950866699219</v>
      </c>
      <c r="X121" s="44">
        <f t="shared" si="33"/>
        <v>139547.66464233398</v>
      </c>
      <c r="Y121" s="51"/>
      <c r="Z121" s="51"/>
      <c r="AA121" s="51"/>
    </row>
    <row r="122" spans="1:27" s="25" customFormat="1" ht="25.5" customHeight="1" x14ac:dyDescent="0.25">
      <c r="A122" s="34">
        <v>115</v>
      </c>
      <c r="B122" s="35" t="s">
        <v>126</v>
      </c>
      <c r="C122" s="62" t="s">
        <v>133</v>
      </c>
      <c r="D122" s="37">
        <f t="shared" si="32"/>
        <v>28</v>
      </c>
      <c r="E122" s="61"/>
      <c r="F122" s="61" t="s">
        <v>132</v>
      </c>
      <c r="G122" s="38" t="s">
        <v>205</v>
      </c>
      <c r="H122" s="61" t="s">
        <v>100</v>
      </c>
      <c r="I122" s="62">
        <v>4</v>
      </c>
      <c r="J122" s="62">
        <v>0.17999982833862305</v>
      </c>
      <c r="K122" s="62" t="s">
        <v>133</v>
      </c>
      <c r="L122" s="62">
        <v>2.5</v>
      </c>
      <c r="M122" s="41">
        <v>1</v>
      </c>
      <c r="N122" s="41"/>
      <c r="O122" s="41">
        <v>10</v>
      </c>
      <c r="P122" s="38" t="s">
        <v>205</v>
      </c>
      <c r="Q122" s="40">
        <f>SUMIF($D$8:$D$199,D122,$J$8:$J$199)</f>
        <v>7.2542338371276855</v>
      </c>
      <c r="R122" s="41">
        <f>INDEX('Giá cước'!$A$7:$F$32,MATCH(BK!P122,'Giá cước'!$B$7:$B$32,0),MATCH(BK!O122,'Giá cước'!$A$7:$F$7,0))</f>
        <v>60000</v>
      </c>
      <c r="S122" s="42">
        <f>R122*Q122</f>
        <v>435254.03022766113</v>
      </c>
      <c r="T122" s="43">
        <f>(M122-1)*100000</f>
        <v>0</v>
      </c>
      <c r="U122" s="44">
        <v>9000</v>
      </c>
      <c r="V122" s="44">
        <f t="shared" si="31"/>
        <v>1619.9984550476074</v>
      </c>
      <c r="W122" s="45">
        <f>SUMIF($D$8:$D$201,D122,$V$8:$V$201)</f>
        <v>65288.10453414917</v>
      </c>
      <c r="X122" s="44">
        <f t="shared" si="33"/>
        <v>500542.1347618103</v>
      </c>
    </row>
    <row r="123" spans="1:27" s="25" customFormat="1" ht="25.5" customHeight="1" x14ac:dyDescent="0.25">
      <c r="A123" s="34">
        <v>116</v>
      </c>
      <c r="B123" s="35" t="s">
        <v>126</v>
      </c>
      <c r="C123" s="36" t="str">
        <f t="shared" ref="C123:C127" si="34">C122</f>
        <v>29c-85516</v>
      </c>
      <c r="D123" s="37">
        <f t="shared" si="32"/>
        <v>28</v>
      </c>
      <c r="E123" s="61"/>
      <c r="F123" s="61" t="s">
        <v>132</v>
      </c>
      <c r="G123" s="37"/>
      <c r="H123" s="61" t="s">
        <v>98</v>
      </c>
      <c r="I123" s="62">
        <v>3</v>
      </c>
      <c r="J123" s="72">
        <v>6.5999984741210938E-2</v>
      </c>
      <c r="K123" s="36" t="str">
        <f t="shared" ref="K123:K127" si="35">K122</f>
        <v>29c-85516</v>
      </c>
      <c r="L123" s="62"/>
      <c r="M123" s="37"/>
      <c r="N123" s="37"/>
      <c r="O123" s="37"/>
      <c r="P123" s="37"/>
      <c r="Q123" s="37"/>
      <c r="R123" s="37"/>
      <c r="S123" s="37"/>
      <c r="T123" s="37"/>
      <c r="U123" s="44">
        <v>9000</v>
      </c>
      <c r="V123" s="44">
        <f t="shared" si="31"/>
        <v>593.99986267089844</v>
      </c>
      <c r="W123" s="37"/>
      <c r="X123" s="37"/>
    </row>
    <row r="124" spans="1:27" s="25" customFormat="1" ht="25.5" customHeight="1" x14ac:dyDescent="0.25">
      <c r="A124" s="34">
        <v>117</v>
      </c>
      <c r="B124" s="35" t="s">
        <v>126</v>
      </c>
      <c r="C124" s="36" t="str">
        <f t="shared" si="34"/>
        <v>29c-85516</v>
      </c>
      <c r="D124" s="37">
        <f t="shared" si="32"/>
        <v>28</v>
      </c>
      <c r="E124" s="61"/>
      <c r="F124" s="61" t="s">
        <v>132</v>
      </c>
      <c r="G124" s="37"/>
      <c r="H124" s="61" t="s">
        <v>19</v>
      </c>
      <c r="I124" s="62">
        <v>60</v>
      </c>
      <c r="J124" s="72">
        <v>2.1167984008789062</v>
      </c>
      <c r="K124" s="36" t="str">
        <f t="shared" si="35"/>
        <v>29c-85516</v>
      </c>
      <c r="L124" s="62"/>
      <c r="M124" s="37"/>
      <c r="N124" s="37"/>
      <c r="O124" s="37"/>
      <c r="P124" s="37"/>
      <c r="Q124" s="37"/>
      <c r="R124" s="37"/>
      <c r="S124" s="37"/>
      <c r="T124" s="37"/>
      <c r="U124" s="44">
        <v>9000</v>
      </c>
      <c r="V124" s="44">
        <f t="shared" si="31"/>
        <v>19051.185607910156</v>
      </c>
      <c r="W124" s="37"/>
      <c r="X124" s="37"/>
    </row>
    <row r="125" spans="1:27" s="25" customFormat="1" ht="25.5" customHeight="1" x14ac:dyDescent="0.25">
      <c r="A125" s="34">
        <v>118</v>
      </c>
      <c r="B125" s="35" t="s">
        <v>126</v>
      </c>
      <c r="C125" s="36" t="str">
        <f t="shared" si="34"/>
        <v>29c-85516</v>
      </c>
      <c r="D125" s="37">
        <f t="shared" si="32"/>
        <v>28</v>
      </c>
      <c r="E125" s="61"/>
      <c r="F125" s="61" t="s">
        <v>132</v>
      </c>
      <c r="G125" s="37"/>
      <c r="H125" s="61" t="s">
        <v>21</v>
      </c>
      <c r="I125" s="62">
        <v>38</v>
      </c>
      <c r="J125" s="72">
        <v>0.45161056518554688</v>
      </c>
      <c r="K125" s="36" t="str">
        <f t="shared" si="35"/>
        <v>29c-85516</v>
      </c>
      <c r="L125" s="62"/>
      <c r="M125" s="37"/>
      <c r="N125" s="37"/>
      <c r="O125" s="37"/>
      <c r="P125" s="37"/>
      <c r="Q125" s="37"/>
      <c r="R125" s="37"/>
      <c r="S125" s="37"/>
      <c r="T125" s="37"/>
      <c r="U125" s="44">
        <v>9000</v>
      </c>
      <c r="V125" s="44">
        <f t="shared" si="31"/>
        <v>4064.4950866699219</v>
      </c>
      <c r="W125" s="37"/>
      <c r="X125" s="37"/>
    </row>
    <row r="126" spans="1:27" s="25" customFormat="1" ht="25.5" customHeight="1" x14ac:dyDescent="0.25">
      <c r="A126" s="34">
        <v>119</v>
      </c>
      <c r="B126" s="35" t="s">
        <v>126</v>
      </c>
      <c r="C126" s="36" t="str">
        <f t="shared" si="34"/>
        <v>29c-85516</v>
      </c>
      <c r="D126" s="37">
        <f t="shared" si="32"/>
        <v>28</v>
      </c>
      <c r="E126" s="61"/>
      <c r="F126" s="61" t="s">
        <v>132</v>
      </c>
      <c r="G126" s="37"/>
      <c r="H126" s="61" t="s">
        <v>134</v>
      </c>
      <c r="I126" s="62">
        <v>146</v>
      </c>
      <c r="J126" s="72">
        <v>3.752197265625</v>
      </c>
      <c r="K126" s="36" t="str">
        <f t="shared" si="35"/>
        <v>29c-85516</v>
      </c>
      <c r="L126" s="62"/>
      <c r="M126" s="37"/>
      <c r="N126" s="37"/>
      <c r="O126" s="37"/>
      <c r="P126" s="37"/>
      <c r="Q126" s="37"/>
      <c r="R126" s="37"/>
      <c r="S126" s="37"/>
      <c r="T126" s="37"/>
      <c r="U126" s="44">
        <v>9000</v>
      </c>
      <c r="V126" s="44">
        <f t="shared" si="31"/>
        <v>33769.775390625</v>
      </c>
      <c r="W126" s="37"/>
      <c r="X126" s="37"/>
    </row>
    <row r="127" spans="1:27" s="25" customFormat="1" ht="25.5" customHeight="1" x14ac:dyDescent="0.25">
      <c r="A127" s="34">
        <v>120</v>
      </c>
      <c r="B127" s="35" t="s">
        <v>126</v>
      </c>
      <c r="C127" s="36" t="str">
        <f t="shared" si="34"/>
        <v>29c-85516</v>
      </c>
      <c r="D127" s="37">
        <f t="shared" si="32"/>
        <v>28</v>
      </c>
      <c r="E127" s="61"/>
      <c r="F127" s="61" t="s">
        <v>132</v>
      </c>
      <c r="G127" s="37"/>
      <c r="H127" s="61" t="s">
        <v>26</v>
      </c>
      <c r="I127" s="62">
        <v>21</v>
      </c>
      <c r="J127" s="72">
        <v>0.68762779235839844</v>
      </c>
      <c r="K127" s="36" t="str">
        <f t="shared" si="35"/>
        <v>29c-85516</v>
      </c>
      <c r="L127" s="62"/>
      <c r="M127" s="37"/>
      <c r="N127" s="37"/>
      <c r="O127" s="37"/>
      <c r="P127" s="37"/>
      <c r="Q127" s="37"/>
      <c r="R127" s="37"/>
      <c r="S127" s="37"/>
      <c r="T127" s="37"/>
      <c r="U127" s="44">
        <v>9000</v>
      </c>
      <c r="V127" s="44">
        <f t="shared" si="31"/>
        <v>6188.6501312255859</v>
      </c>
      <c r="W127" s="37"/>
      <c r="X127" s="37"/>
    </row>
    <row r="128" spans="1:27" ht="25.5" customHeight="1" x14ac:dyDescent="0.25">
      <c r="A128" s="34">
        <v>121</v>
      </c>
      <c r="B128" s="71" t="s">
        <v>135</v>
      </c>
      <c r="C128" s="62" t="s">
        <v>41</v>
      </c>
      <c r="D128" s="37">
        <f t="shared" si="32"/>
        <v>29</v>
      </c>
      <c r="E128" s="61"/>
      <c r="F128" s="61" t="s">
        <v>48</v>
      </c>
      <c r="G128" s="38" t="s">
        <v>205</v>
      </c>
      <c r="H128" s="61" t="s">
        <v>100</v>
      </c>
      <c r="I128" s="62">
        <v>2</v>
      </c>
      <c r="J128" s="62">
        <v>8.9999914169311523E-2</v>
      </c>
      <c r="K128" s="62" t="s">
        <v>41</v>
      </c>
      <c r="L128" s="62">
        <v>1.25</v>
      </c>
      <c r="M128" s="41">
        <v>1</v>
      </c>
      <c r="N128" s="41"/>
      <c r="O128" s="41">
        <v>5</v>
      </c>
      <c r="P128" s="38" t="s">
        <v>205</v>
      </c>
      <c r="Q128" s="40">
        <f>SUMIF($D$8:$D$199,D128,$J$8:$J$199)</f>
        <v>2.1066048145294189</v>
      </c>
      <c r="R128" s="41">
        <f>INDEX('Giá cước'!$A$7:$F$32,MATCH(BK!P128,'Giá cước'!$B$7:$B$32,0),MATCH(BK!O128,'Giá cước'!$A$7:$F$7,0))</f>
        <v>300000</v>
      </c>
      <c r="S128" s="42">
        <f>R128*Q128</f>
        <v>631981.44435882568</v>
      </c>
      <c r="T128" s="43">
        <f>(M128-1)*100000</f>
        <v>0</v>
      </c>
      <c r="U128" s="44">
        <v>9000</v>
      </c>
      <c r="V128" s="44">
        <f t="shared" si="31"/>
        <v>809.99922752380371</v>
      </c>
      <c r="W128" s="45">
        <f>SUMIF($D$8:$D$201,D128,$V$8:$V$201)</f>
        <v>18959.443330764771</v>
      </c>
      <c r="X128" s="44">
        <f>S128+T128+W128</f>
        <v>650940.88768959045</v>
      </c>
    </row>
    <row r="129" spans="1:27" ht="25.5" customHeight="1" x14ac:dyDescent="0.25">
      <c r="A129" s="34">
        <v>122</v>
      </c>
      <c r="B129" s="71" t="s">
        <v>135</v>
      </c>
      <c r="C129" s="36" t="str">
        <f t="shared" ref="C129:C137" si="36">C128</f>
        <v>29C85415</v>
      </c>
      <c r="D129" s="37">
        <f t="shared" si="32"/>
        <v>29</v>
      </c>
      <c r="E129" s="61"/>
      <c r="F129" s="61" t="s">
        <v>48</v>
      </c>
      <c r="G129" s="37"/>
      <c r="H129" s="61" t="s">
        <v>90</v>
      </c>
      <c r="I129" s="62">
        <v>2</v>
      </c>
      <c r="J129" s="72">
        <v>0.51039886474609375</v>
      </c>
      <c r="K129" s="36" t="str">
        <f t="shared" ref="K129:K137" si="37">K128</f>
        <v>29C85415</v>
      </c>
      <c r="L129" s="62"/>
      <c r="M129" s="37"/>
      <c r="N129" s="37"/>
      <c r="O129" s="37"/>
      <c r="P129" s="37"/>
      <c r="Q129" s="37"/>
      <c r="R129" s="37"/>
      <c r="S129" s="37"/>
      <c r="T129" s="37"/>
      <c r="U129" s="44">
        <v>9000</v>
      </c>
      <c r="V129" s="44">
        <f t="shared" si="31"/>
        <v>4593.5897827148437</v>
      </c>
      <c r="W129" s="37"/>
      <c r="X129" s="37"/>
    </row>
    <row r="130" spans="1:27" ht="25.5" customHeight="1" x14ac:dyDescent="0.25">
      <c r="A130" s="34">
        <v>123</v>
      </c>
      <c r="B130" s="71" t="s">
        <v>135</v>
      </c>
      <c r="C130" s="36" t="str">
        <f t="shared" si="36"/>
        <v>29C85415</v>
      </c>
      <c r="D130" s="37">
        <f t="shared" si="32"/>
        <v>29</v>
      </c>
      <c r="E130" s="61"/>
      <c r="F130" s="61" t="s">
        <v>48</v>
      </c>
      <c r="G130" s="37"/>
      <c r="H130" s="61" t="s">
        <v>85</v>
      </c>
      <c r="I130" s="62">
        <v>1</v>
      </c>
      <c r="J130" s="72">
        <v>9.1899871826171875E-2</v>
      </c>
      <c r="K130" s="36" t="str">
        <f t="shared" si="37"/>
        <v>29C85415</v>
      </c>
      <c r="L130" s="62"/>
      <c r="M130" s="37"/>
      <c r="N130" s="37"/>
      <c r="O130" s="37"/>
      <c r="P130" s="37"/>
      <c r="Q130" s="37"/>
      <c r="R130" s="37"/>
      <c r="S130" s="37"/>
      <c r="T130" s="37"/>
      <c r="U130" s="44">
        <v>9000</v>
      </c>
      <c r="V130" s="44">
        <f t="shared" si="31"/>
        <v>827.09884643554688</v>
      </c>
      <c r="W130" s="37"/>
      <c r="X130" s="37"/>
    </row>
    <row r="131" spans="1:27" ht="25.5" customHeight="1" x14ac:dyDescent="0.25">
      <c r="A131" s="34">
        <v>124</v>
      </c>
      <c r="B131" s="71" t="s">
        <v>135</v>
      </c>
      <c r="C131" s="36" t="str">
        <f t="shared" si="36"/>
        <v>29C85415</v>
      </c>
      <c r="D131" s="37">
        <f t="shared" si="32"/>
        <v>29</v>
      </c>
      <c r="E131" s="61"/>
      <c r="F131" s="61" t="s">
        <v>48</v>
      </c>
      <c r="G131" s="37"/>
      <c r="H131" s="61" t="s">
        <v>32</v>
      </c>
      <c r="I131" s="62">
        <v>1</v>
      </c>
      <c r="J131" s="72">
        <v>5.1071882247924805E-2</v>
      </c>
      <c r="K131" s="36" t="str">
        <f t="shared" si="37"/>
        <v>29C85415</v>
      </c>
      <c r="L131" s="62"/>
      <c r="M131" s="37"/>
      <c r="N131" s="37"/>
      <c r="O131" s="37"/>
      <c r="P131" s="37"/>
      <c r="Q131" s="37"/>
      <c r="R131" s="37"/>
      <c r="S131" s="37"/>
      <c r="T131" s="37"/>
      <c r="U131" s="44">
        <v>9000</v>
      </c>
      <c r="V131" s="44">
        <f t="shared" si="31"/>
        <v>459.64694023132324</v>
      </c>
      <c r="W131" s="37"/>
      <c r="X131" s="37"/>
    </row>
    <row r="132" spans="1:27" ht="25.5" customHeight="1" x14ac:dyDescent="0.25">
      <c r="A132" s="34">
        <v>125</v>
      </c>
      <c r="B132" s="71" t="s">
        <v>135</v>
      </c>
      <c r="C132" s="36" t="str">
        <f t="shared" si="36"/>
        <v>29C85415</v>
      </c>
      <c r="D132" s="37">
        <f t="shared" si="32"/>
        <v>29</v>
      </c>
      <c r="E132" s="61"/>
      <c r="F132" s="61" t="s">
        <v>48</v>
      </c>
      <c r="G132" s="37"/>
      <c r="H132" s="61" t="s">
        <v>19</v>
      </c>
      <c r="I132" s="62">
        <v>20</v>
      </c>
      <c r="J132" s="72">
        <v>0.70559883117675781</v>
      </c>
      <c r="K132" s="36" t="str">
        <f t="shared" si="37"/>
        <v>29C85415</v>
      </c>
      <c r="L132" s="62"/>
      <c r="M132" s="37"/>
      <c r="N132" s="37"/>
      <c r="O132" s="37"/>
      <c r="P132" s="37"/>
      <c r="Q132" s="37"/>
      <c r="R132" s="37"/>
      <c r="S132" s="37"/>
      <c r="T132" s="37"/>
      <c r="U132" s="44">
        <v>9000</v>
      </c>
      <c r="V132" s="44">
        <f t="shared" si="31"/>
        <v>6350.3894805908203</v>
      </c>
      <c r="W132" s="37"/>
      <c r="X132" s="37"/>
    </row>
    <row r="133" spans="1:27" ht="25.5" customHeight="1" x14ac:dyDescent="0.25">
      <c r="A133" s="34">
        <v>126</v>
      </c>
      <c r="B133" s="71" t="s">
        <v>135</v>
      </c>
      <c r="C133" s="36" t="str">
        <f t="shared" si="36"/>
        <v>29C85415</v>
      </c>
      <c r="D133" s="37">
        <f t="shared" si="32"/>
        <v>29</v>
      </c>
      <c r="E133" s="61"/>
      <c r="F133" s="61" t="s">
        <v>48</v>
      </c>
      <c r="G133" s="37"/>
      <c r="H133" s="61" t="s">
        <v>21</v>
      </c>
      <c r="I133" s="62">
        <v>5</v>
      </c>
      <c r="J133" s="72">
        <v>5.9422492980957031E-2</v>
      </c>
      <c r="K133" s="36" t="str">
        <f t="shared" si="37"/>
        <v>29C85415</v>
      </c>
      <c r="L133" s="62"/>
      <c r="M133" s="37"/>
      <c r="N133" s="37"/>
      <c r="O133" s="37"/>
      <c r="P133" s="37"/>
      <c r="Q133" s="37"/>
      <c r="R133" s="37"/>
      <c r="S133" s="37"/>
      <c r="T133" s="37"/>
      <c r="U133" s="44">
        <v>9000</v>
      </c>
      <c r="V133" s="44">
        <f t="shared" si="31"/>
        <v>534.80243682861328</v>
      </c>
      <c r="W133" s="37"/>
      <c r="X133" s="37"/>
    </row>
    <row r="134" spans="1:27" ht="25.5" customHeight="1" x14ac:dyDescent="0.25">
      <c r="A134" s="34">
        <v>127</v>
      </c>
      <c r="B134" s="71" t="s">
        <v>135</v>
      </c>
      <c r="C134" s="36" t="str">
        <f t="shared" si="36"/>
        <v>29C85415</v>
      </c>
      <c r="D134" s="37">
        <f t="shared" si="32"/>
        <v>29</v>
      </c>
      <c r="E134" s="61"/>
      <c r="F134" s="61" t="s">
        <v>48</v>
      </c>
      <c r="G134" s="37"/>
      <c r="H134" s="61" t="s">
        <v>25</v>
      </c>
      <c r="I134" s="62">
        <v>1</v>
      </c>
      <c r="J134" s="72">
        <v>3.2744169235229492E-2</v>
      </c>
      <c r="K134" s="36" t="str">
        <f t="shared" si="37"/>
        <v>29C85415</v>
      </c>
      <c r="L134" s="62"/>
      <c r="M134" s="37"/>
      <c r="N134" s="37"/>
      <c r="O134" s="37"/>
      <c r="P134" s="37"/>
      <c r="Q134" s="37"/>
      <c r="R134" s="37"/>
      <c r="S134" s="37"/>
      <c r="T134" s="37"/>
      <c r="U134" s="44">
        <v>9000</v>
      </c>
      <c r="V134" s="44">
        <f t="shared" si="31"/>
        <v>294.69752311706543</v>
      </c>
      <c r="W134" s="37"/>
      <c r="X134" s="37"/>
    </row>
    <row r="135" spans="1:27" ht="25.5" customHeight="1" x14ac:dyDescent="0.25">
      <c r="A135" s="34">
        <v>128</v>
      </c>
      <c r="B135" s="71" t="s">
        <v>135</v>
      </c>
      <c r="C135" s="36" t="str">
        <f t="shared" si="36"/>
        <v>29C85415</v>
      </c>
      <c r="D135" s="37">
        <f t="shared" si="32"/>
        <v>29</v>
      </c>
      <c r="E135" s="61"/>
      <c r="F135" s="61" t="s">
        <v>48</v>
      </c>
      <c r="G135" s="37"/>
      <c r="H135" s="61" t="s">
        <v>26</v>
      </c>
      <c r="I135" s="62">
        <v>5</v>
      </c>
      <c r="J135" s="72">
        <v>0.16372108459472656</v>
      </c>
      <c r="K135" s="36" t="str">
        <f t="shared" si="37"/>
        <v>29C85415</v>
      </c>
      <c r="L135" s="62"/>
      <c r="M135" s="37"/>
      <c r="N135" s="37"/>
      <c r="O135" s="37"/>
      <c r="P135" s="37"/>
      <c r="Q135" s="37"/>
      <c r="R135" s="37"/>
      <c r="S135" s="37"/>
      <c r="T135" s="37"/>
      <c r="U135" s="44">
        <v>9000</v>
      </c>
      <c r="V135" s="44">
        <f t="shared" si="31"/>
        <v>1473.4897613525391</v>
      </c>
      <c r="W135" s="37"/>
      <c r="X135" s="37"/>
    </row>
    <row r="136" spans="1:27" ht="25.5" customHeight="1" x14ac:dyDescent="0.25">
      <c r="A136" s="34">
        <v>129</v>
      </c>
      <c r="B136" s="71" t="s">
        <v>135</v>
      </c>
      <c r="C136" s="36" t="str">
        <f t="shared" si="36"/>
        <v>29C85415</v>
      </c>
      <c r="D136" s="37">
        <f t="shared" si="32"/>
        <v>29</v>
      </c>
      <c r="E136" s="61"/>
      <c r="F136" s="61" t="s">
        <v>48</v>
      </c>
      <c r="G136" s="37"/>
      <c r="H136" s="61" t="s">
        <v>23</v>
      </c>
      <c r="I136" s="62">
        <v>10</v>
      </c>
      <c r="J136" s="72">
        <v>0.18609619140625</v>
      </c>
      <c r="K136" s="36" t="str">
        <f t="shared" si="37"/>
        <v>29C85415</v>
      </c>
      <c r="L136" s="62"/>
      <c r="M136" s="37"/>
      <c r="N136" s="37"/>
      <c r="O136" s="37"/>
      <c r="P136" s="37"/>
      <c r="Q136" s="37"/>
      <c r="R136" s="37"/>
      <c r="S136" s="37"/>
      <c r="T136" s="37"/>
      <c r="U136" s="44">
        <v>9000</v>
      </c>
      <c r="V136" s="44">
        <f t="shared" ref="V136:V167" si="38">U136*J136</f>
        <v>1674.86572265625</v>
      </c>
      <c r="W136" s="37"/>
      <c r="X136" s="37"/>
    </row>
    <row r="137" spans="1:27" ht="25.5" customHeight="1" x14ac:dyDescent="0.25">
      <c r="A137" s="34">
        <v>130</v>
      </c>
      <c r="B137" s="71" t="s">
        <v>135</v>
      </c>
      <c r="C137" s="36" t="str">
        <f t="shared" si="36"/>
        <v>29C85415</v>
      </c>
      <c r="D137" s="37">
        <f t="shared" si="32"/>
        <v>29</v>
      </c>
      <c r="E137" s="61"/>
      <c r="F137" s="61" t="s">
        <v>48</v>
      </c>
      <c r="G137" s="37"/>
      <c r="H137" s="61" t="s">
        <v>136</v>
      </c>
      <c r="I137" s="62">
        <v>10</v>
      </c>
      <c r="J137" s="72">
        <v>0.21565151214599609</v>
      </c>
      <c r="K137" s="36" t="str">
        <f t="shared" si="37"/>
        <v>29C85415</v>
      </c>
      <c r="L137" s="62"/>
      <c r="M137" s="37"/>
      <c r="N137" s="37"/>
      <c r="O137" s="37"/>
      <c r="P137" s="37"/>
      <c r="Q137" s="37"/>
      <c r="R137" s="37"/>
      <c r="S137" s="37"/>
      <c r="T137" s="37"/>
      <c r="U137" s="44">
        <v>9000</v>
      </c>
      <c r="V137" s="44">
        <f t="shared" si="38"/>
        <v>1940.8636093139648</v>
      </c>
      <c r="W137" s="37"/>
      <c r="X137" s="37"/>
    </row>
    <row r="138" spans="1:27" ht="25.5" customHeight="1" x14ac:dyDescent="0.25">
      <c r="A138" s="34">
        <v>131</v>
      </c>
      <c r="B138" s="41" t="s">
        <v>137</v>
      </c>
      <c r="C138" s="43" t="s">
        <v>47</v>
      </c>
      <c r="D138" s="37">
        <f t="shared" ref="D138:D169" si="39">IF(K138=K137,D137,MAX(D137+1))</f>
        <v>30</v>
      </c>
      <c r="E138" s="69" t="s">
        <v>138</v>
      </c>
      <c r="F138" s="69" t="s">
        <v>139</v>
      </c>
      <c r="G138" s="38" t="s">
        <v>208</v>
      </c>
      <c r="H138" s="69" t="s">
        <v>58</v>
      </c>
      <c r="I138" s="43">
        <v>12</v>
      </c>
      <c r="J138" s="43">
        <v>0.61286354064941406</v>
      </c>
      <c r="K138" s="43" t="s">
        <v>47</v>
      </c>
      <c r="L138" s="43">
        <v>1.25</v>
      </c>
      <c r="M138" s="41">
        <v>1</v>
      </c>
      <c r="N138" s="41"/>
      <c r="O138" s="41">
        <v>10</v>
      </c>
      <c r="P138" s="38" t="s">
        <v>208</v>
      </c>
      <c r="Q138" s="40">
        <f>SUMIF($D$8:$D$199,D138,$J$8:$J$199)</f>
        <v>5.3856878280639648</v>
      </c>
      <c r="R138" s="41">
        <f>INDEX('Giá cước'!$A$7:$F$32,MATCH(BK!P138,'Giá cước'!$B$7:$B$32,0),MATCH(BK!O138,'Giá cước'!$A$7:$F$7,0))</f>
        <v>122000</v>
      </c>
      <c r="S138" s="42">
        <f>R138*Q138</f>
        <v>657053.91502380371</v>
      </c>
      <c r="T138" s="43">
        <f>(M138-1)*200000</f>
        <v>0</v>
      </c>
      <c r="U138" s="44">
        <v>9000</v>
      </c>
      <c r="V138" s="44">
        <f t="shared" si="38"/>
        <v>5515.7718658447266</v>
      </c>
      <c r="W138" s="45">
        <f>SUMIF($D$8:$D$201,D138,$V$8:$V$201)</f>
        <v>48471.190452575684</v>
      </c>
      <c r="X138" s="44">
        <f>S138+T138+W138</f>
        <v>705525.10547637939</v>
      </c>
      <c r="Y138" s="46"/>
      <c r="Z138" s="46"/>
      <c r="AA138" s="46"/>
    </row>
    <row r="139" spans="1:27" ht="25.5" customHeight="1" x14ac:dyDescent="0.25">
      <c r="A139" s="34">
        <v>132</v>
      </c>
      <c r="B139" s="41" t="s">
        <v>137</v>
      </c>
      <c r="C139" s="36" t="str">
        <f t="shared" ref="C139:C144" si="40">C138</f>
        <v>29C - 85723</v>
      </c>
      <c r="D139" s="37">
        <f t="shared" si="39"/>
        <v>30</v>
      </c>
      <c r="E139" s="69" t="s">
        <v>138</v>
      </c>
      <c r="F139" s="69" t="s">
        <v>140</v>
      </c>
      <c r="G139" s="43"/>
      <c r="H139" s="69" t="s">
        <v>32</v>
      </c>
      <c r="I139" s="43">
        <v>6</v>
      </c>
      <c r="J139" s="65">
        <v>0.30643177032470703</v>
      </c>
      <c r="K139" s="36" t="str">
        <f t="shared" ref="K139:K144" si="41">K138</f>
        <v>29C - 85723</v>
      </c>
      <c r="L139" s="43"/>
      <c r="M139" s="43"/>
      <c r="N139" s="43"/>
      <c r="O139" s="43"/>
      <c r="P139" s="43"/>
      <c r="Q139" s="43"/>
      <c r="R139" s="43"/>
      <c r="S139" s="43"/>
      <c r="T139" s="43"/>
      <c r="U139" s="44">
        <v>9000</v>
      </c>
      <c r="V139" s="44">
        <f t="shared" si="38"/>
        <v>2757.8859329223633</v>
      </c>
      <c r="W139" s="43"/>
      <c r="X139" s="43"/>
      <c r="Y139" s="46"/>
      <c r="Z139" s="46"/>
      <c r="AA139" s="46"/>
    </row>
    <row r="140" spans="1:27" ht="25.5" customHeight="1" x14ac:dyDescent="0.25">
      <c r="A140" s="34">
        <v>133</v>
      </c>
      <c r="B140" s="41" t="s">
        <v>137</v>
      </c>
      <c r="C140" s="36" t="str">
        <f t="shared" si="40"/>
        <v>29C - 85723</v>
      </c>
      <c r="D140" s="37">
        <f t="shared" si="39"/>
        <v>30</v>
      </c>
      <c r="E140" s="69" t="s">
        <v>138</v>
      </c>
      <c r="F140" s="69" t="s">
        <v>141</v>
      </c>
      <c r="G140" s="43"/>
      <c r="H140" s="69" t="s">
        <v>34</v>
      </c>
      <c r="I140" s="43">
        <v>12</v>
      </c>
      <c r="J140" s="65">
        <v>0.34319972991943359</v>
      </c>
      <c r="K140" s="36" t="str">
        <f t="shared" si="41"/>
        <v>29C - 85723</v>
      </c>
      <c r="L140" s="43"/>
      <c r="M140" s="43"/>
      <c r="N140" s="43"/>
      <c r="O140" s="43"/>
      <c r="P140" s="43"/>
      <c r="Q140" s="43"/>
      <c r="R140" s="43"/>
      <c r="S140" s="43"/>
      <c r="T140" s="43"/>
      <c r="U140" s="44">
        <v>9000</v>
      </c>
      <c r="V140" s="44">
        <f t="shared" si="38"/>
        <v>3088.7975692749023</v>
      </c>
      <c r="W140" s="43"/>
      <c r="X140" s="43"/>
      <c r="Y140" s="46"/>
      <c r="Z140" s="46"/>
      <c r="AA140" s="46"/>
    </row>
    <row r="141" spans="1:27" ht="25.5" customHeight="1" x14ac:dyDescent="0.25">
      <c r="A141" s="34">
        <v>134</v>
      </c>
      <c r="B141" s="41" t="s">
        <v>137</v>
      </c>
      <c r="C141" s="36" t="str">
        <f t="shared" si="40"/>
        <v>29C - 85723</v>
      </c>
      <c r="D141" s="37">
        <f t="shared" si="39"/>
        <v>30</v>
      </c>
      <c r="E141" s="69" t="s">
        <v>138</v>
      </c>
      <c r="F141" s="69" t="s">
        <v>142</v>
      </c>
      <c r="G141" s="43"/>
      <c r="H141" s="69" t="s">
        <v>85</v>
      </c>
      <c r="I141" s="43">
        <v>24</v>
      </c>
      <c r="J141" s="65">
        <v>2.205596923828125</v>
      </c>
      <c r="K141" s="36" t="str">
        <f t="shared" si="41"/>
        <v>29C - 85723</v>
      </c>
      <c r="L141" s="43"/>
      <c r="M141" s="43"/>
      <c r="N141" s="43"/>
      <c r="O141" s="43"/>
      <c r="P141" s="43"/>
      <c r="Q141" s="43"/>
      <c r="R141" s="43"/>
      <c r="S141" s="43"/>
      <c r="T141" s="43"/>
      <c r="U141" s="44">
        <v>9000</v>
      </c>
      <c r="V141" s="44">
        <f t="shared" si="38"/>
        <v>19850.372314453125</v>
      </c>
      <c r="W141" s="43"/>
      <c r="X141" s="43"/>
      <c r="Y141" s="46"/>
      <c r="Z141" s="46"/>
      <c r="AA141" s="46"/>
    </row>
    <row r="142" spans="1:27" ht="25.5" customHeight="1" x14ac:dyDescent="0.25">
      <c r="A142" s="34">
        <v>135</v>
      </c>
      <c r="B142" s="41" t="s">
        <v>137</v>
      </c>
      <c r="C142" s="36" t="str">
        <f t="shared" si="40"/>
        <v>29C - 85723</v>
      </c>
      <c r="D142" s="37">
        <f t="shared" si="39"/>
        <v>30</v>
      </c>
      <c r="E142" s="69" t="s">
        <v>138</v>
      </c>
      <c r="F142" s="69" t="s">
        <v>143</v>
      </c>
      <c r="G142" s="43"/>
      <c r="H142" s="69" t="s">
        <v>35</v>
      </c>
      <c r="I142" s="43">
        <v>10</v>
      </c>
      <c r="J142" s="65">
        <v>1.2419967651367187</v>
      </c>
      <c r="K142" s="36" t="str">
        <f t="shared" si="41"/>
        <v>29C - 85723</v>
      </c>
      <c r="L142" s="43"/>
      <c r="M142" s="43"/>
      <c r="N142" s="43"/>
      <c r="O142" s="43"/>
      <c r="P142" s="43"/>
      <c r="Q142" s="43"/>
      <c r="R142" s="43"/>
      <c r="S142" s="43"/>
      <c r="T142" s="43"/>
      <c r="U142" s="44">
        <v>9000</v>
      </c>
      <c r="V142" s="44">
        <f t="shared" si="38"/>
        <v>11177.970886230469</v>
      </c>
      <c r="W142" s="43"/>
      <c r="X142" s="43"/>
      <c r="Y142" s="46"/>
      <c r="Z142" s="46"/>
      <c r="AA142" s="46"/>
    </row>
    <row r="143" spans="1:27" ht="25.5" customHeight="1" x14ac:dyDescent="0.25">
      <c r="A143" s="34">
        <v>136</v>
      </c>
      <c r="B143" s="41" t="s">
        <v>137</v>
      </c>
      <c r="C143" s="36" t="str">
        <f t="shared" si="40"/>
        <v>29C - 85723</v>
      </c>
      <c r="D143" s="37">
        <f t="shared" si="39"/>
        <v>30</v>
      </c>
      <c r="E143" s="69" t="s">
        <v>138</v>
      </c>
      <c r="F143" s="69" t="s">
        <v>144</v>
      </c>
      <c r="G143" s="43"/>
      <c r="H143" s="69" t="s">
        <v>35</v>
      </c>
      <c r="I143" s="43">
        <v>1</v>
      </c>
      <c r="J143" s="65">
        <v>0.12419986724853516</v>
      </c>
      <c r="K143" s="36" t="str">
        <f t="shared" si="41"/>
        <v>29C - 85723</v>
      </c>
      <c r="L143" s="43"/>
      <c r="M143" s="43"/>
      <c r="N143" s="43"/>
      <c r="O143" s="43"/>
      <c r="P143" s="43"/>
      <c r="Q143" s="43"/>
      <c r="R143" s="43"/>
      <c r="S143" s="43"/>
      <c r="T143" s="43"/>
      <c r="U143" s="44">
        <v>9000</v>
      </c>
      <c r="V143" s="44">
        <f t="shared" si="38"/>
        <v>1117.7988052368164</v>
      </c>
      <c r="W143" s="43"/>
      <c r="X143" s="43"/>
      <c r="Y143" s="46"/>
      <c r="Z143" s="46"/>
      <c r="AA143" s="46"/>
    </row>
    <row r="144" spans="1:27" ht="25.5" customHeight="1" x14ac:dyDescent="0.25">
      <c r="A144" s="34">
        <v>137</v>
      </c>
      <c r="B144" s="41" t="s">
        <v>137</v>
      </c>
      <c r="C144" s="36" t="str">
        <f t="shared" si="40"/>
        <v>29C - 85723</v>
      </c>
      <c r="D144" s="37">
        <f t="shared" si="39"/>
        <v>30</v>
      </c>
      <c r="E144" s="69" t="s">
        <v>138</v>
      </c>
      <c r="F144" s="69" t="s">
        <v>145</v>
      </c>
      <c r="G144" s="43"/>
      <c r="H144" s="69" t="s">
        <v>85</v>
      </c>
      <c r="I144" s="43">
        <v>6</v>
      </c>
      <c r="J144" s="65">
        <v>0.55139923095703125</v>
      </c>
      <c r="K144" s="36" t="str">
        <f t="shared" si="41"/>
        <v>29C - 85723</v>
      </c>
      <c r="L144" s="43"/>
      <c r="M144" s="43"/>
      <c r="N144" s="43"/>
      <c r="O144" s="43"/>
      <c r="P144" s="43"/>
      <c r="Q144" s="43"/>
      <c r="R144" s="43"/>
      <c r="S144" s="43"/>
      <c r="T144" s="43"/>
      <c r="U144" s="44">
        <v>9000</v>
      </c>
      <c r="V144" s="44">
        <f t="shared" si="38"/>
        <v>4962.5930786132812</v>
      </c>
      <c r="W144" s="43"/>
      <c r="X144" s="43"/>
      <c r="Y144" s="46"/>
      <c r="Z144" s="46"/>
      <c r="AA144" s="46"/>
    </row>
    <row r="145" spans="1:27" ht="25.5" customHeight="1" x14ac:dyDescent="0.25">
      <c r="A145" s="34">
        <v>138</v>
      </c>
      <c r="B145" s="41" t="s">
        <v>137</v>
      </c>
      <c r="C145" s="43" t="s">
        <v>147</v>
      </c>
      <c r="D145" s="37">
        <f t="shared" si="39"/>
        <v>31</v>
      </c>
      <c r="E145" s="69"/>
      <c r="F145" s="69" t="s">
        <v>146</v>
      </c>
      <c r="G145" s="38" t="s">
        <v>146</v>
      </c>
      <c r="H145" s="69"/>
      <c r="I145" s="74">
        <v>2</v>
      </c>
      <c r="J145" s="49"/>
      <c r="K145" s="43" t="s">
        <v>147</v>
      </c>
      <c r="L145" s="43">
        <v>2.5</v>
      </c>
      <c r="M145" s="41">
        <v>1</v>
      </c>
      <c r="N145" s="41"/>
      <c r="O145" s="41">
        <v>5</v>
      </c>
      <c r="P145" s="38" t="s">
        <v>146</v>
      </c>
      <c r="Q145" s="40">
        <f>SUMIF($D$8:$D$199,D145,$J$8:$J$199)</f>
        <v>0</v>
      </c>
      <c r="R145" s="41">
        <f>INDEX('Giá cước'!$A$7:$F$32,MATCH(BK!P145,'Giá cước'!$B$7:$B$32,0),MATCH(BK!O145,'Giá cước'!$A$7:$F$7,0))</f>
        <v>400000</v>
      </c>
      <c r="S145" s="42">
        <v>300000</v>
      </c>
      <c r="T145" s="43">
        <f>(M145-1)*200000</f>
        <v>0</v>
      </c>
      <c r="U145" s="44">
        <v>9000</v>
      </c>
      <c r="V145" s="44">
        <f t="shared" si="38"/>
        <v>0</v>
      </c>
      <c r="W145" s="45">
        <f>SUMIF($D$8:$D$201,D145,$V$8:$V$201)</f>
        <v>0</v>
      </c>
      <c r="X145" s="44">
        <f t="shared" ref="X145" si="42">S145+T145+W145</f>
        <v>300000</v>
      </c>
      <c r="Y145" s="46"/>
      <c r="Z145" s="46"/>
      <c r="AA145" s="46"/>
    </row>
    <row r="146" spans="1:27" ht="25.5" customHeight="1" x14ac:dyDescent="0.25">
      <c r="A146" s="34">
        <v>139</v>
      </c>
      <c r="B146" s="43" t="s">
        <v>148</v>
      </c>
      <c r="C146" s="36" t="s">
        <v>72</v>
      </c>
      <c r="D146" s="37">
        <f t="shared" si="39"/>
        <v>32</v>
      </c>
      <c r="E146" s="69" t="s">
        <v>106</v>
      </c>
      <c r="F146" s="61" t="s">
        <v>149</v>
      </c>
      <c r="G146" s="38" t="s">
        <v>205</v>
      </c>
      <c r="H146" s="61" t="s">
        <v>150</v>
      </c>
      <c r="I146" s="43">
        <v>13</v>
      </c>
      <c r="J146" s="62">
        <v>5.2825469970703125</v>
      </c>
      <c r="K146" s="36" t="s">
        <v>72</v>
      </c>
      <c r="L146" s="61">
        <v>2.5</v>
      </c>
      <c r="M146" s="41">
        <v>1</v>
      </c>
      <c r="N146" s="41"/>
      <c r="O146" s="41">
        <v>10</v>
      </c>
      <c r="P146" s="38" t="s">
        <v>205</v>
      </c>
      <c r="Q146" s="40">
        <f>SUMIF($D$8:$D$199,D146,$J$8:$J$199)</f>
        <v>6.8790435791015625</v>
      </c>
      <c r="R146" s="41">
        <f>INDEX('Giá cước'!$A$7:$F$32,MATCH(BK!P146,'Giá cước'!$B$7:$B$32,0),MATCH(BK!O146,'Giá cước'!$A$7:$F$7,0))</f>
        <v>60000</v>
      </c>
      <c r="S146" s="42">
        <f>R146*Q146</f>
        <v>412742.61474609375</v>
      </c>
      <c r="T146" s="43">
        <f>(M146-1)*100000</f>
        <v>0</v>
      </c>
      <c r="U146" s="44">
        <v>9000</v>
      </c>
      <c r="V146" s="44">
        <f t="shared" si="38"/>
        <v>47542.922973632813</v>
      </c>
      <c r="W146" s="45">
        <f>SUMIF($D$8:$D$201,D146,$V$8:$V$201)</f>
        <v>61911.392211914063</v>
      </c>
      <c r="X146" s="44">
        <f>S146+T146+W146</f>
        <v>474654.00695800781</v>
      </c>
      <c r="Y146" s="46"/>
      <c r="Z146" s="46"/>
      <c r="AA146" s="46"/>
    </row>
    <row r="147" spans="1:27" ht="25.5" customHeight="1" x14ac:dyDescent="0.25">
      <c r="A147" s="34">
        <v>140</v>
      </c>
      <c r="B147" s="43" t="s">
        <v>148</v>
      </c>
      <c r="C147" s="36" t="str">
        <f>C146</f>
        <v>29C85516</v>
      </c>
      <c r="D147" s="37">
        <f t="shared" si="39"/>
        <v>32</v>
      </c>
      <c r="E147" s="69" t="s">
        <v>106</v>
      </c>
      <c r="F147" s="61" t="s">
        <v>149</v>
      </c>
      <c r="G147" s="43"/>
      <c r="H147" s="61" t="s">
        <v>108</v>
      </c>
      <c r="I147" s="43">
        <v>5</v>
      </c>
      <c r="J147" s="72">
        <v>1.59649658203125</v>
      </c>
      <c r="K147" s="36" t="str">
        <f>K146</f>
        <v>29C85516</v>
      </c>
      <c r="L147" s="43"/>
      <c r="M147" s="43"/>
      <c r="N147" s="43"/>
      <c r="O147" s="43"/>
      <c r="P147" s="43"/>
      <c r="Q147" s="43"/>
      <c r="R147" s="43"/>
      <c r="S147" s="43"/>
      <c r="T147" s="43"/>
      <c r="U147" s="44">
        <v>9000</v>
      </c>
      <c r="V147" s="44">
        <f t="shared" si="38"/>
        <v>14368.46923828125</v>
      </c>
      <c r="W147" s="43"/>
      <c r="X147" s="43"/>
      <c r="Y147" s="46"/>
      <c r="Z147" s="46"/>
      <c r="AA147" s="46"/>
    </row>
    <row r="148" spans="1:27" ht="25.5" customHeight="1" x14ac:dyDescent="0.25">
      <c r="A148" s="34">
        <v>141</v>
      </c>
      <c r="B148" s="43" t="s">
        <v>148</v>
      </c>
      <c r="C148" s="62" t="s">
        <v>115</v>
      </c>
      <c r="D148" s="37">
        <f t="shared" si="39"/>
        <v>33</v>
      </c>
      <c r="E148" s="61" t="s">
        <v>17</v>
      </c>
      <c r="F148" s="61" t="s">
        <v>123</v>
      </c>
      <c r="G148" s="38" t="s">
        <v>205</v>
      </c>
      <c r="H148" s="61" t="s">
        <v>119</v>
      </c>
      <c r="I148" s="62">
        <v>17</v>
      </c>
      <c r="J148" s="62">
        <v>1.7932853698730469</v>
      </c>
      <c r="K148" s="62" t="s">
        <v>115</v>
      </c>
      <c r="L148" s="62">
        <v>1.25</v>
      </c>
      <c r="M148" s="48">
        <v>4</v>
      </c>
      <c r="N148" s="48"/>
      <c r="O148" s="41">
        <v>5</v>
      </c>
      <c r="P148" s="38" t="s">
        <v>205</v>
      </c>
      <c r="Q148" s="40">
        <f>SUMIF($D$8:$D$199,D148,$J$8:$J$199)</f>
        <v>2.8526318073272705</v>
      </c>
      <c r="R148" s="41">
        <f>INDEX('Giá cước'!$A$7:$F$32,MATCH(BK!P148,'Giá cước'!$B$7:$B$32,0),MATCH(BK!O148,'Giá cước'!$A$7:$F$7,0))</f>
        <v>300000</v>
      </c>
      <c r="S148" s="42">
        <f>R148*Q148</f>
        <v>855789.54219818115</v>
      </c>
      <c r="T148" s="43">
        <f>(M148-1)*100000</f>
        <v>300000</v>
      </c>
      <c r="U148" s="44">
        <v>9000</v>
      </c>
      <c r="V148" s="44">
        <f t="shared" si="38"/>
        <v>16139.568328857422</v>
      </c>
      <c r="W148" s="45">
        <f>SUMIF($D$8:$D$201,D148,$V$8:$V$201)</f>
        <v>26746.129512786865</v>
      </c>
      <c r="X148" s="44">
        <f>S148+T148+W148</f>
        <v>1182535.671710968</v>
      </c>
    </row>
    <row r="149" spans="1:27" ht="25.5" customHeight="1" x14ac:dyDescent="0.25">
      <c r="A149" s="34">
        <v>142</v>
      </c>
      <c r="B149" s="43" t="s">
        <v>148</v>
      </c>
      <c r="C149" s="36" t="str">
        <f t="shared" ref="C149:C154" si="43">C148</f>
        <v>29C - 06950</v>
      </c>
      <c r="D149" s="37">
        <f t="shared" si="39"/>
        <v>33</v>
      </c>
      <c r="E149" s="61" t="s">
        <v>151</v>
      </c>
      <c r="F149" s="61" t="s">
        <v>152</v>
      </c>
      <c r="G149" s="37"/>
      <c r="H149" s="61" t="s">
        <v>15</v>
      </c>
      <c r="I149" s="62">
        <v>1</v>
      </c>
      <c r="J149" s="72">
        <v>4.8747420310974121E-2</v>
      </c>
      <c r="K149" s="36" t="str">
        <f t="shared" ref="K149:K154" si="44">K148</f>
        <v>29C - 06950</v>
      </c>
      <c r="L149" s="37"/>
      <c r="M149" s="37"/>
      <c r="N149" s="85"/>
      <c r="O149" s="37"/>
      <c r="P149" s="37"/>
      <c r="Q149" s="48"/>
      <c r="R149" s="37"/>
      <c r="S149" s="37"/>
      <c r="T149" s="37"/>
      <c r="U149" s="44">
        <v>20000</v>
      </c>
      <c r="V149" s="44">
        <f t="shared" si="38"/>
        <v>974.94840621948242</v>
      </c>
      <c r="W149" s="37"/>
      <c r="X149" s="37"/>
    </row>
    <row r="150" spans="1:27" ht="25.5" customHeight="1" x14ac:dyDescent="0.25">
      <c r="A150" s="34">
        <v>143</v>
      </c>
      <c r="B150" s="43" t="s">
        <v>148</v>
      </c>
      <c r="C150" s="36" t="str">
        <f t="shared" si="43"/>
        <v>29C - 06950</v>
      </c>
      <c r="D150" s="37">
        <f t="shared" si="39"/>
        <v>33</v>
      </c>
      <c r="E150" s="61" t="s">
        <v>151</v>
      </c>
      <c r="F150" s="61" t="s">
        <v>152</v>
      </c>
      <c r="G150" s="37"/>
      <c r="H150" s="61" t="s">
        <v>16</v>
      </c>
      <c r="I150" s="62">
        <v>1</v>
      </c>
      <c r="J150" s="72">
        <v>4.8747420310974121E-2</v>
      </c>
      <c r="K150" s="36" t="str">
        <f t="shared" si="44"/>
        <v>29C - 06950</v>
      </c>
      <c r="L150" s="37"/>
      <c r="M150" s="37"/>
      <c r="N150" s="85"/>
      <c r="O150" s="37"/>
      <c r="P150" s="37"/>
      <c r="Q150" s="48"/>
      <c r="R150" s="37"/>
      <c r="S150" s="37"/>
      <c r="T150" s="37"/>
      <c r="U150" s="44">
        <v>20000</v>
      </c>
      <c r="V150" s="44">
        <f t="shared" si="38"/>
        <v>974.94840621948242</v>
      </c>
      <c r="W150" s="37"/>
      <c r="X150" s="37"/>
    </row>
    <row r="151" spans="1:27" ht="25.5" customHeight="1" x14ac:dyDescent="0.25">
      <c r="A151" s="34">
        <v>144</v>
      </c>
      <c r="B151" s="43" t="s">
        <v>148</v>
      </c>
      <c r="C151" s="36" t="str">
        <f t="shared" si="43"/>
        <v>29C - 06950</v>
      </c>
      <c r="D151" s="37">
        <f t="shared" si="39"/>
        <v>33</v>
      </c>
      <c r="E151" s="61" t="s">
        <v>109</v>
      </c>
      <c r="F151" s="61" t="s">
        <v>153</v>
      </c>
      <c r="G151" s="37"/>
      <c r="H151" s="61" t="s">
        <v>154</v>
      </c>
      <c r="I151" s="62">
        <v>1</v>
      </c>
      <c r="J151" s="72">
        <v>0.11995649337768555</v>
      </c>
      <c r="K151" s="36" t="str">
        <f t="shared" si="44"/>
        <v>29C - 06950</v>
      </c>
      <c r="L151" s="37"/>
      <c r="M151" s="37"/>
      <c r="N151" s="37"/>
      <c r="O151" s="37"/>
      <c r="P151" s="37"/>
      <c r="Q151" s="37"/>
      <c r="R151" s="37"/>
      <c r="S151" s="37"/>
      <c r="T151" s="37"/>
      <c r="U151" s="44">
        <v>9000</v>
      </c>
      <c r="V151" s="44">
        <f t="shared" si="38"/>
        <v>1079.6084403991699</v>
      </c>
      <c r="W151" s="37"/>
      <c r="X151" s="37"/>
    </row>
    <row r="152" spans="1:27" ht="25.5" customHeight="1" x14ac:dyDescent="0.25">
      <c r="A152" s="34">
        <v>145</v>
      </c>
      <c r="B152" s="43" t="s">
        <v>148</v>
      </c>
      <c r="C152" s="36" t="str">
        <f t="shared" si="43"/>
        <v>29C - 06950</v>
      </c>
      <c r="D152" s="37">
        <f t="shared" si="39"/>
        <v>33</v>
      </c>
      <c r="E152" s="61" t="s">
        <v>109</v>
      </c>
      <c r="F152" s="61" t="s">
        <v>153</v>
      </c>
      <c r="G152" s="37"/>
      <c r="H152" s="61" t="s">
        <v>155</v>
      </c>
      <c r="I152" s="62">
        <v>1</v>
      </c>
      <c r="J152" s="72">
        <v>0.33079910278320313</v>
      </c>
      <c r="K152" s="36" t="str">
        <f t="shared" si="44"/>
        <v>29C - 06950</v>
      </c>
      <c r="L152" s="37"/>
      <c r="M152" s="37"/>
      <c r="N152" s="37"/>
      <c r="O152" s="37"/>
      <c r="P152" s="37"/>
      <c r="Q152" s="37"/>
      <c r="R152" s="37"/>
      <c r="S152" s="37"/>
      <c r="T152" s="37"/>
      <c r="U152" s="44">
        <v>9000</v>
      </c>
      <c r="V152" s="44">
        <f t="shared" si="38"/>
        <v>2977.1919250488281</v>
      </c>
      <c r="W152" s="37"/>
      <c r="X152" s="37"/>
    </row>
    <row r="153" spans="1:27" ht="25.5" customHeight="1" x14ac:dyDescent="0.25">
      <c r="A153" s="34">
        <v>146</v>
      </c>
      <c r="B153" s="43" t="s">
        <v>148</v>
      </c>
      <c r="C153" s="36" t="str">
        <f t="shared" si="43"/>
        <v>29C - 06950</v>
      </c>
      <c r="D153" s="37">
        <f t="shared" si="39"/>
        <v>33</v>
      </c>
      <c r="E153" s="61" t="s">
        <v>109</v>
      </c>
      <c r="F153" s="61" t="s">
        <v>153</v>
      </c>
      <c r="G153" s="37"/>
      <c r="H153" s="61" t="s">
        <v>156</v>
      </c>
      <c r="I153" s="62">
        <v>1</v>
      </c>
      <c r="J153" s="72">
        <v>0.27089977264404297</v>
      </c>
      <c r="K153" s="36" t="str">
        <f t="shared" si="44"/>
        <v>29C - 06950</v>
      </c>
      <c r="L153" s="37"/>
      <c r="M153" s="37"/>
      <c r="N153" s="37"/>
      <c r="O153" s="37"/>
      <c r="P153" s="37"/>
      <c r="Q153" s="37"/>
      <c r="R153" s="37"/>
      <c r="S153" s="37"/>
      <c r="T153" s="37"/>
      <c r="U153" s="44">
        <v>9000</v>
      </c>
      <c r="V153" s="44">
        <f t="shared" si="38"/>
        <v>2438.0979537963867</v>
      </c>
      <c r="W153" s="37"/>
      <c r="X153" s="37"/>
    </row>
    <row r="154" spans="1:27" ht="25.5" customHeight="1" x14ac:dyDescent="0.25">
      <c r="A154" s="34">
        <v>147</v>
      </c>
      <c r="B154" s="43" t="s">
        <v>148</v>
      </c>
      <c r="C154" s="36" t="str">
        <f t="shared" si="43"/>
        <v>29C - 06950</v>
      </c>
      <c r="D154" s="37">
        <f t="shared" si="39"/>
        <v>33</v>
      </c>
      <c r="E154" s="103"/>
      <c r="F154" s="61" t="s">
        <v>157</v>
      </c>
      <c r="G154" s="37"/>
      <c r="H154" s="61" t="s">
        <v>158</v>
      </c>
      <c r="I154" s="62">
        <v>8</v>
      </c>
      <c r="J154" s="72">
        <v>0.24019622802734375</v>
      </c>
      <c r="K154" s="36" t="str">
        <f t="shared" si="44"/>
        <v>29C - 06950</v>
      </c>
      <c r="L154" s="37"/>
      <c r="M154" s="37"/>
      <c r="N154" s="37"/>
      <c r="O154" s="37"/>
      <c r="P154" s="37"/>
      <c r="Q154" s="37"/>
      <c r="R154" s="37"/>
      <c r="S154" s="37"/>
      <c r="T154" s="37"/>
      <c r="U154" s="44">
        <v>9000</v>
      </c>
      <c r="V154" s="44">
        <f t="shared" si="38"/>
        <v>2161.7660522460937</v>
      </c>
      <c r="W154" s="37"/>
      <c r="X154" s="37"/>
    </row>
    <row r="155" spans="1:27" ht="25.5" customHeight="1" x14ac:dyDescent="0.25">
      <c r="A155" s="34">
        <v>148</v>
      </c>
      <c r="B155" s="43" t="s">
        <v>159</v>
      </c>
      <c r="C155" s="43" t="s">
        <v>41</v>
      </c>
      <c r="D155" s="37">
        <f t="shared" si="39"/>
        <v>34</v>
      </c>
      <c r="E155" s="69" t="s">
        <v>101</v>
      </c>
      <c r="F155" s="61" t="s">
        <v>123</v>
      </c>
      <c r="G155" s="38" t="s">
        <v>205</v>
      </c>
      <c r="H155" s="57" t="s">
        <v>160</v>
      </c>
      <c r="I155" s="59">
        <v>50</v>
      </c>
      <c r="J155" s="62">
        <v>0.91362762451171875</v>
      </c>
      <c r="K155" s="43" t="s">
        <v>41</v>
      </c>
      <c r="L155" s="43">
        <v>1.25</v>
      </c>
      <c r="M155" s="43">
        <v>6</v>
      </c>
      <c r="N155" s="48"/>
      <c r="O155" s="41">
        <v>10</v>
      </c>
      <c r="P155" s="38" t="s">
        <v>205</v>
      </c>
      <c r="Q155" s="40">
        <f>SUMIF($D$8:$D$199,D155,$J$8:$J$199)</f>
        <v>5.4817585945129395</v>
      </c>
      <c r="R155" s="41">
        <f>INDEX('Giá cước'!$A$7:$F$32,MATCH(BK!P155,'Giá cước'!$B$7:$B$32,0),MATCH(BK!O155,'Giá cước'!$A$7:$F$7,0))</f>
        <v>60000</v>
      </c>
      <c r="S155" s="42">
        <f>R155*Q155</f>
        <v>328905.51567077637</v>
      </c>
      <c r="T155" s="43">
        <f>(M155-1)*100000</f>
        <v>500000</v>
      </c>
      <c r="U155" s="44">
        <v>9000</v>
      </c>
      <c r="V155" s="44">
        <f t="shared" si="38"/>
        <v>8222.6486206054687</v>
      </c>
      <c r="W155" s="45">
        <f>SUMIF($D$8:$D$201,D155,$V$8:$V$201)</f>
        <v>49335.827350616455</v>
      </c>
      <c r="X155" s="44">
        <f>S155+T155+W155</f>
        <v>878241.34302139282</v>
      </c>
      <c r="Y155" s="46"/>
      <c r="Z155" s="46"/>
      <c r="AA155" s="46"/>
    </row>
    <row r="156" spans="1:27" ht="25.5" customHeight="1" x14ac:dyDescent="0.25">
      <c r="A156" s="34">
        <v>149</v>
      </c>
      <c r="B156" s="43" t="s">
        <v>159</v>
      </c>
      <c r="C156" s="36" t="str">
        <f t="shared" ref="C156:C160" si="45">C155</f>
        <v>29C85415</v>
      </c>
      <c r="D156" s="37">
        <f t="shared" si="39"/>
        <v>34</v>
      </c>
      <c r="E156" s="69"/>
      <c r="F156" s="61" t="s">
        <v>132</v>
      </c>
      <c r="G156" s="43"/>
      <c r="H156" s="57" t="s">
        <v>160</v>
      </c>
      <c r="I156" s="59">
        <v>190</v>
      </c>
      <c r="J156" s="72">
        <v>3.4717788696289062</v>
      </c>
      <c r="K156" s="36" t="str">
        <f t="shared" ref="K156:K160" si="46">K155</f>
        <v>29C85415</v>
      </c>
      <c r="L156" s="43"/>
      <c r="M156" s="43"/>
      <c r="N156" s="43"/>
      <c r="O156" s="43"/>
      <c r="P156" s="43"/>
      <c r="Q156" s="43"/>
      <c r="R156" s="43"/>
      <c r="S156" s="43"/>
      <c r="T156" s="43"/>
      <c r="U156" s="44">
        <v>9000</v>
      </c>
      <c r="V156" s="44">
        <f t="shared" si="38"/>
        <v>31246.009826660156</v>
      </c>
      <c r="W156" s="43"/>
      <c r="X156" s="43"/>
      <c r="Y156" s="46"/>
      <c r="Z156" s="46"/>
      <c r="AA156" s="46"/>
    </row>
    <row r="157" spans="1:27" ht="25.5" customHeight="1" x14ac:dyDescent="0.25">
      <c r="A157" s="34">
        <v>150</v>
      </c>
      <c r="B157" s="43" t="s">
        <v>159</v>
      </c>
      <c r="C157" s="36" t="str">
        <f t="shared" si="45"/>
        <v>29C85415</v>
      </c>
      <c r="D157" s="37">
        <f t="shared" si="39"/>
        <v>34</v>
      </c>
      <c r="E157" s="69"/>
      <c r="F157" s="61" t="s">
        <v>48</v>
      </c>
      <c r="G157" s="43"/>
      <c r="H157" s="57" t="s">
        <v>160</v>
      </c>
      <c r="I157" s="59">
        <v>30</v>
      </c>
      <c r="J157" s="72">
        <v>0.54817581176757813</v>
      </c>
      <c r="K157" s="36" t="str">
        <f t="shared" si="46"/>
        <v>29C85415</v>
      </c>
      <c r="L157" s="43"/>
      <c r="M157" s="43"/>
      <c r="N157" s="43"/>
      <c r="O157" s="43"/>
      <c r="P157" s="43"/>
      <c r="Q157" s="43"/>
      <c r="R157" s="43"/>
      <c r="S157" s="43"/>
      <c r="T157" s="43"/>
      <c r="U157" s="44">
        <v>9000</v>
      </c>
      <c r="V157" s="44">
        <f t="shared" si="38"/>
        <v>4933.5823059082031</v>
      </c>
      <c r="W157" s="43"/>
      <c r="X157" s="43"/>
      <c r="Y157" s="46"/>
      <c r="Z157" s="46"/>
      <c r="AA157" s="46"/>
    </row>
    <row r="158" spans="1:27" ht="25.5" customHeight="1" x14ac:dyDescent="0.25">
      <c r="A158" s="34">
        <v>151</v>
      </c>
      <c r="B158" s="43" t="s">
        <v>159</v>
      </c>
      <c r="C158" s="36" t="str">
        <f t="shared" si="45"/>
        <v>29C85415</v>
      </c>
      <c r="D158" s="37">
        <f t="shared" si="39"/>
        <v>34</v>
      </c>
      <c r="E158" s="69"/>
      <c r="F158" s="61" t="s">
        <v>120</v>
      </c>
      <c r="G158" s="43"/>
      <c r="H158" s="57" t="s">
        <v>160</v>
      </c>
      <c r="I158" s="59">
        <v>10</v>
      </c>
      <c r="J158" s="72">
        <v>0.18272542953491211</v>
      </c>
      <c r="K158" s="36" t="str">
        <f t="shared" si="46"/>
        <v>29C85415</v>
      </c>
      <c r="L158" s="43"/>
      <c r="M158" s="43"/>
      <c r="N158" s="43"/>
      <c r="O158" s="43"/>
      <c r="P158" s="43"/>
      <c r="Q158" s="43"/>
      <c r="R158" s="43"/>
      <c r="S158" s="43"/>
      <c r="T158" s="43"/>
      <c r="U158" s="44">
        <v>9000</v>
      </c>
      <c r="V158" s="44">
        <f t="shared" si="38"/>
        <v>1644.528865814209</v>
      </c>
      <c r="W158" s="43"/>
      <c r="X158" s="43"/>
      <c r="Y158" s="46"/>
      <c r="Z158" s="46"/>
      <c r="AA158" s="46"/>
    </row>
    <row r="159" spans="1:27" ht="25.5" customHeight="1" x14ac:dyDescent="0.25">
      <c r="A159" s="34">
        <v>152</v>
      </c>
      <c r="B159" s="43" t="s">
        <v>159</v>
      </c>
      <c r="C159" s="36" t="str">
        <f t="shared" si="45"/>
        <v>29C85415</v>
      </c>
      <c r="D159" s="37">
        <f t="shared" si="39"/>
        <v>34</v>
      </c>
      <c r="E159" s="69"/>
      <c r="F159" s="61" t="s">
        <v>121</v>
      </c>
      <c r="G159" s="43"/>
      <c r="H159" s="57" t="s">
        <v>160</v>
      </c>
      <c r="I159" s="59">
        <v>10</v>
      </c>
      <c r="J159" s="72">
        <v>0.18272542953491211</v>
      </c>
      <c r="K159" s="36" t="str">
        <f t="shared" si="46"/>
        <v>29C85415</v>
      </c>
      <c r="L159" s="43"/>
      <c r="M159" s="43"/>
      <c r="N159" s="43"/>
      <c r="O159" s="43"/>
      <c r="P159" s="43"/>
      <c r="Q159" s="43"/>
      <c r="R159" s="43"/>
      <c r="S159" s="43"/>
      <c r="T159" s="43"/>
      <c r="U159" s="44">
        <v>9000</v>
      </c>
      <c r="V159" s="44">
        <f t="shared" si="38"/>
        <v>1644.528865814209</v>
      </c>
      <c r="W159" s="43"/>
      <c r="X159" s="43"/>
      <c r="Y159" s="46"/>
      <c r="Z159" s="46"/>
      <c r="AA159" s="46"/>
    </row>
    <row r="160" spans="1:27" ht="25.5" customHeight="1" x14ac:dyDescent="0.25">
      <c r="A160" s="34">
        <v>153</v>
      </c>
      <c r="B160" s="43" t="s">
        <v>159</v>
      </c>
      <c r="C160" s="36" t="str">
        <f t="shared" si="45"/>
        <v>29C85415</v>
      </c>
      <c r="D160" s="37">
        <f t="shared" si="39"/>
        <v>34</v>
      </c>
      <c r="E160" s="69"/>
      <c r="F160" s="61" t="s">
        <v>161</v>
      </c>
      <c r="G160" s="43"/>
      <c r="H160" s="57" t="s">
        <v>160</v>
      </c>
      <c r="I160" s="59">
        <v>10</v>
      </c>
      <c r="J160" s="72">
        <v>0.18272542953491211</v>
      </c>
      <c r="K160" s="36" t="str">
        <f t="shared" si="46"/>
        <v>29C85415</v>
      </c>
      <c r="L160" s="43"/>
      <c r="M160" s="43"/>
      <c r="N160" s="43"/>
      <c r="O160" s="43"/>
      <c r="P160" s="43"/>
      <c r="Q160" s="43"/>
      <c r="R160" s="43"/>
      <c r="S160" s="43"/>
      <c r="T160" s="43"/>
      <c r="U160" s="44">
        <v>9000</v>
      </c>
      <c r="V160" s="44">
        <f t="shared" si="38"/>
        <v>1644.528865814209</v>
      </c>
      <c r="W160" s="43"/>
      <c r="X160" s="43"/>
      <c r="Y160" s="46"/>
      <c r="Z160" s="46"/>
      <c r="AA160" s="46"/>
    </row>
    <row r="161" spans="1:27" ht="25.5" customHeight="1" x14ac:dyDescent="0.25">
      <c r="A161" s="34">
        <v>154</v>
      </c>
      <c r="B161" s="43" t="s">
        <v>159</v>
      </c>
      <c r="C161" s="43" t="s">
        <v>165</v>
      </c>
      <c r="D161" s="37">
        <f t="shared" si="39"/>
        <v>35</v>
      </c>
      <c r="E161" s="69" t="s">
        <v>162</v>
      </c>
      <c r="F161" s="69" t="s">
        <v>163</v>
      </c>
      <c r="G161" s="38" t="s">
        <v>205</v>
      </c>
      <c r="H161" s="69" t="s">
        <v>164</v>
      </c>
      <c r="I161" s="43">
        <v>65</v>
      </c>
      <c r="J161" s="62">
        <v>9.722198486328125</v>
      </c>
      <c r="K161" s="43" t="s">
        <v>165</v>
      </c>
      <c r="L161" s="43">
        <v>2.5</v>
      </c>
      <c r="M161" s="41">
        <v>1</v>
      </c>
      <c r="N161" s="41"/>
      <c r="O161" s="41">
        <v>10</v>
      </c>
      <c r="P161" s="38" t="s">
        <v>205</v>
      </c>
      <c r="Q161" s="40">
        <f>SUMIF($D$8:$D$199,D161,$J$8:$J$199)</f>
        <v>9.722198486328125</v>
      </c>
      <c r="R161" s="41">
        <f>INDEX('Giá cước'!$A$7:$F$32,MATCH(BK!P161,'Giá cước'!$B$7:$B$32,0),MATCH(BK!O161,'Giá cước'!$A$7:$F$7,0))</f>
        <v>60000</v>
      </c>
      <c r="S161" s="42">
        <f>R161*Q161</f>
        <v>583331.9091796875</v>
      </c>
      <c r="T161" s="43">
        <f>(M161-1)*100000</f>
        <v>0</v>
      </c>
      <c r="U161" s="44">
        <v>9000</v>
      </c>
      <c r="V161" s="44">
        <f t="shared" si="38"/>
        <v>87499.786376953125</v>
      </c>
      <c r="W161" s="45">
        <f>SUMIF($D$8:$D$201,D161,$V$8:$V$201)</f>
        <v>87499.786376953125</v>
      </c>
      <c r="X161" s="44">
        <f t="shared" ref="X161:X162" si="47">S161+T161+W161</f>
        <v>670831.69555664062</v>
      </c>
      <c r="Y161" s="51"/>
      <c r="Z161" s="51"/>
      <c r="AA161" s="51"/>
    </row>
    <row r="162" spans="1:27" s="25" customFormat="1" ht="25.5" customHeight="1" x14ac:dyDescent="0.25">
      <c r="A162" s="34">
        <v>155</v>
      </c>
      <c r="B162" s="43" t="s">
        <v>159</v>
      </c>
      <c r="C162" s="43" t="s">
        <v>44</v>
      </c>
      <c r="D162" s="37">
        <f t="shared" si="39"/>
        <v>36</v>
      </c>
      <c r="E162" s="69"/>
      <c r="F162" s="61" t="s">
        <v>163</v>
      </c>
      <c r="G162" s="38" t="s">
        <v>205</v>
      </c>
      <c r="H162" s="61" t="s">
        <v>164</v>
      </c>
      <c r="I162" s="62">
        <v>3</v>
      </c>
      <c r="J162" s="62">
        <v>0.44871711730957031</v>
      </c>
      <c r="K162" s="43" t="s">
        <v>44</v>
      </c>
      <c r="L162" s="43">
        <v>2.5</v>
      </c>
      <c r="M162" s="41">
        <v>1</v>
      </c>
      <c r="N162" s="41"/>
      <c r="O162" s="41">
        <v>10</v>
      </c>
      <c r="P162" s="38" t="s">
        <v>205</v>
      </c>
      <c r="Q162" s="40">
        <f>SUMIF($D$8:$D$199,D162,$J$8:$J$199)</f>
        <v>7.9273395538330078</v>
      </c>
      <c r="R162" s="41">
        <f>INDEX('Giá cước'!$A$7:$F$32,MATCH(BK!P162,'Giá cước'!$B$7:$B$32,0),MATCH(BK!O162,'Giá cước'!$A$7:$F$7,0))</f>
        <v>60000</v>
      </c>
      <c r="S162" s="42">
        <f>R162*Q162</f>
        <v>475640.37322998047</v>
      </c>
      <c r="T162" s="43">
        <f>(M162-1)*100000</f>
        <v>0</v>
      </c>
      <c r="U162" s="44">
        <v>9000</v>
      </c>
      <c r="V162" s="44">
        <f t="shared" si="38"/>
        <v>4038.4540557861328</v>
      </c>
      <c r="W162" s="45">
        <f>SUMIF($D$8:$D$201,D162,$V$8:$V$201)</f>
        <v>71346.05598449707</v>
      </c>
      <c r="X162" s="44">
        <f t="shared" si="47"/>
        <v>546986.42921447754</v>
      </c>
      <c r="Y162" s="64"/>
      <c r="Z162" s="64"/>
      <c r="AA162" s="64"/>
    </row>
    <row r="163" spans="1:27" s="25" customFormat="1" ht="25.5" customHeight="1" x14ac:dyDescent="0.25">
      <c r="A163" s="34">
        <v>156</v>
      </c>
      <c r="B163" s="43" t="s">
        <v>159</v>
      </c>
      <c r="C163" s="36" t="str">
        <f>C162</f>
        <v>29C85595</v>
      </c>
      <c r="D163" s="37">
        <f t="shared" si="39"/>
        <v>36</v>
      </c>
      <c r="E163" s="69"/>
      <c r="F163" s="61" t="s">
        <v>163</v>
      </c>
      <c r="G163" s="62"/>
      <c r="H163" s="61" t="s">
        <v>166</v>
      </c>
      <c r="I163" s="62">
        <v>50</v>
      </c>
      <c r="J163" s="72">
        <v>7.4786224365234375</v>
      </c>
      <c r="K163" s="36" t="str">
        <f>K162</f>
        <v>29C85595</v>
      </c>
      <c r="L163" s="43"/>
      <c r="M163" s="62"/>
      <c r="N163" s="62"/>
      <c r="O163" s="62"/>
      <c r="P163" s="62"/>
      <c r="Q163" s="62"/>
      <c r="R163" s="62"/>
      <c r="S163" s="62"/>
      <c r="T163" s="62"/>
      <c r="U163" s="44">
        <v>9000</v>
      </c>
      <c r="V163" s="44">
        <f t="shared" si="38"/>
        <v>67307.601928710938</v>
      </c>
      <c r="W163" s="62"/>
      <c r="X163" s="62"/>
      <c r="Y163" s="64"/>
      <c r="Z163" s="64"/>
      <c r="AA163" s="64"/>
    </row>
    <row r="164" spans="1:27" s="25" customFormat="1" ht="25.5" customHeight="1" x14ac:dyDescent="0.25">
      <c r="A164" s="34">
        <v>157</v>
      </c>
      <c r="B164" s="43" t="s">
        <v>159</v>
      </c>
      <c r="C164" s="43" t="s">
        <v>59</v>
      </c>
      <c r="D164" s="37">
        <f t="shared" si="39"/>
        <v>37</v>
      </c>
      <c r="E164" s="69"/>
      <c r="F164" s="57" t="s">
        <v>163</v>
      </c>
      <c r="G164" s="38" t="s">
        <v>205</v>
      </c>
      <c r="H164" s="57" t="s">
        <v>166</v>
      </c>
      <c r="I164" s="48">
        <v>51</v>
      </c>
      <c r="J164" s="48">
        <v>7.6281890869140625</v>
      </c>
      <c r="K164" s="43" t="s">
        <v>59</v>
      </c>
      <c r="L164" s="43">
        <v>2.5</v>
      </c>
      <c r="M164" s="41">
        <v>1</v>
      </c>
      <c r="N164" s="41"/>
      <c r="O164" s="41">
        <v>10</v>
      </c>
      <c r="P164" s="38" t="s">
        <v>205</v>
      </c>
      <c r="Q164" s="40">
        <f>SUMIF($D$8:$D$199,D164,$J$8:$J$199)</f>
        <v>7.9273338317871094</v>
      </c>
      <c r="R164" s="41">
        <f>INDEX('Giá cước'!$A$7:$F$32,MATCH(BK!P164,'Giá cước'!$B$7:$B$32,0),MATCH(BK!O164,'Giá cước'!$A$7:$F$7,0))</f>
        <v>60000</v>
      </c>
      <c r="S164" s="42">
        <f>R164*Q164</f>
        <v>475640.02990722656</v>
      </c>
      <c r="T164" s="43">
        <f>(M164-1)*100000</f>
        <v>0</v>
      </c>
      <c r="U164" s="44">
        <v>9000</v>
      </c>
      <c r="V164" s="44">
        <f t="shared" si="38"/>
        <v>68653.701782226563</v>
      </c>
      <c r="W164" s="45">
        <f>SUMIF($D$8:$D$201,D164,$V$8:$V$201)</f>
        <v>71346.004486083984</v>
      </c>
      <c r="X164" s="44">
        <f>S164+T164+W164</f>
        <v>546986.03439331055</v>
      </c>
      <c r="Y164" s="55"/>
      <c r="Z164" s="55"/>
      <c r="AA164" s="55"/>
    </row>
    <row r="165" spans="1:27" s="25" customFormat="1" ht="25.5" customHeight="1" x14ac:dyDescent="0.25">
      <c r="A165" s="34">
        <v>158</v>
      </c>
      <c r="B165" s="43" t="s">
        <v>159</v>
      </c>
      <c r="C165" s="36" t="str">
        <f>C164</f>
        <v>29C85723</v>
      </c>
      <c r="D165" s="37">
        <f t="shared" si="39"/>
        <v>37</v>
      </c>
      <c r="E165" s="69"/>
      <c r="F165" s="57" t="s">
        <v>163</v>
      </c>
      <c r="G165" s="41"/>
      <c r="H165" s="57" t="s">
        <v>164</v>
      </c>
      <c r="I165" s="48">
        <v>2</v>
      </c>
      <c r="J165" s="56">
        <v>0.29914474487304688</v>
      </c>
      <c r="K165" s="36" t="str">
        <f>K164</f>
        <v>29C85723</v>
      </c>
      <c r="L165" s="43"/>
      <c r="M165" s="41"/>
      <c r="N165" s="41"/>
      <c r="O165" s="41"/>
      <c r="P165" s="41"/>
      <c r="Q165" s="41"/>
      <c r="R165" s="41"/>
      <c r="S165" s="41"/>
      <c r="T165" s="41"/>
      <c r="U165" s="44">
        <v>9000</v>
      </c>
      <c r="V165" s="44">
        <f t="shared" si="38"/>
        <v>2692.3027038574219</v>
      </c>
      <c r="W165" s="41"/>
      <c r="X165" s="41"/>
      <c r="Y165" s="55"/>
      <c r="Z165" s="55"/>
      <c r="AA165" s="55"/>
    </row>
    <row r="166" spans="1:27" s="25" customFormat="1" ht="25.5" customHeight="1" x14ac:dyDescent="0.25">
      <c r="A166" s="34">
        <v>159</v>
      </c>
      <c r="B166" s="43" t="s">
        <v>167</v>
      </c>
      <c r="C166" s="43" t="s">
        <v>169</v>
      </c>
      <c r="D166" s="37">
        <f t="shared" si="39"/>
        <v>38</v>
      </c>
      <c r="E166" s="69"/>
      <c r="F166" s="61" t="s">
        <v>168</v>
      </c>
      <c r="G166" s="38" t="s">
        <v>205</v>
      </c>
      <c r="H166" s="61" t="s">
        <v>7</v>
      </c>
      <c r="I166" s="76">
        <v>25</v>
      </c>
      <c r="J166" s="62">
        <v>5.2712249755859375</v>
      </c>
      <c r="K166" s="43" t="s">
        <v>169</v>
      </c>
      <c r="L166" s="43">
        <v>2.5</v>
      </c>
      <c r="M166" s="41">
        <v>1</v>
      </c>
      <c r="N166" s="41"/>
      <c r="O166" s="41">
        <v>10</v>
      </c>
      <c r="P166" s="38" t="s">
        <v>205</v>
      </c>
      <c r="Q166" s="40">
        <f>SUMIF($D$8:$D$199,D166,$J$8:$J$199)</f>
        <v>9.2449111938476562</v>
      </c>
      <c r="R166" s="41">
        <f>INDEX('Giá cước'!$A$7:$F$32,MATCH(BK!P166,'Giá cước'!$B$7:$B$32,0),MATCH(BK!O166,'Giá cước'!$A$7:$F$7,0))</f>
        <v>60000</v>
      </c>
      <c r="S166" s="42">
        <f>R166*Q166</f>
        <v>554694.67163085937</v>
      </c>
      <c r="T166" s="43">
        <f>(M166-1)*100000</f>
        <v>0</v>
      </c>
      <c r="U166" s="44">
        <v>9000</v>
      </c>
      <c r="V166" s="44">
        <f t="shared" si="38"/>
        <v>47441.024780273438</v>
      </c>
      <c r="W166" s="45">
        <f>SUMIF($D$8:$D$201,D166,$V$8:$V$201)</f>
        <v>83204.200744628906</v>
      </c>
      <c r="X166" s="44">
        <f>S166+T166+W166</f>
        <v>637898.87237548828</v>
      </c>
      <c r="Y166" s="64"/>
      <c r="Z166" s="64"/>
      <c r="AA166" s="64"/>
    </row>
    <row r="167" spans="1:27" s="25" customFormat="1" ht="25.5" customHeight="1" x14ac:dyDescent="0.25">
      <c r="A167" s="34">
        <v>160</v>
      </c>
      <c r="B167" s="43" t="s">
        <v>167</v>
      </c>
      <c r="C167" s="36" t="str">
        <f t="shared" ref="C167:C168" si="48">C166</f>
        <v>29C85703</v>
      </c>
      <c r="D167" s="37">
        <f t="shared" si="39"/>
        <v>38</v>
      </c>
      <c r="E167" s="69"/>
      <c r="F167" s="61" t="s">
        <v>170</v>
      </c>
      <c r="G167" s="62"/>
      <c r="H167" s="57" t="s">
        <v>158</v>
      </c>
      <c r="I167" s="76">
        <v>80</v>
      </c>
      <c r="J167" s="72">
        <v>2.4019622802734375</v>
      </c>
      <c r="K167" s="36" t="str">
        <f t="shared" ref="K167:K168" si="49">K166</f>
        <v>29C85703</v>
      </c>
      <c r="L167" s="43"/>
      <c r="M167" s="62"/>
      <c r="N167" s="62"/>
      <c r="O167" s="62"/>
      <c r="P167" s="62"/>
      <c r="Q167" s="62"/>
      <c r="R167" s="62"/>
      <c r="S167" s="62"/>
      <c r="T167" s="62"/>
      <c r="U167" s="44">
        <v>9000</v>
      </c>
      <c r="V167" s="44">
        <f t="shared" si="38"/>
        <v>21617.660522460938</v>
      </c>
      <c r="W167" s="62"/>
      <c r="X167" s="62"/>
      <c r="Y167" s="64"/>
      <c r="Z167" s="64"/>
      <c r="AA167" s="64"/>
    </row>
    <row r="168" spans="1:27" s="25" customFormat="1" ht="25.5" customHeight="1" x14ac:dyDescent="0.25">
      <c r="A168" s="34">
        <v>161</v>
      </c>
      <c r="B168" s="43" t="s">
        <v>167</v>
      </c>
      <c r="C168" s="36" t="str">
        <f t="shared" si="48"/>
        <v>29C85703</v>
      </c>
      <c r="D168" s="37">
        <f t="shared" si="39"/>
        <v>38</v>
      </c>
      <c r="E168" s="69"/>
      <c r="F168" s="61" t="s">
        <v>170</v>
      </c>
      <c r="G168" s="62"/>
      <c r="H168" s="57" t="s">
        <v>25</v>
      </c>
      <c r="I168" s="76">
        <v>48</v>
      </c>
      <c r="J168" s="72">
        <v>1.5717239379882813</v>
      </c>
      <c r="K168" s="36" t="str">
        <f t="shared" si="49"/>
        <v>29C85703</v>
      </c>
      <c r="L168" s="43"/>
      <c r="M168" s="62"/>
      <c r="N168" s="62"/>
      <c r="O168" s="62"/>
      <c r="P168" s="62"/>
      <c r="Q168" s="62"/>
      <c r="R168" s="62"/>
      <c r="S168" s="62"/>
      <c r="T168" s="62"/>
      <c r="U168" s="44">
        <v>9000</v>
      </c>
      <c r="V168" s="44">
        <f t="shared" ref="V168:V199" si="50">U168*J168</f>
        <v>14145.515441894531</v>
      </c>
      <c r="W168" s="62"/>
      <c r="X168" s="62"/>
      <c r="Y168" s="64"/>
      <c r="Z168" s="64"/>
      <c r="AA168" s="64"/>
    </row>
    <row r="169" spans="1:27" ht="25.5" customHeight="1" x14ac:dyDescent="0.25">
      <c r="A169" s="34">
        <v>162</v>
      </c>
      <c r="B169" s="43" t="s">
        <v>167</v>
      </c>
      <c r="C169" s="43" t="s">
        <v>131</v>
      </c>
      <c r="D169" s="37">
        <f t="shared" si="39"/>
        <v>39</v>
      </c>
      <c r="E169" s="69"/>
      <c r="F169" s="36" t="s">
        <v>171</v>
      </c>
      <c r="G169" s="38" t="s">
        <v>205</v>
      </c>
      <c r="H169" s="57" t="s">
        <v>7</v>
      </c>
      <c r="I169" s="76">
        <v>10</v>
      </c>
      <c r="J169" s="62">
        <v>2.108489990234375</v>
      </c>
      <c r="K169" s="43" t="s">
        <v>131</v>
      </c>
      <c r="L169" s="43">
        <v>1.25</v>
      </c>
      <c r="M169" s="41">
        <v>1</v>
      </c>
      <c r="N169" s="41"/>
      <c r="O169" s="41">
        <v>5</v>
      </c>
      <c r="P169" s="38" t="s">
        <v>205</v>
      </c>
      <c r="Q169" s="40">
        <f>SUMIF($D$8:$D$199,D169,$J$8:$J$199)</f>
        <v>4.9838790893554687</v>
      </c>
      <c r="R169" s="41">
        <f>INDEX('Giá cước'!$A$7:$F$32,MATCH(BK!P169,'Giá cước'!$B$7:$B$32,0),MATCH(BK!O169,'Giá cước'!$A$7:$F$7,0))</f>
        <v>300000</v>
      </c>
      <c r="S169" s="42">
        <f>R169*Q169</f>
        <v>1495163.7268066406</v>
      </c>
      <c r="T169" s="43">
        <f>(M169-1)*100000</f>
        <v>0</v>
      </c>
      <c r="U169" s="44">
        <v>9000</v>
      </c>
      <c r="V169" s="44">
        <f t="shared" si="50"/>
        <v>18976.409912109375</v>
      </c>
      <c r="W169" s="45">
        <f>SUMIF($D$8:$D$201,D169,$V$8:$V$201)</f>
        <v>44854.911804199219</v>
      </c>
      <c r="X169" s="44">
        <f>S169+T169+W169</f>
        <v>1540018.6386108398</v>
      </c>
      <c r="Y169" s="51"/>
      <c r="Z169" s="51"/>
      <c r="AA169" s="51"/>
    </row>
    <row r="170" spans="1:27" ht="25.5" customHeight="1" x14ac:dyDescent="0.25">
      <c r="A170" s="34">
        <v>163</v>
      </c>
      <c r="B170" s="43" t="s">
        <v>167</v>
      </c>
      <c r="C170" s="36" t="str">
        <f t="shared" ref="C170:C171" si="51">C169</f>
        <v>29c85129</v>
      </c>
      <c r="D170" s="37">
        <f t="shared" ref="D170:D199" si="52">IF(K170=K169,D169,MAX(D169+1))</f>
        <v>39</v>
      </c>
      <c r="E170" s="69"/>
      <c r="F170" s="36" t="s">
        <v>171</v>
      </c>
      <c r="G170" s="48"/>
      <c r="H170" s="57" t="s">
        <v>46</v>
      </c>
      <c r="I170" s="76">
        <v>10</v>
      </c>
      <c r="J170" s="72">
        <v>1.6180305480957031</v>
      </c>
      <c r="K170" s="36" t="str">
        <f t="shared" ref="K170:K171" si="53">K169</f>
        <v>29c85129</v>
      </c>
      <c r="L170" s="43"/>
      <c r="M170" s="48"/>
      <c r="N170" s="48"/>
      <c r="O170" s="48"/>
      <c r="P170" s="48"/>
      <c r="Q170" s="48"/>
      <c r="R170" s="48"/>
      <c r="S170" s="48"/>
      <c r="T170" s="48"/>
      <c r="U170" s="44">
        <v>9000</v>
      </c>
      <c r="V170" s="44">
        <f t="shared" si="50"/>
        <v>14562.274932861328</v>
      </c>
      <c r="W170" s="48"/>
      <c r="X170" s="48"/>
      <c r="Y170" s="51"/>
      <c r="Z170" s="51"/>
      <c r="AA170" s="51"/>
    </row>
    <row r="171" spans="1:27" ht="25.5" customHeight="1" x14ac:dyDescent="0.25">
      <c r="A171" s="34">
        <v>164</v>
      </c>
      <c r="B171" s="43" t="s">
        <v>167</v>
      </c>
      <c r="C171" s="36" t="str">
        <f t="shared" si="51"/>
        <v>29c85129</v>
      </c>
      <c r="D171" s="37">
        <f t="shared" si="52"/>
        <v>39</v>
      </c>
      <c r="E171" s="69"/>
      <c r="F171" s="36" t="s">
        <v>171</v>
      </c>
      <c r="G171" s="48"/>
      <c r="H171" s="57" t="s">
        <v>172</v>
      </c>
      <c r="I171" s="76">
        <v>10</v>
      </c>
      <c r="J171" s="72">
        <v>1.2573585510253906</v>
      </c>
      <c r="K171" s="36" t="str">
        <f t="shared" si="53"/>
        <v>29c85129</v>
      </c>
      <c r="L171" s="43"/>
      <c r="M171" s="48"/>
      <c r="N171" s="48"/>
      <c r="O171" s="48"/>
      <c r="P171" s="48"/>
      <c r="Q171" s="48"/>
      <c r="R171" s="48"/>
      <c r="S171" s="48"/>
      <c r="T171" s="48"/>
      <c r="U171" s="44">
        <v>9000</v>
      </c>
      <c r="V171" s="44">
        <f t="shared" si="50"/>
        <v>11316.226959228516</v>
      </c>
      <c r="W171" s="48"/>
      <c r="X171" s="48"/>
      <c r="Y171" s="51"/>
      <c r="Z171" s="51"/>
      <c r="AA171" s="51"/>
    </row>
    <row r="172" spans="1:27" ht="25.5" customHeight="1" x14ac:dyDescent="0.25">
      <c r="A172" s="34">
        <v>165</v>
      </c>
      <c r="B172" s="43" t="s">
        <v>167</v>
      </c>
      <c r="C172" s="43" t="s">
        <v>174</v>
      </c>
      <c r="D172" s="37">
        <f t="shared" si="52"/>
        <v>40</v>
      </c>
      <c r="E172" s="69"/>
      <c r="F172" s="61" t="s">
        <v>173</v>
      </c>
      <c r="G172" s="38" t="s">
        <v>205</v>
      </c>
      <c r="H172" s="57" t="s">
        <v>7</v>
      </c>
      <c r="I172" s="76">
        <v>25</v>
      </c>
      <c r="J172" s="62">
        <v>5.2712249755859375</v>
      </c>
      <c r="K172" s="43" t="s">
        <v>174</v>
      </c>
      <c r="L172" s="43">
        <v>1.25</v>
      </c>
      <c r="M172" s="41">
        <v>1</v>
      </c>
      <c r="N172" s="41"/>
      <c r="O172" s="41">
        <v>10</v>
      </c>
      <c r="P172" s="38" t="s">
        <v>205</v>
      </c>
      <c r="Q172" s="40">
        <f>SUMIF($D$8:$D$199,D172,$J$8:$J$199)</f>
        <v>5.2712249755859375</v>
      </c>
      <c r="R172" s="41">
        <f>INDEX('Giá cước'!$A$7:$F$32,MATCH(BK!P172,'Giá cước'!$B$7:$B$32,0),MATCH(BK!O172,'Giá cước'!$A$7:$F$7,0))</f>
        <v>60000</v>
      </c>
      <c r="S172" s="42">
        <f>R172*Q172</f>
        <v>316273.49853515625</v>
      </c>
      <c r="T172" s="43">
        <f>(M172-1)*100000</f>
        <v>0</v>
      </c>
      <c r="U172" s="44">
        <v>9000</v>
      </c>
      <c r="V172" s="44">
        <f t="shared" si="50"/>
        <v>47441.024780273438</v>
      </c>
      <c r="W172" s="45">
        <f>SUMIF($D$8:$D$201,D172,$V$8:$V$201)</f>
        <v>47441.024780273438</v>
      </c>
      <c r="X172" s="44">
        <f t="shared" ref="X172:X175" si="54">S172+T172+W172</f>
        <v>363714.52331542969</v>
      </c>
      <c r="Y172" s="46"/>
      <c r="Z172" s="46"/>
      <c r="AA172" s="46"/>
    </row>
    <row r="173" spans="1:27" ht="25.5" customHeight="1" x14ac:dyDescent="0.25">
      <c r="A173" s="34">
        <v>166</v>
      </c>
      <c r="B173" s="43" t="s">
        <v>167</v>
      </c>
      <c r="C173" s="43" t="s">
        <v>238</v>
      </c>
      <c r="D173" s="37">
        <f t="shared" si="52"/>
        <v>41</v>
      </c>
      <c r="E173" s="69"/>
      <c r="F173" s="69" t="s">
        <v>175</v>
      </c>
      <c r="G173" s="38" t="s">
        <v>205</v>
      </c>
      <c r="H173" s="69"/>
      <c r="I173" s="43"/>
      <c r="J173" s="43">
        <v>19</v>
      </c>
      <c r="K173" s="43" t="s">
        <v>238</v>
      </c>
      <c r="L173" s="43">
        <v>5</v>
      </c>
      <c r="M173" s="41">
        <v>1</v>
      </c>
      <c r="N173" s="41"/>
      <c r="O173" s="41">
        <v>11</v>
      </c>
      <c r="P173" s="38" t="s">
        <v>205</v>
      </c>
      <c r="Q173" s="40">
        <f>SUMIF($D$8:$D$199,D173,$J$8:$J$199)</f>
        <v>19</v>
      </c>
      <c r="R173" s="41">
        <f>INDEX('Giá cước'!$A$7:$F$32,MATCH(BK!P173,'Giá cước'!$B$7:$B$32,0),MATCH(BK!O173,'Giá cước'!$A$7:$F$7,0))</f>
        <v>52000</v>
      </c>
      <c r="S173" s="42">
        <f>R173*Q173</f>
        <v>988000</v>
      </c>
      <c r="T173" s="43">
        <f>(M173-1)*100000</f>
        <v>0</v>
      </c>
      <c r="U173" s="44">
        <v>9000</v>
      </c>
      <c r="V173" s="44">
        <f t="shared" si="50"/>
        <v>171000</v>
      </c>
      <c r="W173" s="45">
        <f>SUMIF($D$8:$D$201,D173,$V$8:$V$201)</f>
        <v>171000</v>
      </c>
      <c r="X173" s="44">
        <f t="shared" si="54"/>
        <v>1159000</v>
      </c>
    </row>
    <row r="174" spans="1:27" ht="25.5" customHeight="1" x14ac:dyDescent="0.25">
      <c r="A174" s="34">
        <v>167</v>
      </c>
      <c r="B174" s="43" t="s">
        <v>167</v>
      </c>
      <c r="C174" s="43" t="s">
        <v>177</v>
      </c>
      <c r="D174" s="37">
        <f t="shared" si="52"/>
        <v>42</v>
      </c>
      <c r="E174" s="69"/>
      <c r="F174" s="57" t="s">
        <v>176</v>
      </c>
      <c r="G174" s="38" t="s">
        <v>205</v>
      </c>
      <c r="H174" s="57" t="s">
        <v>118</v>
      </c>
      <c r="I174" s="48">
        <v>70</v>
      </c>
      <c r="J174" s="48">
        <v>7.384124755859375</v>
      </c>
      <c r="K174" s="43" t="s">
        <v>177</v>
      </c>
      <c r="L174" s="43">
        <v>2.5</v>
      </c>
      <c r="M174" s="41">
        <v>1</v>
      </c>
      <c r="N174" s="41"/>
      <c r="O174" s="41">
        <v>10</v>
      </c>
      <c r="P174" s="38" t="s">
        <v>205</v>
      </c>
      <c r="Q174" s="40">
        <f>SUMIF($D$8:$D$199,D174,$J$8:$J$199)</f>
        <v>7.384124755859375</v>
      </c>
      <c r="R174" s="41">
        <f>INDEX('Giá cước'!$A$7:$F$32,MATCH(BK!P174,'Giá cước'!$B$7:$B$32,0),MATCH(BK!O174,'Giá cước'!$A$7:$F$7,0))</f>
        <v>60000</v>
      </c>
      <c r="S174" s="42">
        <f>R174*Q174</f>
        <v>443047.4853515625</v>
      </c>
      <c r="T174" s="43">
        <f>(M174-1)*100000</f>
        <v>0</v>
      </c>
      <c r="U174" s="44">
        <v>9000</v>
      </c>
      <c r="V174" s="44">
        <f t="shared" si="50"/>
        <v>66457.122802734375</v>
      </c>
      <c r="W174" s="45">
        <f>SUMIF($D$8:$D$201,D174,$V$8:$V$201)</f>
        <v>66457.122802734375</v>
      </c>
      <c r="X174" s="44">
        <f t="shared" si="54"/>
        <v>509504.60815429688</v>
      </c>
      <c r="Y174" s="75"/>
      <c r="Z174" s="75"/>
      <c r="AA174" s="75"/>
    </row>
    <row r="175" spans="1:27" ht="25.5" customHeight="1" x14ac:dyDescent="0.25">
      <c r="A175" s="34">
        <v>168</v>
      </c>
      <c r="B175" s="43" t="s">
        <v>167</v>
      </c>
      <c r="C175" s="43" t="s">
        <v>47</v>
      </c>
      <c r="D175" s="37">
        <f t="shared" si="52"/>
        <v>43</v>
      </c>
      <c r="E175" s="69"/>
      <c r="F175" s="57" t="s">
        <v>176</v>
      </c>
      <c r="G175" s="38" t="s">
        <v>205</v>
      </c>
      <c r="H175" s="57" t="s">
        <v>118</v>
      </c>
      <c r="I175" s="48">
        <v>30</v>
      </c>
      <c r="J175" s="48">
        <v>3.1646194458007813</v>
      </c>
      <c r="K175" s="43" t="s">
        <v>47</v>
      </c>
      <c r="L175" s="43">
        <v>1.25</v>
      </c>
      <c r="M175" s="41">
        <v>1</v>
      </c>
      <c r="N175" s="41"/>
      <c r="O175" s="41">
        <v>5</v>
      </c>
      <c r="P175" s="38" t="s">
        <v>205</v>
      </c>
      <c r="Q175" s="40">
        <f>SUMIF($D$8:$D$199,D175,$J$8:$J$199)</f>
        <v>4.8524169921875</v>
      </c>
      <c r="R175" s="41">
        <f>INDEX('Giá cước'!$A$7:$F$32,MATCH(BK!P175,'Giá cước'!$B$7:$B$32,0),MATCH(BK!O175,'Giá cước'!$A$7:$F$7,0))</f>
        <v>300000</v>
      </c>
      <c r="S175" s="42">
        <f>R175*Q175</f>
        <v>1455725.09765625</v>
      </c>
      <c r="T175" s="43">
        <f>(M175-1)*100000</f>
        <v>0</v>
      </c>
      <c r="U175" s="44">
        <v>9000</v>
      </c>
      <c r="V175" s="44">
        <f t="shared" si="50"/>
        <v>28481.575012207031</v>
      </c>
      <c r="W175" s="45">
        <f>SUMIF($D$8:$D$201,D175,$V$8:$V$201)</f>
        <v>43671.7529296875</v>
      </c>
      <c r="X175" s="44">
        <f t="shared" si="54"/>
        <v>1499396.8505859375</v>
      </c>
      <c r="Y175" s="75"/>
      <c r="Z175" s="75"/>
      <c r="AA175" s="75"/>
    </row>
    <row r="176" spans="1:27" ht="25.5" customHeight="1" x14ac:dyDescent="0.25">
      <c r="A176" s="34">
        <v>169</v>
      </c>
      <c r="B176" s="43" t="s">
        <v>167</v>
      </c>
      <c r="C176" s="36" t="str">
        <f>C175</f>
        <v>29C - 85723</v>
      </c>
      <c r="D176" s="37">
        <f t="shared" si="52"/>
        <v>43</v>
      </c>
      <c r="E176" s="69"/>
      <c r="F176" s="69"/>
      <c r="G176" s="62"/>
      <c r="H176" s="57" t="s">
        <v>119</v>
      </c>
      <c r="I176" s="48">
        <v>16</v>
      </c>
      <c r="J176" s="56">
        <v>1.6877975463867187</v>
      </c>
      <c r="K176" s="36" t="str">
        <f>K175</f>
        <v>29C - 85723</v>
      </c>
      <c r="L176" s="43"/>
      <c r="M176" s="62"/>
      <c r="N176" s="62"/>
      <c r="O176" s="62"/>
      <c r="P176" s="62"/>
      <c r="Q176" s="62"/>
      <c r="R176" s="62"/>
      <c r="S176" s="62"/>
      <c r="T176" s="62"/>
      <c r="U176" s="44">
        <v>9000</v>
      </c>
      <c r="V176" s="44">
        <f t="shared" si="50"/>
        <v>15190.177917480469</v>
      </c>
      <c r="W176" s="62"/>
      <c r="X176" s="62"/>
      <c r="Y176" s="75"/>
      <c r="Z176" s="75"/>
      <c r="AA176" s="75"/>
    </row>
    <row r="177" spans="1:27" ht="25.5" customHeight="1" x14ac:dyDescent="0.25">
      <c r="A177" s="34">
        <v>170</v>
      </c>
      <c r="B177" s="48" t="s">
        <v>178</v>
      </c>
      <c r="C177" s="43" t="s">
        <v>180</v>
      </c>
      <c r="D177" s="37">
        <f t="shared" si="52"/>
        <v>44</v>
      </c>
      <c r="E177" s="57"/>
      <c r="F177" s="57" t="s">
        <v>179</v>
      </c>
      <c r="G177" s="38" t="s">
        <v>205</v>
      </c>
      <c r="H177" s="69"/>
      <c r="I177" s="43"/>
      <c r="J177" s="48">
        <v>19</v>
      </c>
      <c r="K177" s="43" t="s">
        <v>180</v>
      </c>
      <c r="L177" s="48">
        <v>5</v>
      </c>
      <c r="M177" s="41">
        <v>1</v>
      </c>
      <c r="N177" s="41"/>
      <c r="O177" s="41">
        <v>11</v>
      </c>
      <c r="P177" s="38" t="s">
        <v>205</v>
      </c>
      <c r="Q177" s="40">
        <f>SUMIF($D$8:$D$199,D177,$J$8:$J$199)</f>
        <v>19</v>
      </c>
      <c r="R177" s="41">
        <f>INDEX('Giá cước'!$A$7:$F$32,MATCH(BK!P177,'Giá cước'!$B$7:$B$32,0),MATCH(BK!O177,'Giá cước'!$A$7:$F$7,0))</f>
        <v>52000</v>
      </c>
      <c r="S177" s="42">
        <f>R177*Q177</f>
        <v>988000</v>
      </c>
      <c r="T177" s="43">
        <f>(M177-1)*100000</f>
        <v>0</v>
      </c>
      <c r="U177" s="44">
        <v>9000</v>
      </c>
      <c r="V177" s="44">
        <f t="shared" si="50"/>
        <v>171000</v>
      </c>
      <c r="W177" s="45">
        <f>SUMIF($D$8:$D$201,D177,$V$8:$V$201)</f>
        <v>171000</v>
      </c>
      <c r="X177" s="44">
        <f>S177+T177+W177</f>
        <v>1159000</v>
      </c>
      <c r="Y177" s="51"/>
      <c r="Z177" s="51"/>
      <c r="AA177" s="51"/>
    </row>
    <row r="178" spans="1:27" ht="25.5" customHeight="1" x14ac:dyDescent="0.25">
      <c r="A178" s="34">
        <v>171</v>
      </c>
      <c r="B178" s="48" t="s">
        <v>178</v>
      </c>
      <c r="C178" s="43" t="s">
        <v>181</v>
      </c>
      <c r="D178" s="37">
        <f t="shared" si="52"/>
        <v>45</v>
      </c>
      <c r="E178" s="57"/>
      <c r="F178" s="57"/>
      <c r="G178" s="38" t="s">
        <v>205</v>
      </c>
      <c r="H178" s="69"/>
      <c r="I178" s="43"/>
      <c r="J178" s="48">
        <v>6</v>
      </c>
      <c r="K178" s="43" t="s">
        <v>181</v>
      </c>
      <c r="L178" s="48">
        <v>5</v>
      </c>
      <c r="M178" s="41">
        <v>1</v>
      </c>
      <c r="N178" s="48"/>
      <c r="O178" s="41">
        <v>10</v>
      </c>
      <c r="P178" s="38" t="s">
        <v>205</v>
      </c>
      <c r="Q178" s="48">
        <v>6</v>
      </c>
      <c r="R178" s="41">
        <f>INDEX('Giá cước'!$A$7:$F$32,MATCH(BK!P178,'Giá cước'!$B$7:$B$32,0),MATCH(BK!O178,'Giá cước'!$A$7:$F$7,0))</f>
        <v>60000</v>
      </c>
      <c r="S178" s="42">
        <f>R178*Q178</f>
        <v>360000</v>
      </c>
      <c r="T178" s="43">
        <f>(M178-1)*100000</f>
        <v>0</v>
      </c>
      <c r="U178" s="44">
        <v>9000</v>
      </c>
      <c r="V178" s="44">
        <f t="shared" si="50"/>
        <v>54000</v>
      </c>
      <c r="W178" s="45">
        <f>SUMIF($D$8:$D$201,D178,$V$8:$V$201)</f>
        <v>54000</v>
      </c>
      <c r="X178" s="44">
        <f t="shared" ref="X178:X179" si="55">S178+T178+W178</f>
        <v>414000</v>
      </c>
      <c r="Y178" s="51"/>
      <c r="Z178" s="51"/>
      <c r="AA178" s="51"/>
    </row>
    <row r="179" spans="1:27" ht="25.5" customHeight="1" x14ac:dyDescent="0.25">
      <c r="A179" s="34">
        <v>172</v>
      </c>
      <c r="B179" s="48" t="s">
        <v>178</v>
      </c>
      <c r="C179" s="43" t="s">
        <v>182</v>
      </c>
      <c r="D179" s="37">
        <f t="shared" si="52"/>
        <v>46</v>
      </c>
      <c r="E179" s="57"/>
      <c r="F179" s="57"/>
      <c r="G179" s="38" t="s">
        <v>205</v>
      </c>
      <c r="H179" s="69"/>
      <c r="I179" s="43"/>
      <c r="J179" s="48">
        <v>6</v>
      </c>
      <c r="K179" s="43" t="s">
        <v>182</v>
      </c>
      <c r="L179" s="48">
        <v>5</v>
      </c>
      <c r="M179" s="41">
        <v>1</v>
      </c>
      <c r="N179" s="48"/>
      <c r="O179" s="41">
        <v>10</v>
      </c>
      <c r="P179" s="38" t="s">
        <v>205</v>
      </c>
      <c r="Q179" s="48">
        <v>6</v>
      </c>
      <c r="R179" s="41">
        <f>INDEX('Giá cước'!$A$7:$F$32,MATCH(BK!P179,'Giá cước'!$B$7:$B$32,0),MATCH(BK!O179,'Giá cước'!$A$7:$F$7,0))</f>
        <v>60000</v>
      </c>
      <c r="S179" s="42">
        <f>R179*Q179</f>
        <v>360000</v>
      </c>
      <c r="T179" s="43">
        <f>(M179-1)*100000</f>
        <v>0</v>
      </c>
      <c r="U179" s="44">
        <v>9000</v>
      </c>
      <c r="V179" s="44">
        <f t="shared" si="50"/>
        <v>54000</v>
      </c>
      <c r="W179" s="45">
        <f>SUMIF($D$8:$D$201,D179,$V$8:$V$201)</f>
        <v>54000</v>
      </c>
      <c r="X179" s="44">
        <f t="shared" si="55"/>
        <v>414000</v>
      </c>
      <c r="Y179" s="51"/>
      <c r="Z179" s="51"/>
      <c r="AA179" s="51"/>
    </row>
    <row r="180" spans="1:27" ht="25.5" customHeight="1" x14ac:dyDescent="0.25">
      <c r="A180" s="34">
        <v>173</v>
      </c>
      <c r="B180" s="48" t="s">
        <v>183</v>
      </c>
      <c r="C180" s="48" t="s">
        <v>72</v>
      </c>
      <c r="D180" s="37">
        <f t="shared" si="52"/>
        <v>47</v>
      </c>
      <c r="E180" s="57"/>
      <c r="F180" s="57" t="s">
        <v>184</v>
      </c>
      <c r="G180" s="38" t="s">
        <v>205</v>
      </c>
      <c r="H180" s="69"/>
      <c r="I180" s="43"/>
      <c r="J180" s="43">
        <v>3.6999969482421875</v>
      </c>
      <c r="K180" s="48" t="s">
        <v>72</v>
      </c>
      <c r="L180" s="48">
        <v>2.5</v>
      </c>
      <c r="M180" s="41">
        <v>1</v>
      </c>
      <c r="N180" s="41"/>
      <c r="O180" s="41">
        <v>11</v>
      </c>
      <c r="P180" s="38" t="s">
        <v>205</v>
      </c>
      <c r="Q180" s="40">
        <f>SUMIF($D$8:$D$199,D180,$J$8:$J$199)</f>
        <v>12.799972534179688</v>
      </c>
      <c r="R180" s="41">
        <f>INDEX('Giá cước'!$A$7:$F$32,MATCH(BK!P180,'Giá cước'!$B$7:$B$32,0),MATCH(BK!O180,'Giá cước'!$A$7:$F$7,0))</f>
        <v>52000</v>
      </c>
      <c r="S180" s="42">
        <f>R180*Q180</f>
        <v>665598.57177734375</v>
      </c>
      <c r="T180" s="43">
        <f>(M180-1)*100000</f>
        <v>0</v>
      </c>
      <c r="U180" s="44">
        <v>9000</v>
      </c>
      <c r="V180" s="44">
        <f t="shared" si="50"/>
        <v>33299.972534179687</v>
      </c>
      <c r="W180" s="45">
        <f>SUMIF($D$8:$D$201,D180,$V$8:$V$201)</f>
        <v>115199.75280761719</v>
      </c>
      <c r="X180" s="44">
        <f>S180+T180+W180</f>
        <v>780798.32458496094</v>
      </c>
      <c r="Y180" s="51"/>
      <c r="Z180" s="51"/>
      <c r="AA180" s="51"/>
    </row>
    <row r="181" spans="1:27" ht="25.5" customHeight="1" x14ac:dyDescent="0.25">
      <c r="A181" s="34">
        <v>174</v>
      </c>
      <c r="B181" s="48" t="s">
        <v>185</v>
      </c>
      <c r="C181" s="48" t="s">
        <v>72</v>
      </c>
      <c r="D181" s="37">
        <f t="shared" si="52"/>
        <v>47</v>
      </c>
      <c r="E181" s="57"/>
      <c r="F181" s="57" t="s">
        <v>186</v>
      </c>
      <c r="G181" s="48"/>
      <c r="H181" s="69"/>
      <c r="I181" s="43"/>
      <c r="J181" s="48">
        <v>9.0999755859375</v>
      </c>
      <c r="K181" s="48" t="s">
        <v>72</v>
      </c>
      <c r="L181" s="48"/>
      <c r="M181" s="48"/>
      <c r="N181" s="48"/>
      <c r="O181" s="48"/>
      <c r="P181" s="48"/>
      <c r="Q181" s="48"/>
      <c r="R181" s="48"/>
      <c r="S181" s="48"/>
      <c r="T181" s="48"/>
      <c r="U181" s="44">
        <v>9000</v>
      </c>
      <c r="V181" s="44">
        <f t="shared" si="50"/>
        <v>81899.7802734375</v>
      </c>
      <c r="W181" s="48"/>
      <c r="X181" s="48"/>
      <c r="Y181" s="51"/>
      <c r="Z181" s="51"/>
      <c r="AA181" s="51"/>
    </row>
    <row r="182" spans="1:27" ht="25.5" customHeight="1" x14ac:dyDescent="0.25">
      <c r="A182" s="34">
        <v>175</v>
      </c>
      <c r="B182" s="48" t="s">
        <v>185</v>
      </c>
      <c r="C182" s="36" t="str">
        <f t="shared" ref="C182:C183" si="56">C181</f>
        <v>29C85516</v>
      </c>
      <c r="D182" s="37">
        <f t="shared" si="52"/>
        <v>47</v>
      </c>
      <c r="E182" s="57"/>
      <c r="F182" s="57" t="s">
        <v>187</v>
      </c>
      <c r="G182" s="48"/>
      <c r="H182" s="69"/>
      <c r="I182" s="43"/>
      <c r="J182" s="56"/>
      <c r="K182" s="36" t="str">
        <f t="shared" ref="K182:K183" si="57">K181</f>
        <v>29C85516</v>
      </c>
      <c r="L182" s="48"/>
      <c r="M182" s="48"/>
      <c r="N182" s="48"/>
      <c r="O182" s="48"/>
      <c r="P182" s="48"/>
      <c r="Q182" s="48"/>
      <c r="R182" s="48"/>
      <c r="S182" s="48"/>
      <c r="T182" s="48"/>
      <c r="U182" s="44">
        <v>9000</v>
      </c>
      <c r="V182" s="44">
        <f t="shared" si="50"/>
        <v>0</v>
      </c>
      <c r="W182" s="48"/>
      <c r="X182" s="48"/>
      <c r="Y182" s="51"/>
      <c r="Z182" s="51"/>
      <c r="AA182" s="51"/>
    </row>
    <row r="183" spans="1:27" ht="25.5" customHeight="1" x14ac:dyDescent="0.25">
      <c r="A183" s="34">
        <v>176</v>
      </c>
      <c r="B183" s="48" t="s">
        <v>185</v>
      </c>
      <c r="C183" s="36" t="str">
        <f t="shared" si="56"/>
        <v>29C85516</v>
      </c>
      <c r="D183" s="37">
        <f t="shared" si="52"/>
        <v>47</v>
      </c>
      <c r="E183" s="57"/>
      <c r="F183" s="57" t="s">
        <v>28</v>
      </c>
      <c r="G183" s="48"/>
      <c r="H183" s="69"/>
      <c r="I183" s="43"/>
      <c r="J183" s="56"/>
      <c r="K183" s="36" t="str">
        <f t="shared" si="57"/>
        <v>29C85516</v>
      </c>
      <c r="L183" s="48"/>
      <c r="M183" s="48"/>
      <c r="N183" s="48"/>
      <c r="O183" s="48"/>
      <c r="P183" s="48"/>
      <c r="Q183" s="48"/>
      <c r="R183" s="48"/>
      <c r="S183" s="48"/>
      <c r="T183" s="48"/>
      <c r="U183" s="44">
        <v>9000</v>
      </c>
      <c r="V183" s="44">
        <f t="shared" si="50"/>
        <v>0</v>
      </c>
      <c r="W183" s="48"/>
      <c r="X183" s="48"/>
      <c r="Y183" s="51"/>
      <c r="Z183" s="51"/>
      <c r="AA183" s="51"/>
    </row>
    <row r="184" spans="1:27" ht="25.5" customHeight="1" x14ac:dyDescent="0.25">
      <c r="A184" s="34">
        <v>177</v>
      </c>
      <c r="B184" s="43" t="s">
        <v>188</v>
      </c>
      <c r="C184" s="43" t="s">
        <v>41</v>
      </c>
      <c r="D184" s="37">
        <f t="shared" si="52"/>
        <v>48</v>
      </c>
      <c r="E184" s="69"/>
      <c r="F184" s="69" t="s">
        <v>168</v>
      </c>
      <c r="G184" s="38" t="s">
        <v>205</v>
      </c>
      <c r="H184" s="69" t="s">
        <v>7</v>
      </c>
      <c r="I184" s="77">
        <v>25</v>
      </c>
      <c r="J184" s="43">
        <v>5.2712249755859375</v>
      </c>
      <c r="K184" s="43" t="s">
        <v>41</v>
      </c>
      <c r="L184" s="43">
        <v>1.25</v>
      </c>
      <c r="M184" s="43">
        <v>3</v>
      </c>
      <c r="N184" s="48"/>
      <c r="O184" s="41">
        <v>11</v>
      </c>
      <c r="P184" s="38" t="s">
        <v>205</v>
      </c>
      <c r="Q184" s="40">
        <f>SUMIF($D$8:$D$199,D184,$J$8:$J$199)</f>
        <v>15.811451435089111</v>
      </c>
      <c r="R184" s="41">
        <f>INDEX('Giá cước'!$A$7:$F$32,MATCH(BK!P184,'Giá cước'!$B$7:$B$32,0),MATCH(BK!O184,'Giá cước'!$A$7:$F$7,0))</f>
        <v>52000</v>
      </c>
      <c r="S184" s="42">
        <f>R184*Q184</f>
        <v>822195.47462463379</v>
      </c>
      <c r="T184" s="43">
        <f>(M184-1)*100000</f>
        <v>200000</v>
      </c>
      <c r="U184" s="44">
        <v>9000</v>
      </c>
      <c r="V184" s="44">
        <f t="shared" si="50"/>
        <v>47441.024780273438</v>
      </c>
      <c r="W184" s="45">
        <f>SUMIF($D$8:$D$201,D184,$V$8:$V$201)</f>
        <v>143788.06018829346</v>
      </c>
      <c r="X184" s="44">
        <f>S184+T184+W184</f>
        <v>1165983.5348129272</v>
      </c>
      <c r="Y184" s="46"/>
      <c r="Z184" s="46"/>
      <c r="AA184" s="46"/>
    </row>
    <row r="185" spans="1:27" ht="25.5" customHeight="1" x14ac:dyDescent="0.25">
      <c r="A185" s="34">
        <v>178</v>
      </c>
      <c r="B185" s="43" t="s">
        <v>188</v>
      </c>
      <c r="C185" s="36" t="str">
        <f t="shared" ref="C185:C190" si="58">C184</f>
        <v>29C85415</v>
      </c>
      <c r="D185" s="37">
        <f t="shared" si="52"/>
        <v>48</v>
      </c>
      <c r="E185" s="69"/>
      <c r="F185" s="69" t="s">
        <v>171</v>
      </c>
      <c r="G185" s="43"/>
      <c r="H185" s="69" t="s">
        <v>7</v>
      </c>
      <c r="I185" s="77">
        <v>10</v>
      </c>
      <c r="J185" s="65">
        <v>2.108489990234375</v>
      </c>
      <c r="K185" s="36" t="str">
        <f t="shared" ref="K185:K190" si="59">K184</f>
        <v>29C85415</v>
      </c>
      <c r="L185" s="43"/>
      <c r="M185" s="43"/>
      <c r="N185" s="43"/>
      <c r="O185" s="43"/>
      <c r="P185" s="43"/>
      <c r="Q185" s="43"/>
      <c r="R185" s="43"/>
      <c r="S185" s="43"/>
      <c r="T185" s="43"/>
      <c r="U185" s="44">
        <v>9000</v>
      </c>
      <c r="V185" s="44">
        <f t="shared" si="50"/>
        <v>18976.409912109375</v>
      </c>
      <c r="W185" s="43"/>
      <c r="X185" s="43"/>
      <c r="Y185" s="46"/>
      <c r="Z185" s="46"/>
      <c r="AA185" s="46"/>
    </row>
    <row r="186" spans="1:27" ht="25.5" customHeight="1" x14ac:dyDescent="0.25">
      <c r="A186" s="34">
        <v>179</v>
      </c>
      <c r="B186" s="43" t="s">
        <v>188</v>
      </c>
      <c r="C186" s="36" t="str">
        <f t="shared" si="58"/>
        <v>29C85415</v>
      </c>
      <c r="D186" s="37">
        <f t="shared" si="52"/>
        <v>48</v>
      </c>
      <c r="E186" s="69"/>
      <c r="F186" s="69"/>
      <c r="G186" s="43"/>
      <c r="H186" s="69" t="s">
        <v>46</v>
      </c>
      <c r="I186" s="77">
        <v>10</v>
      </c>
      <c r="J186" s="65">
        <v>1.6180305480957031</v>
      </c>
      <c r="K186" s="36" t="str">
        <f t="shared" si="59"/>
        <v>29C85415</v>
      </c>
      <c r="L186" s="43"/>
      <c r="M186" s="43"/>
      <c r="N186" s="43"/>
      <c r="O186" s="43"/>
      <c r="P186" s="43"/>
      <c r="Q186" s="43"/>
      <c r="R186" s="43"/>
      <c r="S186" s="43"/>
      <c r="T186" s="43"/>
      <c r="U186" s="44">
        <v>9000</v>
      </c>
      <c r="V186" s="44">
        <f t="shared" si="50"/>
        <v>14562.274932861328</v>
      </c>
      <c r="W186" s="43"/>
      <c r="X186" s="43"/>
      <c r="Y186" s="46"/>
      <c r="Z186" s="46"/>
      <c r="AA186" s="46"/>
    </row>
    <row r="187" spans="1:27" ht="25.5" customHeight="1" x14ac:dyDescent="0.25">
      <c r="A187" s="34">
        <v>180</v>
      </c>
      <c r="B187" s="43" t="s">
        <v>188</v>
      </c>
      <c r="C187" s="36" t="str">
        <f t="shared" si="58"/>
        <v>29C85415</v>
      </c>
      <c r="D187" s="37">
        <f t="shared" si="52"/>
        <v>48</v>
      </c>
      <c r="E187" s="69"/>
      <c r="F187" s="69"/>
      <c r="G187" s="43"/>
      <c r="H187" s="69" t="s">
        <v>172</v>
      </c>
      <c r="I187" s="77">
        <v>10</v>
      </c>
      <c r="J187" s="65">
        <v>1.2573585510253906</v>
      </c>
      <c r="K187" s="36" t="str">
        <f t="shared" si="59"/>
        <v>29C85415</v>
      </c>
      <c r="L187" s="43"/>
      <c r="M187" s="43"/>
      <c r="N187" s="43"/>
      <c r="O187" s="43"/>
      <c r="P187" s="43"/>
      <c r="Q187" s="43"/>
      <c r="R187" s="43"/>
      <c r="S187" s="43"/>
      <c r="T187" s="43"/>
      <c r="U187" s="44">
        <v>9000</v>
      </c>
      <c r="V187" s="44">
        <f t="shared" si="50"/>
        <v>11316.226959228516</v>
      </c>
      <c r="W187" s="43"/>
      <c r="X187" s="43"/>
      <c r="Y187" s="46"/>
      <c r="Z187" s="46"/>
      <c r="AA187" s="46"/>
    </row>
    <row r="188" spans="1:27" ht="25.5" customHeight="1" x14ac:dyDescent="0.25">
      <c r="A188" s="34">
        <v>181</v>
      </c>
      <c r="B188" s="43" t="s">
        <v>188</v>
      </c>
      <c r="C188" s="36" t="str">
        <f t="shared" si="58"/>
        <v>29C85415</v>
      </c>
      <c r="D188" s="37">
        <f t="shared" si="52"/>
        <v>48</v>
      </c>
      <c r="E188" s="69"/>
      <c r="F188" s="69" t="s">
        <v>173</v>
      </c>
      <c r="G188" s="43"/>
      <c r="H188" s="69" t="s">
        <v>7</v>
      </c>
      <c r="I188" s="77">
        <v>25</v>
      </c>
      <c r="J188" s="65">
        <v>5.2712249755859375</v>
      </c>
      <c r="K188" s="36" t="str">
        <f t="shared" si="59"/>
        <v>29C85415</v>
      </c>
      <c r="L188" s="43"/>
      <c r="M188" s="43"/>
      <c r="N188" s="43"/>
      <c r="O188" s="43"/>
      <c r="P188" s="43"/>
      <c r="Q188" s="43"/>
      <c r="R188" s="43"/>
      <c r="S188" s="43"/>
      <c r="T188" s="43"/>
      <c r="U188" s="44">
        <v>9000</v>
      </c>
      <c r="V188" s="44">
        <f t="shared" si="50"/>
        <v>47441.024780273438</v>
      </c>
      <c r="W188" s="43"/>
      <c r="X188" s="43"/>
      <c r="Y188" s="46"/>
      <c r="Z188" s="46"/>
      <c r="AA188" s="46"/>
    </row>
    <row r="189" spans="1:27" ht="25.5" customHeight="1" x14ac:dyDescent="0.25">
      <c r="A189" s="34">
        <v>182</v>
      </c>
      <c r="B189" s="43" t="s">
        <v>188</v>
      </c>
      <c r="C189" s="36" t="str">
        <f t="shared" si="58"/>
        <v>29C85415</v>
      </c>
      <c r="D189" s="37">
        <f t="shared" si="52"/>
        <v>48</v>
      </c>
      <c r="E189" s="61" t="s">
        <v>190</v>
      </c>
      <c r="F189" s="69" t="s">
        <v>189</v>
      </c>
      <c r="G189" s="43"/>
      <c r="H189" s="69" t="s">
        <v>100</v>
      </c>
      <c r="I189" s="77">
        <v>3</v>
      </c>
      <c r="J189" s="65">
        <v>0.13499975204467773</v>
      </c>
      <c r="K189" s="36" t="str">
        <f t="shared" si="59"/>
        <v>29C85415</v>
      </c>
      <c r="L189" s="43"/>
      <c r="M189" s="43"/>
      <c r="N189" s="43"/>
      <c r="O189" s="43"/>
      <c r="P189" s="43"/>
      <c r="Q189" s="43"/>
      <c r="R189" s="43"/>
      <c r="S189" s="43"/>
      <c r="T189" s="43"/>
      <c r="U189" s="44">
        <v>20000</v>
      </c>
      <c r="V189" s="44">
        <f t="shared" si="50"/>
        <v>2699.9950408935547</v>
      </c>
      <c r="W189" s="43"/>
      <c r="X189" s="43"/>
      <c r="Y189" s="46"/>
      <c r="Z189" s="46"/>
      <c r="AA189" s="46"/>
    </row>
    <row r="190" spans="1:27" ht="25.5" customHeight="1" x14ac:dyDescent="0.25">
      <c r="A190" s="34">
        <v>183</v>
      </c>
      <c r="B190" s="43" t="s">
        <v>188</v>
      </c>
      <c r="C190" s="36" t="str">
        <f t="shared" si="58"/>
        <v>29C85415</v>
      </c>
      <c r="D190" s="37">
        <f t="shared" si="52"/>
        <v>48</v>
      </c>
      <c r="E190" s="69"/>
      <c r="F190" s="69"/>
      <c r="G190" s="43"/>
      <c r="H190" s="69" t="s">
        <v>158</v>
      </c>
      <c r="I190" s="77">
        <v>5</v>
      </c>
      <c r="J190" s="65">
        <v>0.15012264251708984</v>
      </c>
      <c r="K190" s="36" t="str">
        <f t="shared" si="59"/>
        <v>29C85415</v>
      </c>
      <c r="L190" s="43"/>
      <c r="M190" s="43"/>
      <c r="N190" s="43"/>
      <c r="O190" s="43"/>
      <c r="P190" s="43"/>
      <c r="Q190" s="43"/>
      <c r="R190" s="43"/>
      <c r="S190" s="43"/>
      <c r="T190" s="43"/>
      <c r="U190" s="44">
        <v>9000</v>
      </c>
      <c r="V190" s="44">
        <f t="shared" si="50"/>
        <v>1351.1037826538086</v>
      </c>
      <c r="W190" s="43"/>
      <c r="X190" s="43"/>
      <c r="Y190" s="46"/>
      <c r="Z190" s="46"/>
      <c r="AA190" s="46"/>
    </row>
    <row r="191" spans="1:27" s="25" customFormat="1" ht="25.5" customHeight="1" x14ac:dyDescent="0.25">
      <c r="A191" s="34">
        <v>184</v>
      </c>
      <c r="B191" s="43" t="s">
        <v>185</v>
      </c>
      <c r="C191" s="43" t="s">
        <v>44</v>
      </c>
      <c r="D191" s="37">
        <f t="shared" si="52"/>
        <v>49</v>
      </c>
      <c r="E191" s="61" t="s">
        <v>190</v>
      </c>
      <c r="F191" s="57" t="s">
        <v>191</v>
      </c>
      <c r="G191" s="38" t="s">
        <v>205</v>
      </c>
      <c r="H191" s="78" t="s">
        <v>100</v>
      </c>
      <c r="I191" s="62">
        <v>2</v>
      </c>
      <c r="J191" s="61">
        <v>8.9999914169311523E-2</v>
      </c>
      <c r="K191" s="43" t="s">
        <v>44</v>
      </c>
      <c r="L191" s="43">
        <v>1.25</v>
      </c>
      <c r="M191" s="62">
        <v>2</v>
      </c>
      <c r="N191" s="48"/>
      <c r="O191" s="41">
        <v>5</v>
      </c>
      <c r="P191" s="38" t="s">
        <v>205</v>
      </c>
      <c r="Q191" s="40">
        <f>SUMIF($D$8:$D$199,D191,$J$8:$J$199)</f>
        <v>1.2948776483535767</v>
      </c>
      <c r="R191" s="41">
        <f>INDEX('Giá cước'!$A$7:$F$32,MATCH(BK!P191,'Giá cước'!$B$7:$B$32,0),MATCH(BK!O191,'Giá cước'!$A$7:$F$7,0))</f>
        <v>300000</v>
      </c>
      <c r="S191" s="42">
        <f>R191*Q191</f>
        <v>388463.294506073</v>
      </c>
      <c r="T191" s="43">
        <f>(M191-1)*100000</f>
        <v>100000</v>
      </c>
      <c r="U191" s="44">
        <v>20000</v>
      </c>
      <c r="V191" s="44">
        <f t="shared" si="50"/>
        <v>1799.9982833862305</v>
      </c>
      <c r="W191" s="45">
        <f>SUMIF($D$8:$D$201,D191,$V$8:$V$201)</f>
        <v>25897.552967071533</v>
      </c>
      <c r="X191" s="44">
        <f>S191+T191+W191</f>
        <v>514360.84747314453</v>
      </c>
      <c r="Y191" s="64"/>
      <c r="Z191" s="64"/>
      <c r="AA191" s="64"/>
    </row>
    <row r="192" spans="1:27" s="25" customFormat="1" ht="25.5" customHeight="1" x14ac:dyDescent="0.25">
      <c r="A192" s="34">
        <v>185</v>
      </c>
      <c r="B192" s="43" t="s">
        <v>185</v>
      </c>
      <c r="C192" s="36" t="str">
        <f t="shared" ref="C192:C196" si="60">C191</f>
        <v>29C85595</v>
      </c>
      <c r="D192" s="37">
        <f t="shared" si="52"/>
        <v>49</v>
      </c>
      <c r="E192" s="57" t="s">
        <v>190</v>
      </c>
      <c r="F192" s="57" t="s">
        <v>191</v>
      </c>
      <c r="G192" s="62"/>
      <c r="H192" s="78" t="s">
        <v>100</v>
      </c>
      <c r="I192" s="48">
        <v>1</v>
      </c>
      <c r="J192" s="66">
        <v>4.4999957084655762E-2</v>
      </c>
      <c r="K192" s="36" t="str">
        <f t="shared" ref="K192:K196" si="61">K191</f>
        <v>29C85595</v>
      </c>
      <c r="L192" s="43"/>
      <c r="M192" s="62"/>
      <c r="N192" s="62"/>
      <c r="O192" s="62"/>
      <c r="P192" s="62"/>
      <c r="Q192" s="62"/>
      <c r="R192" s="62"/>
      <c r="S192" s="62"/>
      <c r="T192" s="62"/>
      <c r="U192" s="44">
        <v>20000</v>
      </c>
      <c r="V192" s="44">
        <f t="shared" si="50"/>
        <v>899.99914169311523</v>
      </c>
      <c r="W192" s="62"/>
      <c r="X192" s="62"/>
      <c r="Y192" s="64"/>
      <c r="Z192" s="64"/>
      <c r="AA192" s="64"/>
    </row>
    <row r="193" spans="1:27" s="25" customFormat="1" ht="25.5" customHeight="1" x14ac:dyDescent="0.25">
      <c r="A193" s="34">
        <v>186</v>
      </c>
      <c r="B193" s="43" t="s">
        <v>185</v>
      </c>
      <c r="C193" s="36" t="str">
        <f t="shared" si="60"/>
        <v>29C85595</v>
      </c>
      <c r="D193" s="37">
        <f t="shared" si="52"/>
        <v>49</v>
      </c>
      <c r="E193" s="61" t="s">
        <v>190</v>
      </c>
      <c r="F193" s="57" t="s">
        <v>191</v>
      </c>
      <c r="G193" s="62"/>
      <c r="H193" s="78" t="s">
        <v>158</v>
      </c>
      <c r="I193" s="62">
        <v>1</v>
      </c>
      <c r="J193" s="79">
        <v>3.0024528503417969E-2</v>
      </c>
      <c r="K193" s="36" t="str">
        <f t="shared" si="61"/>
        <v>29C85595</v>
      </c>
      <c r="L193" s="43"/>
      <c r="M193" s="62"/>
      <c r="N193" s="62"/>
      <c r="O193" s="62"/>
      <c r="P193" s="62"/>
      <c r="Q193" s="62"/>
      <c r="R193" s="62"/>
      <c r="S193" s="62"/>
      <c r="T193" s="62"/>
      <c r="U193" s="44">
        <v>20000</v>
      </c>
      <c r="V193" s="44">
        <f t="shared" si="50"/>
        <v>600.49057006835938</v>
      </c>
      <c r="W193" s="62"/>
      <c r="X193" s="62"/>
      <c r="Y193" s="64"/>
      <c r="Z193" s="64"/>
      <c r="AA193" s="64"/>
    </row>
    <row r="194" spans="1:27" s="25" customFormat="1" ht="25.5" customHeight="1" x14ac:dyDescent="0.25">
      <c r="A194" s="34">
        <v>187</v>
      </c>
      <c r="B194" s="43" t="s">
        <v>185</v>
      </c>
      <c r="C194" s="36" t="str">
        <f t="shared" si="60"/>
        <v>29C85595</v>
      </c>
      <c r="D194" s="37">
        <f t="shared" si="52"/>
        <v>49</v>
      </c>
      <c r="E194" s="61" t="s">
        <v>190</v>
      </c>
      <c r="F194" s="57" t="s">
        <v>191</v>
      </c>
      <c r="G194" s="62"/>
      <c r="H194" s="78" t="s">
        <v>158</v>
      </c>
      <c r="I194" s="62">
        <v>4</v>
      </c>
      <c r="J194" s="79">
        <v>0.12009811401367188</v>
      </c>
      <c r="K194" s="36" t="str">
        <f t="shared" si="61"/>
        <v>29C85595</v>
      </c>
      <c r="L194" s="43"/>
      <c r="M194" s="62"/>
      <c r="N194" s="62"/>
      <c r="O194" s="62"/>
      <c r="P194" s="62"/>
      <c r="Q194" s="62"/>
      <c r="R194" s="62"/>
      <c r="S194" s="62"/>
      <c r="T194" s="62"/>
      <c r="U194" s="44">
        <v>20000</v>
      </c>
      <c r="V194" s="44">
        <f t="shared" si="50"/>
        <v>2401.9622802734375</v>
      </c>
      <c r="W194" s="62"/>
      <c r="X194" s="62"/>
      <c r="Y194" s="64"/>
      <c r="Z194" s="64"/>
      <c r="AA194" s="64"/>
    </row>
    <row r="195" spans="1:27" s="25" customFormat="1" ht="25.5" customHeight="1" x14ac:dyDescent="0.25">
      <c r="A195" s="34">
        <v>188</v>
      </c>
      <c r="B195" s="43" t="s">
        <v>185</v>
      </c>
      <c r="C195" s="36" t="str">
        <f t="shared" si="60"/>
        <v>29C85595</v>
      </c>
      <c r="D195" s="37">
        <f t="shared" si="52"/>
        <v>49</v>
      </c>
      <c r="E195" s="69" t="s">
        <v>190</v>
      </c>
      <c r="F195" s="57" t="s">
        <v>9</v>
      </c>
      <c r="G195" s="62"/>
      <c r="H195" s="78" t="s">
        <v>172</v>
      </c>
      <c r="I195" s="49">
        <v>3</v>
      </c>
      <c r="J195" s="79">
        <v>0.37720775604248047</v>
      </c>
      <c r="K195" s="36" t="str">
        <f t="shared" si="61"/>
        <v>29C85595</v>
      </c>
      <c r="L195" s="43"/>
      <c r="M195" s="62"/>
      <c r="N195" s="62"/>
      <c r="O195" s="62"/>
      <c r="P195" s="62"/>
      <c r="Q195" s="62"/>
      <c r="R195" s="62"/>
      <c r="S195" s="62"/>
      <c r="T195" s="62"/>
      <c r="U195" s="44">
        <v>20000</v>
      </c>
      <c r="V195" s="44">
        <f t="shared" si="50"/>
        <v>7544.1551208496094</v>
      </c>
      <c r="W195" s="62"/>
      <c r="X195" s="62"/>
      <c r="Y195" s="64"/>
      <c r="Z195" s="64"/>
      <c r="AA195" s="64"/>
    </row>
    <row r="196" spans="1:27" s="25" customFormat="1" ht="25.5" customHeight="1" x14ac:dyDescent="0.25">
      <c r="A196" s="34">
        <v>189</v>
      </c>
      <c r="B196" s="43" t="s">
        <v>185</v>
      </c>
      <c r="C196" s="36" t="str">
        <f t="shared" si="60"/>
        <v>29C85595</v>
      </c>
      <c r="D196" s="37">
        <f t="shared" si="52"/>
        <v>49</v>
      </c>
      <c r="E196" s="69" t="s">
        <v>190</v>
      </c>
      <c r="F196" s="57" t="s">
        <v>9</v>
      </c>
      <c r="G196" s="62"/>
      <c r="H196" s="78" t="s">
        <v>7</v>
      </c>
      <c r="I196" s="49">
        <v>3</v>
      </c>
      <c r="J196" s="79">
        <v>0.63254737854003906</v>
      </c>
      <c r="K196" s="36" t="str">
        <f t="shared" si="61"/>
        <v>29C85595</v>
      </c>
      <c r="L196" s="43"/>
      <c r="M196" s="62"/>
      <c r="N196" s="62"/>
      <c r="O196" s="62"/>
      <c r="P196" s="62"/>
      <c r="Q196" s="62"/>
      <c r="R196" s="62"/>
      <c r="S196" s="62"/>
      <c r="T196" s="62"/>
      <c r="U196" s="44">
        <v>20000</v>
      </c>
      <c r="V196" s="44">
        <f t="shared" si="50"/>
        <v>12650.947570800781</v>
      </c>
      <c r="W196" s="62"/>
      <c r="X196" s="62"/>
      <c r="Y196" s="64"/>
      <c r="Z196" s="64"/>
      <c r="AA196" s="64"/>
    </row>
    <row r="197" spans="1:27" s="25" customFormat="1" ht="25.5" customHeight="1" x14ac:dyDescent="0.25">
      <c r="A197" s="34">
        <v>190</v>
      </c>
      <c r="B197" s="43" t="s">
        <v>185</v>
      </c>
      <c r="C197" s="43" t="s">
        <v>72</v>
      </c>
      <c r="D197" s="37">
        <f t="shared" si="52"/>
        <v>50</v>
      </c>
      <c r="E197" s="57" t="s">
        <v>192</v>
      </c>
      <c r="F197" s="61" t="s">
        <v>193</v>
      </c>
      <c r="G197" s="38" t="s">
        <v>243</v>
      </c>
      <c r="H197" s="78" t="s">
        <v>194</v>
      </c>
      <c r="I197" s="54">
        <v>16</v>
      </c>
      <c r="J197" s="57"/>
      <c r="K197" s="43" t="s">
        <v>72</v>
      </c>
      <c r="L197" s="43">
        <v>2.5</v>
      </c>
      <c r="M197" s="41">
        <v>1</v>
      </c>
      <c r="N197" s="41"/>
      <c r="O197" s="41">
        <v>5</v>
      </c>
      <c r="P197" s="38" t="s">
        <v>243</v>
      </c>
      <c r="Q197" s="40">
        <f>SUMIF($D$8:$D$199,D197,$J$8:$J$199)</f>
        <v>0</v>
      </c>
      <c r="R197" s="41">
        <v>600000</v>
      </c>
      <c r="S197" s="42">
        <v>1000000</v>
      </c>
      <c r="T197" s="43">
        <f>(M197-1)*200000</f>
        <v>0</v>
      </c>
      <c r="U197" s="44">
        <v>9000</v>
      </c>
      <c r="V197" s="44">
        <f t="shared" si="50"/>
        <v>0</v>
      </c>
      <c r="W197" s="45">
        <f>SUMIF($D$8:$D$201,D197,$V$8:$V$201)</f>
        <v>0</v>
      </c>
      <c r="X197" s="44">
        <f>S197+T197+W197</f>
        <v>1000000</v>
      </c>
    </row>
    <row r="198" spans="1:27" s="25" customFormat="1" ht="25.5" customHeight="1" x14ac:dyDescent="0.25">
      <c r="A198" s="34">
        <v>191</v>
      </c>
      <c r="B198" s="43" t="s">
        <v>185</v>
      </c>
      <c r="C198" s="43" t="s">
        <v>41</v>
      </c>
      <c r="D198" s="37">
        <f t="shared" si="52"/>
        <v>51</v>
      </c>
      <c r="E198" s="69" t="s">
        <v>195</v>
      </c>
      <c r="F198" s="61" t="s">
        <v>196</v>
      </c>
      <c r="G198" s="38" t="s">
        <v>244</v>
      </c>
      <c r="H198" s="78" t="s">
        <v>197</v>
      </c>
      <c r="I198" s="74">
        <v>10</v>
      </c>
      <c r="J198" s="80">
        <v>2.87786865234375</v>
      </c>
      <c r="K198" s="43" t="s">
        <v>41</v>
      </c>
      <c r="L198" s="43">
        <v>2.5</v>
      </c>
      <c r="M198" s="41">
        <v>1</v>
      </c>
      <c r="N198" s="41"/>
      <c r="O198" s="41">
        <v>10</v>
      </c>
      <c r="P198" s="38" t="s">
        <v>244</v>
      </c>
      <c r="Q198" s="40">
        <f>SUMIF($D$8:$D$199,D198,$J$8:$J$199)</f>
        <v>7.595672607421875</v>
      </c>
      <c r="R198" s="41">
        <v>400000</v>
      </c>
      <c r="S198" s="42">
        <f>R198*Q198</f>
        <v>3038269.04296875</v>
      </c>
      <c r="T198" s="43">
        <f>(M198-1)*200000</f>
        <v>0</v>
      </c>
      <c r="U198" s="44">
        <v>9000</v>
      </c>
      <c r="V198" s="44">
        <f t="shared" si="50"/>
        <v>25900.81787109375</v>
      </c>
      <c r="W198" s="45">
        <f>SUMIF($D$8:$D$201,D198,$V$8:$V$201)</f>
        <v>68361.053466796875</v>
      </c>
      <c r="X198" s="44">
        <f>S198+T198+W198</f>
        <v>3106630.0964355469</v>
      </c>
    </row>
    <row r="199" spans="1:27" s="25" customFormat="1" ht="25.5" customHeight="1" x14ac:dyDescent="0.25">
      <c r="A199" s="34">
        <v>192</v>
      </c>
      <c r="B199" s="43" t="s">
        <v>185</v>
      </c>
      <c r="C199" s="36" t="str">
        <f>C198</f>
        <v>29C85415</v>
      </c>
      <c r="D199" s="37">
        <f t="shared" si="52"/>
        <v>51</v>
      </c>
      <c r="E199" s="69" t="s">
        <v>195</v>
      </c>
      <c r="F199" s="61" t="s">
        <v>196</v>
      </c>
      <c r="G199" s="37"/>
      <c r="H199" s="78" t="s">
        <v>198</v>
      </c>
      <c r="I199" s="74">
        <v>10</v>
      </c>
      <c r="J199" s="66">
        <v>4.717803955078125</v>
      </c>
      <c r="K199" s="36" t="str">
        <f>K198</f>
        <v>29C85415</v>
      </c>
      <c r="L199" s="43"/>
      <c r="M199" s="37"/>
      <c r="N199" s="37"/>
      <c r="O199" s="37"/>
      <c r="P199" s="37"/>
      <c r="Q199" s="37"/>
      <c r="R199" s="37"/>
      <c r="S199" s="37"/>
      <c r="T199" s="37"/>
      <c r="U199" s="44">
        <v>9000</v>
      </c>
      <c r="V199" s="44">
        <f t="shared" si="50"/>
        <v>42460.235595703125</v>
      </c>
      <c r="W199" s="37"/>
      <c r="X199" s="37"/>
    </row>
    <row r="200" spans="1:27" ht="17.25" customHeight="1" x14ac:dyDescent="0.25">
      <c r="B200" s="25"/>
      <c r="C200" s="25"/>
      <c r="D200" s="25"/>
      <c r="E200" s="26"/>
      <c r="F200" s="26"/>
      <c r="G200" s="25"/>
      <c r="H200" s="26"/>
      <c r="I200" s="25"/>
      <c r="J200" s="27"/>
      <c r="K200" s="25"/>
      <c r="L200" s="25"/>
      <c r="M200" s="25"/>
      <c r="N200" s="25"/>
      <c r="O200" s="25"/>
      <c r="P200" s="86" t="s">
        <v>261</v>
      </c>
      <c r="Q200" s="86"/>
      <c r="R200" s="86"/>
      <c r="S200" s="87">
        <f>SUM(S8:S199)</f>
        <v>37200230.863273144</v>
      </c>
      <c r="T200" s="87">
        <f>SUM(T8:T199)</f>
        <v>3000000</v>
      </c>
      <c r="U200" s="87"/>
      <c r="V200" s="87"/>
      <c r="W200" s="87">
        <f>SUM(W8:W199)</f>
        <v>3254123.1206357479</v>
      </c>
      <c r="X200" s="87">
        <f>SUM(X8:X199)</f>
        <v>43454353.983908892</v>
      </c>
    </row>
    <row r="201" spans="1:27" s="25" customFormat="1" ht="17.25" customHeight="1" x14ac:dyDescent="0.25">
      <c r="E201" s="26"/>
      <c r="F201" s="26"/>
      <c r="H201" s="26"/>
      <c r="J201" s="27"/>
      <c r="P201" s="86" t="s">
        <v>262</v>
      </c>
      <c r="Q201" s="86"/>
      <c r="R201" s="86"/>
      <c r="S201" s="88">
        <f t="shared" ref="S201:W201" si="62">S200*10%</f>
        <v>3720023.0863273144</v>
      </c>
      <c r="T201" s="88">
        <f t="shared" si="62"/>
        <v>300000</v>
      </c>
      <c r="U201" s="88">
        <f t="shared" si="62"/>
        <v>0</v>
      </c>
      <c r="V201" s="88">
        <f t="shared" si="62"/>
        <v>0</v>
      </c>
      <c r="W201" s="88">
        <f t="shared" si="62"/>
        <v>325412.31206357479</v>
      </c>
      <c r="X201" s="88">
        <f>X200*10%</f>
        <v>4345435.3983908892</v>
      </c>
    </row>
    <row r="202" spans="1:27" s="25" customFormat="1" ht="17.25" customHeight="1" x14ac:dyDescent="0.25">
      <c r="E202" s="26"/>
      <c r="F202" s="26"/>
      <c r="H202" s="26"/>
      <c r="J202" s="27"/>
      <c r="P202" s="86" t="s">
        <v>263</v>
      </c>
      <c r="Q202" s="86"/>
      <c r="R202" s="86"/>
      <c r="S202" s="88">
        <f t="shared" ref="S202:W202" si="63">S200+S201</f>
        <v>40920253.949600458</v>
      </c>
      <c r="T202" s="88">
        <f t="shared" si="63"/>
        <v>3300000</v>
      </c>
      <c r="U202" s="88">
        <f t="shared" si="63"/>
        <v>0</v>
      </c>
      <c r="V202" s="88">
        <f t="shared" si="63"/>
        <v>0</v>
      </c>
      <c r="W202" s="88">
        <f t="shared" si="63"/>
        <v>3579535.4326993227</v>
      </c>
      <c r="X202" s="88">
        <f>X200+X201</f>
        <v>47799789.382299781</v>
      </c>
    </row>
    <row r="203" spans="1:27" s="25" customFormat="1" x14ac:dyDescent="0.25">
      <c r="E203" s="26"/>
      <c r="F203" s="26"/>
      <c r="H203" s="26"/>
      <c r="J203" s="27"/>
      <c r="U203" s="28"/>
    </row>
    <row r="204" spans="1:27" s="25" customFormat="1" x14ac:dyDescent="0.25">
      <c r="A204" s="138" t="s">
        <v>272</v>
      </c>
      <c r="B204" s="138"/>
      <c r="C204" s="138"/>
      <c r="E204" s="26"/>
      <c r="F204" s="26"/>
      <c r="H204" s="26"/>
      <c r="J204" s="27"/>
      <c r="S204" s="138" t="s">
        <v>273</v>
      </c>
      <c r="T204" s="138"/>
      <c r="U204" s="138"/>
    </row>
    <row r="205" spans="1:27" s="25" customFormat="1" x14ac:dyDescent="0.25">
      <c r="E205" s="26"/>
      <c r="F205" s="26"/>
      <c r="H205" s="26"/>
      <c r="J205" s="27"/>
      <c r="U205" s="28"/>
    </row>
    <row r="206" spans="1:27" s="25" customFormat="1" x14ac:dyDescent="0.25">
      <c r="E206" s="26"/>
      <c r="F206" s="26"/>
      <c r="H206" s="26"/>
      <c r="J206" s="27"/>
      <c r="U206" s="28"/>
    </row>
    <row r="207" spans="1:27" s="25" customFormat="1" x14ac:dyDescent="0.25">
      <c r="E207" s="26"/>
      <c r="F207" s="26"/>
      <c r="H207" s="26"/>
      <c r="J207" s="27"/>
      <c r="U207" s="28"/>
    </row>
    <row r="208" spans="1:27" s="25" customFormat="1" x14ac:dyDescent="0.25">
      <c r="E208" s="26"/>
      <c r="F208" s="26"/>
      <c r="H208" s="26"/>
      <c r="J208" s="27"/>
      <c r="U208" s="28"/>
    </row>
    <row r="209" spans="5:21" s="25" customFormat="1" x14ac:dyDescent="0.25">
      <c r="E209" s="26"/>
      <c r="F209" s="26"/>
      <c r="H209" s="26"/>
      <c r="J209" s="27"/>
      <c r="U209" s="28"/>
    </row>
    <row r="210" spans="5:21" s="25" customFormat="1" x14ac:dyDescent="0.25">
      <c r="E210" s="26"/>
      <c r="F210" s="26"/>
      <c r="H210" s="26"/>
      <c r="J210" s="27"/>
      <c r="U210" s="28"/>
    </row>
    <row r="211" spans="5:21" s="25" customFormat="1" x14ac:dyDescent="0.25">
      <c r="E211" s="26"/>
      <c r="F211" s="26"/>
      <c r="H211" s="26"/>
      <c r="J211" s="27"/>
      <c r="U211" s="28"/>
    </row>
    <row r="212" spans="5:21" s="25" customFormat="1" x14ac:dyDescent="0.25">
      <c r="E212" s="26"/>
      <c r="F212" s="26"/>
      <c r="H212" s="26"/>
      <c r="J212" s="27"/>
      <c r="U212" s="28"/>
    </row>
    <row r="213" spans="5:21" s="25" customFormat="1" x14ac:dyDescent="0.25">
      <c r="E213" s="26"/>
      <c r="F213" s="26"/>
      <c r="H213" s="26"/>
      <c r="J213" s="27"/>
      <c r="U213" s="28"/>
    </row>
    <row r="214" spans="5:21" s="25" customFormat="1" x14ac:dyDescent="0.25">
      <c r="E214" s="26"/>
      <c r="F214" s="26"/>
      <c r="H214" s="26"/>
      <c r="J214" s="27"/>
      <c r="U214" s="28"/>
    </row>
    <row r="215" spans="5:21" s="25" customFormat="1" x14ac:dyDescent="0.25">
      <c r="E215" s="26"/>
      <c r="F215" s="26"/>
      <c r="H215" s="26"/>
      <c r="J215" s="27"/>
      <c r="U215" s="28"/>
    </row>
    <row r="216" spans="5:21" s="25" customFormat="1" x14ac:dyDescent="0.25">
      <c r="E216" s="26"/>
      <c r="F216" s="26"/>
      <c r="H216" s="26"/>
      <c r="J216" s="27"/>
      <c r="U216" s="28"/>
    </row>
    <row r="217" spans="5:21" s="25" customFormat="1" x14ac:dyDescent="0.25">
      <c r="E217" s="26"/>
      <c r="F217" s="26"/>
      <c r="H217" s="26"/>
      <c r="J217" s="27"/>
      <c r="U217" s="28"/>
    </row>
    <row r="218" spans="5:21" s="25" customFormat="1" x14ac:dyDescent="0.25">
      <c r="E218" s="26"/>
      <c r="F218" s="26"/>
      <c r="H218" s="26"/>
      <c r="J218" s="27"/>
      <c r="U218" s="28"/>
    </row>
    <row r="219" spans="5:21" s="25" customFormat="1" x14ac:dyDescent="0.25">
      <c r="E219" s="26"/>
      <c r="F219" s="26"/>
      <c r="H219" s="26"/>
      <c r="J219" s="27"/>
      <c r="U219" s="28"/>
    </row>
    <row r="220" spans="5:21" s="25" customFormat="1" x14ac:dyDescent="0.25">
      <c r="E220" s="26"/>
      <c r="F220" s="26"/>
      <c r="H220" s="26"/>
      <c r="J220" s="27"/>
      <c r="U220" s="28"/>
    </row>
    <row r="221" spans="5:21" s="25" customFormat="1" x14ac:dyDescent="0.25">
      <c r="E221" s="26"/>
      <c r="F221" s="26"/>
      <c r="H221" s="26"/>
      <c r="J221" s="27"/>
      <c r="U221" s="28"/>
    </row>
    <row r="222" spans="5:21" s="25" customFormat="1" x14ac:dyDescent="0.25">
      <c r="E222" s="26"/>
      <c r="F222" s="26"/>
      <c r="H222" s="26"/>
      <c r="J222" s="27"/>
      <c r="U222" s="28"/>
    </row>
    <row r="223" spans="5:21" s="25" customFormat="1" x14ac:dyDescent="0.25">
      <c r="E223" s="26"/>
      <c r="F223" s="26"/>
      <c r="H223" s="26"/>
      <c r="J223" s="27"/>
      <c r="U223" s="28"/>
    </row>
    <row r="224" spans="5:21" s="25" customFormat="1" x14ac:dyDescent="0.25">
      <c r="E224" s="26"/>
      <c r="F224" s="26"/>
      <c r="H224" s="26"/>
      <c r="J224" s="27"/>
      <c r="U224" s="28"/>
    </row>
    <row r="225" spans="5:21" s="25" customFormat="1" x14ac:dyDescent="0.25">
      <c r="E225" s="26"/>
      <c r="F225" s="26"/>
      <c r="H225" s="26"/>
      <c r="J225" s="27"/>
      <c r="U225" s="28"/>
    </row>
    <row r="226" spans="5:21" s="25" customFormat="1" x14ac:dyDescent="0.25">
      <c r="E226" s="26"/>
      <c r="F226" s="26"/>
      <c r="H226" s="26"/>
      <c r="J226" s="27"/>
      <c r="U226" s="28"/>
    </row>
    <row r="227" spans="5:21" s="25" customFormat="1" x14ac:dyDescent="0.25">
      <c r="E227" s="26"/>
      <c r="F227" s="26"/>
      <c r="H227" s="26"/>
      <c r="J227" s="27"/>
      <c r="U227" s="28"/>
    </row>
    <row r="228" spans="5:21" s="25" customFormat="1" x14ac:dyDescent="0.25">
      <c r="E228" s="26"/>
      <c r="F228" s="26"/>
      <c r="H228" s="26"/>
      <c r="J228" s="27"/>
      <c r="U228" s="28"/>
    </row>
    <row r="229" spans="5:21" s="25" customFormat="1" x14ac:dyDescent="0.25">
      <c r="E229" s="26"/>
      <c r="F229" s="26"/>
      <c r="H229" s="26"/>
      <c r="J229" s="27"/>
      <c r="U229" s="28"/>
    </row>
    <row r="230" spans="5:21" s="25" customFormat="1" x14ac:dyDescent="0.25">
      <c r="E230" s="26"/>
      <c r="F230" s="26"/>
      <c r="H230" s="26"/>
      <c r="J230" s="27"/>
      <c r="U230" s="28"/>
    </row>
    <row r="231" spans="5:21" s="25" customFormat="1" x14ac:dyDescent="0.25">
      <c r="E231" s="26"/>
      <c r="F231" s="26"/>
      <c r="H231" s="26"/>
      <c r="J231" s="27"/>
      <c r="U231" s="28"/>
    </row>
    <row r="232" spans="5:21" s="25" customFormat="1" x14ac:dyDescent="0.25">
      <c r="E232" s="26"/>
      <c r="F232" s="26"/>
      <c r="H232" s="26"/>
      <c r="J232" s="27"/>
      <c r="U232" s="28"/>
    </row>
    <row r="233" spans="5:21" s="25" customFormat="1" x14ac:dyDescent="0.25">
      <c r="E233" s="26"/>
      <c r="F233" s="26"/>
      <c r="H233" s="26"/>
      <c r="J233" s="27"/>
      <c r="U233" s="28"/>
    </row>
    <row r="234" spans="5:21" s="25" customFormat="1" x14ac:dyDescent="0.25">
      <c r="E234" s="26"/>
      <c r="F234" s="26"/>
      <c r="H234" s="26"/>
      <c r="J234" s="27"/>
      <c r="U234" s="28"/>
    </row>
    <row r="235" spans="5:21" s="25" customFormat="1" x14ac:dyDescent="0.25">
      <c r="E235" s="26"/>
      <c r="F235" s="26"/>
      <c r="H235" s="26"/>
      <c r="J235" s="27"/>
      <c r="U235" s="28"/>
    </row>
    <row r="236" spans="5:21" s="25" customFormat="1" x14ac:dyDescent="0.25">
      <c r="E236" s="26"/>
      <c r="F236" s="26"/>
      <c r="H236" s="26"/>
      <c r="J236" s="27"/>
      <c r="U236" s="28"/>
    </row>
    <row r="237" spans="5:21" s="25" customFormat="1" x14ac:dyDescent="0.25">
      <c r="E237" s="26"/>
      <c r="F237" s="26"/>
      <c r="H237" s="26"/>
      <c r="J237" s="27"/>
      <c r="U237" s="28"/>
    </row>
    <row r="238" spans="5:21" s="25" customFormat="1" x14ac:dyDescent="0.25">
      <c r="E238" s="26"/>
      <c r="F238" s="26"/>
      <c r="H238" s="26"/>
      <c r="J238" s="27"/>
      <c r="U238" s="28"/>
    </row>
    <row r="239" spans="5:21" s="25" customFormat="1" x14ac:dyDescent="0.25">
      <c r="E239" s="26"/>
      <c r="F239" s="26"/>
      <c r="H239" s="26"/>
      <c r="J239" s="27"/>
      <c r="U239" s="28"/>
    </row>
    <row r="240" spans="5:21" s="25" customFormat="1" x14ac:dyDescent="0.25">
      <c r="E240" s="26"/>
      <c r="F240" s="26"/>
      <c r="H240" s="26"/>
      <c r="J240" s="27"/>
      <c r="U240" s="28"/>
    </row>
    <row r="241" spans="5:21" s="25" customFormat="1" x14ac:dyDescent="0.25">
      <c r="E241" s="26"/>
      <c r="F241" s="26"/>
      <c r="H241" s="26"/>
      <c r="J241" s="27"/>
      <c r="U241" s="28"/>
    </row>
    <row r="242" spans="5:21" s="25" customFormat="1" x14ac:dyDescent="0.25">
      <c r="E242" s="26"/>
      <c r="F242" s="26"/>
      <c r="H242" s="26"/>
      <c r="J242" s="27"/>
      <c r="U242" s="28"/>
    </row>
    <row r="243" spans="5:21" s="25" customFormat="1" x14ac:dyDescent="0.25">
      <c r="E243" s="26"/>
      <c r="F243" s="26"/>
      <c r="H243" s="26"/>
      <c r="J243" s="27"/>
      <c r="U243" s="28"/>
    </row>
    <row r="244" spans="5:21" s="25" customFormat="1" x14ac:dyDescent="0.25">
      <c r="E244" s="26"/>
      <c r="F244" s="26"/>
      <c r="H244" s="26"/>
      <c r="J244" s="27"/>
      <c r="U244" s="28"/>
    </row>
    <row r="245" spans="5:21" s="25" customFormat="1" x14ac:dyDescent="0.25">
      <c r="E245" s="26"/>
      <c r="F245" s="26"/>
      <c r="H245" s="26"/>
      <c r="J245" s="27"/>
      <c r="U245" s="28"/>
    </row>
    <row r="246" spans="5:21" s="25" customFormat="1" x14ac:dyDescent="0.25">
      <c r="E246" s="26"/>
      <c r="F246" s="26"/>
      <c r="H246" s="26"/>
      <c r="J246" s="27"/>
      <c r="U246" s="28"/>
    </row>
    <row r="247" spans="5:21" s="25" customFormat="1" x14ac:dyDescent="0.25">
      <c r="E247" s="26"/>
      <c r="F247" s="26"/>
      <c r="H247" s="26"/>
      <c r="J247" s="27"/>
      <c r="U247" s="28"/>
    </row>
    <row r="248" spans="5:21" s="25" customFormat="1" x14ac:dyDescent="0.25">
      <c r="E248" s="26"/>
      <c r="F248" s="26"/>
      <c r="H248" s="26"/>
      <c r="J248" s="27"/>
      <c r="U248" s="28"/>
    </row>
    <row r="249" spans="5:21" s="25" customFormat="1" x14ac:dyDescent="0.25">
      <c r="E249" s="26"/>
      <c r="F249" s="26"/>
      <c r="H249" s="26"/>
      <c r="J249" s="27"/>
      <c r="U249" s="28"/>
    </row>
    <row r="250" spans="5:21" s="25" customFormat="1" x14ac:dyDescent="0.25">
      <c r="E250" s="26"/>
      <c r="F250" s="26"/>
      <c r="H250" s="26"/>
      <c r="J250" s="27"/>
      <c r="U250" s="28"/>
    </row>
    <row r="251" spans="5:21" s="25" customFormat="1" x14ac:dyDescent="0.25">
      <c r="E251" s="26"/>
      <c r="F251" s="26"/>
      <c r="H251" s="26"/>
      <c r="J251" s="27"/>
      <c r="U251" s="28"/>
    </row>
    <row r="252" spans="5:21" s="25" customFormat="1" x14ac:dyDescent="0.25">
      <c r="E252" s="26"/>
      <c r="F252" s="26"/>
      <c r="H252" s="26"/>
      <c r="J252" s="27"/>
      <c r="U252" s="28"/>
    </row>
    <row r="253" spans="5:21" s="25" customFormat="1" x14ac:dyDescent="0.25">
      <c r="E253" s="26"/>
      <c r="F253" s="26"/>
      <c r="H253" s="26"/>
      <c r="J253" s="27"/>
      <c r="U253" s="28"/>
    </row>
    <row r="254" spans="5:21" s="25" customFormat="1" x14ac:dyDescent="0.25">
      <c r="E254" s="26"/>
      <c r="F254" s="26"/>
      <c r="H254" s="26"/>
      <c r="J254" s="27"/>
      <c r="U254" s="28"/>
    </row>
    <row r="255" spans="5:21" s="25" customFormat="1" x14ac:dyDescent="0.25">
      <c r="E255" s="26"/>
      <c r="F255" s="26"/>
      <c r="H255" s="26"/>
      <c r="J255" s="27"/>
      <c r="U255" s="28"/>
    </row>
    <row r="256" spans="5:21" s="25" customFormat="1" x14ac:dyDescent="0.25">
      <c r="E256" s="26"/>
      <c r="F256" s="26"/>
      <c r="H256" s="26"/>
      <c r="J256" s="27"/>
      <c r="U256" s="28"/>
    </row>
    <row r="257" spans="5:21" s="25" customFormat="1" x14ac:dyDescent="0.25">
      <c r="E257" s="26"/>
      <c r="F257" s="26"/>
      <c r="H257" s="26"/>
      <c r="J257" s="27"/>
      <c r="U257" s="28"/>
    </row>
    <row r="258" spans="5:21" s="25" customFormat="1" x14ac:dyDescent="0.25">
      <c r="E258" s="26"/>
      <c r="F258" s="26"/>
      <c r="H258" s="26"/>
      <c r="J258" s="27"/>
      <c r="U258" s="28"/>
    </row>
    <row r="259" spans="5:21" s="25" customFormat="1" x14ac:dyDescent="0.25">
      <c r="E259" s="26"/>
      <c r="F259" s="26"/>
      <c r="H259" s="26"/>
      <c r="J259" s="27"/>
      <c r="U259" s="28"/>
    </row>
    <row r="260" spans="5:21" s="25" customFormat="1" x14ac:dyDescent="0.25">
      <c r="E260" s="26"/>
      <c r="F260" s="26"/>
      <c r="H260" s="26"/>
      <c r="J260" s="27"/>
      <c r="U260" s="28"/>
    </row>
    <row r="261" spans="5:21" s="25" customFormat="1" x14ac:dyDescent="0.25">
      <c r="E261" s="26"/>
      <c r="F261" s="26"/>
      <c r="H261" s="26"/>
      <c r="J261" s="27"/>
      <c r="U261" s="28"/>
    </row>
    <row r="262" spans="5:21" s="25" customFormat="1" x14ac:dyDescent="0.25">
      <c r="E262" s="26"/>
      <c r="F262" s="26"/>
      <c r="H262" s="26"/>
      <c r="J262" s="27"/>
      <c r="U262" s="28"/>
    </row>
    <row r="263" spans="5:21" s="25" customFormat="1" x14ac:dyDescent="0.25">
      <c r="E263" s="26"/>
      <c r="F263" s="26"/>
      <c r="H263" s="26"/>
      <c r="J263" s="27"/>
      <c r="U263" s="28"/>
    </row>
    <row r="264" spans="5:21" s="25" customFormat="1" x14ac:dyDescent="0.25">
      <c r="E264" s="26"/>
      <c r="F264" s="26"/>
      <c r="H264" s="26"/>
      <c r="J264" s="27"/>
      <c r="U264" s="28"/>
    </row>
    <row r="265" spans="5:21" s="25" customFormat="1" x14ac:dyDescent="0.25">
      <c r="E265" s="26"/>
      <c r="F265" s="26"/>
      <c r="H265" s="26"/>
      <c r="J265" s="27"/>
      <c r="U265" s="28"/>
    </row>
    <row r="266" spans="5:21" s="25" customFormat="1" x14ac:dyDescent="0.25">
      <c r="E266" s="26"/>
      <c r="F266" s="26"/>
      <c r="H266" s="26"/>
      <c r="J266" s="27"/>
      <c r="U266" s="28"/>
    </row>
    <row r="267" spans="5:21" s="25" customFormat="1" x14ac:dyDescent="0.25">
      <c r="E267" s="26"/>
      <c r="F267" s="26"/>
      <c r="H267" s="26"/>
      <c r="J267" s="27"/>
      <c r="U267" s="28"/>
    </row>
    <row r="268" spans="5:21" s="25" customFormat="1" x14ac:dyDescent="0.25">
      <c r="E268" s="26"/>
      <c r="F268" s="26"/>
      <c r="H268" s="26"/>
      <c r="J268" s="27"/>
      <c r="U268" s="28"/>
    </row>
    <row r="269" spans="5:21" s="25" customFormat="1" x14ac:dyDescent="0.25">
      <c r="E269" s="26"/>
      <c r="F269" s="26"/>
      <c r="H269" s="26"/>
      <c r="J269" s="27"/>
      <c r="U269" s="28"/>
    </row>
    <row r="270" spans="5:21" s="25" customFormat="1" x14ac:dyDescent="0.25">
      <c r="E270" s="26"/>
      <c r="F270" s="26"/>
      <c r="H270" s="26"/>
      <c r="J270" s="27"/>
      <c r="U270" s="28"/>
    </row>
    <row r="271" spans="5:21" s="25" customFormat="1" x14ac:dyDescent="0.25">
      <c r="E271" s="26"/>
      <c r="F271" s="26"/>
      <c r="H271" s="26"/>
      <c r="J271" s="27"/>
      <c r="U271" s="28"/>
    </row>
    <row r="272" spans="5:21" s="25" customFormat="1" x14ac:dyDescent="0.25">
      <c r="E272" s="26"/>
      <c r="F272" s="26"/>
      <c r="H272" s="26"/>
      <c r="J272" s="27"/>
      <c r="U272" s="28"/>
    </row>
    <row r="273" spans="5:21" s="25" customFormat="1" x14ac:dyDescent="0.25">
      <c r="E273" s="26"/>
      <c r="F273" s="26"/>
      <c r="H273" s="26"/>
      <c r="J273" s="27"/>
      <c r="U273" s="28"/>
    </row>
    <row r="274" spans="5:21" s="25" customFormat="1" x14ac:dyDescent="0.25">
      <c r="E274" s="26"/>
      <c r="F274" s="26"/>
      <c r="H274" s="26"/>
      <c r="J274" s="27"/>
      <c r="U274" s="28"/>
    </row>
    <row r="275" spans="5:21" s="25" customFormat="1" x14ac:dyDescent="0.25">
      <c r="E275" s="26"/>
      <c r="F275" s="26"/>
      <c r="H275" s="26"/>
      <c r="J275" s="27"/>
      <c r="U275" s="28"/>
    </row>
    <row r="276" spans="5:21" s="25" customFormat="1" x14ac:dyDescent="0.25">
      <c r="E276" s="26"/>
      <c r="F276" s="26"/>
      <c r="H276" s="26"/>
      <c r="J276" s="27"/>
      <c r="U276" s="28"/>
    </row>
    <row r="277" spans="5:21" s="25" customFormat="1" x14ac:dyDescent="0.25">
      <c r="E277" s="26"/>
      <c r="F277" s="26"/>
      <c r="H277" s="26"/>
      <c r="J277" s="27"/>
      <c r="U277" s="28"/>
    </row>
    <row r="278" spans="5:21" s="25" customFormat="1" x14ac:dyDescent="0.25">
      <c r="E278" s="26"/>
      <c r="F278" s="26"/>
      <c r="H278" s="26"/>
      <c r="J278" s="27"/>
      <c r="U278" s="28"/>
    </row>
    <row r="279" spans="5:21" s="25" customFormat="1" x14ac:dyDescent="0.25">
      <c r="E279" s="26"/>
      <c r="F279" s="26"/>
      <c r="H279" s="26"/>
      <c r="J279" s="27"/>
      <c r="U279" s="28"/>
    </row>
    <row r="280" spans="5:21" s="25" customFormat="1" x14ac:dyDescent="0.25">
      <c r="E280" s="26"/>
      <c r="F280" s="26"/>
      <c r="H280" s="26"/>
      <c r="J280" s="27"/>
      <c r="U280" s="28"/>
    </row>
    <row r="281" spans="5:21" s="25" customFormat="1" x14ac:dyDescent="0.25">
      <c r="E281" s="26"/>
      <c r="F281" s="26"/>
      <c r="H281" s="26"/>
      <c r="J281" s="27"/>
      <c r="U281" s="28"/>
    </row>
    <row r="282" spans="5:21" s="25" customFormat="1" x14ac:dyDescent="0.25">
      <c r="E282" s="26"/>
      <c r="F282" s="26"/>
      <c r="H282" s="26"/>
      <c r="J282" s="27"/>
      <c r="U282" s="28"/>
    </row>
    <row r="283" spans="5:21" s="25" customFormat="1" x14ac:dyDescent="0.25">
      <c r="E283" s="26"/>
      <c r="F283" s="26"/>
      <c r="H283" s="26"/>
      <c r="J283" s="27"/>
      <c r="U283" s="28"/>
    </row>
    <row r="284" spans="5:21" s="25" customFormat="1" x14ac:dyDescent="0.25">
      <c r="E284" s="26"/>
      <c r="F284" s="26"/>
      <c r="H284" s="26"/>
      <c r="J284" s="27"/>
      <c r="U284" s="28"/>
    </row>
    <row r="285" spans="5:21" s="25" customFormat="1" x14ac:dyDescent="0.25">
      <c r="E285" s="26"/>
      <c r="F285" s="26"/>
      <c r="H285" s="26"/>
      <c r="J285" s="27"/>
      <c r="U285" s="28"/>
    </row>
    <row r="286" spans="5:21" s="25" customFormat="1" x14ac:dyDescent="0.25">
      <c r="E286" s="26"/>
      <c r="F286" s="26"/>
      <c r="H286" s="26"/>
      <c r="J286" s="27"/>
      <c r="U286" s="28"/>
    </row>
    <row r="287" spans="5:21" s="25" customFormat="1" x14ac:dyDescent="0.25">
      <c r="E287" s="26"/>
      <c r="F287" s="26"/>
      <c r="H287" s="26"/>
      <c r="J287" s="27"/>
      <c r="U287" s="28"/>
    </row>
    <row r="288" spans="5:21" s="25" customFormat="1" x14ac:dyDescent="0.25">
      <c r="E288" s="26"/>
      <c r="F288" s="26"/>
      <c r="H288" s="26"/>
      <c r="J288" s="27"/>
      <c r="U288" s="28"/>
    </row>
    <row r="289" spans="5:21" s="25" customFormat="1" x14ac:dyDescent="0.25">
      <c r="E289" s="26"/>
      <c r="F289" s="26"/>
      <c r="H289" s="26"/>
      <c r="J289" s="27"/>
      <c r="U289" s="28"/>
    </row>
    <row r="290" spans="5:21" s="25" customFormat="1" x14ac:dyDescent="0.25">
      <c r="E290" s="26"/>
      <c r="F290" s="26"/>
      <c r="H290" s="26"/>
      <c r="J290" s="27"/>
      <c r="U290" s="28"/>
    </row>
    <row r="291" spans="5:21" s="25" customFormat="1" x14ac:dyDescent="0.25">
      <c r="E291" s="26"/>
      <c r="F291" s="26"/>
      <c r="H291" s="26"/>
      <c r="J291" s="27"/>
      <c r="U291" s="28"/>
    </row>
    <row r="292" spans="5:21" s="25" customFormat="1" x14ac:dyDescent="0.25">
      <c r="E292" s="26"/>
      <c r="F292" s="26"/>
      <c r="H292" s="26"/>
      <c r="J292" s="27"/>
      <c r="U292" s="28"/>
    </row>
    <row r="293" spans="5:21" s="25" customFormat="1" x14ac:dyDescent="0.25">
      <c r="E293" s="26"/>
      <c r="F293" s="26"/>
      <c r="H293" s="26"/>
      <c r="J293" s="27"/>
      <c r="U293" s="28"/>
    </row>
    <row r="294" spans="5:21" s="25" customFormat="1" x14ac:dyDescent="0.25">
      <c r="E294" s="26"/>
      <c r="F294" s="26"/>
      <c r="H294" s="26"/>
      <c r="J294" s="27"/>
      <c r="U294" s="28"/>
    </row>
    <row r="295" spans="5:21" s="25" customFormat="1" x14ac:dyDescent="0.25">
      <c r="E295" s="26"/>
      <c r="F295" s="26"/>
      <c r="H295" s="26"/>
      <c r="J295" s="27"/>
      <c r="U295" s="28"/>
    </row>
    <row r="296" spans="5:21" s="25" customFormat="1" x14ac:dyDescent="0.25">
      <c r="E296" s="26"/>
      <c r="F296" s="26"/>
      <c r="H296" s="26"/>
      <c r="J296" s="27"/>
      <c r="U296" s="28"/>
    </row>
    <row r="297" spans="5:21" s="25" customFormat="1" x14ac:dyDescent="0.25">
      <c r="E297" s="26"/>
      <c r="F297" s="26"/>
      <c r="H297" s="26"/>
      <c r="J297" s="27"/>
      <c r="U297" s="28"/>
    </row>
    <row r="298" spans="5:21" s="25" customFormat="1" x14ac:dyDescent="0.25">
      <c r="E298" s="26"/>
      <c r="F298" s="26"/>
      <c r="H298" s="26"/>
      <c r="J298" s="27"/>
      <c r="U298" s="28"/>
    </row>
    <row r="299" spans="5:21" s="25" customFormat="1" x14ac:dyDescent="0.25">
      <c r="E299" s="26"/>
      <c r="F299" s="26"/>
      <c r="H299" s="26"/>
      <c r="J299" s="27"/>
      <c r="U299" s="28"/>
    </row>
    <row r="300" spans="5:21" s="25" customFormat="1" x14ac:dyDescent="0.25">
      <c r="E300" s="26"/>
      <c r="F300" s="26"/>
      <c r="H300" s="26"/>
      <c r="J300" s="27"/>
      <c r="U300" s="28"/>
    </row>
    <row r="301" spans="5:21" s="25" customFormat="1" x14ac:dyDescent="0.25">
      <c r="E301" s="26"/>
      <c r="F301" s="26"/>
      <c r="H301" s="26"/>
      <c r="J301" s="27"/>
      <c r="U301" s="28"/>
    </row>
    <row r="302" spans="5:21" s="25" customFormat="1" x14ac:dyDescent="0.25">
      <c r="E302" s="26"/>
      <c r="F302" s="26"/>
      <c r="H302" s="26"/>
      <c r="J302" s="27"/>
      <c r="U302" s="28"/>
    </row>
    <row r="303" spans="5:21" s="25" customFormat="1" x14ac:dyDescent="0.25">
      <c r="E303" s="26"/>
      <c r="F303" s="26"/>
      <c r="H303" s="26"/>
      <c r="J303" s="27"/>
      <c r="U303" s="28"/>
    </row>
    <row r="304" spans="5:21" s="25" customFormat="1" x14ac:dyDescent="0.25">
      <c r="E304" s="26"/>
      <c r="F304" s="26"/>
      <c r="H304" s="26"/>
      <c r="J304" s="27"/>
      <c r="U304" s="28"/>
    </row>
    <row r="305" spans="5:21" s="25" customFormat="1" x14ac:dyDescent="0.25">
      <c r="E305" s="26"/>
      <c r="F305" s="26"/>
      <c r="H305" s="26"/>
      <c r="J305" s="27"/>
      <c r="U305" s="28"/>
    </row>
    <row r="306" spans="5:21" s="25" customFormat="1" x14ac:dyDescent="0.25">
      <c r="E306" s="26"/>
      <c r="F306" s="26"/>
      <c r="H306" s="26"/>
      <c r="J306" s="27"/>
      <c r="U306" s="28"/>
    </row>
    <row r="307" spans="5:21" s="25" customFormat="1" x14ac:dyDescent="0.25">
      <c r="E307" s="26"/>
      <c r="F307" s="26"/>
      <c r="H307" s="26"/>
      <c r="J307" s="27"/>
      <c r="U307" s="28"/>
    </row>
    <row r="308" spans="5:21" s="25" customFormat="1" x14ac:dyDescent="0.25">
      <c r="E308" s="26"/>
      <c r="F308" s="26"/>
      <c r="H308" s="26"/>
      <c r="J308" s="27"/>
      <c r="U308" s="28"/>
    </row>
    <row r="309" spans="5:21" s="25" customFormat="1" x14ac:dyDescent="0.25">
      <c r="E309" s="26"/>
      <c r="F309" s="26"/>
      <c r="H309" s="26"/>
      <c r="J309" s="27"/>
      <c r="U309" s="28"/>
    </row>
    <row r="310" spans="5:21" s="25" customFormat="1" x14ac:dyDescent="0.25">
      <c r="E310" s="26"/>
      <c r="F310" s="26"/>
      <c r="H310" s="26"/>
      <c r="J310" s="27"/>
      <c r="U310" s="28"/>
    </row>
    <row r="311" spans="5:21" s="25" customFormat="1" x14ac:dyDescent="0.25">
      <c r="E311" s="26"/>
      <c r="F311" s="26"/>
      <c r="H311" s="26"/>
      <c r="J311" s="27"/>
      <c r="U311" s="28"/>
    </row>
    <row r="312" spans="5:21" s="25" customFormat="1" x14ac:dyDescent="0.25">
      <c r="E312" s="26"/>
      <c r="F312" s="26"/>
      <c r="H312" s="26"/>
      <c r="J312" s="27"/>
      <c r="U312" s="28"/>
    </row>
    <row r="313" spans="5:21" s="25" customFormat="1" x14ac:dyDescent="0.25">
      <c r="E313" s="26"/>
      <c r="F313" s="26"/>
      <c r="H313" s="26"/>
      <c r="J313" s="27"/>
      <c r="U313" s="28"/>
    </row>
    <row r="314" spans="5:21" s="25" customFormat="1" x14ac:dyDescent="0.25">
      <c r="E314" s="26"/>
      <c r="F314" s="26"/>
      <c r="H314" s="26"/>
      <c r="J314" s="27"/>
      <c r="U314" s="28"/>
    </row>
    <row r="315" spans="5:21" s="25" customFormat="1" x14ac:dyDescent="0.25">
      <c r="E315" s="26"/>
      <c r="F315" s="26"/>
      <c r="H315" s="26"/>
      <c r="J315" s="27"/>
      <c r="U315" s="28"/>
    </row>
    <row r="316" spans="5:21" s="25" customFormat="1" x14ac:dyDescent="0.25">
      <c r="E316" s="26"/>
      <c r="F316" s="26"/>
      <c r="H316" s="26"/>
      <c r="J316" s="27"/>
      <c r="U316" s="28"/>
    </row>
    <row r="317" spans="5:21" s="25" customFormat="1" x14ac:dyDescent="0.25">
      <c r="E317" s="26"/>
      <c r="F317" s="26"/>
      <c r="H317" s="26"/>
      <c r="J317" s="27"/>
      <c r="U317" s="28"/>
    </row>
    <row r="318" spans="5:21" s="25" customFormat="1" x14ac:dyDescent="0.25">
      <c r="E318" s="26"/>
      <c r="F318" s="26"/>
      <c r="H318" s="26"/>
      <c r="J318" s="27"/>
      <c r="U318" s="28"/>
    </row>
    <row r="319" spans="5:21" s="25" customFormat="1" x14ac:dyDescent="0.25">
      <c r="E319" s="26"/>
      <c r="F319" s="26"/>
      <c r="H319" s="26"/>
      <c r="J319" s="27"/>
      <c r="U319" s="28"/>
    </row>
    <row r="320" spans="5:21" s="25" customFormat="1" x14ac:dyDescent="0.25">
      <c r="E320" s="26"/>
      <c r="F320" s="26"/>
      <c r="H320" s="26"/>
      <c r="J320" s="27"/>
      <c r="U320" s="28"/>
    </row>
    <row r="321" spans="5:21" s="25" customFormat="1" x14ac:dyDescent="0.25">
      <c r="E321" s="26"/>
      <c r="F321" s="26"/>
      <c r="H321" s="26"/>
      <c r="J321" s="27"/>
      <c r="U321" s="28"/>
    </row>
    <row r="322" spans="5:21" s="25" customFormat="1" x14ac:dyDescent="0.25">
      <c r="E322" s="26"/>
      <c r="F322" s="26"/>
      <c r="H322" s="26"/>
      <c r="J322" s="27"/>
      <c r="U322" s="28"/>
    </row>
    <row r="323" spans="5:21" s="25" customFormat="1" x14ac:dyDescent="0.25">
      <c r="E323" s="26"/>
      <c r="F323" s="26"/>
      <c r="H323" s="26"/>
      <c r="J323" s="27"/>
      <c r="U323" s="28"/>
    </row>
    <row r="324" spans="5:21" s="25" customFormat="1" x14ac:dyDescent="0.25">
      <c r="E324" s="26"/>
      <c r="F324" s="26"/>
      <c r="H324" s="26"/>
      <c r="J324" s="27"/>
      <c r="U324" s="28"/>
    </row>
    <row r="325" spans="5:21" s="25" customFormat="1" x14ac:dyDescent="0.25">
      <c r="E325" s="26"/>
      <c r="F325" s="26"/>
      <c r="H325" s="26"/>
      <c r="J325" s="27"/>
      <c r="U325" s="28"/>
    </row>
    <row r="326" spans="5:21" s="25" customFormat="1" x14ac:dyDescent="0.25">
      <c r="E326" s="26"/>
      <c r="F326" s="26"/>
      <c r="H326" s="26"/>
      <c r="J326" s="27"/>
      <c r="U326" s="28"/>
    </row>
    <row r="327" spans="5:21" s="25" customFormat="1" x14ac:dyDescent="0.25">
      <c r="E327" s="26"/>
      <c r="F327" s="26"/>
      <c r="H327" s="26"/>
      <c r="J327" s="27"/>
      <c r="U327" s="28"/>
    </row>
    <row r="328" spans="5:21" s="25" customFormat="1" x14ac:dyDescent="0.25">
      <c r="E328" s="26"/>
      <c r="F328" s="26"/>
      <c r="H328" s="26"/>
      <c r="J328" s="27"/>
      <c r="U328" s="28"/>
    </row>
    <row r="329" spans="5:21" s="25" customFormat="1" x14ac:dyDescent="0.25">
      <c r="E329" s="26"/>
      <c r="F329" s="26"/>
      <c r="H329" s="26"/>
      <c r="J329" s="27"/>
      <c r="U329" s="28"/>
    </row>
    <row r="330" spans="5:21" s="25" customFormat="1" x14ac:dyDescent="0.25">
      <c r="E330" s="26"/>
      <c r="F330" s="26"/>
      <c r="H330" s="26"/>
      <c r="J330" s="27"/>
      <c r="U330" s="28"/>
    </row>
    <row r="331" spans="5:21" s="25" customFormat="1" x14ac:dyDescent="0.25">
      <c r="E331" s="26"/>
      <c r="F331" s="26"/>
      <c r="H331" s="26"/>
      <c r="J331" s="27"/>
      <c r="U331" s="28"/>
    </row>
    <row r="332" spans="5:21" s="25" customFormat="1" x14ac:dyDescent="0.25">
      <c r="E332" s="26"/>
      <c r="F332" s="26"/>
      <c r="H332" s="26"/>
      <c r="J332" s="27"/>
      <c r="U332" s="28"/>
    </row>
    <row r="333" spans="5:21" s="25" customFormat="1" x14ac:dyDescent="0.25">
      <c r="E333" s="26"/>
      <c r="F333" s="26"/>
      <c r="H333" s="26"/>
      <c r="J333" s="27"/>
      <c r="U333" s="28"/>
    </row>
    <row r="334" spans="5:21" s="25" customFormat="1" x14ac:dyDescent="0.25">
      <c r="E334" s="26"/>
      <c r="F334" s="26"/>
      <c r="H334" s="26"/>
      <c r="J334" s="27"/>
      <c r="U334" s="28"/>
    </row>
    <row r="335" spans="5:21" s="25" customFormat="1" x14ac:dyDescent="0.25">
      <c r="E335" s="26"/>
      <c r="F335" s="26"/>
      <c r="H335" s="26"/>
      <c r="J335" s="27"/>
      <c r="U335" s="28"/>
    </row>
    <row r="336" spans="5:21" s="25" customFormat="1" x14ac:dyDescent="0.25">
      <c r="E336" s="26"/>
      <c r="F336" s="26"/>
      <c r="H336" s="26"/>
      <c r="J336" s="27"/>
      <c r="U336" s="28"/>
    </row>
    <row r="337" spans="5:21" s="25" customFormat="1" x14ac:dyDescent="0.25">
      <c r="E337" s="26"/>
      <c r="F337" s="26"/>
      <c r="H337" s="26"/>
      <c r="J337" s="27"/>
      <c r="U337" s="28"/>
    </row>
    <row r="338" spans="5:21" s="25" customFormat="1" x14ac:dyDescent="0.25">
      <c r="E338" s="26"/>
      <c r="F338" s="26"/>
      <c r="H338" s="26"/>
      <c r="J338" s="27"/>
      <c r="U338" s="28"/>
    </row>
    <row r="339" spans="5:21" s="25" customFormat="1" x14ac:dyDescent="0.25">
      <c r="E339" s="26"/>
      <c r="F339" s="26"/>
      <c r="H339" s="26"/>
      <c r="J339" s="27"/>
      <c r="U339" s="28"/>
    </row>
    <row r="340" spans="5:21" s="25" customFormat="1" x14ac:dyDescent="0.25">
      <c r="E340" s="26"/>
      <c r="F340" s="26"/>
      <c r="H340" s="26"/>
      <c r="J340" s="27"/>
      <c r="U340" s="28"/>
    </row>
    <row r="341" spans="5:21" s="25" customFormat="1" x14ac:dyDescent="0.25">
      <c r="E341" s="26"/>
      <c r="F341" s="26"/>
      <c r="H341" s="26"/>
      <c r="J341" s="27"/>
      <c r="U341" s="28"/>
    </row>
    <row r="342" spans="5:21" s="25" customFormat="1" x14ac:dyDescent="0.25">
      <c r="E342" s="26"/>
      <c r="F342" s="26"/>
      <c r="H342" s="26"/>
      <c r="J342" s="27"/>
      <c r="U342" s="28"/>
    </row>
    <row r="343" spans="5:21" s="25" customFormat="1" x14ac:dyDescent="0.25">
      <c r="E343" s="26"/>
      <c r="F343" s="26"/>
      <c r="H343" s="26"/>
      <c r="J343" s="27"/>
      <c r="U343" s="28"/>
    </row>
    <row r="344" spans="5:21" s="25" customFormat="1" x14ac:dyDescent="0.25">
      <c r="E344" s="26"/>
      <c r="F344" s="26"/>
      <c r="H344" s="26"/>
      <c r="J344" s="27"/>
      <c r="U344" s="28"/>
    </row>
    <row r="345" spans="5:21" s="25" customFormat="1" x14ac:dyDescent="0.25">
      <c r="E345" s="26"/>
      <c r="F345" s="26"/>
      <c r="H345" s="26"/>
      <c r="J345" s="27"/>
      <c r="U345" s="28"/>
    </row>
    <row r="346" spans="5:21" s="25" customFormat="1" x14ac:dyDescent="0.25">
      <c r="E346" s="26"/>
      <c r="F346" s="26"/>
      <c r="H346" s="26"/>
      <c r="J346" s="27"/>
      <c r="U346" s="28"/>
    </row>
    <row r="347" spans="5:21" s="25" customFormat="1" x14ac:dyDescent="0.25">
      <c r="E347" s="26"/>
      <c r="F347" s="26"/>
      <c r="H347" s="26"/>
      <c r="J347" s="27"/>
      <c r="U347" s="28"/>
    </row>
    <row r="348" spans="5:21" s="25" customFormat="1" x14ac:dyDescent="0.25">
      <c r="E348" s="26"/>
      <c r="F348" s="26"/>
      <c r="H348" s="26"/>
      <c r="J348" s="27"/>
      <c r="U348" s="28"/>
    </row>
    <row r="349" spans="5:21" s="25" customFormat="1" x14ac:dyDescent="0.25">
      <c r="E349" s="26"/>
      <c r="F349" s="26"/>
      <c r="H349" s="26"/>
      <c r="J349" s="27"/>
      <c r="U349" s="28"/>
    </row>
    <row r="350" spans="5:21" s="25" customFormat="1" x14ac:dyDescent="0.25">
      <c r="E350" s="26"/>
      <c r="F350" s="26"/>
      <c r="H350" s="26"/>
      <c r="J350" s="27"/>
      <c r="U350" s="28"/>
    </row>
    <row r="351" spans="5:21" s="25" customFormat="1" x14ac:dyDescent="0.25">
      <c r="E351" s="26"/>
      <c r="F351" s="26"/>
      <c r="H351" s="26"/>
      <c r="J351" s="27"/>
      <c r="U351" s="28"/>
    </row>
    <row r="352" spans="5:21" s="25" customFormat="1" x14ac:dyDescent="0.25">
      <c r="E352" s="26"/>
      <c r="F352" s="26"/>
      <c r="H352" s="26"/>
      <c r="J352" s="27"/>
      <c r="U352" s="28"/>
    </row>
    <row r="353" spans="5:21" s="25" customFormat="1" x14ac:dyDescent="0.25">
      <c r="E353" s="26"/>
      <c r="F353" s="26"/>
      <c r="H353" s="26"/>
      <c r="J353" s="27"/>
      <c r="U353" s="28"/>
    </row>
    <row r="354" spans="5:21" s="25" customFormat="1" x14ac:dyDescent="0.25">
      <c r="E354" s="26"/>
      <c r="F354" s="26"/>
      <c r="H354" s="26"/>
      <c r="J354" s="27"/>
      <c r="U354" s="28"/>
    </row>
    <row r="355" spans="5:21" s="25" customFormat="1" x14ac:dyDescent="0.25">
      <c r="E355" s="26"/>
      <c r="F355" s="26"/>
      <c r="H355" s="26"/>
      <c r="J355" s="27"/>
      <c r="U355" s="28"/>
    </row>
    <row r="356" spans="5:21" s="25" customFormat="1" x14ac:dyDescent="0.25">
      <c r="E356" s="26"/>
      <c r="F356" s="26"/>
      <c r="H356" s="26"/>
      <c r="J356" s="27"/>
      <c r="U356" s="28"/>
    </row>
    <row r="357" spans="5:21" s="25" customFormat="1" x14ac:dyDescent="0.25">
      <c r="E357" s="26"/>
      <c r="F357" s="26"/>
      <c r="H357" s="26"/>
      <c r="J357" s="27"/>
      <c r="U357" s="28"/>
    </row>
    <row r="358" spans="5:21" s="25" customFormat="1" x14ac:dyDescent="0.25">
      <c r="E358" s="26"/>
      <c r="F358" s="26"/>
      <c r="H358" s="26"/>
      <c r="J358" s="27"/>
      <c r="U358" s="28"/>
    </row>
    <row r="359" spans="5:21" s="25" customFormat="1" x14ac:dyDescent="0.25">
      <c r="E359" s="26"/>
      <c r="F359" s="26"/>
      <c r="H359" s="26"/>
      <c r="J359" s="27"/>
      <c r="U359" s="28"/>
    </row>
    <row r="360" spans="5:21" s="25" customFormat="1" x14ac:dyDescent="0.25">
      <c r="E360" s="26"/>
      <c r="F360" s="26"/>
      <c r="H360" s="26"/>
      <c r="J360" s="27"/>
      <c r="U360" s="28"/>
    </row>
    <row r="361" spans="5:21" s="25" customFormat="1" x14ac:dyDescent="0.25">
      <c r="E361" s="26"/>
      <c r="F361" s="26"/>
      <c r="H361" s="26"/>
      <c r="J361" s="27"/>
      <c r="U361" s="28"/>
    </row>
    <row r="362" spans="5:21" s="25" customFormat="1" x14ac:dyDescent="0.25">
      <c r="E362" s="26"/>
      <c r="F362" s="26"/>
      <c r="H362" s="26"/>
      <c r="J362" s="27"/>
      <c r="U362" s="28"/>
    </row>
    <row r="363" spans="5:21" s="25" customFormat="1" x14ac:dyDescent="0.25">
      <c r="E363" s="26"/>
      <c r="F363" s="26"/>
      <c r="H363" s="26"/>
      <c r="J363" s="27"/>
      <c r="U363" s="28"/>
    </row>
    <row r="364" spans="5:21" s="25" customFormat="1" x14ac:dyDescent="0.25">
      <c r="E364" s="26"/>
      <c r="F364" s="26"/>
      <c r="H364" s="26"/>
      <c r="J364" s="27"/>
      <c r="U364" s="28"/>
    </row>
    <row r="365" spans="5:21" s="25" customFormat="1" x14ac:dyDescent="0.25">
      <c r="E365" s="26"/>
      <c r="F365" s="26"/>
      <c r="H365" s="26"/>
      <c r="J365" s="27"/>
      <c r="U365" s="28"/>
    </row>
    <row r="366" spans="5:21" s="25" customFormat="1" x14ac:dyDescent="0.25">
      <c r="E366" s="26"/>
      <c r="F366" s="26"/>
      <c r="H366" s="26"/>
      <c r="J366" s="27"/>
      <c r="U366" s="28"/>
    </row>
    <row r="367" spans="5:21" s="25" customFormat="1" x14ac:dyDescent="0.25">
      <c r="E367" s="26"/>
      <c r="F367" s="26"/>
      <c r="H367" s="26"/>
      <c r="J367" s="27"/>
      <c r="U367" s="28"/>
    </row>
    <row r="368" spans="5:21" s="25" customFormat="1" x14ac:dyDescent="0.25">
      <c r="E368" s="26"/>
      <c r="F368" s="26"/>
      <c r="H368" s="26"/>
      <c r="J368" s="27"/>
      <c r="U368" s="28"/>
    </row>
    <row r="369" spans="5:21" s="25" customFormat="1" x14ac:dyDescent="0.25">
      <c r="E369" s="26"/>
      <c r="F369" s="26"/>
      <c r="H369" s="26"/>
      <c r="J369" s="27"/>
      <c r="U369" s="28"/>
    </row>
    <row r="370" spans="5:21" s="25" customFormat="1" x14ac:dyDescent="0.25">
      <c r="E370" s="26"/>
      <c r="F370" s="26"/>
      <c r="H370" s="26"/>
      <c r="J370" s="27"/>
      <c r="U370" s="28"/>
    </row>
    <row r="371" spans="5:21" s="25" customFormat="1" x14ac:dyDescent="0.25">
      <c r="E371" s="26"/>
      <c r="F371" s="26"/>
      <c r="H371" s="26"/>
      <c r="J371" s="27"/>
      <c r="U371" s="28"/>
    </row>
    <row r="372" spans="5:21" s="25" customFormat="1" x14ac:dyDescent="0.25">
      <c r="E372" s="26"/>
      <c r="F372" s="26"/>
      <c r="H372" s="26"/>
      <c r="J372" s="27"/>
      <c r="U372" s="28"/>
    </row>
    <row r="373" spans="5:21" s="25" customFormat="1" x14ac:dyDescent="0.25">
      <c r="E373" s="26"/>
      <c r="F373" s="26"/>
      <c r="H373" s="26"/>
      <c r="J373" s="27"/>
      <c r="U373" s="28"/>
    </row>
    <row r="374" spans="5:21" s="25" customFormat="1" x14ac:dyDescent="0.25">
      <c r="E374" s="26"/>
      <c r="F374" s="26"/>
      <c r="H374" s="26"/>
      <c r="J374" s="27"/>
      <c r="U374" s="28"/>
    </row>
    <row r="375" spans="5:21" s="25" customFormat="1" x14ac:dyDescent="0.25">
      <c r="E375" s="26"/>
      <c r="F375" s="26"/>
      <c r="H375" s="26"/>
      <c r="J375" s="27"/>
      <c r="U375" s="28"/>
    </row>
    <row r="376" spans="5:21" s="25" customFormat="1" x14ac:dyDescent="0.25">
      <c r="E376" s="26"/>
      <c r="F376" s="26"/>
      <c r="H376" s="26"/>
      <c r="J376" s="27"/>
      <c r="U376" s="28"/>
    </row>
    <row r="377" spans="5:21" s="25" customFormat="1" x14ac:dyDescent="0.25">
      <c r="E377" s="26"/>
      <c r="F377" s="26"/>
      <c r="H377" s="26"/>
      <c r="J377" s="27"/>
      <c r="U377" s="28"/>
    </row>
    <row r="378" spans="5:21" s="25" customFormat="1" x14ac:dyDescent="0.25">
      <c r="E378" s="26"/>
      <c r="F378" s="26"/>
      <c r="H378" s="26"/>
      <c r="J378" s="27"/>
      <c r="U378" s="28"/>
    </row>
    <row r="379" spans="5:21" s="25" customFormat="1" x14ac:dyDescent="0.25">
      <c r="E379" s="26"/>
      <c r="F379" s="26"/>
      <c r="H379" s="26"/>
      <c r="J379" s="27"/>
      <c r="U379" s="28"/>
    </row>
    <row r="380" spans="5:21" s="25" customFormat="1" x14ac:dyDescent="0.25">
      <c r="E380" s="26"/>
      <c r="F380" s="26"/>
      <c r="H380" s="26"/>
      <c r="J380" s="27"/>
      <c r="U380" s="28"/>
    </row>
    <row r="381" spans="5:21" s="25" customFormat="1" x14ac:dyDescent="0.25">
      <c r="E381" s="26"/>
      <c r="F381" s="26"/>
      <c r="H381" s="26"/>
      <c r="J381" s="27"/>
      <c r="U381" s="28"/>
    </row>
    <row r="382" spans="5:21" s="25" customFormat="1" x14ac:dyDescent="0.25">
      <c r="E382" s="26"/>
      <c r="F382" s="26"/>
      <c r="H382" s="26"/>
      <c r="J382" s="27"/>
      <c r="U382" s="28"/>
    </row>
    <row r="383" spans="5:21" s="25" customFormat="1" x14ac:dyDescent="0.25">
      <c r="E383" s="26"/>
      <c r="F383" s="26"/>
      <c r="H383" s="26"/>
      <c r="J383" s="27"/>
      <c r="U383" s="28"/>
    </row>
    <row r="384" spans="5:21" s="25" customFormat="1" x14ac:dyDescent="0.25">
      <c r="E384" s="26"/>
      <c r="F384" s="26"/>
      <c r="H384" s="26"/>
      <c r="J384" s="27"/>
      <c r="U384" s="28"/>
    </row>
    <row r="385" spans="5:21" s="25" customFormat="1" x14ac:dyDescent="0.25">
      <c r="E385" s="26"/>
      <c r="F385" s="26"/>
      <c r="H385" s="26"/>
      <c r="J385" s="27"/>
      <c r="U385" s="28"/>
    </row>
    <row r="386" spans="5:21" s="25" customFormat="1" x14ac:dyDescent="0.25">
      <c r="E386" s="26"/>
      <c r="F386" s="26"/>
      <c r="H386" s="26"/>
      <c r="J386" s="27"/>
      <c r="U386" s="28"/>
    </row>
    <row r="387" spans="5:21" s="25" customFormat="1" x14ac:dyDescent="0.25">
      <c r="E387" s="26"/>
      <c r="F387" s="26"/>
      <c r="H387" s="26"/>
      <c r="J387" s="27"/>
      <c r="U387" s="28"/>
    </row>
    <row r="388" spans="5:21" s="25" customFormat="1" x14ac:dyDescent="0.25">
      <c r="E388" s="26"/>
      <c r="F388" s="26"/>
      <c r="H388" s="26"/>
      <c r="J388" s="27"/>
      <c r="U388" s="28"/>
    </row>
    <row r="389" spans="5:21" s="25" customFormat="1" x14ac:dyDescent="0.25">
      <c r="E389" s="26"/>
      <c r="F389" s="26"/>
      <c r="H389" s="26"/>
      <c r="J389" s="27"/>
      <c r="U389" s="28"/>
    </row>
    <row r="390" spans="5:21" s="25" customFormat="1" x14ac:dyDescent="0.25">
      <c r="E390" s="26"/>
      <c r="F390" s="26"/>
      <c r="H390" s="26"/>
      <c r="J390" s="27"/>
      <c r="U390" s="28"/>
    </row>
    <row r="391" spans="5:21" s="25" customFormat="1" x14ac:dyDescent="0.25">
      <c r="E391" s="26"/>
      <c r="F391" s="26"/>
      <c r="H391" s="26"/>
      <c r="J391" s="27"/>
      <c r="U391" s="28"/>
    </row>
    <row r="392" spans="5:21" s="25" customFormat="1" x14ac:dyDescent="0.25">
      <c r="E392" s="26"/>
      <c r="F392" s="26"/>
      <c r="H392" s="26"/>
      <c r="J392" s="27"/>
      <c r="U392" s="28"/>
    </row>
    <row r="393" spans="5:21" s="25" customFormat="1" x14ac:dyDescent="0.25">
      <c r="E393" s="26"/>
      <c r="F393" s="26"/>
      <c r="H393" s="26"/>
      <c r="J393" s="27"/>
      <c r="U393" s="28"/>
    </row>
    <row r="394" spans="5:21" s="25" customFormat="1" x14ac:dyDescent="0.25">
      <c r="E394" s="26"/>
      <c r="F394" s="26"/>
      <c r="H394" s="26"/>
      <c r="J394" s="27"/>
      <c r="U394" s="28"/>
    </row>
    <row r="395" spans="5:21" s="25" customFormat="1" x14ac:dyDescent="0.25">
      <c r="E395" s="26"/>
      <c r="F395" s="26"/>
      <c r="H395" s="26"/>
      <c r="J395" s="27"/>
      <c r="U395" s="28"/>
    </row>
    <row r="396" spans="5:21" s="25" customFormat="1" x14ac:dyDescent="0.25">
      <c r="E396" s="26"/>
      <c r="F396" s="26"/>
      <c r="H396" s="26"/>
      <c r="J396" s="27"/>
      <c r="U396" s="28"/>
    </row>
    <row r="397" spans="5:21" s="25" customFormat="1" x14ac:dyDescent="0.25">
      <c r="E397" s="26"/>
      <c r="F397" s="26"/>
      <c r="H397" s="26"/>
      <c r="J397" s="27"/>
      <c r="U397" s="28"/>
    </row>
    <row r="398" spans="5:21" s="25" customFormat="1" x14ac:dyDescent="0.25">
      <c r="E398" s="26"/>
      <c r="F398" s="26"/>
      <c r="H398" s="26"/>
      <c r="J398" s="27"/>
      <c r="U398" s="28"/>
    </row>
    <row r="399" spans="5:21" s="25" customFormat="1" x14ac:dyDescent="0.25">
      <c r="E399" s="26"/>
      <c r="F399" s="26"/>
      <c r="H399" s="26"/>
      <c r="J399" s="27"/>
      <c r="U399" s="28"/>
    </row>
    <row r="400" spans="5:21" s="25" customFormat="1" x14ac:dyDescent="0.25">
      <c r="E400" s="26"/>
      <c r="F400" s="26"/>
      <c r="H400" s="26"/>
      <c r="J400" s="27"/>
      <c r="U400" s="28"/>
    </row>
    <row r="401" spans="5:21" s="25" customFormat="1" x14ac:dyDescent="0.25">
      <c r="E401" s="26"/>
      <c r="F401" s="26"/>
      <c r="H401" s="26"/>
      <c r="J401" s="27"/>
      <c r="U401" s="28"/>
    </row>
    <row r="402" spans="5:21" s="25" customFormat="1" x14ac:dyDescent="0.25">
      <c r="E402" s="26"/>
      <c r="F402" s="26"/>
      <c r="H402" s="26"/>
      <c r="J402" s="27"/>
      <c r="U402" s="28"/>
    </row>
    <row r="403" spans="5:21" s="25" customFormat="1" x14ac:dyDescent="0.25">
      <c r="E403" s="26"/>
      <c r="F403" s="26"/>
      <c r="H403" s="26"/>
      <c r="J403" s="27"/>
      <c r="U403" s="28"/>
    </row>
    <row r="404" spans="5:21" s="25" customFormat="1" x14ac:dyDescent="0.25">
      <c r="E404" s="26"/>
      <c r="F404" s="26"/>
      <c r="H404" s="26"/>
      <c r="J404" s="27"/>
      <c r="U404" s="28"/>
    </row>
    <row r="405" spans="5:21" s="25" customFormat="1" x14ac:dyDescent="0.25">
      <c r="E405" s="26"/>
      <c r="F405" s="26"/>
      <c r="H405" s="26"/>
      <c r="J405" s="27"/>
      <c r="U405" s="28"/>
    </row>
    <row r="406" spans="5:21" s="25" customFormat="1" x14ac:dyDescent="0.25">
      <c r="E406" s="26"/>
      <c r="F406" s="26"/>
      <c r="H406" s="26"/>
      <c r="J406" s="27"/>
      <c r="U406" s="28"/>
    </row>
    <row r="407" spans="5:21" s="25" customFormat="1" x14ac:dyDescent="0.25">
      <c r="E407" s="26"/>
      <c r="F407" s="26"/>
      <c r="H407" s="26"/>
      <c r="J407" s="27"/>
      <c r="U407" s="28"/>
    </row>
    <row r="408" spans="5:21" s="25" customFormat="1" x14ac:dyDescent="0.25">
      <c r="E408" s="26"/>
      <c r="F408" s="26"/>
      <c r="H408" s="26"/>
      <c r="J408" s="27"/>
      <c r="U408" s="28"/>
    </row>
    <row r="409" spans="5:21" s="25" customFormat="1" x14ac:dyDescent="0.25">
      <c r="E409" s="26"/>
      <c r="F409" s="26"/>
      <c r="H409" s="26"/>
      <c r="J409" s="27"/>
      <c r="U409" s="28"/>
    </row>
    <row r="410" spans="5:21" s="25" customFormat="1" x14ac:dyDescent="0.25">
      <c r="E410" s="26"/>
      <c r="F410" s="26"/>
      <c r="H410" s="26"/>
      <c r="J410" s="27"/>
      <c r="U410" s="28"/>
    </row>
    <row r="411" spans="5:21" s="25" customFormat="1" x14ac:dyDescent="0.25">
      <c r="E411" s="26"/>
      <c r="F411" s="26"/>
      <c r="H411" s="26"/>
      <c r="J411" s="27"/>
      <c r="U411" s="28"/>
    </row>
    <row r="412" spans="5:21" s="25" customFormat="1" x14ac:dyDescent="0.25">
      <c r="E412" s="26"/>
      <c r="F412" s="26"/>
      <c r="H412" s="26"/>
      <c r="J412" s="27"/>
      <c r="U412" s="28"/>
    </row>
    <row r="413" spans="5:21" s="25" customFormat="1" x14ac:dyDescent="0.25">
      <c r="E413" s="26"/>
      <c r="F413" s="26"/>
      <c r="H413" s="26"/>
      <c r="J413" s="27"/>
      <c r="U413" s="28"/>
    </row>
    <row r="414" spans="5:21" s="25" customFormat="1" x14ac:dyDescent="0.25">
      <c r="E414" s="26"/>
      <c r="F414" s="26"/>
      <c r="H414" s="26"/>
      <c r="J414" s="27"/>
      <c r="U414" s="28"/>
    </row>
    <row r="415" spans="5:21" s="25" customFormat="1" x14ac:dyDescent="0.25">
      <c r="E415" s="26"/>
      <c r="F415" s="26"/>
      <c r="H415" s="26"/>
      <c r="J415" s="27"/>
      <c r="U415" s="28"/>
    </row>
    <row r="416" spans="5:21" s="25" customFormat="1" x14ac:dyDescent="0.25">
      <c r="E416" s="26"/>
      <c r="F416" s="26"/>
      <c r="H416" s="26"/>
      <c r="J416" s="27"/>
      <c r="U416" s="28"/>
    </row>
  </sheetData>
  <autoFilter ref="A7:BS7"/>
  <mergeCells count="8">
    <mergeCell ref="A204:C204"/>
    <mergeCell ref="S204:U204"/>
    <mergeCell ref="D6:L6"/>
    <mergeCell ref="A1:X1"/>
    <mergeCell ref="A2:X2"/>
    <mergeCell ref="A3:E3"/>
    <mergeCell ref="A4:E4"/>
    <mergeCell ref="A5:E5"/>
  </mergeCells>
  <pageMargins left="0.23622047244094491" right="0.15748031496062992" top="0.19685039370078741" bottom="0.39370078740157483" header="0.2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F7" sqref="F7"/>
    </sheetView>
  </sheetViews>
  <sheetFormatPr defaultRowHeight="15" x14ac:dyDescent="0.25"/>
  <cols>
    <col min="1" max="1" width="9" style="1"/>
    <col min="2" max="2" width="12.875" style="1" customWidth="1"/>
    <col min="3" max="3" width="13.5" style="1" customWidth="1"/>
    <col min="4" max="4" width="12.375" style="1" customWidth="1"/>
    <col min="5" max="5" width="10.25" style="1" customWidth="1"/>
    <col min="6" max="6" width="9.375" style="1" customWidth="1"/>
    <col min="7" max="16384" width="9" style="1"/>
  </cols>
  <sheetData>
    <row r="1" spans="1:7" ht="18.75" x14ac:dyDescent="0.3">
      <c r="A1" s="144" t="s">
        <v>199</v>
      </c>
      <c r="B1" s="144"/>
      <c r="C1" s="144"/>
      <c r="D1" s="144"/>
      <c r="E1" s="144"/>
    </row>
    <row r="2" spans="1:7" x14ac:dyDescent="0.25">
      <c r="A2" s="2"/>
      <c r="B2" s="2"/>
    </row>
    <row r="3" spans="1:7" x14ac:dyDescent="0.25">
      <c r="A3" s="2" t="s">
        <v>200</v>
      </c>
      <c r="B3" s="2"/>
    </row>
    <row r="4" spans="1:7" x14ac:dyDescent="0.25">
      <c r="A4" s="2" t="s">
        <v>201</v>
      </c>
      <c r="B4" s="2"/>
    </row>
    <row r="5" spans="1:7" x14ac:dyDescent="0.25">
      <c r="A5" s="2"/>
      <c r="B5" s="2"/>
      <c r="E5" s="1">
        <v>10</v>
      </c>
      <c r="F5" s="1">
        <v>11</v>
      </c>
    </row>
    <row r="6" spans="1:7" x14ac:dyDescent="0.25">
      <c r="A6" s="3"/>
      <c r="B6" s="3"/>
      <c r="C6" s="3"/>
      <c r="D6" s="4"/>
      <c r="E6" s="145" t="s">
        <v>202</v>
      </c>
      <c r="F6" s="145"/>
      <c r="G6" s="5"/>
    </row>
    <row r="7" spans="1:7" s="9" customFormat="1" x14ac:dyDescent="0.25">
      <c r="A7" s="6" t="s">
        <v>1</v>
      </c>
      <c r="B7" s="6" t="s">
        <v>203</v>
      </c>
      <c r="C7" s="6" t="s">
        <v>204</v>
      </c>
      <c r="D7" s="7">
        <v>5</v>
      </c>
      <c r="E7" s="7">
        <v>10</v>
      </c>
      <c r="F7" s="7">
        <v>11</v>
      </c>
      <c r="G7" s="8"/>
    </row>
    <row r="8" spans="1:7" ht="15.75" x14ac:dyDescent="0.25">
      <c r="A8" s="3">
        <v>1</v>
      </c>
      <c r="B8" s="3" t="s">
        <v>205</v>
      </c>
      <c r="C8" s="3">
        <v>25</v>
      </c>
      <c r="D8" s="10">
        <f>E8*5</f>
        <v>300000</v>
      </c>
      <c r="E8" s="11">
        <v>60000</v>
      </c>
      <c r="F8" s="11">
        <v>52000</v>
      </c>
      <c r="G8" s="5"/>
    </row>
    <row r="9" spans="1:7" s="12" customFormat="1" ht="15.75" x14ac:dyDescent="0.25">
      <c r="A9" s="3">
        <v>2</v>
      </c>
      <c r="B9" s="3" t="s">
        <v>146</v>
      </c>
      <c r="C9" s="3">
        <v>50</v>
      </c>
      <c r="D9" s="10">
        <f t="shared" ref="D9:D32" si="0">E9*5</f>
        <v>400000</v>
      </c>
      <c r="E9" s="11">
        <v>80000</v>
      </c>
      <c r="F9" s="11">
        <v>66000</v>
      </c>
      <c r="G9" s="1"/>
    </row>
    <row r="10" spans="1:7" s="12" customFormat="1" ht="15.75" x14ac:dyDescent="0.25">
      <c r="A10" s="3">
        <v>3</v>
      </c>
      <c r="B10" s="3" t="s">
        <v>206</v>
      </c>
      <c r="C10" s="3">
        <v>55</v>
      </c>
      <c r="D10" s="10">
        <f t="shared" si="0"/>
        <v>480000</v>
      </c>
      <c r="E10" s="11">
        <v>96000</v>
      </c>
      <c r="F10" s="11">
        <v>69000</v>
      </c>
    </row>
    <row r="11" spans="1:7" ht="15.75" x14ac:dyDescent="0.25">
      <c r="A11" s="3">
        <v>4</v>
      </c>
      <c r="B11" s="13" t="s">
        <v>207</v>
      </c>
      <c r="C11" s="13">
        <v>70</v>
      </c>
      <c r="D11" s="10">
        <f t="shared" si="0"/>
        <v>540000</v>
      </c>
      <c r="E11" s="11">
        <v>108000</v>
      </c>
      <c r="F11" s="11">
        <v>80000</v>
      </c>
    </row>
    <row r="12" spans="1:7" ht="15.75" x14ac:dyDescent="0.25">
      <c r="A12" s="3">
        <v>5</v>
      </c>
      <c r="B12" s="3" t="s">
        <v>208</v>
      </c>
      <c r="C12" s="3">
        <v>80</v>
      </c>
      <c r="D12" s="10">
        <f t="shared" si="0"/>
        <v>610000</v>
      </c>
      <c r="E12" s="11">
        <v>122000</v>
      </c>
      <c r="F12" s="11">
        <v>92000</v>
      </c>
    </row>
    <row r="13" spans="1:7" ht="15.75" x14ac:dyDescent="0.25">
      <c r="A13" s="3">
        <v>6</v>
      </c>
      <c r="B13" s="14" t="s">
        <v>209</v>
      </c>
      <c r="C13" s="14">
        <v>80</v>
      </c>
      <c r="D13" s="10">
        <f t="shared" si="0"/>
        <v>585000</v>
      </c>
      <c r="E13" s="11">
        <v>117000</v>
      </c>
      <c r="F13" s="11">
        <v>92000</v>
      </c>
    </row>
    <row r="14" spans="1:7" ht="15.75" x14ac:dyDescent="0.25">
      <c r="A14" s="3">
        <v>7</v>
      </c>
      <c r="B14" s="13" t="s">
        <v>210</v>
      </c>
      <c r="C14" s="13">
        <v>84</v>
      </c>
      <c r="D14" s="10">
        <f t="shared" si="0"/>
        <v>560000</v>
      </c>
      <c r="E14" s="11">
        <v>112000</v>
      </c>
      <c r="F14" s="11">
        <v>91000</v>
      </c>
      <c r="G14" s="5"/>
    </row>
    <row r="15" spans="1:7" ht="15.75" x14ac:dyDescent="0.25">
      <c r="A15" s="3">
        <v>8</v>
      </c>
      <c r="B15" s="13" t="s">
        <v>211</v>
      </c>
      <c r="C15" s="13">
        <v>100</v>
      </c>
      <c r="D15" s="10">
        <f t="shared" si="0"/>
        <v>765000</v>
      </c>
      <c r="E15" s="11">
        <v>153000</v>
      </c>
      <c r="F15" s="11">
        <v>112000</v>
      </c>
    </row>
    <row r="16" spans="1:7" ht="15.75" x14ac:dyDescent="0.25">
      <c r="A16" s="3">
        <v>9</v>
      </c>
      <c r="B16" s="13" t="s">
        <v>212</v>
      </c>
      <c r="C16" s="13">
        <v>100</v>
      </c>
      <c r="D16" s="10">
        <f t="shared" si="0"/>
        <v>765000</v>
      </c>
      <c r="E16" s="11">
        <v>153000</v>
      </c>
      <c r="F16" s="11">
        <v>112000</v>
      </c>
    </row>
    <row r="17" spans="1:9" ht="15.75" x14ac:dyDescent="0.25">
      <c r="A17" s="3">
        <v>10</v>
      </c>
      <c r="B17" s="13" t="s">
        <v>213</v>
      </c>
      <c r="C17" s="13">
        <v>110</v>
      </c>
      <c r="D17" s="10">
        <f t="shared" si="0"/>
        <v>810000</v>
      </c>
      <c r="E17" s="15">
        <v>162000</v>
      </c>
      <c r="F17" s="15">
        <v>123000</v>
      </c>
    </row>
    <row r="18" spans="1:9" ht="15.75" x14ac:dyDescent="0.25">
      <c r="A18" s="3">
        <v>11</v>
      </c>
      <c r="B18" s="14" t="s">
        <v>214</v>
      </c>
      <c r="C18" s="14">
        <v>110</v>
      </c>
      <c r="D18" s="10">
        <f t="shared" si="0"/>
        <v>770000</v>
      </c>
      <c r="E18" s="11">
        <v>154000</v>
      </c>
      <c r="F18" s="11">
        <v>116000</v>
      </c>
    </row>
    <row r="19" spans="1:9" s="5" customFormat="1" ht="15.75" x14ac:dyDescent="0.25">
      <c r="A19" s="3">
        <v>12</v>
      </c>
      <c r="B19" s="14" t="s">
        <v>215</v>
      </c>
      <c r="C19" s="14">
        <v>120</v>
      </c>
      <c r="D19" s="10">
        <f t="shared" si="0"/>
        <v>750000</v>
      </c>
      <c r="E19" s="11">
        <v>150000</v>
      </c>
      <c r="F19" s="11">
        <v>109000</v>
      </c>
      <c r="G19" s="1"/>
    </row>
    <row r="20" spans="1:9" s="5" customFormat="1" ht="15.75" x14ac:dyDescent="0.25">
      <c r="A20" s="3">
        <v>13</v>
      </c>
      <c r="B20" s="3" t="s">
        <v>216</v>
      </c>
      <c r="C20" s="3">
        <v>130</v>
      </c>
      <c r="D20" s="10">
        <f t="shared" si="0"/>
        <v>850000</v>
      </c>
      <c r="E20" s="11">
        <v>170000</v>
      </c>
      <c r="F20" s="11">
        <v>133000</v>
      </c>
      <c r="G20" s="1"/>
      <c r="I20" s="5" t="s">
        <v>0</v>
      </c>
    </row>
    <row r="21" spans="1:9" s="5" customFormat="1" ht="15.75" x14ac:dyDescent="0.25">
      <c r="A21" s="3">
        <v>14</v>
      </c>
      <c r="B21" s="14" t="s">
        <v>217</v>
      </c>
      <c r="C21" s="14">
        <v>150</v>
      </c>
      <c r="D21" s="10">
        <f t="shared" si="0"/>
        <v>1080000</v>
      </c>
      <c r="E21" s="11">
        <v>216000</v>
      </c>
      <c r="F21" s="11">
        <v>159000</v>
      </c>
    </row>
    <row r="22" spans="1:9" ht="15.75" x14ac:dyDescent="0.25">
      <c r="A22" s="3">
        <v>15</v>
      </c>
      <c r="B22" s="13" t="s">
        <v>218</v>
      </c>
      <c r="C22" s="13">
        <v>160</v>
      </c>
      <c r="D22" s="10">
        <f t="shared" si="0"/>
        <v>1030000</v>
      </c>
      <c r="E22" s="15">
        <v>206000</v>
      </c>
      <c r="F22" s="15">
        <v>167000</v>
      </c>
    </row>
    <row r="23" spans="1:9" s="12" customFormat="1" ht="15.75" x14ac:dyDescent="0.25">
      <c r="A23" s="3">
        <v>16</v>
      </c>
      <c r="B23" s="16" t="s">
        <v>219</v>
      </c>
      <c r="C23" s="16">
        <v>180</v>
      </c>
      <c r="D23" s="10">
        <f t="shared" si="0"/>
        <v>1205000</v>
      </c>
      <c r="E23" s="11">
        <v>241000</v>
      </c>
      <c r="F23" s="11">
        <v>174000</v>
      </c>
    </row>
    <row r="24" spans="1:9" ht="15.75" x14ac:dyDescent="0.25">
      <c r="A24" s="3">
        <v>17</v>
      </c>
      <c r="B24" s="16" t="s">
        <v>220</v>
      </c>
      <c r="C24" s="16">
        <v>180</v>
      </c>
      <c r="D24" s="10">
        <f t="shared" si="0"/>
        <v>1185000</v>
      </c>
      <c r="E24" s="11">
        <v>237000</v>
      </c>
      <c r="F24" s="11">
        <v>174000</v>
      </c>
    </row>
    <row r="25" spans="1:9" ht="15.75" x14ac:dyDescent="0.25">
      <c r="A25" s="3">
        <v>18</v>
      </c>
      <c r="B25" s="14" t="s">
        <v>221</v>
      </c>
      <c r="C25" s="14">
        <v>180</v>
      </c>
      <c r="D25" s="10">
        <f t="shared" si="0"/>
        <v>1150000</v>
      </c>
      <c r="E25" s="11">
        <v>230000</v>
      </c>
      <c r="F25" s="11">
        <v>171000</v>
      </c>
    </row>
    <row r="26" spans="1:9" ht="15.75" x14ac:dyDescent="0.25">
      <c r="A26" s="3">
        <v>19</v>
      </c>
      <c r="B26" s="16" t="s">
        <v>222</v>
      </c>
      <c r="C26" s="16">
        <v>185</v>
      </c>
      <c r="D26" s="10">
        <f t="shared" si="0"/>
        <v>1250000</v>
      </c>
      <c r="E26" s="11">
        <v>250000</v>
      </c>
      <c r="F26" s="11">
        <v>184000</v>
      </c>
    </row>
    <row r="27" spans="1:9" s="5" customFormat="1" ht="15.75" x14ac:dyDescent="0.25">
      <c r="A27" s="3">
        <v>20</v>
      </c>
      <c r="B27" s="13" t="s">
        <v>223</v>
      </c>
      <c r="C27" s="13">
        <v>225</v>
      </c>
      <c r="D27" s="10">
        <f t="shared" si="0"/>
        <v>1310000</v>
      </c>
      <c r="E27" s="15">
        <v>262000</v>
      </c>
      <c r="F27" s="15">
        <v>207000</v>
      </c>
    </row>
    <row r="28" spans="1:9" ht="15.75" x14ac:dyDescent="0.25">
      <c r="A28" s="3">
        <v>21</v>
      </c>
      <c r="B28" s="13" t="s">
        <v>224</v>
      </c>
      <c r="C28" s="13">
        <v>310</v>
      </c>
      <c r="D28" s="10">
        <f t="shared" si="0"/>
        <v>2080000</v>
      </c>
      <c r="E28" s="11">
        <v>416000</v>
      </c>
      <c r="F28" s="11">
        <v>313000</v>
      </c>
    </row>
    <row r="29" spans="1:9" ht="15.75" x14ac:dyDescent="0.25">
      <c r="A29" s="3">
        <v>22</v>
      </c>
      <c r="B29" s="13" t="s">
        <v>225</v>
      </c>
      <c r="C29" s="13">
        <v>310</v>
      </c>
      <c r="D29" s="10">
        <f t="shared" si="0"/>
        <v>1890000</v>
      </c>
      <c r="E29" s="15">
        <v>378000</v>
      </c>
      <c r="F29" s="15">
        <v>243000</v>
      </c>
    </row>
    <row r="30" spans="1:9" ht="15.75" x14ac:dyDescent="0.25">
      <c r="A30" s="3">
        <v>23</v>
      </c>
      <c r="B30" s="3" t="s">
        <v>226</v>
      </c>
      <c r="C30" s="3">
        <v>320</v>
      </c>
      <c r="D30" s="10">
        <f t="shared" si="0"/>
        <v>2140000</v>
      </c>
      <c r="E30" s="11">
        <v>428000</v>
      </c>
      <c r="F30" s="11">
        <v>313000</v>
      </c>
    </row>
    <row r="31" spans="1:9" ht="15.75" x14ac:dyDescent="0.25">
      <c r="A31" s="3">
        <v>24</v>
      </c>
      <c r="B31" s="13" t="s">
        <v>227</v>
      </c>
      <c r="C31" s="13">
        <v>350</v>
      </c>
      <c r="D31" s="10">
        <f t="shared" si="0"/>
        <v>2210000</v>
      </c>
      <c r="E31" s="11">
        <v>442000</v>
      </c>
      <c r="F31" s="11">
        <v>313000</v>
      </c>
    </row>
    <row r="32" spans="1:9" ht="15.75" x14ac:dyDescent="0.25">
      <c r="A32" s="3">
        <v>25</v>
      </c>
      <c r="B32" s="13" t="s">
        <v>228</v>
      </c>
      <c r="C32" s="13">
        <v>350</v>
      </c>
      <c r="D32" s="10">
        <f t="shared" si="0"/>
        <v>2195000</v>
      </c>
      <c r="E32" s="15">
        <v>439000</v>
      </c>
      <c r="F32" s="15">
        <v>334000</v>
      </c>
    </row>
    <row r="33" spans="1:6" ht="15.75" x14ac:dyDescent="0.25">
      <c r="E33" s="17"/>
    </row>
    <row r="34" spans="1:6" x14ac:dyDescent="0.25">
      <c r="A34" s="18" t="s">
        <v>229</v>
      </c>
      <c r="B34" s="2"/>
    </row>
    <row r="35" spans="1:6" x14ac:dyDescent="0.25">
      <c r="A35" s="18" t="s">
        <v>230</v>
      </c>
      <c r="B35" s="2"/>
    </row>
    <row r="36" spans="1:6" x14ac:dyDescent="0.25">
      <c r="A36" s="19" t="s">
        <v>231</v>
      </c>
      <c r="B36" s="2"/>
    </row>
    <row r="37" spans="1:6" x14ac:dyDescent="0.25">
      <c r="A37" s="2" t="s">
        <v>232</v>
      </c>
      <c r="B37" s="2"/>
    </row>
    <row r="38" spans="1:6" x14ac:dyDescent="0.25">
      <c r="A38" s="20" t="s">
        <v>233</v>
      </c>
      <c r="B38" s="2"/>
    </row>
    <row r="39" spans="1:6" x14ac:dyDescent="0.25">
      <c r="A39" s="20" t="s">
        <v>234</v>
      </c>
      <c r="B39" s="2"/>
    </row>
    <row r="40" spans="1:6" x14ac:dyDescent="0.25">
      <c r="A40" s="21" t="s">
        <v>235</v>
      </c>
      <c r="B40" s="22"/>
      <c r="C40" s="23"/>
      <c r="D40" s="23"/>
      <c r="E40" s="23"/>
      <c r="F40" s="23"/>
    </row>
    <row r="41" spans="1:6" x14ac:dyDescent="0.25">
      <c r="A41" s="2" t="s">
        <v>236</v>
      </c>
      <c r="B41" s="2"/>
    </row>
    <row r="42" spans="1:6" x14ac:dyDescent="0.25">
      <c r="A42" s="2" t="s">
        <v>237</v>
      </c>
      <c r="B42" s="2"/>
    </row>
    <row r="43" spans="1:6" x14ac:dyDescent="0.25">
      <c r="A43" s="2"/>
      <c r="B43" s="2"/>
    </row>
  </sheetData>
  <mergeCells count="2">
    <mergeCell ref="A1:E1"/>
    <mergeCell ref="E6:F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H18" sqref="H18"/>
    </sheetView>
  </sheetViews>
  <sheetFormatPr defaultRowHeight="15.75" x14ac:dyDescent="0.25"/>
  <cols>
    <col min="1" max="1" width="12.125" bestFit="1" customWidth="1"/>
    <col min="2" max="2" width="16" bestFit="1" customWidth="1"/>
    <col min="5" max="5" width="15.375" bestFit="1" customWidth="1"/>
  </cols>
  <sheetData>
    <row r="3" spans="1:5" x14ac:dyDescent="0.25">
      <c r="A3" s="104" t="s">
        <v>282</v>
      </c>
      <c r="B3" t="s">
        <v>284</v>
      </c>
    </row>
    <row r="4" spans="1:5" x14ac:dyDescent="0.25">
      <c r="A4" s="105" t="s">
        <v>279</v>
      </c>
      <c r="B4" s="106">
        <v>1</v>
      </c>
      <c r="D4">
        <v>1</v>
      </c>
      <c r="E4" s="107">
        <v>578098.38485717773</v>
      </c>
    </row>
    <row r="5" spans="1:5" x14ac:dyDescent="0.25">
      <c r="A5" s="105" t="s">
        <v>280</v>
      </c>
      <c r="B5" s="106">
        <v>2</v>
      </c>
      <c r="D5">
        <v>2</v>
      </c>
      <c r="E5" s="107">
        <v>2607364.8958206177</v>
      </c>
    </row>
    <row r="6" spans="1:5" x14ac:dyDescent="0.25">
      <c r="A6" s="105" t="s">
        <v>281</v>
      </c>
      <c r="B6" s="106">
        <v>1</v>
      </c>
      <c r="D6">
        <v>1</v>
      </c>
      <c r="E6" s="107">
        <v>1159000</v>
      </c>
    </row>
    <row r="7" spans="1:5" x14ac:dyDescent="0.25">
      <c r="A7" s="105" t="s">
        <v>278</v>
      </c>
      <c r="B7" s="106">
        <v>1</v>
      </c>
      <c r="D7">
        <v>1</v>
      </c>
      <c r="E7" s="107">
        <v>495620.22456526756</v>
      </c>
    </row>
    <row r="8" spans="1:5" x14ac:dyDescent="0.25">
      <c r="A8" s="105" t="s">
        <v>276</v>
      </c>
      <c r="B8" s="106">
        <v>1</v>
      </c>
      <c r="D8">
        <v>1</v>
      </c>
      <c r="E8" s="107">
        <v>1159000</v>
      </c>
    </row>
    <row r="9" spans="1:5" x14ac:dyDescent="0.25">
      <c r="A9" s="105" t="s">
        <v>125</v>
      </c>
      <c r="B9" s="106">
        <v>1</v>
      </c>
      <c r="D9">
        <v>1</v>
      </c>
      <c r="E9" s="107">
        <v>458553.72619628906</v>
      </c>
    </row>
    <row r="10" spans="1:5" x14ac:dyDescent="0.25">
      <c r="A10" s="105" t="s">
        <v>131</v>
      </c>
      <c r="B10" s="106">
        <v>3</v>
      </c>
      <c r="D10">
        <v>3</v>
      </c>
      <c r="E10" s="107">
        <v>1979566.3032531738</v>
      </c>
    </row>
    <row r="11" spans="1:5" x14ac:dyDescent="0.25">
      <c r="A11" s="105" t="s">
        <v>41</v>
      </c>
      <c r="B11" s="106">
        <v>14</v>
      </c>
      <c r="D11">
        <v>14</v>
      </c>
      <c r="E11" s="107">
        <v>11839421.932160854</v>
      </c>
    </row>
    <row r="12" spans="1:5" x14ac:dyDescent="0.25">
      <c r="A12" s="105" t="s">
        <v>165</v>
      </c>
      <c r="B12" s="106">
        <v>1</v>
      </c>
      <c r="D12">
        <v>1</v>
      </c>
      <c r="E12" s="107">
        <v>670831.69555664062</v>
      </c>
    </row>
    <row r="13" spans="1:5" x14ac:dyDescent="0.25">
      <c r="A13" s="105" t="s">
        <v>277</v>
      </c>
      <c r="B13" s="106">
        <v>1</v>
      </c>
      <c r="D13">
        <v>1</v>
      </c>
      <c r="E13" s="107">
        <v>414000</v>
      </c>
    </row>
    <row r="14" spans="1:5" x14ac:dyDescent="0.25">
      <c r="A14" s="105" t="s">
        <v>72</v>
      </c>
      <c r="B14" s="106">
        <v>8</v>
      </c>
      <c r="D14">
        <v>8</v>
      </c>
      <c r="E14" s="107">
        <v>5057721.5685844421</v>
      </c>
    </row>
    <row r="15" spans="1:5" x14ac:dyDescent="0.25">
      <c r="A15" s="105" t="s">
        <v>44</v>
      </c>
      <c r="B15" s="106">
        <v>6</v>
      </c>
      <c r="D15">
        <v>6</v>
      </c>
      <c r="E15" s="107">
        <v>6419835.2375030518</v>
      </c>
    </row>
    <row r="16" spans="1:5" x14ac:dyDescent="0.25">
      <c r="A16" s="105" t="s">
        <v>169</v>
      </c>
      <c r="B16" s="106">
        <v>3</v>
      </c>
      <c r="D16">
        <v>3</v>
      </c>
      <c r="E16" s="107">
        <v>3005703.0601501465</v>
      </c>
    </row>
    <row r="17" spans="1:5" x14ac:dyDescent="0.25">
      <c r="A17" s="105" t="s">
        <v>59</v>
      </c>
      <c r="B17" s="106">
        <v>7</v>
      </c>
      <c r="D17">
        <v>7</v>
      </c>
      <c r="E17" s="107">
        <v>6525625.3623962402</v>
      </c>
    </row>
    <row r="18" spans="1:5" x14ac:dyDescent="0.25">
      <c r="A18" s="105" t="s">
        <v>274</v>
      </c>
      <c r="B18" s="106">
        <v>1</v>
      </c>
      <c r="D18">
        <v>1</v>
      </c>
      <c r="E18" s="107">
        <v>1084011.5928649902</v>
      </c>
    </row>
    <row r="19" spans="1:5" x14ac:dyDescent="0.25">
      <c r="A19" s="105" t="s">
        <v>283</v>
      </c>
      <c r="B19" s="106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sqref="A1:B52"/>
    </sheetView>
  </sheetViews>
  <sheetFormatPr defaultRowHeight="15.75" x14ac:dyDescent="0.25"/>
  <sheetData>
    <row r="1" spans="1:2" x14ac:dyDescent="0.25">
      <c r="A1" s="30" t="s">
        <v>3</v>
      </c>
      <c r="B1" s="30" t="s">
        <v>252</v>
      </c>
    </row>
    <row r="2" spans="1:2" x14ac:dyDescent="0.25">
      <c r="A2" s="36" t="s">
        <v>44</v>
      </c>
      <c r="B2" s="44">
        <v>581944.29016113281</v>
      </c>
    </row>
    <row r="3" spans="1:2" x14ac:dyDescent="0.25">
      <c r="A3" s="41" t="s">
        <v>41</v>
      </c>
      <c r="B3" s="44">
        <v>1000297.4853515625</v>
      </c>
    </row>
    <row r="4" spans="1:2" x14ac:dyDescent="0.25">
      <c r="A4" s="41" t="s">
        <v>169</v>
      </c>
      <c r="B4" s="44">
        <v>690646.3623046875</v>
      </c>
    </row>
    <row r="5" spans="1:2" x14ac:dyDescent="0.25">
      <c r="A5" s="41" t="s">
        <v>278</v>
      </c>
      <c r="B5" s="44">
        <v>495620.22456526756</v>
      </c>
    </row>
    <row r="6" spans="1:2" x14ac:dyDescent="0.25">
      <c r="A6" s="48" t="s">
        <v>72</v>
      </c>
      <c r="B6" s="44">
        <v>483000</v>
      </c>
    </row>
    <row r="7" spans="1:2" x14ac:dyDescent="0.25">
      <c r="A7" s="36" t="s">
        <v>274</v>
      </c>
      <c r="B7" s="44">
        <v>1084011.5928649902</v>
      </c>
    </row>
    <row r="8" spans="1:2" x14ac:dyDescent="0.25">
      <c r="A8" s="43" t="s">
        <v>279</v>
      </c>
      <c r="B8" s="44">
        <v>578098.38485717773</v>
      </c>
    </row>
    <row r="9" spans="1:2" x14ac:dyDescent="0.25">
      <c r="A9" s="48" t="s">
        <v>41</v>
      </c>
      <c r="B9" s="44">
        <v>583000</v>
      </c>
    </row>
    <row r="10" spans="1:2" x14ac:dyDescent="0.25">
      <c r="A10" s="48" t="s">
        <v>44</v>
      </c>
      <c r="B10" s="44">
        <v>583000</v>
      </c>
    </row>
    <row r="11" spans="1:2" x14ac:dyDescent="0.25">
      <c r="A11" s="36" t="s">
        <v>59</v>
      </c>
      <c r="B11" s="44">
        <v>696162.6558303833</v>
      </c>
    </row>
    <row r="12" spans="1:2" x14ac:dyDescent="0.25">
      <c r="A12" s="48" t="s">
        <v>41</v>
      </c>
      <c r="B12" s="44">
        <v>414000</v>
      </c>
    </row>
    <row r="13" spans="1:2" x14ac:dyDescent="0.25">
      <c r="A13" s="48" t="s">
        <v>44</v>
      </c>
      <c r="B13" s="44">
        <v>652000</v>
      </c>
    </row>
    <row r="14" spans="1:2" x14ac:dyDescent="0.25">
      <c r="A14" s="48" t="s">
        <v>72</v>
      </c>
      <c r="B14" s="44">
        <v>483000</v>
      </c>
    </row>
    <row r="15" spans="1:2" x14ac:dyDescent="0.25">
      <c r="A15" s="48" t="s">
        <v>41</v>
      </c>
      <c r="B15" s="44">
        <v>288186.13451719284</v>
      </c>
    </row>
    <row r="16" spans="1:2" x14ac:dyDescent="0.25">
      <c r="A16" s="43" t="s">
        <v>44</v>
      </c>
      <c r="B16" s="44">
        <v>3541543.6706542969</v>
      </c>
    </row>
    <row r="17" spans="1:2" x14ac:dyDescent="0.25">
      <c r="A17" s="41" t="s">
        <v>59</v>
      </c>
      <c r="B17" s="44">
        <v>1536324.9206542969</v>
      </c>
    </row>
    <row r="18" spans="1:2" x14ac:dyDescent="0.25">
      <c r="A18" s="48" t="s">
        <v>41</v>
      </c>
      <c r="B18" s="44">
        <v>614000</v>
      </c>
    </row>
    <row r="19" spans="1:2" x14ac:dyDescent="0.25">
      <c r="A19" s="48" t="s">
        <v>72</v>
      </c>
      <c r="B19" s="44">
        <v>826222.49412536621</v>
      </c>
    </row>
    <row r="20" spans="1:2" x14ac:dyDescent="0.25">
      <c r="A20" s="43" t="s">
        <v>59</v>
      </c>
      <c r="B20" s="44">
        <v>1063062.3168945313</v>
      </c>
    </row>
    <row r="21" spans="1:2" x14ac:dyDescent="0.25">
      <c r="A21" s="43" t="s">
        <v>59</v>
      </c>
      <c r="B21" s="44">
        <v>478167.47856140137</v>
      </c>
    </row>
    <row r="22" spans="1:2" x14ac:dyDescent="0.25">
      <c r="A22" s="62" t="s">
        <v>280</v>
      </c>
      <c r="B22" s="44">
        <v>1424829.2241096497</v>
      </c>
    </row>
    <row r="23" spans="1:2" x14ac:dyDescent="0.25">
      <c r="A23" s="43" t="s">
        <v>41</v>
      </c>
      <c r="B23" s="44">
        <v>564533.33473205566</v>
      </c>
    </row>
    <row r="24" spans="1:2" x14ac:dyDescent="0.25">
      <c r="A24" s="43" t="s">
        <v>169</v>
      </c>
      <c r="B24" s="44">
        <v>1677157.8254699707</v>
      </c>
    </row>
    <row r="25" spans="1:2" x14ac:dyDescent="0.25">
      <c r="A25" s="43" t="s">
        <v>41</v>
      </c>
      <c r="B25" s="44">
        <v>582290.67993164062</v>
      </c>
    </row>
    <row r="26" spans="1:2" x14ac:dyDescent="0.25">
      <c r="A26" s="43" t="s">
        <v>125</v>
      </c>
      <c r="B26" s="44">
        <v>458553.72619628906</v>
      </c>
    </row>
    <row r="27" spans="1:2" x14ac:dyDescent="0.25">
      <c r="A27" s="57" t="s">
        <v>41</v>
      </c>
      <c r="B27" s="44">
        <v>1213603.9123535156</v>
      </c>
    </row>
    <row r="28" spans="1:2" x14ac:dyDescent="0.25">
      <c r="A28" s="41" t="s">
        <v>131</v>
      </c>
      <c r="B28" s="44">
        <v>139547.66464233398</v>
      </c>
    </row>
    <row r="29" spans="1:2" x14ac:dyDescent="0.25">
      <c r="A29" s="62" t="s">
        <v>275</v>
      </c>
      <c r="B29" s="44">
        <v>500542.1347618103</v>
      </c>
    </row>
    <row r="30" spans="1:2" x14ac:dyDescent="0.25">
      <c r="A30" s="62" t="s">
        <v>41</v>
      </c>
      <c r="B30" s="44">
        <v>650940.88768959045</v>
      </c>
    </row>
    <row r="31" spans="1:2" x14ac:dyDescent="0.25">
      <c r="A31" s="43" t="s">
        <v>59</v>
      </c>
      <c r="B31" s="44">
        <v>705525.10547637939</v>
      </c>
    </row>
    <row r="32" spans="1:2" x14ac:dyDescent="0.25">
      <c r="A32" s="43" t="s">
        <v>147</v>
      </c>
      <c r="B32" s="44">
        <v>300000</v>
      </c>
    </row>
    <row r="33" spans="1:2" x14ac:dyDescent="0.25">
      <c r="A33" s="36" t="s">
        <v>72</v>
      </c>
      <c r="B33" s="44">
        <v>474654.00695800781</v>
      </c>
    </row>
    <row r="34" spans="1:2" x14ac:dyDescent="0.25">
      <c r="A34" s="62" t="s">
        <v>280</v>
      </c>
      <c r="B34" s="44">
        <v>1182535.671710968</v>
      </c>
    </row>
    <row r="35" spans="1:2" x14ac:dyDescent="0.25">
      <c r="A35" s="43" t="s">
        <v>41</v>
      </c>
      <c r="B35" s="44">
        <v>878241.34302139282</v>
      </c>
    </row>
    <row r="36" spans="1:2" x14ac:dyDescent="0.25">
      <c r="A36" s="43" t="s">
        <v>165</v>
      </c>
      <c r="B36" s="44">
        <v>670831.69555664062</v>
      </c>
    </row>
    <row r="37" spans="1:2" x14ac:dyDescent="0.25">
      <c r="A37" s="43" t="s">
        <v>44</v>
      </c>
      <c r="B37" s="44">
        <v>546986.42921447754</v>
      </c>
    </row>
    <row r="38" spans="1:2" x14ac:dyDescent="0.25">
      <c r="A38" s="43" t="s">
        <v>59</v>
      </c>
      <c r="B38" s="44">
        <v>546986.03439331055</v>
      </c>
    </row>
    <row r="39" spans="1:2" x14ac:dyDescent="0.25">
      <c r="A39" s="43" t="s">
        <v>169</v>
      </c>
      <c r="B39" s="44">
        <v>637898.87237548828</v>
      </c>
    </row>
    <row r="40" spans="1:2" x14ac:dyDescent="0.25">
      <c r="A40" s="43" t="s">
        <v>131</v>
      </c>
      <c r="B40" s="44">
        <v>1540018.6386108398</v>
      </c>
    </row>
    <row r="41" spans="1:2" x14ac:dyDescent="0.25">
      <c r="A41" s="43" t="s">
        <v>174</v>
      </c>
      <c r="B41" s="44">
        <v>363714.52331542969</v>
      </c>
    </row>
    <row r="42" spans="1:2" x14ac:dyDescent="0.25">
      <c r="A42" s="43" t="s">
        <v>281</v>
      </c>
      <c r="B42" s="44">
        <v>1159000</v>
      </c>
    </row>
    <row r="43" spans="1:2" x14ac:dyDescent="0.25">
      <c r="A43" s="43" t="s">
        <v>72</v>
      </c>
      <c r="B43" s="44">
        <v>509504.60815429688</v>
      </c>
    </row>
    <row r="44" spans="1:2" x14ac:dyDescent="0.25">
      <c r="A44" s="43" t="s">
        <v>59</v>
      </c>
      <c r="B44" s="44">
        <v>1499396.8505859375</v>
      </c>
    </row>
    <row r="45" spans="1:2" x14ac:dyDescent="0.25">
      <c r="A45" s="43" t="s">
        <v>276</v>
      </c>
      <c r="B45" s="44">
        <v>1159000</v>
      </c>
    </row>
    <row r="46" spans="1:2" x14ac:dyDescent="0.25">
      <c r="A46" s="43" t="s">
        <v>41</v>
      </c>
      <c r="B46" s="44">
        <v>414000</v>
      </c>
    </row>
    <row r="47" spans="1:2" x14ac:dyDescent="0.25">
      <c r="A47" s="43" t="s">
        <v>277</v>
      </c>
      <c r="B47" s="44">
        <v>414000</v>
      </c>
    </row>
    <row r="48" spans="1:2" x14ac:dyDescent="0.25">
      <c r="A48" s="48" t="s">
        <v>72</v>
      </c>
      <c r="B48" s="44">
        <v>780798.32458496094</v>
      </c>
    </row>
    <row r="49" spans="1:2" x14ac:dyDescent="0.25">
      <c r="A49" s="43" t="s">
        <v>41</v>
      </c>
      <c r="B49" s="44">
        <v>1165983.5348129272</v>
      </c>
    </row>
    <row r="50" spans="1:2" x14ac:dyDescent="0.25">
      <c r="A50" s="43" t="s">
        <v>44</v>
      </c>
      <c r="B50" s="44">
        <v>514360.84747314453</v>
      </c>
    </row>
    <row r="51" spans="1:2" x14ac:dyDescent="0.25">
      <c r="A51" s="43" t="s">
        <v>72</v>
      </c>
      <c r="B51" s="44">
        <v>1000000</v>
      </c>
    </row>
    <row r="52" spans="1:2" x14ac:dyDescent="0.25">
      <c r="A52" s="43" t="s">
        <v>41</v>
      </c>
      <c r="B52" s="44">
        <v>3106630.0964355469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D6" workbookViewId="0">
      <selection activeCell="K15" sqref="K15"/>
    </sheetView>
  </sheetViews>
  <sheetFormatPr defaultRowHeight="15.75" x14ac:dyDescent="0.25"/>
  <cols>
    <col min="1" max="1" width="4.625" customWidth="1"/>
    <col min="2" max="3" width="9" customWidth="1"/>
    <col min="12" max="12" width="12.125" customWidth="1"/>
    <col min="14" max="14" width="11.625" customWidth="1"/>
    <col min="16" max="16" width="12" customWidth="1"/>
    <col min="17" max="17" width="44" style="134" customWidth="1"/>
  </cols>
  <sheetData>
    <row r="1" spans="1:18" x14ac:dyDescent="0.25">
      <c r="A1" s="108"/>
      <c r="B1" s="109"/>
      <c r="C1" s="109"/>
      <c r="D1" s="110"/>
      <c r="E1" s="111"/>
      <c r="F1" s="112"/>
      <c r="G1" s="113" t="s">
        <v>285</v>
      </c>
      <c r="H1" s="114"/>
      <c r="I1" s="114"/>
      <c r="J1" s="109"/>
      <c r="K1" s="109"/>
      <c r="L1" s="115"/>
      <c r="M1" s="115"/>
      <c r="N1" s="115"/>
      <c r="O1" s="115"/>
      <c r="P1" s="115"/>
      <c r="Q1" s="130"/>
      <c r="R1" s="109"/>
    </row>
    <row r="2" spans="1:18" x14ac:dyDescent="0.25">
      <c r="A2" s="108"/>
      <c r="B2" s="109"/>
      <c r="C2" s="109"/>
      <c r="D2" s="110"/>
      <c r="E2" s="111"/>
      <c r="F2" s="112"/>
      <c r="G2" s="113" t="s">
        <v>286</v>
      </c>
      <c r="H2" s="114"/>
      <c r="I2" s="114"/>
      <c r="J2" s="109"/>
      <c r="K2" s="109"/>
      <c r="L2" s="115"/>
      <c r="M2" s="115"/>
      <c r="N2" s="115"/>
      <c r="O2" s="115"/>
      <c r="P2" s="115"/>
      <c r="Q2" s="130"/>
      <c r="R2" s="109"/>
    </row>
    <row r="3" spans="1:18" x14ac:dyDescent="0.25">
      <c r="A3" s="108"/>
      <c r="B3" s="109"/>
      <c r="C3" s="109"/>
      <c r="D3" s="110"/>
      <c r="E3" s="111"/>
      <c r="F3" s="112"/>
      <c r="G3" s="113" t="s">
        <v>287</v>
      </c>
      <c r="H3" s="114"/>
      <c r="I3" s="114"/>
      <c r="J3" s="109"/>
      <c r="K3" s="109"/>
      <c r="L3" s="115"/>
      <c r="M3" s="115"/>
      <c r="N3" s="115"/>
      <c r="O3" s="115"/>
      <c r="P3" s="115"/>
      <c r="Q3" s="130"/>
      <c r="R3" s="109"/>
    </row>
    <row r="4" spans="1:18" x14ac:dyDescent="0.25">
      <c r="A4" s="108"/>
      <c r="B4" s="109"/>
      <c r="C4" s="109"/>
      <c r="D4" s="110"/>
      <c r="E4" s="111"/>
      <c r="F4" s="112"/>
      <c r="G4" s="113" t="s">
        <v>288</v>
      </c>
      <c r="H4" s="114"/>
      <c r="I4" s="114"/>
      <c r="J4" s="109"/>
      <c r="K4" s="109"/>
      <c r="L4" s="115"/>
      <c r="M4" s="115"/>
      <c r="N4" s="115"/>
      <c r="O4" s="115"/>
      <c r="P4" s="115"/>
      <c r="Q4" s="130"/>
      <c r="R4" s="109"/>
    </row>
    <row r="5" spans="1:18" x14ac:dyDescent="0.25">
      <c r="A5" s="108"/>
      <c r="B5" s="109"/>
      <c r="C5" s="109"/>
      <c r="D5" s="110"/>
      <c r="E5" s="111"/>
      <c r="F5" s="112"/>
      <c r="G5" s="113" t="s">
        <v>289</v>
      </c>
      <c r="H5" s="114"/>
      <c r="I5" s="114"/>
      <c r="J5" s="109"/>
      <c r="K5" s="109"/>
      <c r="L5" s="115"/>
      <c r="M5" s="115"/>
      <c r="N5" s="115"/>
      <c r="O5" s="115"/>
      <c r="P5" s="115"/>
      <c r="Q5" s="130"/>
      <c r="R5" s="109"/>
    </row>
    <row r="6" spans="1:18" x14ac:dyDescent="0.25">
      <c r="A6" s="108"/>
      <c r="B6" s="109"/>
      <c r="C6" s="109"/>
      <c r="D6" s="109"/>
      <c r="E6" s="109"/>
      <c r="F6" s="109"/>
      <c r="G6" s="114"/>
      <c r="H6" s="114"/>
      <c r="I6" s="114"/>
      <c r="J6" s="109"/>
      <c r="K6" s="109"/>
      <c r="L6" s="115"/>
      <c r="M6" s="115"/>
      <c r="N6" s="115"/>
      <c r="O6" s="115"/>
      <c r="P6" s="115"/>
      <c r="Q6" s="130"/>
      <c r="R6" s="109"/>
    </row>
    <row r="7" spans="1:18" ht="26.25" x14ac:dyDescent="0.25">
      <c r="A7" s="141" t="s">
        <v>264</v>
      </c>
      <c r="B7" s="141"/>
      <c r="C7" s="141"/>
      <c r="D7" s="141"/>
      <c r="E7" s="141"/>
      <c r="F7" s="141"/>
      <c r="G7" s="149"/>
      <c r="H7" s="149"/>
      <c r="I7" s="149"/>
      <c r="J7" s="141"/>
      <c r="K7" s="141"/>
      <c r="L7" s="141"/>
      <c r="M7" s="141"/>
      <c r="N7" s="141"/>
      <c r="O7" s="141"/>
      <c r="P7" s="141"/>
      <c r="Q7" s="131"/>
      <c r="R7" s="116"/>
    </row>
    <row r="8" spans="1:18" ht="20.25" x14ac:dyDescent="0.25">
      <c r="A8" s="142" t="s">
        <v>290</v>
      </c>
      <c r="B8" s="142"/>
      <c r="C8" s="142"/>
      <c r="D8" s="142"/>
      <c r="E8" s="142"/>
      <c r="F8" s="142"/>
      <c r="G8" s="150"/>
      <c r="H8" s="150"/>
      <c r="I8" s="150"/>
      <c r="J8" s="142"/>
      <c r="K8" s="142"/>
      <c r="L8" s="142"/>
      <c r="M8" s="142"/>
      <c r="N8" s="142"/>
      <c r="O8" s="142"/>
      <c r="P8" s="142"/>
      <c r="Q8" s="131"/>
      <c r="R8" s="117"/>
    </row>
    <row r="9" spans="1:18" x14ac:dyDescent="0.25">
      <c r="A9" s="118"/>
      <c r="B9" s="119"/>
      <c r="C9" s="109"/>
      <c r="D9" s="120" t="s">
        <v>291</v>
      </c>
      <c r="E9" s="119"/>
      <c r="F9" s="100" t="s">
        <v>269</v>
      </c>
      <c r="G9" s="121"/>
      <c r="H9" s="114"/>
      <c r="I9" s="114"/>
      <c r="J9" s="109"/>
      <c r="K9" s="109"/>
      <c r="L9" s="115"/>
      <c r="M9" s="115"/>
      <c r="N9" s="115"/>
      <c r="O9" s="115"/>
      <c r="P9" s="115"/>
      <c r="Q9" s="130"/>
      <c r="R9" s="109"/>
    </row>
    <row r="10" spans="1:18" x14ac:dyDescent="0.25">
      <c r="A10" s="118"/>
      <c r="B10" s="119"/>
      <c r="C10" s="109"/>
      <c r="D10" s="120" t="s">
        <v>292</v>
      </c>
      <c r="E10" s="119"/>
      <c r="F10" s="101" t="s">
        <v>270</v>
      </c>
      <c r="G10" s="121"/>
      <c r="H10" s="114"/>
      <c r="I10" s="114"/>
      <c r="J10" s="109"/>
      <c r="K10" s="109"/>
      <c r="L10" s="115"/>
      <c r="M10" s="115"/>
      <c r="N10" s="115"/>
      <c r="O10" s="115"/>
      <c r="P10" s="115"/>
      <c r="Q10" s="130"/>
      <c r="R10" s="109"/>
    </row>
    <row r="11" spans="1:18" ht="63" x14ac:dyDescent="0.25">
      <c r="A11" s="118"/>
      <c r="B11" s="119"/>
      <c r="C11" s="109"/>
      <c r="D11" s="151" t="s">
        <v>293</v>
      </c>
      <c r="E11" s="151"/>
      <c r="F11" s="102" t="s">
        <v>271</v>
      </c>
      <c r="G11" s="121"/>
      <c r="H11" s="114"/>
      <c r="I11" s="114"/>
      <c r="J11" s="109"/>
      <c r="K11" s="109"/>
      <c r="L11" s="115"/>
      <c r="M11" s="115"/>
      <c r="N11" s="115"/>
      <c r="O11" s="115"/>
      <c r="P11" s="115"/>
      <c r="Q11" s="130"/>
      <c r="R11" s="109"/>
    </row>
    <row r="12" spans="1:18" x14ac:dyDescent="0.25">
      <c r="A12" s="108"/>
      <c r="B12" s="109"/>
      <c r="C12" s="109"/>
      <c r="D12" s="109"/>
      <c r="E12" s="109"/>
      <c r="F12" s="109"/>
      <c r="G12" s="114"/>
      <c r="H12" s="114"/>
      <c r="I12" s="114"/>
      <c r="J12" s="109"/>
      <c r="K12" s="109"/>
      <c r="L12" s="115"/>
      <c r="M12" s="115"/>
      <c r="N12" s="115"/>
      <c r="O12" s="115"/>
      <c r="P12" s="115"/>
      <c r="Q12" s="130"/>
      <c r="R12" s="109"/>
    </row>
    <row r="13" spans="1:18" x14ac:dyDescent="0.25">
      <c r="A13" s="122" t="s">
        <v>1</v>
      </c>
      <c r="B13" s="123" t="s">
        <v>294</v>
      </c>
      <c r="C13" s="123" t="s">
        <v>295</v>
      </c>
      <c r="D13" s="123" t="s">
        <v>254</v>
      </c>
      <c r="E13" s="123" t="s">
        <v>296</v>
      </c>
      <c r="F13" s="123" t="s">
        <v>297</v>
      </c>
      <c r="G13" s="124" t="s">
        <v>298</v>
      </c>
      <c r="H13" s="124" t="s">
        <v>299</v>
      </c>
      <c r="I13" s="124" t="s">
        <v>300</v>
      </c>
      <c r="J13" s="123" t="s">
        <v>301</v>
      </c>
      <c r="K13" s="123" t="s">
        <v>302</v>
      </c>
      <c r="L13" s="125" t="s">
        <v>304</v>
      </c>
      <c r="M13" s="125" t="s">
        <v>305</v>
      </c>
      <c r="N13" s="125" t="s">
        <v>248</v>
      </c>
      <c r="O13" s="125" t="s">
        <v>306</v>
      </c>
      <c r="P13" s="125" t="s">
        <v>252</v>
      </c>
      <c r="Q13" s="132" t="s">
        <v>303</v>
      </c>
      <c r="R13" s="109"/>
    </row>
    <row r="14" spans="1:18" s="129" customFormat="1" ht="70.5" customHeight="1" x14ac:dyDescent="0.25">
      <c r="A14" s="126">
        <v>1</v>
      </c>
      <c r="B14" s="124">
        <v>11405</v>
      </c>
      <c r="C14" s="124" t="s">
        <v>307</v>
      </c>
      <c r="D14" s="124" t="s">
        <v>308</v>
      </c>
      <c r="E14" s="124" t="s">
        <v>309</v>
      </c>
      <c r="F14" s="124" t="s">
        <v>310</v>
      </c>
      <c r="G14" s="124" t="s">
        <v>315</v>
      </c>
      <c r="H14" s="124" t="s">
        <v>316</v>
      </c>
      <c r="I14" s="124" t="s">
        <v>205</v>
      </c>
      <c r="J14" s="124">
        <v>3.5</v>
      </c>
      <c r="K14" s="124">
        <v>1</v>
      </c>
      <c r="L14" s="127">
        <v>620000</v>
      </c>
      <c r="M14" s="126"/>
      <c r="N14" s="127">
        <v>375000</v>
      </c>
      <c r="O14" s="126"/>
      <c r="P14" s="128">
        <f>SUM(L14:O14)</f>
        <v>995000</v>
      </c>
      <c r="Q14" s="133" t="s">
        <v>317</v>
      </c>
    </row>
    <row r="15" spans="1:18" s="129" customFormat="1" ht="70.5" customHeight="1" x14ac:dyDescent="0.25">
      <c r="A15" s="126">
        <v>2</v>
      </c>
      <c r="B15" s="124">
        <v>11406</v>
      </c>
      <c r="C15" s="124" t="s">
        <v>307</v>
      </c>
      <c r="D15" s="124" t="s">
        <v>308</v>
      </c>
      <c r="E15" s="124" t="s">
        <v>311</v>
      </c>
      <c r="F15" s="124" t="s">
        <v>312</v>
      </c>
      <c r="G15" s="124" t="s">
        <v>315</v>
      </c>
      <c r="H15" s="124" t="s">
        <v>316</v>
      </c>
      <c r="I15" s="124" t="s">
        <v>205</v>
      </c>
      <c r="J15" s="124">
        <v>5</v>
      </c>
      <c r="K15" s="124">
        <v>1</v>
      </c>
      <c r="L15" s="127">
        <v>885714.28571428568</v>
      </c>
      <c r="M15" s="126"/>
      <c r="N15" s="127">
        <v>535714.28571428568</v>
      </c>
      <c r="O15" s="126"/>
      <c r="P15" s="128">
        <f t="shared" ref="P15:P16" si="0">SUM(L15:O15)</f>
        <v>1421428.5714285714</v>
      </c>
      <c r="Q15" s="133" t="s">
        <v>317</v>
      </c>
    </row>
    <row r="16" spans="1:18" s="129" customFormat="1" ht="70.5" customHeight="1" x14ac:dyDescent="0.25">
      <c r="A16" s="126">
        <v>3</v>
      </c>
      <c r="B16" s="124">
        <v>11407</v>
      </c>
      <c r="C16" s="124" t="s">
        <v>307</v>
      </c>
      <c r="D16" s="124" t="s">
        <v>308</v>
      </c>
      <c r="E16" s="124" t="s">
        <v>313</v>
      </c>
      <c r="F16" s="124" t="s">
        <v>314</v>
      </c>
      <c r="G16" s="124" t="s">
        <v>315</v>
      </c>
      <c r="H16" s="124" t="s">
        <v>316</v>
      </c>
      <c r="I16" s="124" t="s">
        <v>205</v>
      </c>
      <c r="J16" s="124">
        <v>9</v>
      </c>
      <c r="K16" s="124">
        <v>1</v>
      </c>
      <c r="L16" s="127">
        <v>1594285.7142857141</v>
      </c>
      <c r="M16" s="126"/>
      <c r="N16" s="127">
        <v>964285.71428571432</v>
      </c>
      <c r="O16" s="126"/>
      <c r="P16" s="128">
        <f t="shared" si="0"/>
        <v>2558571.4285714282</v>
      </c>
      <c r="Q16" s="133" t="s">
        <v>317</v>
      </c>
    </row>
    <row r="17" spans="1:17" s="129" customFormat="1" ht="23.25" customHeight="1" x14ac:dyDescent="0.25">
      <c r="A17" s="126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7"/>
      <c r="M17" s="126"/>
      <c r="N17" s="127"/>
      <c r="O17" s="126"/>
      <c r="P17" s="128">
        <f>SUM(P14:P16)</f>
        <v>4975000</v>
      </c>
      <c r="Q17" s="137"/>
    </row>
    <row r="19" spans="1:17" x14ac:dyDescent="0.25">
      <c r="L19" s="146" t="s">
        <v>252</v>
      </c>
      <c r="M19" s="146"/>
      <c r="N19" s="146"/>
      <c r="O19" s="147">
        <f>P17</f>
        <v>4975000</v>
      </c>
      <c r="P19" s="148"/>
    </row>
    <row r="20" spans="1:17" x14ac:dyDescent="0.25">
      <c r="L20" s="146" t="s">
        <v>318</v>
      </c>
      <c r="M20" s="146"/>
      <c r="N20" s="146"/>
      <c r="O20" s="147">
        <f>O19*0.1</f>
        <v>497500</v>
      </c>
      <c r="P20" s="148"/>
    </row>
    <row r="21" spans="1:17" x14ac:dyDescent="0.25">
      <c r="L21" s="146" t="s">
        <v>319</v>
      </c>
      <c r="M21" s="146"/>
      <c r="N21" s="146"/>
      <c r="O21" s="147">
        <f>O20+O19</f>
        <v>5472500</v>
      </c>
      <c r="P21" s="148"/>
    </row>
    <row r="23" spans="1:17" x14ac:dyDescent="0.25">
      <c r="A23" s="135" t="s">
        <v>272</v>
      </c>
      <c r="B23" s="135"/>
      <c r="C23" s="135"/>
      <c r="D23" s="114"/>
      <c r="E23" s="114"/>
      <c r="F23" s="114"/>
      <c r="G23" s="109"/>
      <c r="H23" s="109"/>
      <c r="I23" s="109"/>
      <c r="N23" s="136" t="s">
        <v>273</v>
      </c>
      <c r="O23" s="136"/>
      <c r="P23" s="136"/>
      <c r="Q23" s="136"/>
    </row>
  </sheetData>
  <mergeCells count="9">
    <mergeCell ref="L21:N21"/>
    <mergeCell ref="O19:P19"/>
    <mergeCell ref="O20:P20"/>
    <mergeCell ref="O21:P21"/>
    <mergeCell ref="A7:P7"/>
    <mergeCell ref="A8:P8"/>
    <mergeCell ref="D11:E11"/>
    <mergeCell ref="L19:N19"/>
    <mergeCell ref="L20:N20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BK</vt:lpstr>
      <vt:lpstr>Giá cước</vt:lpstr>
      <vt:lpstr>PM</vt:lpstr>
      <vt:lpstr>Sheet1</vt:lpstr>
      <vt:lpstr>Media 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cp:lastPrinted>2017-11-30T09:25:19Z</cp:lastPrinted>
  <dcterms:created xsi:type="dcterms:W3CDTF">2017-11-10T11:02:16Z</dcterms:created>
  <dcterms:modified xsi:type="dcterms:W3CDTF">2018-01-25T09:02:34Z</dcterms:modified>
</cp:coreProperties>
</file>