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Power Consumption" sheetId="2" r:id="rId5"/>
  </sheets>
  <definedNames/>
  <calcPr/>
  <extLst>
    <ext uri="GoogleSheetsCustomDataVersion1">
      <go:sheetsCustomData xmlns:go="http://customooxmlschemas.google.com/" r:id="rId6" roundtripDataSignature="AMtx7miRZQWC3A9LvezAEVsfPdMUzY+3GQ=="/>
    </ext>
  </extLst>
</workbook>
</file>

<file path=xl/sharedStrings.xml><?xml version="1.0" encoding="utf-8"?>
<sst xmlns="http://schemas.openxmlformats.org/spreadsheetml/2006/main" count="219" uniqueCount="113">
  <si>
    <t xml:space="preserve">Budget </t>
  </si>
  <si>
    <t>Current Project Total Cost</t>
  </si>
  <si>
    <t>Remaining Budget</t>
  </si>
  <si>
    <t>Projected Future Total Cost</t>
  </si>
  <si>
    <t>Current Project Expenditures</t>
  </si>
  <si>
    <t>Necessary Parts</t>
  </si>
  <si>
    <t>Links</t>
  </si>
  <si>
    <t>Status</t>
  </si>
  <si>
    <t>Costs</t>
  </si>
  <si>
    <t>Arduino Uno Rev3 SMD</t>
  </si>
  <si>
    <t>https://store.arduino.cc/usa/arduino-uno-smd-rev3</t>
  </si>
  <si>
    <t>Owned</t>
  </si>
  <si>
    <t xml:space="preserve">Rechargable Lithium Battery </t>
  </si>
  <si>
    <t>https://www.homedepot.com/p/MIGHTY-MAX-BATTERY-12-Volt-7-Ah-Sealed-Lead-Acid-SLA-Rechargeable-Battery-ML7-12/307979135</t>
  </si>
  <si>
    <t>Bought</t>
  </si>
  <si>
    <t>Barcode Read/Scanner Module</t>
  </si>
  <si>
    <t>https://www.adafruit.com/product/1202?gclid=EAIaIQobChMI6cb357bn6wIViZ-zCh1HiQZ-EAQYAiABEgIXR_D_BwE</t>
  </si>
  <si>
    <t>USB Host BOB-12700</t>
  </si>
  <si>
    <t>https://www.digikey.com/product-detail/en/sparkfun-electronics/BOB-12700/1568-1300-ND/5762450?utm_adgroup=Adapter%2C%20Breakout%20Boards&amp;utm_source=google&amp;utm_medium=cpc&amp;utm_campaign=Shopping_Prototyping%2C%20Fabrication%20Products_NEW&amp;utm_term=&amp;utm_content=Adapter%2C%20Breakout%20Boards&amp;gclid=EAIaIQobChMIucawgbKA7AIVC43ICh3WfQrGEAQYAiABEgIRuvD_BwE</t>
  </si>
  <si>
    <t>Battery Charger</t>
  </si>
  <si>
    <t>https://www.amazon.com/PeleusTech%C2%AE-Battery-1A-Portable-Maintainer/dp/B01822CSA2/ref=sr_1_26?crid=1AINBJOSCMGQ9&amp;dchild=1&amp;keywords=12v+battery+charger+7.2&amp;qid=1601935221&amp;s=automotive&amp;sprefix=12+v+battery+char%2Cautomotive%2C151&amp;sr=1-26</t>
  </si>
  <si>
    <t>Pressure Plate</t>
  </si>
  <si>
    <t>https://www.mouser.com/ProductDetail/Adafruit/166?qs=GURawfaeGuBZazGyM1uUyQ%3D%3D&amp;gclid=EAIaIQobChMIm5LmutDa6wIVSJyzCh0nRAVXEAYYCSABEgJKX_D_BwE</t>
  </si>
  <si>
    <t>M5</t>
  </si>
  <si>
    <t>ESP8266</t>
  </si>
  <si>
    <t>https://www.sparkfun.com/products/17146</t>
  </si>
  <si>
    <t>Solenoid</t>
  </si>
  <si>
    <t>LED Lights</t>
  </si>
  <si>
    <t>3.3V Regulator</t>
  </si>
  <si>
    <t>www.sparkfun.com/products/526</t>
  </si>
  <si>
    <t>Tacticle Switch (Wake Up Botton)</t>
  </si>
  <si>
    <t>MOSFETS</t>
  </si>
  <si>
    <t>nMos / pMos</t>
  </si>
  <si>
    <t>Resistor</t>
  </si>
  <si>
    <t>1k Ohm Resistor</t>
  </si>
  <si>
    <t>Diode 1N5819</t>
  </si>
  <si>
    <t>1N4001 Diode</t>
  </si>
  <si>
    <t>Transistor</t>
  </si>
  <si>
    <t>TIP120 NPN BJT Darlington Transistor</t>
  </si>
  <si>
    <t>Regulator</t>
  </si>
  <si>
    <t>LM2575T 3.3V 1A Buck Regulator</t>
  </si>
  <si>
    <t xml:space="preserve">Diode  </t>
  </si>
  <si>
    <t>Capccitors</t>
  </si>
  <si>
    <t>Capacitor 330uF and 100uF</t>
  </si>
  <si>
    <t>Inductors</t>
  </si>
  <si>
    <t>Inductor 330uH</t>
  </si>
  <si>
    <t>Total Cost</t>
  </si>
  <si>
    <t>Estimated Future Expenditures</t>
  </si>
  <si>
    <t>Bought/Not</t>
  </si>
  <si>
    <t>Hinges</t>
  </si>
  <si>
    <t>https://www.amazon.com/Tulead-Non-Mortise-Hinges-Furniture-Mounting/dp/B07T46Z1FK/ref=sr_1_9?crid=23BZHZ3D5GQAV&amp;dchild=1&amp;keywords=hinges+and+latches+for+wood+boxes&amp;qid=1599605962&amp;sprefix=hinges+%2Caps%2C172&amp;sr=8-9</t>
  </si>
  <si>
    <t>Need to Buy</t>
  </si>
  <si>
    <t>Friction Lid Support</t>
  </si>
  <si>
    <t>https://www.amazon.com/VOCOMO-Stay-Degree-Close-Support/dp/B07WH5CBTP/ref=pd_lpo_60_t_0/145-9189206-7587145?_encoding=UTF8&amp;pd_rd_i=B07WH5CBTP&amp;pd_rd_r=c264c3b6-9182-4136-a27d-ca902de665c0&amp;pd_rd_w=skzgl&amp;pd_rd_wg=hxkRp&amp;pf_rd_p=7b36d496-f366-4631-94d3-61b87b52511b&amp;pf_rd_r=S1PD9E31VCP6ZNEMW09F&amp;refRID=S1PD9E31VCP6ZNEMW09F&amp;th=1</t>
  </si>
  <si>
    <t>Corner Braces</t>
  </si>
  <si>
    <t>https://www.homedepot.com/p/Everbilt-1-1-2-in-Zinc-Plated-Corner-Brace-Value-Pack-20-Pack-18564/202034301</t>
  </si>
  <si>
    <t>Drop box Material</t>
  </si>
  <si>
    <t>https://www.lowes.com/pd/Royal-Building-Products-Actual-0-375-in-x-48-in-x-8-ft-Common-Board-PVC-Board/50393486?cm_mmc=shp-_-c-_-prd-_-mlw-_-google-_-lia-_-122-_-exteriortrim-_-50393486-_-0&amp;placeholder=null&amp;gclid=Cj0KCQiAwMP9BRCzARIsAPWTJ_HjwSzrhU0AkgQPpHXmR0RWvEl-WfL5IrU_utVwp5o7quIpy8M8gD8aAnVqEALw_wcB&amp;gclsrc=aw.ds</t>
  </si>
  <si>
    <t>1734 Sq. Inches</t>
  </si>
  <si>
    <t>Mailing Slot Material</t>
  </si>
  <si>
    <t>529.5 Sq. Inches</t>
  </si>
  <si>
    <t>Tools and Power Tools</t>
  </si>
  <si>
    <t>Owned/M5</t>
  </si>
  <si>
    <t>Power Source</t>
  </si>
  <si>
    <t>Voltage (v)</t>
  </si>
  <si>
    <t>Current (AmpH)</t>
  </si>
  <si>
    <t>Power (Wh)</t>
  </si>
  <si>
    <t>Note: buck converter</t>
  </si>
  <si>
    <t>Lower Limit Operational Power (continuously)</t>
  </si>
  <si>
    <t>Lower Limit Idle State</t>
  </si>
  <si>
    <t>Voltage Threshold (V)</t>
  </si>
  <si>
    <t>Current (mA)</t>
  </si>
  <si>
    <t>Power (W)</t>
  </si>
  <si>
    <t>Microcontroller</t>
  </si>
  <si>
    <t>Box Container</t>
  </si>
  <si>
    <t>Hinges w/ mount screws</t>
  </si>
  <si>
    <t>Operation cycle (minutes)</t>
  </si>
  <si>
    <t>Total Power usage</t>
  </si>
  <si>
    <t>Operation cycle (hrs)</t>
  </si>
  <si>
    <t>Hours</t>
  </si>
  <si>
    <t xml:space="preserve">Solar Panel </t>
  </si>
  <si>
    <t>Days</t>
  </si>
  <si>
    <t xml:space="preserve">Scanner </t>
  </si>
  <si>
    <t>Principle: Hour = Battery Power (Wh) / Target Power Consumption (W)</t>
  </si>
  <si>
    <t>If Box operate for X amount</t>
  </si>
  <si>
    <t>Times Box opened / month</t>
  </si>
  <si>
    <t>Input Box operate hour (Hour)</t>
  </si>
  <si>
    <t>Power consumed by Box in operation (Wh)</t>
  </si>
  <si>
    <t xml:space="preserve">Assuming each person </t>
  </si>
  <si>
    <t>LED light</t>
  </si>
  <si>
    <t>on average, receive 3</t>
  </si>
  <si>
    <t>LD1117V33 voltage regulator</t>
  </si>
  <si>
    <t>Remaining hours (Hour)</t>
  </si>
  <si>
    <t>packages per month</t>
  </si>
  <si>
    <t>Power consumed by idle state (Wh)</t>
  </si>
  <si>
    <t>Tactile Switch "Wake up button"</t>
  </si>
  <si>
    <t>Remaining Power Check (Wh)</t>
  </si>
  <si>
    <t>Total Usable Hours</t>
  </si>
  <si>
    <t>Total power usage</t>
  </si>
  <si>
    <t>Upper Limit Operational Power (continuously)</t>
  </si>
  <si>
    <t>Upper Limit Idle State</t>
  </si>
  <si>
    <t>Times Box opened 1 month</t>
  </si>
  <si>
    <t>Average Operational Power (continuously)</t>
  </si>
  <si>
    <t>Average Idle State</t>
  </si>
  <si>
    <t>Min Total Power (W)</t>
  </si>
  <si>
    <t>Max Total Power (W)</t>
  </si>
  <si>
    <t>Average Total Power (W)</t>
  </si>
  <si>
    <t>Average Hours (Hours)</t>
  </si>
  <si>
    <t>Days (Days)</t>
  </si>
  <si>
    <t xml:space="preserve">Since we define a wake up cyle will take 2 minutes, however, Solenoid will only be unlocked once </t>
  </si>
  <si>
    <t>(however, for simplicity sake, lets assume solenoid is powered for the whole duration)</t>
  </si>
  <si>
    <t>For additional assumption, each package delivery will take 10 minutes</t>
  </si>
  <si>
    <t>Lets define the number of times that box opened = the number of times package goes in or out (or more simply, the number of usage)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</si>
</sst>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2">
    <font>
      <sz val="10.0"/>
      <color rgb="FF000000"/>
      <name val="Arial"/>
    </font>
    <font>
      <sz val="12.0"/>
      <color rgb="FFFFFFFF"/>
      <name val="Times New Roman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0.0"/>
      <color rgb="FFFFFFFF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b/>
      <sz val="10.0"/>
      <color theme="1"/>
      <name val="Arial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sz val="10.0"/>
      <color theme="1"/>
      <name val="Times New Roman"/>
    </font>
    <font>
      <sz val="10.0"/>
      <color rgb="FFFFFFFF"/>
      <name val="Arial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0.0"/>
      <color rgb="FF000000"/>
      <name val="Arial"/>
    </font>
    <font>
      <sz val="12.0"/>
      <color rgb="FF222222"/>
      <name val="Roboto"/>
    </font>
    <font/>
    <font>
      <b/>
      <sz val="10.0"/>
      <color rgb="FF00000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CC4125"/>
        <bgColor rgb="FFCC4125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2" numFmtId="0" xfId="0" applyFont="1"/>
    <xf borderId="0" fillId="0" fontId="3" numFmtId="0" xfId="0" applyFont="1"/>
    <xf borderId="1" fillId="6" fontId="1" numFmtId="164" xfId="0" applyAlignment="1" applyBorder="1" applyFill="1" applyFont="1" applyNumberFormat="1">
      <alignment horizontal="center"/>
    </xf>
    <xf borderId="1" fillId="7" fontId="1" numFmtId="164" xfId="0" applyAlignment="1" applyBorder="1" applyFill="1" applyFont="1" applyNumberFormat="1">
      <alignment horizontal="center"/>
    </xf>
    <xf borderId="1" fillId="8" fontId="1" numFmtId="164" xfId="0" applyAlignment="1" applyBorder="1" applyFill="1" applyFont="1" applyNumberFormat="1">
      <alignment horizontal="center"/>
    </xf>
    <xf borderId="1" fillId="9" fontId="4" numFmtId="164" xfId="0" applyBorder="1" applyFill="1" applyFont="1" applyNumberFormat="1"/>
    <xf borderId="0" fillId="0" fontId="5" numFmtId="0" xfId="0" applyFont="1"/>
    <xf borderId="0" fillId="0" fontId="6" numFmtId="0" xfId="0" applyFont="1"/>
    <xf borderId="1" fillId="10" fontId="7" numFmtId="0" xfId="0" applyAlignment="1" applyBorder="1" applyFill="1" applyFont="1">
      <alignment horizontal="left"/>
    </xf>
    <xf borderId="1" fillId="9" fontId="5" numFmtId="0" xfId="0" applyBorder="1" applyFont="1"/>
    <xf borderId="1" fillId="8" fontId="5" numFmtId="0" xfId="0" applyAlignment="1" applyBorder="1" applyFont="1">
      <alignment horizontal="center"/>
    </xf>
    <xf borderId="1" fillId="11" fontId="5" numFmtId="0" xfId="0" applyAlignment="1" applyBorder="1" applyFill="1" applyFont="1">
      <alignment horizontal="center"/>
    </xf>
    <xf borderId="1" fillId="12" fontId="8" numFmtId="0" xfId="0" applyBorder="1" applyFill="1" applyFont="1"/>
    <xf borderId="1" fillId="13" fontId="9" numFmtId="0" xfId="0" applyAlignment="1" applyBorder="1" applyFill="1" applyFont="1">
      <alignment shrinkToFit="0" wrapText="1"/>
    </xf>
    <xf borderId="1" fillId="14" fontId="5" numFmtId="164" xfId="0" applyAlignment="1" applyBorder="1" applyFill="1" applyFont="1" applyNumberFormat="1">
      <alignment horizontal="center"/>
    </xf>
    <xf borderId="1" fillId="15" fontId="5" numFmtId="164" xfId="0" applyAlignment="1" applyBorder="1" applyFill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5" numFmtId="164" xfId="0" applyFont="1" applyNumberFormat="1"/>
    <xf borderId="0" fillId="0" fontId="10" numFmtId="164" xfId="0" applyFont="1" applyNumberFormat="1"/>
    <xf borderId="1" fillId="13" fontId="11" numFmtId="165" xfId="0" applyAlignment="1" applyBorder="1" applyFont="1" applyNumberFormat="1">
      <alignment shrinkToFit="0" wrapText="1"/>
    </xf>
    <xf borderId="1" fillId="14" fontId="5" numFmtId="165" xfId="0" applyAlignment="1" applyBorder="1" applyFont="1" applyNumberFormat="1">
      <alignment horizontal="center"/>
    </xf>
    <xf borderId="0" fillId="0" fontId="10" numFmtId="0" xfId="0" applyFont="1"/>
    <xf borderId="1" fillId="13" fontId="12" numFmtId="164" xfId="0" applyAlignment="1" applyBorder="1" applyFont="1" applyNumberFormat="1">
      <alignment shrinkToFit="0" wrapText="1"/>
    </xf>
    <xf borderId="1" fillId="13" fontId="13" numFmtId="164" xfId="0" applyAlignment="1" applyBorder="1" applyFont="1" applyNumberFormat="1">
      <alignment readingOrder="0" shrinkToFit="0" wrapText="1"/>
    </xf>
    <xf borderId="1" fillId="13" fontId="14" numFmtId="164" xfId="0" applyBorder="1" applyFont="1" applyNumberFormat="1"/>
    <xf borderId="1" fillId="15" fontId="14" numFmtId="164" xfId="0" applyBorder="1" applyFont="1" applyNumberFormat="1"/>
    <xf borderId="0" fillId="0" fontId="14" numFmtId="164" xfId="0" applyFont="1" applyNumberFormat="1"/>
    <xf borderId="1" fillId="13" fontId="2" numFmtId="164" xfId="0" applyBorder="1" applyFont="1" applyNumberFormat="1"/>
    <xf borderId="1" fillId="13" fontId="8" numFmtId="0" xfId="0" applyBorder="1" applyFont="1"/>
    <xf borderId="1" fillId="12" fontId="7" numFmtId="0" xfId="0" applyBorder="1" applyFont="1"/>
    <xf borderId="1" fillId="11" fontId="5" numFmtId="0" xfId="0" applyBorder="1" applyFont="1"/>
    <xf borderId="0" fillId="0" fontId="2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8" numFmtId="0" xfId="0" applyFont="1"/>
    <xf borderId="0" fillId="0" fontId="16" numFmtId="165" xfId="0" applyAlignment="1" applyFont="1" applyNumberFormat="1">
      <alignment shrinkToFit="0" wrapText="1"/>
    </xf>
    <xf borderId="0" fillId="0" fontId="3" numFmtId="165" xfId="0" applyFont="1" applyNumberFormat="1"/>
    <xf borderId="0" fillId="0" fontId="17" numFmtId="164" xfId="0" applyAlignment="1" applyFont="1" applyNumberFormat="1">
      <alignment shrinkToFit="0" wrapText="1"/>
    </xf>
    <xf borderId="0" fillId="0" fontId="3" numFmtId="164" xfId="0" applyFont="1" applyNumberFormat="1"/>
    <xf borderId="1" fillId="13" fontId="18" numFmtId="165" xfId="0" applyBorder="1" applyFont="1" applyNumberFormat="1"/>
    <xf borderId="1" fillId="15" fontId="10" numFmtId="164" xfId="0" applyAlignment="1" applyBorder="1" applyFont="1" applyNumberFormat="1">
      <alignment horizontal="center"/>
    </xf>
    <xf borderId="1" fillId="13" fontId="0" numFmtId="165" xfId="0" applyBorder="1" applyFont="1" applyNumberFormat="1"/>
    <xf borderId="1" fillId="16" fontId="19" numFmtId="0" xfId="0" applyAlignment="1" applyBorder="1" applyFill="1" applyFont="1">
      <alignment horizontal="left"/>
    </xf>
    <xf borderId="2" fillId="17" fontId="7" numFmtId="0" xfId="0" applyAlignment="1" applyBorder="1" applyFill="1" applyFont="1">
      <alignment horizontal="center"/>
    </xf>
    <xf borderId="3" fillId="0" fontId="20" numFmtId="0" xfId="0" applyBorder="1" applyFont="1"/>
    <xf borderId="4" fillId="0" fontId="20" numFmtId="0" xfId="0" applyBorder="1" applyFont="1"/>
    <xf borderId="1" fillId="18" fontId="8" numFmtId="0" xfId="0" applyAlignment="1" applyBorder="1" applyFill="1" applyFont="1">
      <alignment horizontal="center"/>
    </xf>
    <xf borderId="1" fillId="18" fontId="2" numFmtId="0" xfId="0" applyAlignment="1" applyBorder="1" applyFont="1">
      <alignment horizontal="center"/>
    </xf>
    <xf borderId="1" fillId="18" fontId="10" numFmtId="0" xfId="0" applyAlignment="1" applyBorder="1" applyFont="1">
      <alignment horizontal="center"/>
    </xf>
    <xf borderId="5" fillId="16" fontId="7" numFmtId="0" xfId="0" applyAlignment="1" applyBorder="1" applyFont="1">
      <alignment horizontal="center"/>
    </xf>
    <xf borderId="6" fillId="0" fontId="20" numFmtId="0" xfId="0" applyBorder="1" applyFont="1"/>
    <xf borderId="7" fillId="0" fontId="20" numFmtId="0" xfId="0" applyBorder="1" applyFont="1"/>
    <xf borderId="8" fillId="0" fontId="10" numFmtId="0" xfId="0" applyAlignment="1" applyBorder="1" applyFont="1">
      <alignment horizontal="center"/>
    </xf>
    <xf borderId="8" fillId="0" fontId="20" numFmtId="0" xfId="0" applyBorder="1" applyFont="1"/>
    <xf borderId="9" fillId="0" fontId="20" numFmtId="0" xfId="0" applyBorder="1" applyFont="1"/>
    <xf borderId="10" fillId="3" fontId="7" numFmtId="0" xfId="0" applyAlignment="1" applyBorder="1" applyFont="1">
      <alignment horizontal="center"/>
    </xf>
    <xf borderId="1" fillId="19" fontId="5" numFmtId="0" xfId="0" applyAlignment="1" applyBorder="1" applyFill="1" applyFont="1">
      <alignment horizontal="center"/>
    </xf>
    <xf borderId="1" fillId="20" fontId="5" numFmtId="0" xfId="0" applyAlignment="1" applyBorder="1" applyFill="1" applyFont="1">
      <alignment horizontal="center"/>
    </xf>
    <xf borderId="1" fillId="21" fontId="3" numFmtId="0" xfId="0" applyAlignment="1" applyBorder="1" applyFill="1" applyFont="1">
      <alignment horizontal="center"/>
    </xf>
    <xf borderId="1" fillId="3" fontId="7" numFmtId="0" xfId="0" applyAlignment="1" applyBorder="1" applyFont="1">
      <alignment horizontal="center"/>
    </xf>
    <xf borderId="11" fillId="21" fontId="3" numFmtId="0" xfId="0" applyAlignment="1" applyBorder="1" applyFont="1">
      <alignment horizontal="center"/>
    </xf>
    <xf borderId="10" fillId="7" fontId="3" numFmtId="0" xfId="0" applyAlignment="1" applyBorder="1" applyFont="1">
      <alignment horizontal="center"/>
    </xf>
    <xf borderId="1" fillId="22" fontId="3" numFmtId="0" xfId="0" applyAlignment="1" applyBorder="1" applyFill="1" applyFont="1">
      <alignment horizontal="center"/>
    </xf>
    <xf borderId="1" fillId="23" fontId="3" numFmtId="0" xfId="0" applyAlignment="1" applyBorder="1" applyFill="1" applyFont="1">
      <alignment horizontal="center"/>
    </xf>
    <xf borderId="1" fillId="24" fontId="3" numFmtId="164" xfId="0" applyAlignment="1" applyBorder="1" applyFill="1" applyFont="1" applyNumberFormat="1">
      <alignment horizontal="center"/>
    </xf>
    <xf borderId="1" fillId="7" fontId="3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11" fillId="24" fontId="5" numFmtId="0" xfId="0" applyAlignment="1" applyBorder="1" applyFont="1">
      <alignment horizontal="center"/>
    </xf>
    <xf borderId="1" fillId="24" fontId="3" numFmtId="0" xfId="0" applyAlignment="1" applyBorder="1" applyFont="1">
      <alignment horizontal="center"/>
    </xf>
    <xf borderId="1" fillId="25" fontId="10" numFmtId="0" xfId="0" applyBorder="1" applyFill="1" applyFont="1"/>
    <xf borderId="1" fillId="18" fontId="10" numFmtId="0" xfId="0" applyBorder="1" applyFont="1"/>
    <xf borderId="11" fillId="18" fontId="10" numFmtId="0" xfId="0" applyBorder="1" applyFont="1"/>
    <xf borderId="1" fillId="24" fontId="5" numFmtId="0" xfId="0" applyAlignment="1" applyBorder="1" applyFont="1">
      <alignment horizontal="center"/>
    </xf>
    <xf borderId="10" fillId="25" fontId="10" numFmtId="0" xfId="0" applyBorder="1" applyFont="1"/>
    <xf borderId="10" fillId="18" fontId="8" numFmtId="0" xfId="0" applyAlignment="1" applyBorder="1" applyFont="1">
      <alignment horizontal="center"/>
    </xf>
    <xf borderId="12" fillId="0" fontId="3" numFmtId="0" xfId="0" applyBorder="1" applyFont="1"/>
    <xf borderId="10" fillId="7" fontId="8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2" fillId="0" fontId="20" numFmtId="0" xfId="0" applyBorder="1" applyFont="1"/>
    <xf borderId="13" fillId="18" fontId="10" numFmtId="0" xfId="0" applyAlignment="1" applyBorder="1" applyFont="1">
      <alignment horizontal="center"/>
    </xf>
    <xf borderId="13" fillId="26" fontId="10" numFmtId="0" xfId="0" applyBorder="1" applyFill="1" applyFont="1"/>
    <xf borderId="11" fillId="27" fontId="3" numFmtId="0" xfId="0" applyBorder="1" applyFill="1" applyFont="1"/>
    <xf borderId="13" fillId="28" fontId="10" numFmtId="0" xfId="0" applyBorder="1" applyFill="1" applyFont="1"/>
    <xf borderId="1" fillId="28" fontId="10" numFmtId="0" xfId="0" applyBorder="1" applyFont="1"/>
    <xf borderId="14" fillId="0" fontId="3" numFmtId="0" xfId="0" applyBorder="1" applyFont="1"/>
    <xf borderId="1" fillId="18" fontId="10" numFmtId="4" xfId="0" applyBorder="1" applyFont="1" applyNumberFormat="1"/>
    <xf borderId="15" fillId="0" fontId="3" numFmtId="0" xfId="0" applyBorder="1" applyFont="1"/>
    <xf borderId="16" fillId="0" fontId="3" numFmtId="0" xfId="0" applyBorder="1" applyFont="1"/>
    <xf borderId="17" fillId="18" fontId="10" numFmtId="0" xfId="0" applyBorder="1" applyFont="1"/>
    <xf borderId="18" fillId="0" fontId="3" numFmtId="0" xfId="0" applyBorder="1" applyFont="1"/>
    <xf borderId="2" fillId="16" fontId="21" numFmtId="0" xfId="0" applyAlignment="1" applyBorder="1" applyFont="1">
      <alignment horizontal="center"/>
    </xf>
    <xf borderId="19" fillId="0" fontId="20" numFmtId="0" xfId="0" applyBorder="1" applyFont="1"/>
    <xf borderId="1" fillId="25" fontId="10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omedepot.com/p/Everbilt-1-1-2-in-Zinc-Plated-Corner-Brace-Value-Pack-20-Pack-18564/202034301" TargetMode="External"/><Relationship Id="rId10" Type="http://schemas.openxmlformats.org/officeDocument/2006/relationships/hyperlink" Target="https://www.amazon.com/VOCOMO-Stay-Degree-Close-Support/dp/B07ZZB4D2K/ref=pd_lpo_60_t_0/145-9189206-7587145?_encoding=UTF8&amp;pd_rd_i=B07WH5CBTP&amp;pd_rd_r=c264c3b6-9182-4136-a27d-ca902de665c0&amp;pd_rd_w=skzgl&amp;pd_rd_wg=hxkRp&amp;pf_rd_p=7b36d496-f366-4631-94d3-61b87b52511b&amp;pf_rd_r=S1PD9E31VCP6ZNEMW09F&amp;refRID=S1PD9E31VCP6ZNEMW09F&amp;th=1" TargetMode="External"/><Relationship Id="rId13" Type="http://schemas.openxmlformats.org/officeDocument/2006/relationships/hyperlink" Target="https://www.lowes.com/pd/Royal-Building-Products-Actual-0-375-in-x-48-in-x-8-ft-Common-Board-PVC-Board/50393486?cm_mmc=shp-_-c-_-prd-_-mlw-_-google-_-lia-_-122-_-exteriortrim-_-50393486-_-0&amp;placeholder=null&amp;gclid=Cj0KCQiAwMP9BRCzARIsAPWTJ_HjwSzrhU0AkgQPpHXmR0RWvEl-WfL5IrU_utVwp5o7quIpy8M8gD8aAnVqEALw_wcB&amp;gclsrc=aw.ds" TargetMode="External"/><Relationship Id="rId12" Type="http://schemas.openxmlformats.org/officeDocument/2006/relationships/hyperlink" Target="https://www.lowes.com/pd/Royal-Building-Products-Actual-0-375-in-x-48-in-x-8-ft-Common-Board-PVC-Board/50393486?cm_mmc=shp-_-c-_-prd-_-mlw-_-google-_-lia-_-122-_-exteriortrim-_-50393486-_-0&amp;placeholder=null&amp;gclid=Cj0KCQiAwMP9BRCzARIsAPWTJ_HjwSzrhU0AkgQPpHXmR0RWvEl-WfL5IrU_utVwp5o7quIpy8M8gD8aAnVqEALw_wcB&amp;gclsrc=aw.ds" TargetMode="External"/><Relationship Id="rId1" Type="http://schemas.openxmlformats.org/officeDocument/2006/relationships/hyperlink" Target="https://store.arduino.cc/usa/arduino-uno-smd-rev3" TargetMode="External"/><Relationship Id="rId2" Type="http://schemas.openxmlformats.org/officeDocument/2006/relationships/hyperlink" Target="https://www.homedepot.com/p/MIGHTY-MAX-BATTERY-12-Volt-7-Ah-Sealed-Lead-Acid-SLA-Rechargeable-Battery-ML7-12/307979135" TargetMode="External"/><Relationship Id="rId3" Type="http://schemas.openxmlformats.org/officeDocument/2006/relationships/hyperlink" Target="https://www.adafruit.com/product/1202?gclid=EAIaIQobChMI6cb357bn6wIViZ-zCh1HiQZ-EAQYAiABEgIXR_D_BwE" TargetMode="External"/><Relationship Id="rId4" Type="http://schemas.openxmlformats.org/officeDocument/2006/relationships/hyperlink" Target="https://www.digikey.com/product-detail/en/sparkfun-electronics/BOB-12700/1568-1300-ND/5762450?utm_adgroup=Adapter%2C%20Breakout%20Boards&amp;utm_source=google&amp;utm_medium=cpc&amp;utm_campaign=Shopping_Prototyping%2C%20Fabrication%20Products_NEW&amp;utm_term=&amp;utm_content=Adapter%2C%20Breakout%20Boards&amp;gclid=EAIaIQobChMIucawgbKA7AIVC43ICh3WfQrGEAQYAiABEgIRuvD_BwE" TargetMode="External"/><Relationship Id="rId9" Type="http://schemas.openxmlformats.org/officeDocument/2006/relationships/hyperlink" Target="https://www.amazon.com/Tulead-Non-Mortise-Hinges-Furniture-Mounting/dp/B07T46Z1FK/ref=sr_1_9?crid=23BZHZ3D5GQAV&amp;dchild=1&amp;keywords=hinges+and+latches+for+wood+boxes&amp;qid=1599605962&amp;sprefix=hinges+%2Caps%2C172&amp;sr=8-9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PeleusTech%C2%AE-Battery-1A-Portable-Maintainer/dp/B01822CSA2/ref=sr_1_26?crid=1AINBJOSCMGQ9&amp;dchild=1&amp;keywords=12v+battery+charger+7.2&amp;qid=1601935221&amp;s=automotive&amp;sprefix=12+v+battery+char%2Cautomotive%2C151&amp;sr=1-26" TargetMode="External"/><Relationship Id="rId6" Type="http://schemas.openxmlformats.org/officeDocument/2006/relationships/hyperlink" Target="https://www.mouser.com/ProductDetail/Adafruit/166?qs=GURawfaeGuBZazGyM1uUyQ%3D%3D&amp;gclid=EAIaIQobChMIm5LmutDa6wIVSJyzCh0nRAVXEAYYCSABEgJKX_D_BwE" TargetMode="External"/><Relationship Id="rId7" Type="http://schemas.openxmlformats.org/officeDocument/2006/relationships/hyperlink" Target="https://www.sparkfun.com/products/17146" TargetMode="External"/><Relationship Id="rId8" Type="http://schemas.openxmlformats.org/officeDocument/2006/relationships/hyperlink" Target="http://www.sparkfun.com/products/52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37.0"/>
    <col customWidth="1" min="3" max="3" width="19.43"/>
    <col customWidth="1" min="4" max="4" width="29.86"/>
    <col customWidth="1" min="5" max="5" width="19.43"/>
    <col customWidth="1" min="6" max="6" width="18.29"/>
    <col customWidth="1" min="7" max="7" width="31.0"/>
    <col customWidth="1" min="8" max="8" width="27.14"/>
    <col customWidth="1" min="9" max="9" width="22.4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5"/>
      <c r="G1" s="5"/>
      <c r="H1" s="6"/>
    </row>
    <row r="2" ht="15.75" customHeight="1">
      <c r="A2" s="7">
        <v>500.0</v>
      </c>
      <c r="B2" s="8">
        <f>D26</f>
        <v>127.56</v>
      </c>
      <c r="C2" s="9">
        <f>A2-B2</f>
        <v>372.44</v>
      </c>
      <c r="D2" s="8">
        <f>D38</f>
        <v>102.02</v>
      </c>
      <c r="E2" s="10">
        <f>C2-D2</f>
        <v>270.42</v>
      </c>
      <c r="F2" s="5"/>
      <c r="G2" s="5"/>
    </row>
    <row r="3" ht="15.75" customHeight="1">
      <c r="A3" s="5"/>
      <c r="B3" s="5"/>
      <c r="C3" s="5"/>
      <c r="D3" s="5"/>
      <c r="E3" s="5"/>
      <c r="F3" s="5"/>
      <c r="G3" s="5"/>
    </row>
    <row r="4" ht="21.0" customHeight="1">
      <c r="A4" s="11" t="s">
        <v>4</v>
      </c>
      <c r="B4" s="5"/>
      <c r="C4" s="5"/>
      <c r="D4" s="5"/>
      <c r="E4" s="5"/>
      <c r="F4" s="5"/>
      <c r="G4" s="12"/>
      <c r="H4" s="12"/>
    </row>
    <row r="5" ht="15.75" customHeight="1">
      <c r="A5" s="13" t="s">
        <v>5</v>
      </c>
      <c r="B5" s="14" t="s">
        <v>6</v>
      </c>
      <c r="C5" s="15" t="s">
        <v>7</v>
      </c>
      <c r="D5" s="16" t="s">
        <v>8</v>
      </c>
      <c r="E5" s="11"/>
      <c r="F5" s="11"/>
      <c r="G5" s="11"/>
      <c r="H5" s="6"/>
      <c r="I5" s="6"/>
    </row>
    <row r="6" ht="15.75" customHeight="1">
      <c r="A6" s="17" t="s">
        <v>9</v>
      </c>
      <c r="B6" s="18" t="s">
        <v>10</v>
      </c>
      <c r="C6" s="19" t="s">
        <v>11</v>
      </c>
      <c r="D6" s="20"/>
      <c r="E6" s="21"/>
      <c r="F6" s="22"/>
      <c r="G6" s="5"/>
      <c r="H6" s="23"/>
      <c r="I6" s="6"/>
    </row>
    <row r="7" ht="15.75" customHeight="1">
      <c r="A7" s="17" t="s">
        <v>12</v>
      </c>
      <c r="B7" s="18" t="s">
        <v>13</v>
      </c>
      <c r="C7" s="19" t="s">
        <v>14</v>
      </c>
      <c r="D7" s="20">
        <v>36.17</v>
      </c>
      <c r="E7" s="21"/>
      <c r="F7" s="22"/>
      <c r="G7" s="5"/>
      <c r="H7" s="24"/>
      <c r="I7" s="6"/>
    </row>
    <row r="8" ht="15.75" customHeight="1">
      <c r="A8" s="17" t="s">
        <v>15</v>
      </c>
      <c r="B8" s="25" t="s">
        <v>16</v>
      </c>
      <c r="C8" s="26" t="s">
        <v>14</v>
      </c>
      <c r="D8" s="20">
        <v>75.9</v>
      </c>
      <c r="E8" s="21"/>
      <c r="F8" s="22"/>
      <c r="G8" s="5"/>
      <c r="H8" s="27"/>
    </row>
    <row r="9" ht="15.75" customHeight="1">
      <c r="A9" s="17" t="s">
        <v>17</v>
      </c>
      <c r="B9" s="18" t="s">
        <v>18</v>
      </c>
      <c r="C9" s="19" t="s">
        <v>14</v>
      </c>
      <c r="D9" s="20">
        <v>4.5</v>
      </c>
      <c r="E9" s="21"/>
      <c r="F9" s="22"/>
      <c r="G9" s="5"/>
      <c r="H9" s="27"/>
      <c r="I9" s="6"/>
    </row>
    <row r="10" ht="15.75" customHeight="1">
      <c r="A10" s="17" t="s">
        <v>19</v>
      </c>
      <c r="B10" s="28" t="s">
        <v>20</v>
      </c>
      <c r="C10" s="19" t="s">
        <v>14</v>
      </c>
      <c r="D10" s="20">
        <v>10.99</v>
      </c>
      <c r="E10" s="21"/>
      <c r="F10" s="22"/>
      <c r="G10" s="5"/>
      <c r="H10" s="27"/>
    </row>
    <row r="11" ht="15.75" customHeight="1">
      <c r="A11" s="17" t="s">
        <v>21</v>
      </c>
      <c r="B11" s="28" t="s">
        <v>22</v>
      </c>
      <c r="C11" s="19" t="s">
        <v>23</v>
      </c>
      <c r="D11" s="20"/>
      <c r="E11" s="21"/>
      <c r="F11" s="22"/>
      <c r="G11" s="5"/>
      <c r="H11" s="27"/>
    </row>
    <row r="12" ht="15.75" customHeight="1">
      <c r="A12" s="17" t="s">
        <v>24</v>
      </c>
      <c r="B12" s="29" t="s">
        <v>25</v>
      </c>
      <c r="C12" s="19" t="s">
        <v>23</v>
      </c>
      <c r="D12" s="20"/>
      <c r="E12" s="21"/>
      <c r="F12" s="22"/>
      <c r="G12" s="5"/>
      <c r="H12" s="27"/>
      <c r="I12" s="6"/>
    </row>
    <row r="13" ht="15.75" customHeight="1">
      <c r="A13" s="17" t="s">
        <v>26</v>
      </c>
      <c r="B13" s="28"/>
      <c r="C13" s="19" t="s">
        <v>23</v>
      </c>
      <c r="D13" s="20"/>
      <c r="E13" s="21"/>
      <c r="F13" s="22"/>
      <c r="G13" s="5"/>
      <c r="H13" s="27"/>
    </row>
    <row r="14" ht="15.75" customHeight="1">
      <c r="A14" s="17" t="s">
        <v>27</v>
      </c>
      <c r="B14" s="30"/>
      <c r="C14" s="19" t="s">
        <v>23</v>
      </c>
      <c r="D14" s="31"/>
      <c r="E14" s="32"/>
      <c r="F14" s="22"/>
      <c r="G14" s="5"/>
      <c r="H14" s="6"/>
    </row>
    <row r="15" ht="15.75" customHeight="1">
      <c r="A15" s="17" t="s">
        <v>28</v>
      </c>
      <c r="B15" s="28" t="s">
        <v>29</v>
      </c>
      <c r="C15" s="19" t="s">
        <v>23</v>
      </c>
      <c r="D15" s="20"/>
      <c r="E15" s="21"/>
      <c r="F15" s="22"/>
      <c r="G15" s="5"/>
      <c r="H15" s="6"/>
    </row>
    <row r="16" ht="15.75" customHeight="1">
      <c r="A16" s="17" t="s">
        <v>30</v>
      </c>
      <c r="B16" s="30"/>
      <c r="C16" s="19" t="s">
        <v>23</v>
      </c>
      <c r="D16" s="31"/>
      <c r="E16" s="32"/>
      <c r="F16" s="22"/>
      <c r="G16" s="5"/>
      <c r="H16" s="6"/>
    </row>
    <row r="17" ht="15.75" customHeight="1">
      <c r="A17" s="17" t="s">
        <v>31</v>
      </c>
      <c r="B17" s="33" t="s">
        <v>32</v>
      </c>
      <c r="C17" s="19" t="s">
        <v>23</v>
      </c>
      <c r="D17" s="31"/>
      <c r="E17" s="32"/>
      <c r="F17" s="22"/>
      <c r="G17" s="5"/>
      <c r="H17" s="6"/>
    </row>
    <row r="18" ht="15.75" customHeight="1">
      <c r="A18" s="17" t="s">
        <v>33</v>
      </c>
      <c r="B18" s="34" t="s">
        <v>34</v>
      </c>
      <c r="C18" s="19" t="s">
        <v>23</v>
      </c>
      <c r="D18" s="31"/>
      <c r="E18" s="32"/>
      <c r="F18" s="22"/>
      <c r="G18" s="5"/>
      <c r="H18" s="6"/>
    </row>
    <row r="19" ht="15.75" customHeight="1">
      <c r="A19" s="17" t="s">
        <v>35</v>
      </c>
      <c r="B19" s="34" t="s">
        <v>36</v>
      </c>
      <c r="C19" s="19" t="s">
        <v>23</v>
      </c>
      <c r="D19" s="31"/>
      <c r="E19" s="32"/>
      <c r="F19" s="22"/>
      <c r="G19" s="5"/>
      <c r="H19" s="6"/>
    </row>
    <row r="20" ht="15.75" customHeight="1">
      <c r="A20" s="17" t="s">
        <v>37</v>
      </c>
      <c r="B20" s="34" t="s">
        <v>38</v>
      </c>
      <c r="C20" s="19" t="s">
        <v>23</v>
      </c>
      <c r="D20" s="31"/>
      <c r="E20" s="32"/>
      <c r="F20" s="22"/>
      <c r="G20" s="5"/>
      <c r="H20" s="6"/>
    </row>
    <row r="21" ht="15.75" customHeight="1">
      <c r="A21" s="17" t="s">
        <v>39</v>
      </c>
      <c r="B21" s="34" t="s">
        <v>40</v>
      </c>
      <c r="C21" s="19" t="s">
        <v>23</v>
      </c>
      <c r="D21" s="31"/>
      <c r="E21" s="32"/>
      <c r="F21" s="22"/>
      <c r="G21" s="5"/>
      <c r="H21" s="6"/>
    </row>
    <row r="22" ht="15.75" customHeight="1">
      <c r="A22" s="17" t="s">
        <v>41</v>
      </c>
      <c r="B22" s="34" t="s">
        <v>35</v>
      </c>
      <c r="C22" s="19" t="s">
        <v>23</v>
      </c>
      <c r="D22" s="31"/>
      <c r="E22" s="32"/>
      <c r="F22" s="22"/>
      <c r="G22" s="5"/>
      <c r="H22" s="6"/>
    </row>
    <row r="23" ht="15.75" customHeight="1">
      <c r="A23" s="17" t="s">
        <v>42</v>
      </c>
      <c r="B23" s="34" t="s">
        <v>43</v>
      </c>
      <c r="C23" s="19" t="s">
        <v>23</v>
      </c>
      <c r="D23" s="31"/>
      <c r="E23" s="32"/>
      <c r="F23" s="22"/>
      <c r="G23" s="5"/>
      <c r="H23" s="6"/>
    </row>
    <row r="24" ht="15.75" customHeight="1">
      <c r="A24" s="17" t="s">
        <v>44</v>
      </c>
      <c r="B24" s="34" t="s">
        <v>45</v>
      </c>
      <c r="C24" s="19" t="s">
        <v>23</v>
      </c>
      <c r="D24" s="31"/>
      <c r="E24" s="32"/>
      <c r="F24" s="22"/>
      <c r="G24" s="5"/>
      <c r="H24" s="6"/>
    </row>
    <row r="25" ht="15.75" customHeight="1">
      <c r="A25" s="35"/>
      <c r="B25" s="34"/>
      <c r="C25" s="19"/>
      <c r="D25" s="20"/>
      <c r="E25" s="21"/>
      <c r="F25" s="22"/>
      <c r="G25" s="5"/>
      <c r="H25" s="6"/>
    </row>
    <row r="26" ht="15.75" customHeight="1">
      <c r="A26" s="35"/>
      <c r="B26" s="34"/>
      <c r="C26" s="19"/>
      <c r="D26" s="20">
        <f>SUM(D6:D24)</f>
        <v>127.56</v>
      </c>
      <c r="E26" s="36" t="s">
        <v>46</v>
      </c>
      <c r="F26" s="22"/>
      <c r="G26" s="5"/>
      <c r="H26" s="6"/>
    </row>
    <row r="27" ht="12.75" customHeight="1">
      <c r="A27" s="5"/>
      <c r="B27" s="37"/>
      <c r="C27" s="21"/>
      <c r="D27" s="38"/>
      <c r="E27" s="38"/>
      <c r="F27" s="22"/>
      <c r="G27" s="5"/>
      <c r="H27" s="6"/>
    </row>
    <row r="28" ht="15.75" customHeight="1">
      <c r="A28" s="11" t="s">
        <v>47</v>
      </c>
      <c r="F28" s="39"/>
      <c r="G28" s="12"/>
      <c r="H28" s="12"/>
    </row>
    <row r="29" ht="15.75" customHeight="1">
      <c r="A29" s="13" t="s">
        <v>5</v>
      </c>
      <c r="B29" s="14" t="s">
        <v>6</v>
      </c>
      <c r="C29" s="15" t="s">
        <v>48</v>
      </c>
      <c r="D29" s="16" t="s">
        <v>8</v>
      </c>
      <c r="E29" s="11"/>
      <c r="F29" s="11"/>
      <c r="G29" s="11"/>
      <c r="H29" s="6"/>
    </row>
    <row r="30" ht="15.75" customHeight="1">
      <c r="A30" s="17" t="s">
        <v>49</v>
      </c>
      <c r="B30" s="25" t="s">
        <v>50</v>
      </c>
      <c r="C30" s="19" t="s">
        <v>51</v>
      </c>
      <c r="D30" s="20">
        <v>9.99</v>
      </c>
      <c r="E30" s="40"/>
      <c r="F30" s="41"/>
      <c r="G30" s="42"/>
      <c r="H30" s="40"/>
      <c r="I30" s="43"/>
    </row>
    <row r="31" ht="15.75" customHeight="1">
      <c r="A31" s="17" t="s">
        <v>52</v>
      </c>
      <c r="B31" s="28" t="s">
        <v>53</v>
      </c>
      <c r="C31" s="19" t="s">
        <v>51</v>
      </c>
      <c r="D31" s="20">
        <v>37.99</v>
      </c>
      <c r="E31" s="21"/>
      <c r="F31" s="41"/>
      <c r="G31" s="44"/>
      <c r="H31" s="45"/>
      <c r="I31" s="21"/>
    </row>
    <row r="32" ht="15.75" customHeight="1">
      <c r="A32" s="17" t="s">
        <v>54</v>
      </c>
      <c r="B32" s="25" t="s">
        <v>55</v>
      </c>
      <c r="C32" s="26" t="s">
        <v>51</v>
      </c>
      <c r="D32" s="20">
        <v>9.98</v>
      </c>
      <c r="E32" s="21"/>
      <c r="F32" s="22"/>
      <c r="G32" s="5"/>
      <c r="H32" s="27"/>
    </row>
    <row r="33" ht="15.75" customHeight="1">
      <c r="A33" s="17" t="s">
        <v>56</v>
      </c>
      <c r="B33" s="46" t="s">
        <v>57</v>
      </c>
      <c r="C33" s="26" t="s">
        <v>51</v>
      </c>
      <c r="D33" s="47">
        <v>33.85</v>
      </c>
      <c r="E33" s="21" t="s">
        <v>58</v>
      </c>
      <c r="F33" s="22"/>
      <c r="G33" s="5"/>
      <c r="H33" s="27"/>
    </row>
    <row r="34" ht="15.75" customHeight="1">
      <c r="A34" s="17" t="s">
        <v>59</v>
      </c>
      <c r="B34" s="46" t="s">
        <v>57</v>
      </c>
      <c r="C34" s="26" t="s">
        <v>51</v>
      </c>
      <c r="D34" s="47">
        <v>10.21</v>
      </c>
      <c r="E34" s="21" t="s">
        <v>60</v>
      </c>
      <c r="F34" s="22"/>
      <c r="G34" s="5"/>
      <c r="H34" s="6"/>
    </row>
    <row r="35" ht="15.75" customHeight="1">
      <c r="A35" s="17" t="s">
        <v>61</v>
      </c>
      <c r="B35" s="48"/>
      <c r="C35" s="26" t="s">
        <v>62</v>
      </c>
      <c r="D35" s="20"/>
      <c r="E35" s="21"/>
      <c r="F35" s="22"/>
      <c r="G35" s="5"/>
      <c r="H35" s="6"/>
    </row>
    <row r="36" ht="15.75" customHeight="1">
      <c r="A36" s="17"/>
      <c r="B36" s="28"/>
      <c r="C36" s="19"/>
      <c r="D36" s="20"/>
      <c r="E36" s="21"/>
      <c r="F36" s="22"/>
      <c r="G36" s="5"/>
      <c r="H36" s="6"/>
    </row>
    <row r="37" ht="15.75" customHeight="1">
      <c r="A37" s="17"/>
      <c r="B37" s="28"/>
      <c r="C37" s="19"/>
      <c r="D37" s="20"/>
      <c r="E37" s="21"/>
      <c r="F37" s="22"/>
      <c r="G37" s="5"/>
      <c r="H37" s="6"/>
    </row>
    <row r="38" ht="15.75" customHeight="1">
      <c r="A38" s="17"/>
      <c r="B38" s="30"/>
      <c r="C38" s="19"/>
      <c r="D38" s="20">
        <f>SUM(D30:D37)</f>
        <v>102.02</v>
      </c>
      <c r="E38" s="36" t="s">
        <v>46</v>
      </c>
      <c r="F38" s="22"/>
      <c r="G38" s="5"/>
      <c r="H38" s="6"/>
    </row>
    <row r="39" ht="15.75" customHeight="1">
      <c r="F39" s="39"/>
      <c r="G39" s="12"/>
      <c r="H39" s="12"/>
    </row>
    <row r="40" ht="15.75" customHeight="1">
      <c r="A40" s="6"/>
      <c r="B40" s="6"/>
      <c r="C40" s="6"/>
      <c r="D40" s="6"/>
      <c r="E40" s="6"/>
      <c r="F40" s="39"/>
      <c r="G40" s="12"/>
      <c r="H40" s="12"/>
    </row>
    <row r="41" ht="15.75" customHeight="1">
      <c r="A41" s="6"/>
      <c r="B41" s="6"/>
      <c r="C41" s="6"/>
      <c r="D41" s="6"/>
      <c r="E41" s="6"/>
      <c r="F41" s="39"/>
      <c r="G41" s="12"/>
      <c r="H41" s="12"/>
      <c r="I41" s="12"/>
    </row>
    <row r="42" ht="15.75" customHeight="1">
      <c r="A42" s="6"/>
      <c r="B42" s="6"/>
      <c r="C42" s="6"/>
      <c r="D42" s="6"/>
      <c r="E42" s="6"/>
      <c r="F42" s="39"/>
      <c r="G42" s="12"/>
      <c r="H42" s="12"/>
      <c r="I42" s="12"/>
    </row>
    <row r="43" ht="15.75" customHeight="1">
      <c r="A43" s="6"/>
      <c r="B43" s="6"/>
      <c r="C43" s="6"/>
      <c r="D43" s="6"/>
      <c r="E43" s="6"/>
      <c r="F43" s="39"/>
      <c r="G43" s="12"/>
      <c r="H43" s="12"/>
    </row>
    <row r="44" ht="15.75" customHeight="1">
      <c r="A44" s="6"/>
      <c r="B44" s="6"/>
      <c r="C44" s="6"/>
      <c r="D44" s="6"/>
      <c r="E44" s="6"/>
      <c r="G44" s="12"/>
      <c r="H44" s="12"/>
    </row>
    <row r="45" ht="15.75" customHeight="1">
      <c r="A45" s="6"/>
      <c r="B45" s="6"/>
      <c r="C45" s="6"/>
      <c r="D45" s="6"/>
      <c r="E45" s="6"/>
      <c r="G45" s="12"/>
      <c r="H45" s="12"/>
      <c r="I45" s="12"/>
    </row>
    <row r="46" ht="15.75" customHeight="1">
      <c r="A46" s="6"/>
      <c r="B46" s="6"/>
      <c r="G46" s="12"/>
      <c r="H46" s="12"/>
      <c r="I46" s="12"/>
    </row>
    <row r="47" ht="15.75" customHeight="1">
      <c r="A47" s="6"/>
      <c r="B47" s="6"/>
    </row>
    <row r="48" ht="15.75" customHeight="1">
      <c r="A48" s="41"/>
      <c r="B48" s="41"/>
      <c r="C48" s="21"/>
      <c r="D48" s="21"/>
      <c r="E48" s="21"/>
      <c r="F48" s="22"/>
      <c r="G48" s="5"/>
    </row>
    <row r="49" ht="15.75" customHeight="1"/>
    <row r="50" ht="15.75" customHeight="1">
      <c r="J50" s="49"/>
    </row>
    <row r="51" ht="15.75" customHeight="1">
      <c r="A51" s="6"/>
      <c r="B51" s="6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>
      <c r="A78" s="6"/>
      <c r="B78" s="6"/>
    </row>
    <row r="79" ht="15.75" customHeight="1">
      <c r="A79" s="6"/>
      <c r="B79" s="6"/>
      <c r="D79" s="6"/>
      <c r="E79" s="6"/>
    </row>
    <row r="80" ht="15.75" customHeight="1">
      <c r="A80" s="6"/>
      <c r="B80" s="6"/>
      <c r="D80" s="6"/>
      <c r="E80" s="6"/>
    </row>
    <row r="81" ht="15.75" customHeight="1">
      <c r="A81" s="6"/>
      <c r="B81" s="6"/>
    </row>
    <row r="82" ht="15.75" customHeight="1">
      <c r="A82" s="6"/>
      <c r="B82" s="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1">
    <mergeCell ref="F43:F46"/>
  </mergeCells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5"/>
    <hyperlink r:id="rId9" ref="B30"/>
    <hyperlink r:id="rId10" ref="B31"/>
    <hyperlink r:id="rId11" ref="B32"/>
    <hyperlink r:id="rId12" ref="B33"/>
    <hyperlink r:id="rId13" ref="B34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25.29"/>
    <col customWidth="1" min="3" max="3" width="20.71"/>
    <col customWidth="1" min="4" max="4" width="21.0"/>
    <col customWidth="1" min="5" max="5" width="26.14"/>
    <col customWidth="1" min="6" max="6" width="40.0"/>
    <col customWidth="1" min="7" max="7" width="18.57"/>
    <col customWidth="1" min="8" max="8" width="25.29"/>
  </cols>
  <sheetData>
    <row r="1" ht="15.0" customHeight="1">
      <c r="A1" s="50" t="s">
        <v>63</v>
      </c>
      <c r="B1" s="51"/>
      <c r="C1" s="51"/>
      <c r="D1" s="52"/>
      <c r="N1" s="6">
        <f>2*(5-3.3)</f>
        <v>3.4</v>
      </c>
    </row>
    <row r="2" ht="15.0" customHeight="1">
      <c r="A2" s="53"/>
      <c r="B2" s="54" t="s">
        <v>64</v>
      </c>
      <c r="C2" s="54" t="s">
        <v>65</v>
      </c>
      <c r="D2" s="55" t="s">
        <v>66</v>
      </c>
      <c r="L2" s="6">
        <f>3.3/12</f>
        <v>0.275</v>
      </c>
      <c r="M2" s="6">
        <f>L3*(12-3.3)</f>
        <v>6.96</v>
      </c>
    </row>
    <row r="3" ht="15.0" customHeight="1">
      <c r="A3" s="53" t="s">
        <v>12</v>
      </c>
      <c r="B3" s="54">
        <v>12.0</v>
      </c>
      <c r="C3" s="54">
        <v>7.2</v>
      </c>
      <c r="D3" s="55">
        <f>B3*C3</f>
        <v>86.4</v>
      </c>
      <c r="L3" s="6">
        <v>0.8</v>
      </c>
      <c r="M3" s="6" t="s">
        <v>67</v>
      </c>
    </row>
    <row r="4" ht="15.0" customHeight="1">
      <c r="A4" s="56" t="s">
        <v>68</v>
      </c>
      <c r="B4" s="57"/>
      <c r="C4" s="57"/>
      <c r="D4" s="58"/>
      <c r="E4" s="59" t="s">
        <v>69</v>
      </c>
      <c r="F4" s="60"/>
      <c r="G4" s="60"/>
      <c r="H4" s="61"/>
    </row>
    <row r="5" ht="15.0" customHeight="1">
      <c r="A5" s="62" t="s">
        <v>5</v>
      </c>
      <c r="B5" s="63" t="s">
        <v>70</v>
      </c>
      <c r="C5" s="64" t="s">
        <v>71</v>
      </c>
      <c r="D5" s="65" t="s">
        <v>72</v>
      </c>
      <c r="E5" s="66" t="s">
        <v>5</v>
      </c>
      <c r="F5" s="63" t="s">
        <v>70</v>
      </c>
      <c r="G5" s="64" t="s">
        <v>71</v>
      </c>
      <c r="H5" s="67" t="s">
        <v>72</v>
      </c>
    </row>
    <row r="6" ht="15.0" customHeight="1">
      <c r="A6" s="68"/>
      <c r="B6" s="69"/>
      <c r="C6" s="70"/>
      <c r="D6" s="71"/>
      <c r="E6" s="72" t="s">
        <v>73</v>
      </c>
      <c r="F6" s="73">
        <f t="shared" ref="F6:G6" si="1">B9</f>
        <v>3.3</v>
      </c>
      <c r="G6" s="74">
        <f t="shared" si="1"/>
        <v>4</v>
      </c>
      <c r="H6" s="75">
        <f t="shared" ref="H6:H7" si="2">G6*F6*(10^(-3))</f>
        <v>0.0132</v>
      </c>
    </row>
    <row r="7" ht="15.0" customHeight="1">
      <c r="A7" s="68" t="s">
        <v>74</v>
      </c>
      <c r="B7" s="69"/>
      <c r="C7" s="70"/>
      <c r="D7" s="71"/>
      <c r="E7" s="72" t="s">
        <v>24</v>
      </c>
      <c r="F7" s="69">
        <v>3.3</v>
      </c>
      <c r="G7" s="74">
        <v>0.9</v>
      </c>
      <c r="H7" s="75">
        <f t="shared" si="2"/>
        <v>0.00297</v>
      </c>
    </row>
    <row r="8">
      <c r="A8" s="68" t="s">
        <v>75</v>
      </c>
      <c r="B8" s="69"/>
      <c r="C8" s="70"/>
      <c r="D8" s="76"/>
      <c r="E8" s="77" t="s">
        <v>76</v>
      </c>
      <c r="F8" s="77">
        <v>2.0</v>
      </c>
      <c r="G8" s="78" t="s">
        <v>77</v>
      </c>
      <c r="H8" s="79">
        <f>SUM(H6:H7)</f>
        <v>0.01617</v>
      </c>
    </row>
    <row r="9" ht="15.0" customHeight="1">
      <c r="A9" s="68" t="s">
        <v>73</v>
      </c>
      <c r="B9" s="73">
        <v>3.3</v>
      </c>
      <c r="C9" s="74">
        <v>4.0</v>
      </c>
      <c r="D9" s="80">
        <f t="shared" ref="D9:D16" si="3">C9*B9*(10^(-3))</f>
        <v>0.0132</v>
      </c>
      <c r="E9" s="81" t="s">
        <v>78</v>
      </c>
      <c r="F9" s="77">
        <f>F8/60</f>
        <v>0.03333333333</v>
      </c>
      <c r="G9" s="78" t="s">
        <v>79</v>
      </c>
      <c r="H9" s="79">
        <f>D3/H8</f>
        <v>5343.2282</v>
      </c>
    </row>
    <row r="10" ht="15.0" customHeight="1">
      <c r="A10" s="68" t="s">
        <v>80</v>
      </c>
      <c r="B10" s="69"/>
      <c r="C10" s="70"/>
      <c r="D10" s="80">
        <f t="shared" si="3"/>
        <v>0</v>
      </c>
      <c r="G10" s="78" t="s">
        <v>81</v>
      </c>
      <c r="H10" s="79">
        <f>H9/24</f>
        <v>222.6345083</v>
      </c>
    </row>
    <row r="11" ht="15.0" customHeight="1">
      <c r="A11" s="82" t="s">
        <v>82</v>
      </c>
      <c r="B11" s="54">
        <v>3.3</v>
      </c>
      <c r="C11" s="54">
        <f>30</f>
        <v>30</v>
      </c>
      <c r="D11" s="80">
        <f t="shared" si="3"/>
        <v>0.099</v>
      </c>
      <c r="H11" s="83"/>
    </row>
    <row r="12" ht="15.0" customHeight="1">
      <c r="A12" s="84" t="s">
        <v>17</v>
      </c>
      <c r="B12" s="69"/>
      <c r="C12" s="70"/>
      <c r="D12" s="80">
        <f t="shared" si="3"/>
        <v>0</v>
      </c>
      <c r="E12" s="85" t="s">
        <v>83</v>
      </c>
      <c r="H12" s="86"/>
    </row>
    <row r="13" ht="15.0" customHeight="1">
      <c r="A13" s="82" t="s">
        <v>21</v>
      </c>
      <c r="B13" s="54">
        <v>3.3</v>
      </c>
      <c r="C13" s="54">
        <v>0.49</v>
      </c>
      <c r="D13" s="80">
        <f t="shared" si="3"/>
        <v>0.001617</v>
      </c>
      <c r="F13" s="85" t="s">
        <v>84</v>
      </c>
      <c r="H13" s="87" t="s">
        <v>85</v>
      </c>
    </row>
    <row r="14" ht="15.0" customHeight="1">
      <c r="A14" s="68" t="s">
        <v>24</v>
      </c>
      <c r="B14" s="69">
        <v>3.3</v>
      </c>
      <c r="C14" s="74">
        <v>150.0</v>
      </c>
      <c r="D14" s="80">
        <f t="shared" si="3"/>
        <v>0.495</v>
      </c>
      <c r="F14" s="88" t="s">
        <v>86</v>
      </c>
      <c r="G14" s="88">
        <f>(H14*F8)/60</f>
        <v>0.1</v>
      </c>
      <c r="H14" s="87">
        <v>3.0</v>
      </c>
    </row>
    <row r="15" ht="15.0" customHeight="1">
      <c r="A15" s="82" t="s">
        <v>26</v>
      </c>
      <c r="B15" s="54">
        <v>12.0</v>
      </c>
      <c r="C15" s="54">
        <v>450.0</v>
      </c>
      <c r="D15" s="80">
        <f t="shared" si="3"/>
        <v>5.4</v>
      </c>
      <c r="F15" s="88" t="s">
        <v>87</v>
      </c>
      <c r="G15" s="88">
        <f>D22*G14</f>
        <v>1.3001817</v>
      </c>
      <c r="H15" s="89" t="s">
        <v>88</v>
      </c>
    </row>
    <row r="16" ht="15.0" customHeight="1">
      <c r="A16" s="68" t="s">
        <v>89</v>
      </c>
      <c r="B16" s="69">
        <v>3.3</v>
      </c>
      <c r="C16" s="70">
        <v>10.0</v>
      </c>
      <c r="D16" s="80">
        <f t="shared" si="3"/>
        <v>0.033</v>
      </c>
      <c r="F16" s="90"/>
      <c r="G16" s="90"/>
      <c r="H16" s="89" t="s">
        <v>90</v>
      </c>
    </row>
    <row r="17" ht="15.0" customHeight="1">
      <c r="A17" s="68" t="s">
        <v>91</v>
      </c>
      <c r="B17" s="69"/>
      <c r="C17" s="70"/>
      <c r="D17" s="80">
        <v>6.96</v>
      </c>
      <c r="E17" s="6"/>
      <c r="F17" s="90" t="s">
        <v>92</v>
      </c>
      <c r="G17" s="90">
        <f>(D3-G15)/H8</f>
        <v>5262.821169</v>
      </c>
      <c r="H17" s="89" t="s">
        <v>93</v>
      </c>
    </row>
    <row r="18" ht="15.0" customHeight="1">
      <c r="A18" s="68" t="s">
        <v>52</v>
      </c>
      <c r="B18" s="69"/>
      <c r="C18" s="70"/>
      <c r="D18" s="80">
        <f t="shared" ref="D18:D21" si="4">C18*B18*(10^(-3))</f>
        <v>0</v>
      </c>
      <c r="F18" s="90" t="s">
        <v>94</v>
      </c>
      <c r="G18" s="90">
        <f>H8*G17</f>
        <v>85.0998183</v>
      </c>
      <c r="H18" s="83"/>
    </row>
    <row r="19" ht="15.0" customHeight="1">
      <c r="A19" s="68" t="s">
        <v>95</v>
      </c>
      <c r="B19" s="69"/>
      <c r="C19" s="70"/>
      <c r="D19" s="80">
        <f t="shared" si="4"/>
        <v>0</v>
      </c>
      <c r="F19" s="91" t="s">
        <v>96</v>
      </c>
      <c r="G19" s="91">
        <f>D3-(G18+G15)</f>
        <v>0</v>
      </c>
      <c r="H19" s="83"/>
    </row>
    <row r="20" ht="15.0" customHeight="1">
      <c r="A20" s="68" t="s">
        <v>31</v>
      </c>
      <c r="B20" s="69"/>
      <c r="C20" s="70"/>
      <c r="D20" s="80">
        <f t="shared" si="4"/>
        <v>0</v>
      </c>
      <c r="F20" s="90" t="s">
        <v>97</v>
      </c>
      <c r="G20" s="90">
        <f>G17+G14</f>
        <v>5262.921169</v>
      </c>
      <c r="H20" s="83"/>
    </row>
    <row r="21" ht="15.0" customHeight="1">
      <c r="A21" s="68"/>
      <c r="B21" s="69"/>
      <c r="C21" s="70"/>
      <c r="D21" s="80">
        <f t="shared" si="4"/>
        <v>0</v>
      </c>
      <c r="F21" s="90" t="s">
        <v>81</v>
      </c>
      <c r="G21" s="90">
        <f>G20/24</f>
        <v>219.288382</v>
      </c>
      <c r="H21" s="83"/>
    </row>
    <row r="22">
      <c r="A22" s="92"/>
      <c r="C22" s="78" t="s">
        <v>98</v>
      </c>
      <c r="D22" s="93">
        <f>SUM(D6:D21)</f>
        <v>13.001817</v>
      </c>
      <c r="H22" s="83"/>
    </row>
    <row r="23">
      <c r="A23" s="94"/>
      <c r="B23" s="95"/>
      <c r="C23" s="96" t="s">
        <v>79</v>
      </c>
      <c r="D23" s="96">
        <f>D3/D22</f>
        <v>6.645225048</v>
      </c>
      <c r="E23" s="95"/>
      <c r="F23" s="95"/>
      <c r="G23" s="95"/>
      <c r="H23" s="97"/>
    </row>
    <row r="24" ht="15.0" customHeight="1">
      <c r="A24" s="56" t="s">
        <v>99</v>
      </c>
      <c r="B24" s="57"/>
      <c r="C24" s="57"/>
      <c r="D24" s="58"/>
      <c r="E24" s="59" t="s">
        <v>100</v>
      </c>
      <c r="F24" s="60"/>
      <c r="G24" s="60"/>
      <c r="H24" s="61"/>
    </row>
    <row r="25" ht="15.0" customHeight="1">
      <c r="A25" s="62" t="s">
        <v>5</v>
      </c>
      <c r="B25" s="63" t="s">
        <v>70</v>
      </c>
      <c r="C25" s="64" t="s">
        <v>71</v>
      </c>
      <c r="D25" s="65" t="s">
        <v>72</v>
      </c>
      <c r="E25" s="66" t="s">
        <v>5</v>
      </c>
      <c r="F25" s="63" t="s">
        <v>70</v>
      </c>
      <c r="G25" s="64" t="s">
        <v>71</v>
      </c>
      <c r="H25" s="67" t="s">
        <v>72</v>
      </c>
    </row>
    <row r="26" ht="15.0" customHeight="1">
      <c r="A26" s="68"/>
      <c r="B26" s="69"/>
      <c r="C26" s="70"/>
      <c r="D26" s="71"/>
      <c r="E26" s="72" t="s">
        <v>73</v>
      </c>
      <c r="F26" s="73">
        <v>3.3</v>
      </c>
      <c r="G26" s="74">
        <v>4.0</v>
      </c>
      <c r="H26" s="75">
        <f t="shared" ref="H26:H27" si="5">G26*F26*(10^(-3))</f>
        <v>0.0132</v>
      </c>
    </row>
    <row r="27" ht="15.0" customHeight="1">
      <c r="A27" s="68" t="s">
        <v>74</v>
      </c>
      <c r="B27" s="69"/>
      <c r="C27" s="70"/>
      <c r="D27" s="71"/>
      <c r="E27" s="72" t="s">
        <v>24</v>
      </c>
      <c r="F27" s="69">
        <v>3.3</v>
      </c>
      <c r="G27" s="74">
        <v>15.0</v>
      </c>
      <c r="H27" s="75">
        <f t="shared" si="5"/>
        <v>0.0495</v>
      </c>
    </row>
    <row r="28">
      <c r="A28" s="68" t="s">
        <v>75</v>
      </c>
      <c r="B28" s="69"/>
      <c r="C28" s="70"/>
      <c r="D28" s="76"/>
      <c r="E28" s="77" t="s">
        <v>76</v>
      </c>
      <c r="F28" s="77">
        <v>2.0</v>
      </c>
      <c r="G28" s="78" t="s">
        <v>77</v>
      </c>
      <c r="H28" s="79">
        <f>SUM(H26:H27)</f>
        <v>0.0627</v>
      </c>
    </row>
    <row r="29">
      <c r="A29" s="68" t="s">
        <v>73</v>
      </c>
      <c r="B29" s="73">
        <v>3.3</v>
      </c>
      <c r="C29" s="74">
        <v>200.0</v>
      </c>
      <c r="D29" s="80">
        <f t="shared" ref="D29:D36" si="6">C29*B29*(10^(-3))</f>
        <v>0.66</v>
      </c>
      <c r="E29" s="81" t="s">
        <v>78</v>
      </c>
      <c r="F29" s="77">
        <f>F28/60</f>
        <v>0.03333333333</v>
      </c>
      <c r="G29" s="78" t="s">
        <v>79</v>
      </c>
      <c r="H29" s="79">
        <f>D3/H28</f>
        <v>1377.990431</v>
      </c>
    </row>
    <row r="30">
      <c r="A30" s="68" t="s">
        <v>80</v>
      </c>
      <c r="B30" s="69"/>
      <c r="C30" s="70"/>
      <c r="D30" s="80">
        <f t="shared" si="6"/>
        <v>0</v>
      </c>
      <c r="G30" s="78" t="s">
        <v>81</v>
      </c>
      <c r="H30" s="79">
        <f>H29/24</f>
        <v>57.41626794</v>
      </c>
    </row>
    <row r="31">
      <c r="A31" s="82" t="s">
        <v>82</v>
      </c>
      <c r="B31" s="54">
        <v>3.3</v>
      </c>
      <c r="C31" s="54">
        <v>110.0</v>
      </c>
      <c r="D31" s="80">
        <f t="shared" si="6"/>
        <v>0.363</v>
      </c>
      <c r="H31" s="83"/>
    </row>
    <row r="32">
      <c r="A32" s="84" t="s">
        <v>17</v>
      </c>
      <c r="B32" s="69"/>
      <c r="C32" s="70"/>
      <c r="D32" s="80">
        <f t="shared" si="6"/>
        <v>0</v>
      </c>
      <c r="E32" s="98" t="s">
        <v>83</v>
      </c>
      <c r="F32" s="51"/>
      <c r="G32" s="51"/>
      <c r="H32" s="99"/>
    </row>
    <row r="33">
      <c r="A33" s="82" t="s">
        <v>21</v>
      </c>
      <c r="B33" s="54">
        <v>3.3</v>
      </c>
      <c r="C33" s="54">
        <v>0.49</v>
      </c>
      <c r="D33" s="80">
        <f t="shared" si="6"/>
        <v>0.001617</v>
      </c>
      <c r="F33" s="85" t="s">
        <v>84</v>
      </c>
      <c r="H33" s="87" t="s">
        <v>101</v>
      </c>
    </row>
    <row r="34">
      <c r="A34" s="68" t="s">
        <v>24</v>
      </c>
      <c r="B34" s="69">
        <v>3.3</v>
      </c>
      <c r="C34" s="74">
        <v>170.0</v>
      </c>
      <c r="D34" s="80">
        <f t="shared" si="6"/>
        <v>0.561</v>
      </c>
      <c r="F34" s="88" t="s">
        <v>86</v>
      </c>
      <c r="G34" s="88">
        <f>(H34*F28)/60</f>
        <v>0.1</v>
      </c>
      <c r="H34" s="87">
        <v>3.0</v>
      </c>
    </row>
    <row r="35">
      <c r="A35" s="82" t="s">
        <v>26</v>
      </c>
      <c r="B35" s="54">
        <v>12.0</v>
      </c>
      <c r="C35" s="54">
        <v>650.0</v>
      </c>
      <c r="D35" s="80">
        <f t="shared" si="6"/>
        <v>7.8</v>
      </c>
      <c r="F35" s="88" t="s">
        <v>87</v>
      </c>
      <c r="G35" s="88">
        <f>D42*G34</f>
        <v>1.6378617</v>
      </c>
      <c r="H35" s="89" t="s">
        <v>88</v>
      </c>
    </row>
    <row r="36">
      <c r="A36" s="68" t="s">
        <v>89</v>
      </c>
      <c r="B36" s="69">
        <v>3.3</v>
      </c>
      <c r="C36" s="70">
        <v>10.0</v>
      </c>
      <c r="D36" s="80">
        <f t="shared" si="6"/>
        <v>0.033</v>
      </c>
      <c r="F36" s="90"/>
      <c r="G36" s="90"/>
      <c r="H36" s="89" t="s">
        <v>90</v>
      </c>
    </row>
    <row r="37">
      <c r="A37" s="68" t="s">
        <v>91</v>
      </c>
      <c r="B37" s="69"/>
      <c r="C37" s="70"/>
      <c r="D37" s="80">
        <v>6.96</v>
      </c>
      <c r="F37" s="90" t="s">
        <v>92</v>
      </c>
      <c r="G37" s="90">
        <f>(D3-G35)/H28</f>
        <v>1351.868234</v>
      </c>
      <c r="H37" s="89" t="s">
        <v>93</v>
      </c>
    </row>
    <row r="38">
      <c r="A38" s="68" t="s">
        <v>52</v>
      </c>
      <c r="B38" s="69"/>
      <c r="C38" s="70"/>
      <c r="D38" s="80">
        <f t="shared" ref="D38:D41" si="7">C38*B38*(10^(-3))</f>
        <v>0</v>
      </c>
      <c r="F38" s="90" t="s">
        <v>94</v>
      </c>
      <c r="G38" s="90">
        <f>H28*G37</f>
        <v>84.7621383</v>
      </c>
      <c r="H38" s="83"/>
    </row>
    <row r="39">
      <c r="A39" s="68" t="s">
        <v>95</v>
      </c>
      <c r="B39" s="69"/>
      <c r="C39" s="70"/>
      <c r="D39" s="80">
        <f t="shared" si="7"/>
        <v>0</v>
      </c>
      <c r="F39" s="91" t="s">
        <v>96</v>
      </c>
      <c r="G39" s="91">
        <f>D3-(G35+G38)</f>
        <v>0</v>
      </c>
      <c r="H39" s="83"/>
    </row>
    <row r="40">
      <c r="A40" s="68" t="s">
        <v>31</v>
      </c>
      <c r="B40" s="69"/>
      <c r="C40" s="70"/>
      <c r="D40" s="80">
        <f t="shared" si="7"/>
        <v>0</v>
      </c>
      <c r="F40" s="90" t="s">
        <v>97</v>
      </c>
      <c r="G40" s="90">
        <f>G37+G34</f>
        <v>1351.968234</v>
      </c>
      <c r="H40" s="83"/>
    </row>
    <row r="41">
      <c r="A41" s="68"/>
      <c r="B41" s="69"/>
      <c r="C41" s="70"/>
      <c r="D41" s="80">
        <f t="shared" si="7"/>
        <v>0</v>
      </c>
      <c r="F41" s="90" t="s">
        <v>81</v>
      </c>
      <c r="G41" s="90">
        <f>G40/24</f>
        <v>56.33200977</v>
      </c>
      <c r="H41" s="83"/>
    </row>
    <row r="42">
      <c r="A42" s="92"/>
      <c r="B42" s="6">
        <f>SUM(C26:C41)-C35</f>
        <v>490.49</v>
      </c>
      <c r="C42" s="78" t="s">
        <v>98</v>
      </c>
      <c r="D42" s="93">
        <f>SUM(D26:D41)</f>
        <v>16.378617</v>
      </c>
      <c r="H42" s="83"/>
    </row>
    <row r="43">
      <c r="A43" s="94"/>
      <c r="B43" s="95"/>
      <c r="C43" s="96" t="s">
        <v>79</v>
      </c>
      <c r="D43" s="96">
        <f>D3/D42</f>
        <v>5.275170669</v>
      </c>
      <c r="E43" s="95"/>
      <c r="F43" s="95"/>
      <c r="G43" s="95"/>
      <c r="H43" s="97"/>
    </row>
    <row r="44">
      <c r="A44" s="56" t="s">
        <v>102</v>
      </c>
      <c r="B44" s="57"/>
      <c r="C44" s="57"/>
      <c r="D44" s="58"/>
      <c r="E44" s="59" t="s">
        <v>103</v>
      </c>
      <c r="F44" s="60"/>
      <c r="G44" s="60"/>
      <c r="H44" s="61"/>
    </row>
    <row r="45">
      <c r="A45" s="92"/>
      <c r="B45" s="77" t="s">
        <v>104</v>
      </c>
      <c r="C45" s="100">
        <f>D22</f>
        <v>13.001817</v>
      </c>
      <c r="F45" s="77" t="s">
        <v>104</v>
      </c>
      <c r="G45" s="77">
        <f>H8</f>
        <v>0.01617</v>
      </c>
      <c r="H45" s="83"/>
    </row>
    <row r="46">
      <c r="A46" s="92"/>
      <c r="B46" s="77" t="s">
        <v>105</v>
      </c>
      <c r="C46" s="100">
        <f>D42</f>
        <v>16.378617</v>
      </c>
      <c r="F46" s="77" t="s">
        <v>105</v>
      </c>
      <c r="G46" s="77">
        <f>H28</f>
        <v>0.0627</v>
      </c>
      <c r="H46" s="83"/>
    </row>
    <row r="47">
      <c r="A47" s="92"/>
      <c r="B47" s="78" t="s">
        <v>106</v>
      </c>
      <c r="C47" s="78">
        <f>(C46+C45)/2</f>
        <v>14.690217</v>
      </c>
      <c r="F47" s="78" t="s">
        <v>106</v>
      </c>
      <c r="G47" s="78">
        <f>(G46+G45)/2</f>
        <v>0.039435</v>
      </c>
      <c r="H47" s="83"/>
    </row>
    <row r="48">
      <c r="A48" s="92"/>
      <c r="B48" s="78" t="s">
        <v>107</v>
      </c>
      <c r="C48" s="78">
        <f>D3/C47</f>
        <v>5.881465196</v>
      </c>
      <c r="F48" s="78" t="s">
        <v>107</v>
      </c>
      <c r="G48" s="78">
        <f>D3/G47</f>
        <v>2190.947128</v>
      </c>
      <c r="H48" s="83"/>
    </row>
    <row r="49">
      <c r="A49" s="92"/>
      <c r="B49" s="78" t="s">
        <v>108</v>
      </c>
      <c r="C49" s="78">
        <v>0.0</v>
      </c>
      <c r="F49" s="78" t="s">
        <v>108</v>
      </c>
      <c r="G49" s="78">
        <v>91.0</v>
      </c>
      <c r="H49" s="83"/>
    </row>
    <row r="50">
      <c r="A50" s="92"/>
      <c r="H50" s="83"/>
    </row>
    <row r="51">
      <c r="A51" s="92"/>
      <c r="E51" s="98" t="s">
        <v>83</v>
      </c>
      <c r="F51" s="51"/>
      <c r="G51" s="51"/>
      <c r="H51" s="99"/>
    </row>
    <row r="52">
      <c r="A52" s="92"/>
      <c r="F52" s="85" t="s">
        <v>84</v>
      </c>
      <c r="H52" s="87" t="s">
        <v>101</v>
      </c>
    </row>
    <row r="53">
      <c r="A53" s="92" t="s">
        <v>109</v>
      </c>
      <c r="F53" s="88" t="s">
        <v>86</v>
      </c>
      <c r="G53" s="88">
        <v>0.1</v>
      </c>
      <c r="H53" s="87">
        <f>G53/B57</f>
        <v>3</v>
      </c>
    </row>
    <row r="54">
      <c r="A54" s="92" t="s">
        <v>110</v>
      </c>
      <c r="F54" s="88" t="s">
        <v>87</v>
      </c>
      <c r="G54" s="88">
        <f>C47*G53</f>
        <v>1.4690217</v>
      </c>
      <c r="H54" s="89" t="s">
        <v>88</v>
      </c>
    </row>
    <row r="55">
      <c r="A55" s="92" t="s">
        <v>111</v>
      </c>
      <c r="F55" s="90"/>
      <c r="G55" s="90"/>
      <c r="H55" s="89" t="s">
        <v>90</v>
      </c>
    </row>
    <row r="56">
      <c r="A56" s="77" t="s">
        <v>76</v>
      </c>
      <c r="B56" s="77">
        <f>(F28+F8)/2</f>
        <v>2</v>
      </c>
      <c r="F56" s="90" t="s">
        <v>92</v>
      </c>
      <c r="G56" s="90">
        <f>(D3-G54)/G47</f>
        <v>2153.695405</v>
      </c>
      <c r="H56" s="89" t="s">
        <v>93</v>
      </c>
    </row>
    <row r="57">
      <c r="A57" s="81" t="s">
        <v>78</v>
      </c>
      <c r="B57" s="77">
        <f>B56/60</f>
        <v>0.03333333333</v>
      </c>
      <c r="F57" s="90" t="s">
        <v>94</v>
      </c>
      <c r="G57" s="90">
        <f>G56*G47</f>
        <v>84.9309783</v>
      </c>
      <c r="H57" s="83"/>
    </row>
    <row r="58">
      <c r="A58" s="92" t="s">
        <v>112</v>
      </c>
      <c r="F58" s="91" t="s">
        <v>96</v>
      </c>
      <c r="G58" s="91">
        <f>D3-(G54+G57)</f>
        <v>0</v>
      </c>
      <c r="H58" s="83"/>
    </row>
    <row r="59">
      <c r="A59" s="92"/>
      <c r="F59" s="90" t="s">
        <v>97</v>
      </c>
      <c r="G59" s="90">
        <f>G56+G53</f>
        <v>2153.795405</v>
      </c>
      <c r="H59" s="83"/>
    </row>
    <row r="60">
      <c r="A60" s="94"/>
      <c r="B60" s="95"/>
      <c r="C60" s="95"/>
      <c r="D60" s="95"/>
      <c r="E60" s="95"/>
      <c r="F60" s="90" t="s">
        <v>81</v>
      </c>
      <c r="G60" s="90">
        <f>G59/24</f>
        <v>89.74147521</v>
      </c>
      <c r="H60" s="97"/>
    </row>
  </sheetData>
  <mergeCells count="13">
    <mergeCell ref="E32:H32"/>
    <mergeCell ref="F33:G33"/>
    <mergeCell ref="A44:D44"/>
    <mergeCell ref="E44:H44"/>
    <mergeCell ref="E51:H51"/>
    <mergeCell ref="F52:G52"/>
    <mergeCell ref="A1:D1"/>
    <mergeCell ref="A4:D4"/>
    <mergeCell ref="E4:H4"/>
    <mergeCell ref="E12:H12"/>
    <mergeCell ref="F13:G13"/>
    <mergeCell ref="A24:D24"/>
    <mergeCell ref="E24:H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2020-11-19T05:19:10Z</dcterms:created>
  <dc:creator>Brendan Truong</dc:creator>
</cp:coreProperties>
</file>