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8F0B5F10-87CC-4BB4-8E2D-F2AF0F994DBD}" xr6:coauthVersionLast="45" xr6:coauthVersionMax="45" xr10:uidLastSave="{00000000-0000-0000-0000-000000000000}"/>
  <bookViews>
    <workbookView xWindow="-120" yWindow="-120" windowWidth="20730" windowHeight="11160" xr2:uid="{585D6171-ECF7-41C7-B6BD-4F8C4EFEB285}"/>
  </bookViews>
  <sheets>
    <sheet name="Precificação" sheetId="1" r:id="rId1"/>
    <sheet name="Esto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C4" i="1"/>
  <c r="D4" i="1" s="1"/>
  <c r="C14" i="1" l="1"/>
  <c r="D14" i="1" s="1"/>
  <c r="C13" i="1"/>
  <c r="C6" i="1"/>
  <c r="G4" i="1" s="1"/>
  <c r="C15" i="1" l="1"/>
  <c r="D13" i="1"/>
  <c r="C16" i="1"/>
  <c r="G12" i="1"/>
  <c r="G10" i="1"/>
  <c r="G13" i="1" s="1"/>
  <c r="C7" i="1"/>
  <c r="G2" i="1"/>
  <c r="G5" i="1" s="1"/>
  <c r="C21" i="2"/>
  <c r="E21" i="2" s="1"/>
  <c r="G21" i="2" s="1"/>
  <c r="C22" i="2"/>
  <c r="C5" i="2"/>
  <c r="E5" i="2" s="1"/>
  <c r="G5" i="2" s="1"/>
  <c r="C2" i="2"/>
  <c r="E2" i="2"/>
  <c r="G2" i="2" s="1"/>
  <c r="C10" i="2"/>
  <c r="E10" i="2" s="1"/>
  <c r="G10" i="2" s="1"/>
  <c r="G3" i="2"/>
  <c r="G4" i="2"/>
  <c r="G6" i="2"/>
  <c r="G7" i="2"/>
  <c r="G8" i="2"/>
  <c r="G9" i="2"/>
  <c r="G11" i="2"/>
  <c r="G13" i="2"/>
  <c r="G14" i="2"/>
  <c r="G15" i="2"/>
  <c r="G16" i="2"/>
  <c r="G17" i="2"/>
  <c r="G18" i="2"/>
  <c r="G19" i="2"/>
  <c r="G20" i="2"/>
  <c r="G22" i="2"/>
  <c r="G23" i="2"/>
  <c r="G24" i="2"/>
  <c r="G25" i="2"/>
  <c r="G26" i="2"/>
  <c r="G27" i="2"/>
  <c r="G28" i="2"/>
  <c r="G29" i="2"/>
  <c r="G30" i="2"/>
  <c r="C13" i="2"/>
  <c r="E13" i="2" s="1"/>
  <c r="C30" i="2"/>
  <c r="E30" i="2" s="1"/>
  <c r="E22" i="2"/>
  <c r="E3" i="2"/>
  <c r="E4" i="2"/>
  <c r="E6" i="2"/>
  <c r="E7" i="2"/>
  <c r="E8" i="2"/>
  <c r="E9" i="2"/>
  <c r="E11" i="2"/>
  <c r="E12" i="2"/>
  <c r="G12" i="2" s="1"/>
  <c r="E14" i="2"/>
  <c r="E15" i="2"/>
  <c r="E16" i="2"/>
  <c r="E17" i="2"/>
  <c r="E18" i="2"/>
  <c r="E19" i="2"/>
  <c r="E20" i="2"/>
  <c r="E23" i="2"/>
  <c r="E24" i="2"/>
  <c r="E25" i="2"/>
  <c r="E26" i="2"/>
  <c r="E27" i="2"/>
  <c r="E28" i="2"/>
  <c r="E29" i="2"/>
  <c r="G14" i="1" l="1"/>
  <c r="G16" i="1" s="1" a="1"/>
  <c r="G16" i="1" s="1"/>
  <c r="G6" i="1"/>
  <c r="G7" i="1" s="1" a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<sst xmlns="http://schemas.openxmlformats.org/spreadsheetml/2006/main" count="72" uniqueCount="65">
  <si>
    <t>Cálculo frete transportadora</t>
  </si>
  <si>
    <t>https://melhorenvio.com.br/calculadora</t>
  </si>
  <si>
    <t>Branco</t>
  </si>
  <si>
    <t>Cru</t>
  </si>
  <si>
    <t>Marsala</t>
  </si>
  <si>
    <t>Vermelho</t>
  </si>
  <si>
    <t>Cinza</t>
  </si>
  <si>
    <t>Jeans</t>
  </si>
  <si>
    <t>Rosa Pink</t>
  </si>
  <si>
    <t>Rosa Chiclete</t>
  </si>
  <si>
    <t>Rosa bebê</t>
  </si>
  <si>
    <t>Rosa Antigo (rosê)</t>
  </si>
  <si>
    <t>Grafite/chumbo</t>
  </si>
  <si>
    <t>Verde Militar</t>
  </si>
  <si>
    <t>Verde Menta</t>
  </si>
  <si>
    <t>Preto</t>
  </si>
  <si>
    <t>Azul bebê</t>
  </si>
  <si>
    <t>Azul royal</t>
  </si>
  <si>
    <t xml:space="preserve">Roxo </t>
  </si>
  <si>
    <t>Azul petróleo</t>
  </si>
  <si>
    <t>Azul Marinho</t>
  </si>
  <si>
    <t xml:space="preserve">Azul </t>
  </si>
  <si>
    <t xml:space="preserve">Verde </t>
  </si>
  <si>
    <t>Verde bebê</t>
  </si>
  <si>
    <t>Lilás</t>
  </si>
  <si>
    <t>Amarelo</t>
  </si>
  <si>
    <t>Amarelo bebê</t>
  </si>
  <si>
    <t>Marrom</t>
  </si>
  <si>
    <t>Avelã</t>
  </si>
  <si>
    <t>Coral</t>
  </si>
  <si>
    <t>Quantidade atual (kg)</t>
  </si>
  <si>
    <t>Saída prevista (kg)</t>
  </si>
  <si>
    <t>Disponível (kg)</t>
  </si>
  <si>
    <t xml:space="preserve">Entrada prevista (kg) </t>
  </si>
  <si>
    <t>Encomenda(s) referente(s)</t>
  </si>
  <si>
    <t>Rosa</t>
  </si>
  <si>
    <t>Cachepô Rudiele +</t>
  </si>
  <si>
    <t>Cachepô 8x8 Leilane + Cachepô 9x9 Leilane + Detalhe cesto Muriel + Cachepô 8x6 Muriel</t>
  </si>
  <si>
    <t>Cesto Muriel + Cachepôs 12x8 Muriel</t>
  </si>
  <si>
    <t>Necessidade de compra</t>
  </si>
  <si>
    <t>Cachepô Brenda + Sousplat Leilane + Cesto 30x30 Natália + Tapete Natália</t>
  </si>
  <si>
    <t xml:space="preserve">Cachepô 6x6 Leilane + Tapete Camila </t>
  </si>
  <si>
    <t>Cachepô Rudiele + Cesto 30x30 Natália + Tapete Natália + Tapete Camila</t>
  </si>
  <si>
    <t>Cachepô Brenda + Cachepô Rudiele + Cesto 30x30 Natália + Tapete Natália + Tapete Camila</t>
  </si>
  <si>
    <t>Coração Morgana</t>
  </si>
  <si>
    <t>Preço sem lucro</t>
  </si>
  <si>
    <t>Preço em fio</t>
  </si>
  <si>
    <t>Preço mão de obra</t>
  </si>
  <si>
    <t>Total sem lucro</t>
  </si>
  <si>
    <t>Diâmetro (cm)</t>
  </si>
  <si>
    <t>Altura (cm)</t>
  </si>
  <si>
    <t>Área da Base (cm²)</t>
  </si>
  <si>
    <t>Área lateral (cm²)</t>
  </si>
  <si>
    <t>Área total (cm²)</t>
  </si>
  <si>
    <t>Peso em fio (kg)</t>
  </si>
  <si>
    <t>Cálculo Cestos Quadrados</t>
  </si>
  <si>
    <t>Cálculo cestos circulares/tapetes/sousplats</t>
  </si>
  <si>
    <t>Preço máximo</t>
  </si>
  <si>
    <t>Lado 1 (cm)</t>
  </si>
  <si>
    <t>Lado 2 (cm)</t>
  </si>
  <si>
    <t>Área Lateral (cm²)</t>
  </si>
  <si>
    <t>Peso em Fio (kg)</t>
  </si>
  <si>
    <t>Tempo estimado (h)</t>
  </si>
  <si>
    <t>Tempo real (h)</t>
  </si>
  <si>
    <t xml:space="preserve">Preço em fio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</si>
</sst>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E0048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E094E2"/>
        <bgColor indexed="64"/>
      </patternFill>
    </fill>
    <fill>
      <patternFill patternType="solid">
        <fgColor rgb="FFCEAB4A"/>
        <bgColor indexed="64"/>
      </patternFill>
    </fill>
    <fill>
      <patternFill patternType="solid">
        <fgColor rgb="FFFF0DE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A0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30" borderId="0" xfId="0" applyFill="1" applyBorder="1" applyAlignment="1"/>
    <xf numFmtId="0" fontId="0" fillId="30" borderId="0" xfId="0" applyFill="1" applyBorder="1"/>
    <xf numFmtId="0" fontId="0" fillId="30" borderId="12" xfId="0" applyFill="1" applyBorder="1"/>
    <xf numFmtId="164" fontId="0" fillId="32" borderId="7" xfId="0" applyNumberFormat="1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32" borderId="7" xfId="0" applyFill="1" applyBorder="1" applyAlignment="1">
      <alignment horizontal="center" vertical="center"/>
    </xf>
    <xf numFmtId="164" fontId="0" fillId="32" borderId="8" xfId="0" applyNumberFormat="1" applyFill="1" applyBorder="1" applyAlignment="1">
      <alignment horizontal="center" vertical="center"/>
    </xf>
    <xf numFmtId="164" fontId="0" fillId="32" borderId="22" xfId="0" applyNumberFormat="1" applyFill="1" applyBorder="1" applyAlignment="1">
      <alignment horizontal="center" vertical="center"/>
    </xf>
    <xf numFmtId="0" fontId="0" fillId="0" borderId="0" xfId="0" applyBorder="1"/>
    <xf numFmtId="0" fontId="0" fillId="32" borderId="19" xfId="0" applyFill="1" applyBorder="1" applyAlignment="1">
      <alignment horizontal="center" vertical="center"/>
    </xf>
    <xf numFmtId="0" fontId="0" fillId="32" borderId="25" xfId="0" applyFill="1" applyBorder="1" applyAlignment="1">
      <alignment horizontal="center" vertical="center"/>
    </xf>
    <xf numFmtId="0" fontId="0" fillId="30" borderId="29" xfId="0" applyFill="1" applyBorder="1" applyAlignment="1"/>
    <xf numFmtId="164" fontId="0" fillId="32" borderId="8" xfId="0" applyNumberFormat="1" applyFill="1" applyBorder="1" applyAlignment="1">
      <alignment horizontal="center" vertical="center"/>
    </xf>
    <xf numFmtId="164" fontId="0" fillId="32" borderId="20" xfId="0" applyNumberFormat="1" applyFill="1" applyBorder="1" applyAlignment="1">
      <alignment horizontal="center" vertical="center"/>
    </xf>
    <xf numFmtId="0" fontId="0" fillId="31" borderId="21" xfId="0" applyFill="1" applyBorder="1" applyAlignment="1">
      <alignment horizontal="left" vertical="center"/>
    </xf>
    <xf numFmtId="0" fontId="0" fillId="31" borderId="10" xfId="0" applyFill="1" applyBorder="1" applyAlignment="1">
      <alignment horizontal="left" vertical="center"/>
    </xf>
    <xf numFmtId="0" fontId="0" fillId="31" borderId="9" xfId="0" applyFill="1" applyBorder="1" applyAlignment="1">
      <alignment horizontal="left" vertical="center"/>
    </xf>
    <xf numFmtId="0" fontId="0" fillId="31" borderId="17" xfId="0" applyFill="1" applyBorder="1" applyAlignment="1">
      <alignment horizontal="left" vertical="center"/>
    </xf>
    <xf numFmtId="0" fontId="0" fillId="31" borderId="18" xfId="0" applyFill="1" applyBorder="1" applyAlignment="1">
      <alignment horizontal="left" vertical="center"/>
    </xf>
    <xf numFmtId="0" fontId="0" fillId="31" borderId="1" xfId="0" applyFill="1" applyBorder="1" applyAlignment="1">
      <alignment horizontal="left" vertical="center"/>
    </xf>
    <xf numFmtId="0" fontId="0" fillId="31" borderId="2" xfId="0" applyFill="1" applyBorder="1" applyAlignment="1">
      <alignment horizontal="left" vertical="center"/>
    </xf>
    <xf numFmtId="0" fontId="0" fillId="31" borderId="24" xfId="0" applyFill="1" applyBorder="1" applyAlignment="1">
      <alignment horizontal="left" vertical="center"/>
    </xf>
    <xf numFmtId="0" fontId="0" fillId="31" borderId="6" xfId="0" applyFill="1" applyBorder="1" applyAlignment="1">
      <alignment horizontal="left" vertical="center"/>
    </xf>
    <xf numFmtId="0" fontId="0" fillId="31" borderId="5" xfId="0" applyFill="1" applyBorder="1" applyAlignment="1">
      <alignment horizontal="left" vertical="center"/>
    </xf>
    <xf numFmtId="0" fontId="0" fillId="31" borderId="4" xfId="0" applyFill="1" applyBorder="1" applyAlignment="1">
      <alignment horizontal="left" vertical="center"/>
    </xf>
    <xf numFmtId="0" fontId="0" fillId="31" borderId="15" xfId="0" applyFill="1" applyBorder="1" applyAlignment="1">
      <alignment horizontal="left" vertical="center"/>
    </xf>
    <xf numFmtId="0" fontId="0" fillId="31" borderId="0" xfId="0" applyFill="1" applyBorder="1" applyAlignment="1">
      <alignment horizontal="left" vertic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29" borderId="26" xfId="0" applyFill="1" applyBorder="1" applyAlignment="1">
      <alignment horizontal="center"/>
    </xf>
    <xf numFmtId="0" fontId="0" fillId="29" borderId="27" xfId="0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0" fillId="31" borderId="13" xfId="0" applyFill="1" applyBorder="1" applyAlignment="1">
      <alignment horizontal="left" vertical="center"/>
    </xf>
    <xf numFmtId="0" fontId="0" fillId="31" borderId="12" xfId="0" applyFill="1" applyBorder="1" applyAlignment="1">
      <alignment horizontal="left" vertical="center"/>
    </xf>
    <xf numFmtId="0" fontId="0" fillId="31" borderId="23" xfId="0" applyFill="1" applyBorder="1" applyAlignment="1">
      <alignment horizontal="left" vertical="center"/>
    </xf>
    <xf numFmtId="0" fontId="0" fillId="31" borderId="33" xfId="0" applyFill="1" applyBorder="1" applyAlignment="1">
      <alignment horizontal="left" vertical="center"/>
    </xf>
    <xf numFmtId="0" fontId="0" fillId="32" borderId="14" xfId="0" applyFill="1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5FFA0"/>
      <color rgb="FF25DBFF"/>
      <color rgb="FF99FF99"/>
      <color rgb="FF66FF66"/>
      <color rgb="FFFF0DE2"/>
      <color rgb="FFCEAB4A"/>
      <color rgb="FFBD9933"/>
      <color rgb="FFAB8D61"/>
      <color rgb="FFBDA86B"/>
      <color rgb="FFBDB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lhorenvio.com.br/calculad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4AE4-EB47-4E80-8AF8-48410BA33AE0}">
  <dimension ref="A1:U33"/>
  <sheetViews>
    <sheetView tabSelected="1" workbookViewId="0">
      <selection activeCell="C2" sqref="C2"/>
    </sheetView>
  </sheetViews>
  <sheetFormatPr defaultRowHeight="15" x14ac:dyDescent="0.25"/>
  <cols>
    <col min="1" max="1" width="10" customWidth="1"/>
    <col min="4" max="4" width="6.28515625" customWidth="1"/>
    <col min="6" max="6" width="12.7109375" customWidth="1"/>
    <col min="7" max="7" width="16.140625" customWidth="1"/>
    <col min="11" max="11" width="10.140625" customWidth="1"/>
    <col min="12" max="12" width="12.85546875" customWidth="1"/>
    <col min="14" max="14" width="10.42578125" customWidth="1"/>
    <col min="17" max="17" width="11.28515625" customWidth="1"/>
  </cols>
  <sheetData>
    <row r="1" spans="1:7" ht="15.75" thickBot="1" x14ac:dyDescent="0.3">
      <c r="A1" s="63" t="s">
        <v>56</v>
      </c>
      <c r="B1" s="64"/>
      <c r="C1" s="64"/>
      <c r="D1" s="64"/>
      <c r="E1" s="64"/>
      <c r="F1" s="64"/>
      <c r="G1" s="65"/>
    </row>
    <row r="2" spans="1:7" x14ac:dyDescent="0.25">
      <c r="A2" s="57" t="s">
        <v>49</v>
      </c>
      <c r="B2" s="54"/>
      <c r="C2" s="45">
        <v>27</v>
      </c>
      <c r="D2" s="47"/>
      <c r="E2" s="53" t="s">
        <v>62</v>
      </c>
      <c r="F2" s="54"/>
      <c r="G2" s="46">
        <f>ROUND((C6*1)/800,2)</f>
        <v>2.09</v>
      </c>
    </row>
    <row r="3" spans="1:7" x14ac:dyDescent="0.25">
      <c r="A3" s="58" t="s">
        <v>50</v>
      </c>
      <c r="B3" s="56"/>
      <c r="C3" s="39">
        <v>13</v>
      </c>
      <c r="D3" s="35"/>
      <c r="E3" s="55" t="s">
        <v>63</v>
      </c>
      <c r="F3" s="56"/>
      <c r="G3" s="41">
        <v>0</v>
      </c>
    </row>
    <row r="4" spans="1:7" x14ac:dyDescent="0.25">
      <c r="A4" s="58" t="s">
        <v>51</v>
      </c>
      <c r="B4" s="56"/>
      <c r="C4" s="39">
        <f>ROUND(3.141592*((C2/2)^2),2)</f>
        <v>572.55999999999995</v>
      </c>
      <c r="D4" s="35">
        <f>ROUND(C4/2800,2)</f>
        <v>0.2</v>
      </c>
      <c r="E4" s="55" t="s">
        <v>64</v>
      </c>
      <c r="F4" s="56"/>
      <c r="G4" s="38">
        <f>ROUND((C6/2800)*20,2)</f>
        <v>11.97</v>
      </c>
    </row>
    <row r="5" spans="1:7" x14ac:dyDescent="0.25">
      <c r="A5" s="58" t="s">
        <v>52</v>
      </c>
      <c r="B5" s="56"/>
      <c r="C5" s="39">
        <f>ROUND(2*3.141592*(C2/2)*C3,2)</f>
        <v>1102.7</v>
      </c>
      <c r="D5" s="35">
        <f>ROUND(C5/2800,2)</f>
        <v>0.39</v>
      </c>
      <c r="E5" s="55" t="s">
        <v>47</v>
      </c>
      <c r="F5" s="56"/>
      <c r="G5" s="38">
        <f>LARGE(G2:G3,1)*10</f>
        <v>20.9</v>
      </c>
    </row>
    <row r="6" spans="1:7" x14ac:dyDescent="0.25">
      <c r="A6" s="58" t="s">
        <v>53</v>
      </c>
      <c r="B6" s="56"/>
      <c r="C6" s="39">
        <f>C4+C5</f>
        <v>1675.26</v>
      </c>
      <c r="D6" s="35"/>
      <c r="E6" s="59" t="s">
        <v>48</v>
      </c>
      <c r="F6" s="60"/>
      <c r="G6" s="42">
        <f>ROUND(G4+G5,2)</f>
        <v>32.869999999999997</v>
      </c>
    </row>
    <row r="7" spans="1:7" x14ac:dyDescent="0.25">
      <c r="A7" s="71" t="s">
        <v>54</v>
      </c>
      <c r="B7" s="60"/>
      <c r="C7" s="73">
        <f>ROUND(C6/2800,2)</f>
        <v>0.6</v>
      </c>
      <c r="D7" s="35"/>
      <c r="E7" s="59" t="s">
        <v>57</v>
      </c>
      <c r="F7" s="60"/>
      <c r="G7" s="48" cm="1">
        <f t="array" ref="G7">_xlfn.IFS(G6&lt;6,12,G6&lt;10,15,G6&lt;12,18,G6&lt;15,22,G6&lt;18,28,G6&lt;22,32,G6&lt;25,35,G6&lt;30,40,G6&lt;35,45,G6&lt;40,50,G6&lt;45,55,G6&lt;48,60,G6&lt;52,65,G6&lt;55,70,G6&lt;58,75,G6&lt;62,80,G6&lt;66,85,G6&lt;70,90,G6&lt;74,95,G6&lt;80,100,G6&lt;84,105,G6&lt;88,110,G6&lt;92,115,G6&lt;96,120,G6&lt;100,125,G6&lt;104,130,G6&lt;108,140,G6&lt;108,135,G6&lt;112,140,G6&lt;116,145,G6&lt;120,150,G6&lt;124,155,G6&lt;128,160,G6&lt;132,165,G6&lt;136,170,G6&lt;140,175,G6&lt;144,180,G6&lt;148,185,G6&lt;152,190,G6&lt;156,195,G6&lt;160,200,G6&lt;164,205,G6&lt;168,210,G6&lt;172,215,G6&lt;176,220,G6&lt;180,225,G6&lt;184,230,G6&lt;188,235,G6&lt;192,240,G6&lt;196,245,G6&lt;200,250,G6&gt;=200,G6+(0.25*G6))</f>
        <v>45</v>
      </c>
    </row>
    <row r="8" spans="1:7" ht="15.75" thickBot="1" x14ac:dyDescent="0.3">
      <c r="A8" s="72"/>
      <c r="B8" s="62"/>
      <c r="C8" s="74"/>
      <c r="D8" s="44"/>
      <c r="E8" s="69"/>
      <c r="F8" s="70"/>
      <c r="G8" s="49"/>
    </row>
    <row r="9" spans="1:7" ht="15.75" thickBot="1" x14ac:dyDescent="0.3">
      <c r="A9" s="66" t="s">
        <v>55</v>
      </c>
      <c r="B9" s="67"/>
      <c r="C9" s="67"/>
      <c r="D9" s="67"/>
      <c r="E9" s="67"/>
      <c r="F9" s="67"/>
      <c r="G9" s="68"/>
    </row>
    <row r="10" spans="1:7" x14ac:dyDescent="0.25">
      <c r="A10" s="57" t="s">
        <v>58</v>
      </c>
      <c r="B10" s="54"/>
      <c r="C10" s="45">
        <v>20</v>
      </c>
      <c r="D10" s="36"/>
      <c r="E10" s="53" t="s">
        <v>62</v>
      </c>
      <c r="F10" s="54"/>
      <c r="G10" s="46">
        <f>ROUND((C15*1)/900,2)</f>
        <v>1.33</v>
      </c>
    </row>
    <row r="11" spans="1:7" x14ac:dyDescent="0.25">
      <c r="A11" s="58" t="s">
        <v>59</v>
      </c>
      <c r="B11" s="56"/>
      <c r="C11" s="39">
        <v>20</v>
      </c>
      <c r="D11" s="36"/>
      <c r="E11" s="55" t="s">
        <v>63</v>
      </c>
      <c r="F11" s="56"/>
      <c r="G11" s="41">
        <v>0</v>
      </c>
    </row>
    <row r="12" spans="1:7" x14ac:dyDescent="0.25">
      <c r="A12" s="58" t="s">
        <v>50</v>
      </c>
      <c r="B12" s="56"/>
      <c r="C12" s="39">
        <v>10</v>
      </c>
      <c r="D12" s="36"/>
      <c r="E12" s="55" t="s">
        <v>46</v>
      </c>
      <c r="F12" s="56"/>
      <c r="G12" s="38">
        <f>ROUND((C15/2800)*20,2)</f>
        <v>8.57</v>
      </c>
    </row>
    <row r="13" spans="1:7" x14ac:dyDescent="0.25">
      <c r="A13" s="58" t="s">
        <v>51</v>
      </c>
      <c r="B13" s="56"/>
      <c r="C13" s="39">
        <f>C10*C11</f>
        <v>400</v>
      </c>
      <c r="D13" s="36">
        <f t="shared" ref="D13:D14" si="0">ROUND(C13/2800,2)</f>
        <v>0.14000000000000001</v>
      </c>
      <c r="E13" s="55" t="s">
        <v>47</v>
      </c>
      <c r="F13" s="56"/>
      <c r="G13" s="38">
        <f>ROUND(LARGE(G10:G11,1)*10,2)</f>
        <v>13.3</v>
      </c>
    </row>
    <row r="14" spans="1:7" x14ac:dyDescent="0.25">
      <c r="A14" s="58" t="s">
        <v>60</v>
      </c>
      <c r="B14" s="56"/>
      <c r="C14" s="39">
        <f>2*(C10*C12+C11*C12)</f>
        <v>800</v>
      </c>
      <c r="D14" s="36">
        <f t="shared" si="0"/>
        <v>0.28999999999999998</v>
      </c>
      <c r="E14" s="59" t="s">
        <v>45</v>
      </c>
      <c r="F14" s="60"/>
      <c r="G14" s="48">
        <f>ROUND(G12+G13,2)</f>
        <v>21.87</v>
      </c>
    </row>
    <row r="15" spans="1:7" x14ac:dyDescent="0.25">
      <c r="A15" s="58" t="s">
        <v>53</v>
      </c>
      <c r="B15" s="56"/>
      <c r="C15" s="39">
        <f>2*(C10*C12+C11*C12)+C13</f>
        <v>1200</v>
      </c>
      <c r="D15" s="36"/>
      <c r="E15" s="61"/>
      <c r="F15" s="62"/>
      <c r="G15" s="49"/>
    </row>
    <row r="16" spans="1:7" ht="15.75" thickBot="1" x14ac:dyDescent="0.3">
      <c r="A16" s="52" t="s">
        <v>61</v>
      </c>
      <c r="B16" s="51"/>
      <c r="C16" s="40">
        <f>ROUND(C15/2800,2)</f>
        <v>0.43</v>
      </c>
      <c r="D16" s="37"/>
      <c r="E16" s="50" t="s">
        <v>57</v>
      </c>
      <c r="F16" s="51"/>
      <c r="G16" s="43" cm="1">
        <f t="array" ref="G16">_xlfn.IFS(G14&lt;6,10,G14&lt;10,12,G14&lt;12,18,G14&lt;15,22,G14&lt;18,28,G14&lt;22,32,G14&lt;25,35,G14&lt;30,40,G14&lt;35,45,G14&lt;40,50,G14&lt;45,55,G14&lt;48,60,G14&lt;52,65,G14&lt;55,70,G14&lt;58,75,G14&lt;62,80,G14&lt;66,85,G14&lt;70,90,G14&lt;74,95,G14&lt;80,100,G14&lt;84,105,G14&lt;88,110,G14&lt;92,115,G14&lt;96,120,G14&lt;100,125,G14&lt;104,130,G14&lt;108,140,G14&lt;108,135,G14&lt;112,140,G14&lt;116,145,G14&lt;120,150,G14&lt;124,155,G14&lt;128,160,G14&lt;132,165,G14&lt;136,170,G14&lt;140,175,G14&lt;144,180,G14&lt;148,185,G14&lt;152,190,G14&lt;156,195,G14&lt;160,200,G14&lt;164,205,G14&lt;168,210,G14&lt;172,215,G14&lt;176,220,G14&lt;180,225,G14&lt;184,230,G14&lt;188,235,G14&lt;192,240,G14&lt;196,245,G14&lt;200,250,G14&gt;=200,G14+(0.25*G14))</f>
        <v>32</v>
      </c>
    </row>
    <row r="20" spans="1:21" x14ac:dyDescent="0.25">
      <c r="A20" t="s">
        <v>0</v>
      </c>
    </row>
    <row r="21" spans="1:21" x14ac:dyDescent="0.25">
      <c r="A21" s="1" t="s">
        <v>1</v>
      </c>
    </row>
    <row r="23" spans="1:21" x14ac:dyDescent="0.25"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/>
      <c r="T23" s="3"/>
      <c r="U23" s="2"/>
    </row>
    <row r="24" spans="1:21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B25" s="33"/>
      <c r="F25" s="34"/>
      <c r="G25" s="2"/>
      <c r="H25" s="2"/>
      <c r="I25" s="2"/>
      <c r="J25" s="34"/>
      <c r="K25" s="2"/>
      <c r="L25" s="2"/>
      <c r="M25" s="2"/>
      <c r="N25" s="34"/>
      <c r="O25" s="2"/>
      <c r="P25" s="2"/>
      <c r="Q25" s="2"/>
      <c r="R25" s="34"/>
      <c r="S25" s="2"/>
      <c r="T25" s="2"/>
      <c r="U25" s="2"/>
    </row>
    <row r="26" spans="1:21" x14ac:dyDescent="0.25">
      <c r="B26" s="33"/>
      <c r="F26" s="34"/>
      <c r="G26" s="2"/>
      <c r="H26" s="2"/>
      <c r="I26" s="2"/>
      <c r="J26" s="34"/>
      <c r="K26" s="2"/>
      <c r="L26" s="2"/>
      <c r="M26" s="2"/>
      <c r="N26" s="34"/>
      <c r="O26" s="2"/>
      <c r="P26" s="2"/>
      <c r="Q26" s="2"/>
      <c r="R26" s="34"/>
      <c r="S26" s="2"/>
      <c r="T26" s="2"/>
      <c r="U26" s="2"/>
    </row>
    <row r="27" spans="1:21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6:21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mergeCells count="30">
    <mergeCell ref="A1:G1"/>
    <mergeCell ref="A9:G9"/>
    <mergeCell ref="E2:F2"/>
    <mergeCell ref="E3:F3"/>
    <mergeCell ref="E4:F4"/>
    <mergeCell ref="E5:F5"/>
    <mergeCell ref="A2:B2"/>
    <mergeCell ref="A3:B3"/>
    <mergeCell ref="A4:B4"/>
    <mergeCell ref="A5:B5"/>
    <mergeCell ref="A6:B6"/>
    <mergeCell ref="E6:F6"/>
    <mergeCell ref="E7:F8"/>
    <mergeCell ref="G7:G8"/>
    <mergeCell ref="A7:B8"/>
    <mergeCell ref="C7:C8"/>
    <mergeCell ref="G14:G15"/>
    <mergeCell ref="E16:F16"/>
    <mergeCell ref="A16:B16"/>
    <mergeCell ref="E10:F10"/>
    <mergeCell ref="E11:F11"/>
    <mergeCell ref="E12:F12"/>
    <mergeCell ref="E13:F13"/>
    <mergeCell ref="A10:B10"/>
    <mergeCell ref="A11:B11"/>
    <mergeCell ref="A12:B12"/>
    <mergeCell ref="A13:B13"/>
    <mergeCell ref="A14:B14"/>
    <mergeCell ref="A15:B15"/>
    <mergeCell ref="E14:F15"/>
  </mergeCells>
  <hyperlinks>
    <hyperlink ref="A21" r:id="rId1" xr:uid="{E2A17764-0A36-45F3-8D4A-E9F8C82A7DA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161A-D2C4-4B33-A0F0-485982B8AD16}">
  <dimension ref="A1:G30"/>
  <sheetViews>
    <sheetView zoomScale="90" zoomScaleNormal="90" workbookViewId="0">
      <selection activeCell="F13" sqref="F13"/>
    </sheetView>
  </sheetViews>
  <sheetFormatPr defaultRowHeight="15" x14ac:dyDescent="0.25"/>
  <cols>
    <col min="1" max="1" width="21.7109375" style="29" customWidth="1"/>
    <col min="2" max="2" width="20" customWidth="1"/>
    <col min="3" max="3" width="19.140625" customWidth="1"/>
    <col min="4" max="4" width="23.140625" customWidth="1"/>
    <col min="5" max="5" width="14.7109375" customWidth="1"/>
    <col min="6" max="6" width="24.85546875" customWidth="1"/>
    <col min="7" max="7" width="35.140625" customWidth="1"/>
  </cols>
  <sheetData>
    <row r="1" spans="1:7" x14ac:dyDescent="0.25">
      <c r="A1" s="4"/>
      <c r="B1" s="4" t="s">
        <v>30</v>
      </c>
      <c r="C1" s="4" t="s">
        <v>31</v>
      </c>
      <c r="D1" s="4" t="s">
        <v>34</v>
      </c>
      <c r="E1" s="4" t="s">
        <v>32</v>
      </c>
      <c r="F1" s="4" t="s">
        <v>33</v>
      </c>
      <c r="G1" s="4" t="s">
        <v>39</v>
      </c>
    </row>
    <row r="2" spans="1:7" x14ac:dyDescent="0.25">
      <c r="A2" s="4" t="s">
        <v>2</v>
      </c>
      <c r="B2" s="4">
        <v>3</v>
      </c>
      <c r="C2" s="4">
        <f>0.3+0.2+0.3+0.5+1</f>
        <v>2.2999999999999998</v>
      </c>
      <c r="D2" s="4" t="s">
        <v>43</v>
      </c>
      <c r="E2" s="4">
        <f>B2-C2</f>
        <v>0.70000000000000018</v>
      </c>
      <c r="F2" s="4"/>
      <c r="G2" s="29" t="str">
        <f>IF((E2+F2)&lt;0,"COMPRAR","OK")</f>
        <v>OK</v>
      </c>
    </row>
    <row r="3" spans="1:7" x14ac:dyDescent="0.25">
      <c r="A3" s="5" t="s">
        <v>15</v>
      </c>
      <c r="B3" s="4"/>
      <c r="C3" s="4"/>
      <c r="D3" s="4"/>
      <c r="E3" s="4">
        <f t="shared" ref="E3:E30" si="0">B3-C3</f>
        <v>0</v>
      </c>
      <c r="F3" s="4"/>
      <c r="G3" s="29" t="str">
        <f t="shared" ref="G3:G30" si="1">IF((E3+F3)&lt;0,"COMPRAR","OK")</f>
        <v>OK</v>
      </c>
    </row>
    <row r="4" spans="1:7" x14ac:dyDescent="0.25">
      <c r="A4" s="6" t="s">
        <v>3</v>
      </c>
      <c r="B4" s="4"/>
      <c r="C4" s="4"/>
      <c r="D4" s="4"/>
      <c r="E4" s="4">
        <f t="shared" si="0"/>
        <v>0</v>
      </c>
      <c r="F4" s="4"/>
      <c r="G4" s="29" t="str">
        <f t="shared" si="1"/>
        <v>OK</v>
      </c>
    </row>
    <row r="5" spans="1:7" x14ac:dyDescent="0.25">
      <c r="A5" s="7" t="s">
        <v>6</v>
      </c>
      <c r="B5" s="4"/>
      <c r="C5" s="29">
        <f>0.2+0.3+0.5+1.5</f>
        <v>2.5</v>
      </c>
      <c r="D5" s="29" t="s">
        <v>42</v>
      </c>
      <c r="E5" s="4">
        <f t="shared" si="0"/>
        <v>-2.5</v>
      </c>
      <c r="F5" s="4"/>
      <c r="G5" s="29" t="str">
        <f t="shared" si="1"/>
        <v>COMPRAR</v>
      </c>
    </row>
    <row r="6" spans="1:7" x14ac:dyDescent="0.25">
      <c r="A6" s="8" t="s">
        <v>12</v>
      </c>
      <c r="B6" s="4"/>
      <c r="C6" s="4"/>
      <c r="D6" s="4"/>
      <c r="E6" s="4">
        <f t="shared" si="0"/>
        <v>0</v>
      </c>
      <c r="F6" s="4"/>
      <c r="G6" s="29" t="str">
        <f t="shared" si="1"/>
        <v>OK</v>
      </c>
    </row>
    <row r="7" spans="1:7" x14ac:dyDescent="0.25">
      <c r="A7" s="9" t="s">
        <v>21</v>
      </c>
      <c r="B7" s="4"/>
      <c r="C7" s="4"/>
      <c r="D7" s="4"/>
      <c r="E7" s="4">
        <f t="shared" si="0"/>
        <v>0</v>
      </c>
      <c r="F7" s="4"/>
      <c r="G7" s="29" t="str">
        <f t="shared" si="1"/>
        <v>OK</v>
      </c>
    </row>
    <row r="8" spans="1:7" x14ac:dyDescent="0.25">
      <c r="A8" s="10" t="s">
        <v>16</v>
      </c>
      <c r="B8" s="4"/>
      <c r="C8" s="4"/>
      <c r="D8" s="4"/>
      <c r="E8" s="4">
        <f t="shared" si="0"/>
        <v>0</v>
      </c>
      <c r="F8" s="4"/>
      <c r="G8" s="29" t="str">
        <f t="shared" si="1"/>
        <v>OK</v>
      </c>
    </row>
    <row r="9" spans="1:7" x14ac:dyDescent="0.25">
      <c r="A9" s="11" t="s">
        <v>17</v>
      </c>
      <c r="B9" s="4"/>
      <c r="C9" s="4"/>
      <c r="D9" s="4"/>
      <c r="E9" s="4">
        <f t="shared" si="0"/>
        <v>0</v>
      </c>
      <c r="F9" s="4"/>
      <c r="G9" s="29" t="str">
        <f t="shared" si="1"/>
        <v>OK</v>
      </c>
    </row>
    <row r="10" spans="1:7" x14ac:dyDescent="0.25">
      <c r="A10" s="12" t="s">
        <v>20</v>
      </c>
      <c r="B10" s="4">
        <v>3</v>
      </c>
      <c r="C10" s="4">
        <f>0.3+2+0.7+1.8</f>
        <v>4.8</v>
      </c>
      <c r="D10" s="4" t="s">
        <v>40</v>
      </c>
      <c r="E10" s="4">
        <f t="shared" si="0"/>
        <v>-1.7999999999999998</v>
      </c>
      <c r="F10" s="4"/>
      <c r="G10" s="29" t="str">
        <f t="shared" si="1"/>
        <v>COMPRAR</v>
      </c>
    </row>
    <row r="11" spans="1:7" x14ac:dyDescent="0.25">
      <c r="A11" s="13" t="s">
        <v>19</v>
      </c>
      <c r="B11" s="4">
        <v>4</v>
      </c>
      <c r="C11" s="4"/>
      <c r="D11" s="4"/>
      <c r="E11" s="4">
        <f t="shared" si="0"/>
        <v>4</v>
      </c>
      <c r="F11" s="4"/>
      <c r="G11" s="29" t="str">
        <f t="shared" si="1"/>
        <v>OK</v>
      </c>
    </row>
    <row r="12" spans="1:7" x14ac:dyDescent="0.25">
      <c r="A12" s="14" t="s">
        <v>4</v>
      </c>
      <c r="B12" s="4"/>
      <c r="C12" s="4">
        <v>0.25</v>
      </c>
      <c r="D12" s="4" t="s">
        <v>44</v>
      </c>
      <c r="E12" s="4">
        <f t="shared" si="0"/>
        <v>-0.25</v>
      </c>
      <c r="F12" s="4"/>
      <c r="G12" s="29" t="str">
        <f t="shared" si="1"/>
        <v>COMPRAR</v>
      </c>
    </row>
    <row r="13" spans="1:7" x14ac:dyDescent="0.25">
      <c r="A13" s="15" t="s">
        <v>5</v>
      </c>
      <c r="B13" s="4"/>
      <c r="C13" s="4">
        <f>2.2+0.4</f>
        <v>2.6</v>
      </c>
      <c r="D13" s="4" t="s">
        <v>38</v>
      </c>
      <c r="E13" s="4">
        <f t="shared" si="0"/>
        <v>-2.6</v>
      </c>
      <c r="F13" s="4"/>
      <c r="G13" s="29" t="str">
        <f t="shared" si="1"/>
        <v>COMPRAR</v>
      </c>
    </row>
    <row r="14" spans="1:7" x14ac:dyDescent="0.25">
      <c r="A14" s="16" t="s">
        <v>29</v>
      </c>
      <c r="B14" s="4"/>
      <c r="C14" s="4"/>
      <c r="D14" s="4"/>
      <c r="E14" s="4">
        <f t="shared" si="0"/>
        <v>0</v>
      </c>
      <c r="F14" s="4"/>
      <c r="G14" s="29" t="str">
        <f t="shared" si="1"/>
        <v>OK</v>
      </c>
    </row>
    <row r="15" spans="1:7" x14ac:dyDescent="0.25">
      <c r="A15" s="30" t="s">
        <v>24</v>
      </c>
      <c r="B15" s="4"/>
      <c r="C15" s="4"/>
      <c r="D15" s="4"/>
      <c r="E15" s="4">
        <f t="shared" si="0"/>
        <v>0</v>
      </c>
      <c r="F15" s="4"/>
      <c r="G15" s="29" t="str">
        <f t="shared" si="1"/>
        <v>OK</v>
      </c>
    </row>
    <row r="16" spans="1:7" x14ac:dyDescent="0.25">
      <c r="A16" s="17" t="s">
        <v>18</v>
      </c>
      <c r="B16" s="4"/>
      <c r="C16" s="4"/>
      <c r="D16" s="4"/>
      <c r="E16" s="4">
        <f t="shared" si="0"/>
        <v>0</v>
      </c>
      <c r="F16" s="4"/>
      <c r="G16" s="29" t="str">
        <f t="shared" si="1"/>
        <v>OK</v>
      </c>
    </row>
    <row r="17" spans="1:7" x14ac:dyDescent="0.25">
      <c r="A17" s="18" t="s">
        <v>7</v>
      </c>
      <c r="B17" s="4"/>
      <c r="C17" s="4"/>
      <c r="D17" s="4"/>
      <c r="E17" s="4">
        <f t="shared" si="0"/>
        <v>0</v>
      </c>
      <c r="F17" s="4"/>
      <c r="G17" s="29" t="str">
        <f t="shared" si="1"/>
        <v>OK</v>
      </c>
    </row>
    <row r="18" spans="1:7" x14ac:dyDescent="0.25">
      <c r="A18" s="32" t="s">
        <v>35</v>
      </c>
      <c r="B18" s="4"/>
      <c r="C18" s="4"/>
      <c r="D18" s="4"/>
      <c r="E18" s="4">
        <f t="shared" si="0"/>
        <v>0</v>
      </c>
      <c r="F18" s="4"/>
      <c r="G18" s="29" t="str">
        <f t="shared" si="1"/>
        <v>OK</v>
      </c>
    </row>
    <row r="19" spans="1:7" x14ac:dyDescent="0.25">
      <c r="A19" s="19" t="s">
        <v>9</v>
      </c>
      <c r="B19" s="4"/>
      <c r="C19" s="4"/>
      <c r="D19" s="4"/>
      <c r="E19" s="4">
        <f t="shared" si="0"/>
        <v>0</v>
      </c>
      <c r="F19" s="4"/>
      <c r="G19" s="29" t="str">
        <f t="shared" si="1"/>
        <v>OK</v>
      </c>
    </row>
    <row r="20" spans="1:7" x14ac:dyDescent="0.25">
      <c r="A20" s="20" t="s">
        <v>8</v>
      </c>
      <c r="B20" s="4"/>
      <c r="C20" s="4"/>
      <c r="D20" s="4"/>
      <c r="E20" s="4">
        <f t="shared" si="0"/>
        <v>0</v>
      </c>
      <c r="F20" s="4"/>
      <c r="G20" s="29" t="str">
        <f t="shared" si="1"/>
        <v>OK</v>
      </c>
    </row>
    <row r="21" spans="1:7" x14ac:dyDescent="0.25">
      <c r="A21" s="21" t="s">
        <v>11</v>
      </c>
      <c r="B21" s="4"/>
      <c r="C21" s="4">
        <f>0.1+2.2</f>
        <v>2.3000000000000003</v>
      </c>
      <c r="D21" s="4" t="s">
        <v>41</v>
      </c>
      <c r="E21" s="4">
        <f t="shared" si="0"/>
        <v>-2.3000000000000003</v>
      </c>
      <c r="F21" s="4"/>
      <c r="G21" s="29" t="str">
        <f t="shared" si="1"/>
        <v>COMPRAR</v>
      </c>
    </row>
    <row r="22" spans="1:7" x14ac:dyDescent="0.25">
      <c r="A22" s="22" t="s">
        <v>10</v>
      </c>
      <c r="B22" s="4"/>
      <c r="C22" s="4">
        <f>0.2</f>
        <v>0.2</v>
      </c>
      <c r="D22" s="4" t="s">
        <v>36</v>
      </c>
      <c r="E22" s="4">
        <f t="shared" si="0"/>
        <v>-0.2</v>
      </c>
      <c r="F22" s="4"/>
      <c r="G22" s="29" t="str">
        <f t="shared" si="1"/>
        <v>COMPRAR</v>
      </c>
    </row>
    <row r="23" spans="1:7" x14ac:dyDescent="0.25">
      <c r="A23" s="23" t="s">
        <v>22</v>
      </c>
      <c r="B23" s="4"/>
      <c r="C23" s="4"/>
      <c r="D23" s="4"/>
      <c r="E23" s="4">
        <f t="shared" si="0"/>
        <v>0</v>
      </c>
      <c r="F23" s="4"/>
      <c r="G23" s="29" t="str">
        <f t="shared" si="1"/>
        <v>OK</v>
      </c>
    </row>
    <row r="24" spans="1:7" x14ac:dyDescent="0.25">
      <c r="A24" s="24" t="s">
        <v>23</v>
      </c>
      <c r="B24" s="4"/>
      <c r="C24" s="4"/>
      <c r="D24" s="4"/>
      <c r="E24" s="4">
        <f t="shared" si="0"/>
        <v>0</v>
      </c>
      <c r="F24" s="4"/>
      <c r="G24" s="29" t="str">
        <f t="shared" si="1"/>
        <v>OK</v>
      </c>
    </row>
    <row r="25" spans="1:7" x14ac:dyDescent="0.25">
      <c r="A25" s="25" t="s">
        <v>13</v>
      </c>
      <c r="B25" s="4"/>
      <c r="C25" s="4"/>
      <c r="D25" s="4"/>
      <c r="E25" s="4">
        <f t="shared" si="0"/>
        <v>0</v>
      </c>
      <c r="F25" s="4"/>
      <c r="G25" s="29" t="str">
        <f t="shared" si="1"/>
        <v>OK</v>
      </c>
    </row>
    <row r="26" spans="1:7" x14ac:dyDescent="0.25">
      <c r="A26" s="26" t="s">
        <v>14</v>
      </c>
      <c r="B26" s="4"/>
      <c r="C26" s="4"/>
      <c r="D26" s="4"/>
      <c r="E26" s="4">
        <f t="shared" si="0"/>
        <v>0</v>
      </c>
      <c r="F26" s="4"/>
      <c r="G26" s="29" t="str">
        <f t="shared" si="1"/>
        <v>OK</v>
      </c>
    </row>
    <row r="27" spans="1:7" x14ac:dyDescent="0.25">
      <c r="A27" s="27" t="s">
        <v>25</v>
      </c>
      <c r="B27" s="4"/>
      <c r="C27" s="4"/>
      <c r="D27" s="4"/>
      <c r="E27" s="4">
        <f t="shared" si="0"/>
        <v>0</v>
      </c>
      <c r="F27" s="4"/>
      <c r="G27" s="29" t="str">
        <f t="shared" si="1"/>
        <v>OK</v>
      </c>
    </row>
    <row r="28" spans="1:7" x14ac:dyDescent="0.25">
      <c r="A28" s="6" t="s">
        <v>26</v>
      </c>
      <c r="B28" s="4"/>
      <c r="C28" s="4"/>
      <c r="D28" s="4"/>
      <c r="E28" s="4">
        <f t="shared" si="0"/>
        <v>0</v>
      </c>
      <c r="F28" s="4"/>
      <c r="G28" s="29" t="str">
        <f t="shared" si="1"/>
        <v>OK</v>
      </c>
    </row>
    <row r="29" spans="1:7" x14ac:dyDescent="0.25">
      <c r="A29" s="28" t="s">
        <v>27</v>
      </c>
      <c r="B29" s="4"/>
      <c r="C29" s="4"/>
      <c r="D29" s="4"/>
      <c r="E29" s="4">
        <f t="shared" si="0"/>
        <v>0</v>
      </c>
      <c r="F29" s="4"/>
      <c r="G29" s="29" t="str">
        <f t="shared" si="1"/>
        <v>OK</v>
      </c>
    </row>
    <row r="30" spans="1:7" x14ac:dyDescent="0.25">
      <c r="A30" s="31" t="s">
        <v>28</v>
      </c>
      <c r="B30" s="4"/>
      <c r="C30" s="4">
        <f>0.25+0.2+0.15</f>
        <v>0.6</v>
      </c>
      <c r="D30" s="4" t="s">
        <v>37</v>
      </c>
      <c r="E30" s="4">
        <f t="shared" si="0"/>
        <v>-0.6</v>
      </c>
      <c r="F30" s="4"/>
      <c r="G30" s="29" t="str">
        <f t="shared" si="1"/>
        <v>COMPRAR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Precificação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Bauer</dc:creator>
  <cp:lastModifiedBy>Ariel Bauer</cp:lastModifiedBy>
  <dcterms:created xsi:type="dcterms:W3CDTF">2020-05-11T15:48:39Z</dcterms:created>
  <dcterms:modified xsi:type="dcterms:W3CDTF">2020-06-02T23:03:10Z</dcterms:modified>
</cp:coreProperties>
</file>