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0635" windowHeight="7770" tabRatio="759" activeTab="1"/>
  </bookViews>
  <sheets>
    <sheet name="Summary" sheetId="14" r:id="rId1"/>
    <sheet name="CWP (Monthly)" sheetId="15" r:id="rId2"/>
    <sheet name="variation (Monthly)" sheetId="9" r:id="rId3"/>
    <sheet name="Infrastructural (Monthly)" sheetId="13" r:id="rId4"/>
  </sheets>
  <externalReferences>
    <externalReference r:id="rId5"/>
    <externalReference r:id="rId6"/>
  </externalReferences>
  <definedNames>
    <definedName name="_xlnm._FilterDatabase" localSheetId="1" hidden="1">'CWP (Monthly)'!$C$4:$R$105</definedName>
    <definedName name="_xlnm.Print_Area" localSheetId="1">'CWP (Monthly)'!$C$1:$R$108</definedName>
    <definedName name="_xlnm.Print_Area" localSheetId="3">'Infrastructural (Monthly)'!$B$4:$I$38</definedName>
    <definedName name="_xlnm.Print_Area" localSheetId="0">Summary!$B$1:$O$36</definedName>
    <definedName name="_xlnm.Print_Area" localSheetId="2">'variation (Monthly)'!$B$4:$I$46</definedName>
    <definedName name="_xlnm.Print_Titles" localSheetId="1">'CWP (Monthly)'!$1:$6</definedName>
  </definedNames>
  <calcPr calcId="125725"/>
</workbook>
</file>

<file path=xl/calcChain.xml><?xml version="1.0" encoding="utf-8"?>
<calcChain xmlns="http://schemas.openxmlformats.org/spreadsheetml/2006/main">
  <c r="M73" i="15"/>
  <c r="M74" s="1"/>
  <c r="M71"/>
  <c r="M72" s="1"/>
  <c r="M114"/>
  <c r="M113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T105"/>
  <c r="M105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T99"/>
  <c r="M99"/>
  <c r="M92" s="1"/>
  <c r="I8" i="14" s="1"/>
  <c r="DJ91" i="15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T91"/>
  <c r="M91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T83"/>
  <c r="M83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Y81"/>
  <c r="X81"/>
  <c r="V81"/>
  <c r="T81"/>
  <c r="M81"/>
  <c r="Z78"/>
  <c r="Z75"/>
  <c r="Z81" s="1"/>
  <c r="Z107" s="1"/>
  <c r="Z110" s="1"/>
  <c r="W75"/>
  <c r="W81" s="1"/>
  <c r="U75"/>
  <c r="DJ69"/>
  <c r="DJ72" s="1"/>
  <c r="DJ74" s="1"/>
  <c r="DI69"/>
  <c r="DH69"/>
  <c r="DH72" s="1"/>
  <c r="DH74" s="1"/>
  <c r="DG69"/>
  <c r="DF69"/>
  <c r="DF72" s="1"/>
  <c r="DF74" s="1"/>
  <c r="DE69"/>
  <c r="DD69"/>
  <c r="DD72" s="1"/>
  <c r="DD74" s="1"/>
  <c r="DC69"/>
  <c r="DB69"/>
  <c r="DB72" s="1"/>
  <c r="DB74" s="1"/>
  <c r="DA69"/>
  <c r="CZ69"/>
  <c r="CZ72"/>
  <c r="CY69"/>
  <c r="CX69"/>
  <c r="CX72" s="1"/>
  <c r="CX74" s="1"/>
  <c r="CW69"/>
  <c r="CV69"/>
  <c r="CV72" s="1"/>
  <c r="CV74" s="1"/>
  <c r="CU69"/>
  <c r="CT69"/>
  <c r="CT72" s="1"/>
  <c r="CT74" s="1"/>
  <c r="CS69"/>
  <c r="CR69"/>
  <c r="CR72" s="1"/>
  <c r="CR74" s="1"/>
  <c r="CQ69"/>
  <c r="CP69"/>
  <c r="CP72" s="1"/>
  <c r="CP74" s="1"/>
  <c r="CO69"/>
  <c r="CN69"/>
  <c r="CN72" s="1"/>
  <c r="CN74" s="1"/>
  <c r="CM69"/>
  <c r="CL69"/>
  <c r="CL72" s="1"/>
  <c r="CL74" s="1"/>
  <c r="CK69"/>
  <c r="CJ69"/>
  <c r="CJ72"/>
  <c r="CI69"/>
  <c r="CH69"/>
  <c r="CH72" s="1"/>
  <c r="CH74" s="1"/>
  <c r="CG69"/>
  <c r="CF69"/>
  <c r="CF72"/>
  <c r="CE69"/>
  <c r="CD69"/>
  <c r="CD72"/>
  <c r="CC69"/>
  <c r="CB69"/>
  <c r="CB72" s="1"/>
  <c r="CB74" s="1"/>
  <c r="CA69"/>
  <c r="BZ69"/>
  <c r="BZ72" s="1"/>
  <c r="BZ74" s="1"/>
  <c r="BY69"/>
  <c r="BX69"/>
  <c r="BX72"/>
  <c r="BW69"/>
  <c r="BV69"/>
  <c r="BV72" s="1"/>
  <c r="BV74" s="1"/>
  <c r="BU69"/>
  <c r="BT69"/>
  <c r="BT72" s="1"/>
  <c r="BT74" s="1"/>
  <c r="BS69"/>
  <c r="BR69"/>
  <c r="BR72"/>
  <c r="BQ69"/>
  <c r="BP69"/>
  <c r="BP72" s="1"/>
  <c r="BP74" s="1"/>
  <c r="BO69"/>
  <c r="BN69"/>
  <c r="BN72"/>
  <c r="BM69"/>
  <c r="BL69"/>
  <c r="BL72" s="1"/>
  <c r="BL74" s="1"/>
  <c r="BK69"/>
  <c r="BJ69"/>
  <c r="BJ72" s="1"/>
  <c r="BJ74" s="1"/>
  <c r="BI69"/>
  <c r="BH69"/>
  <c r="BH72"/>
  <c r="BG69"/>
  <c r="BF69"/>
  <c r="BF72" s="1"/>
  <c r="BF74" s="1"/>
  <c r="BE69"/>
  <c r="BD69"/>
  <c r="BD72" s="1"/>
  <c r="BD74" s="1"/>
  <c r="BC69"/>
  <c r="BB69"/>
  <c r="BB72"/>
  <c r="BA69"/>
  <c r="AZ69"/>
  <c r="AZ72" s="1"/>
  <c r="AZ74" s="1"/>
  <c r="AY69"/>
  <c r="AX69"/>
  <c r="AX72" s="1"/>
  <c r="AX74" s="1"/>
  <c r="AW69"/>
  <c r="AV69"/>
  <c r="AV72"/>
  <c r="AU69"/>
  <c r="AT69"/>
  <c r="AT72" s="1"/>
  <c r="AT74" s="1"/>
  <c r="AS69"/>
  <c r="AR69"/>
  <c r="AR72" s="1"/>
  <c r="AR74" s="1"/>
  <c r="AQ69"/>
  <c r="AP69"/>
  <c r="AP72"/>
  <c r="AO69"/>
  <c r="AN69"/>
  <c r="AN72" s="1"/>
  <c r="AN74" s="1"/>
  <c r="AM69"/>
  <c r="AL69"/>
  <c r="AL72" s="1"/>
  <c r="AL74" s="1"/>
  <c r="AK69"/>
  <c r="AJ69"/>
  <c r="AJ72" s="1"/>
  <c r="AJ74" s="1"/>
  <c r="AI69"/>
  <c r="AH69"/>
  <c r="AH72"/>
  <c r="AG69"/>
  <c r="AF69"/>
  <c r="AF72" s="1"/>
  <c r="AF74" s="1"/>
  <c r="AE69"/>
  <c r="AD69"/>
  <c r="AD72"/>
  <c r="AC69"/>
  <c r="AB69"/>
  <c r="AB72" s="1"/>
  <c r="AB74" s="1"/>
  <c r="AA69"/>
  <c r="Z69"/>
  <c r="Z72" s="1"/>
  <c r="Z74" s="1"/>
  <c r="Y69"/>
  <c r="X69"/>
  <c r="X72"/>
  <c r="W69"/>
  <c r="V69"/>
  <c r="V72" s="1"/>
  <c r="V74" s="1"/>
  <c r="T69"/>
  <c r="M69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T64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T57"/>
  <c r="M112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T51"/>
  <c r="M51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T47"/>
  <c r="M47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T39"/>
  <c r="M39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T36"/>
  <c r="M36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T33"/>
  <c r="M33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T17"/>
  <c r="M17"/>
  <c r="DJ12"/>
  <c r="DI12"/>
  <c r="DI107"/>
  <c r="DH12"/>
  <c r="DG12"/>
  <c r="DG107" s="1"/>
  <c r="DF12"/>
  <c r="DE12"/>
  <c r="DE107" s="1"/>
  <c r="DD12"/>
  <c r="DC12"/>
  <c r="DC107" s="1"/>
  <c r="DB12"/>
  <c r="DA12"/>
  <c r="DA107"/>
  <c r="CZ12"/>
  <c r="CY12"/>
  <c r="CY107" s="1"/>
  <c r="CX12"/>
  <c r="CW12"/>
  <c r="CW107" s="1"/>
  <c r="CV12"/>
  <c r="CU12"/>
  <c r="CU107" s="1"/>
  <c r="CT12"/>
  <c r="CS12"/>
  <c r="CS107"/>
  <c r="CR12"/>
  <c r="CQ12"/>
  <c r="CQ107" s="1"/>
  <c r="CP12"/>
  <c r="CO12"/>
  <c r="CO107" s="1"/>
  <c r="CN12"/>
  <c r="CM12"/>
  <c r="CM107" s="1"/>
  <c r="CL12"/>
  <c r="CK12"/>
  <c r="CK107"/>
  <c r="CJ12"/>
  <c r="CI12"/>
  <c r="CI107" s="1"/>
  <c r="CH12"/>
  <c r="CG12"/>
  <c r="CG107" s="1"/>
  <c r="CF12"/>
  <c r="CE12"/>
  <c r="CE107" s="1"/>
  <c r="CD12"/>
  <c r="CC12"/>
  <c r="CC107"/>
  <c r="CB12"/>
  <c r="CA12"/>
  <c r="CA107" s="1"/>
  <c r="BZ12"/>
  <c r="BY12"/>
  <c r="BY107" s="1"/>
  <c r="BX12"/>
  <c r="BW12"/>
  <c r="BW107" s="1"/>
  <c r="BV12"/>
  <c r="BU12"/>
  <c r="BU107"/>
  <c r="BT12"/>
  <c r="BS12"/>
  <c r="BS107" s="1"/>
  <c r="BR12"/>
  <c r="BQ12"/>
  <c r="BQ107" s="1"/>
  <c r="BP12"/>
  <c r="BO12"/>
  <c r="BO107" s="1"/>
  <c r="BN12"/>
  <c r="BM12"/>
  <c r="BM107"/>
  <c r="BL12"/>
  <c r="BK12"/>
  <c r="BK107" s="1"/>
  <c r="BJ12"/>
  <c r="BI12"/>
  <c r="BI107" s="1"/>
  <c r="BH12"/>
  <c r="BG12"/>
  <c r="BG107" s="1"/>
  <c r="BF12"/>
  <c r="BE12"/>
  <c r="BE107"/>
  <c r="BD12"/>
  <c r="BC12"/>
  <c r="BC107" s="1"/>
  <c r="BB12"/>
  <c r="BA12"/>
  <c r="BA107" s="1"/>
  <c r="AZ12"/>
  <c r="AY12"/>
  <c r="AY107" s="1"/>
  <c r="AX12"/>
  <c r="AW12"/>
  <c r="AW107"/>
  <c r="AV12"/>
  <c r="AU12"/>
  <c r="AU107" s="1"/>
  <c r="AT12"/>
  <c r="AS12"/>
  <c r="AS107" s="1"/>
  <c r="AR12"/>
  <c r="AQ12"/>
  <c r="AQ107" s="1"/>
  <c r="AP12"/>
  <c r="AO12"/>
  <c r="AO107"/>
  <c r="AN12"/>
  <c r="AM12"/>
  <c r="AM107" s="1"/>
  <c r="AL12"/>
  <c r="AK12"/>
  <c r="AK107" s="1"/>
  <c r="AJ12"/>
  <c r="AI12"/>
  <c r="AI107" s="1"/>
  <c r="AH12"/>
  <c r="AH107" s="1"/>
  <c r="AG12"/>
  <c r="AG107"/>
  <c r="AF12"/>
  <c r="AE12"/>
  <c r="AE107" s="1"/>
  <c r="AD12"/>
  <c r="AD107" s="1"/>
  <c r="AC12"/>
  <c r="AC107" s="1"/>
  <c r="AB12"/>
  <c r="AA12"/>
  <c r="AA107" s="1"/>
  <c r="Z12"/>
  <c r="Y12"/>
  <c r="Y107"/>
  <c r="X12"/>
  <c r="W12"/>
  <c r="W107" s="1"/>
  <c r="W110" s="1"/>
  <c r="V12"/>
  <c r="V107" s="1"/>
  <c r="V110" s="1"/>
  <c r="T12"/>
  <c r="T107"/>
  <c r="M12"/>
  <c r="Q3"/>
  <c r="P98" s="1"/>
  <c r="X107"/>
  <c r="X110" s="1"/>
  <c r="AB107"/>
  <c r="AF107"/>
  <c r="AJ107"/>
  <c r="AL107"/>
  <c r="AN107"/>
  <c r="AP107"/>
  <c r="AR107"/>
  <c r="AT107"/>
  <c r="AV107"/>
  <c r="AX107"/>
  <c r="AZ107"/>
  <c r="BB107"/>
  <c r="BD107"/>
  <c r="BF107"/>
  <c r="BH107"/>
  <c r="BJ107"/>
  <c r="BL107"/>
  <c r="BN107"/>
  <c r="BP107"/>
  <c r="BR107"/>
  <c r="BT107"/>
  <c r="BV107"/>
  <c r="BX107"/>
  <c r="BZ107"/>
  <c r="CB107"/>
  <c r="CD107"/>
  <c r="CF107"/>
  <c r="CH107"/>
  <c r="CJ107"/>
  <c r="CL107"/>
  <c r="CN107"/>
  <c r="CP107"/>
  <c r="CR107"/>
  <c r="CT107"/>
  <c r="CV107"/>
  <c r="CX107"/>
  <c r="CZ107"/>
  <c r="DB107"/>
  <c r="DD107"/>
  <c r="DF107"/>
  <c r="DH107"/>
  <c r="DJ107"/>
  <c r="T72"/>
  <c r="T74" s="1"/>
  <c r="W72"/>
  <c r="W74" s="1"/>
  <c r="Y72"/>
  <c r="Y74" s="1"/>
  <c r="AA72"/>
  <c r="AA74" s="1"/>
  <c r="AC72"/>
  <c r="AC74" s="1"/>
  <c r="AE72"/>
  <c r="AE74" s="1"/>
  <c r="AG72"/>
  <c r="AG74" s="1"/>
  <c r="AI72"/>
  <c r="AI74" s="1"/>
  <c r="AK72"/>
  <c r="AK74" s="1"/>
  <c r="AM72"/>
  <c r="AM74" s="1"/>
  <c r="AO72"/>
  <c r="AO74" s="1"/>
  <c r="AQ72"/>
  <c r="AQ74" s="1"/>
  <c r="AS72"/>
  <c r="AS74" s="1"/>
  <c r="AU72"/>
  <c r="AU74" s="1"/>
  <c r="AW72"/>
  <c r="AW74" s="1"/>
  <c r="AY72"/>
  <c r="AY74" s="1"/>
  <c r="BA72"/>
  <c r="BA74" s="1"/>
  <c r="BC72"/>
  <c r="BC74" s="1"/>
  <c r="BE72"/>
  <c r="BE74" s="1"/>
  <c r="BG72"/>
  <c r="BG74" s="1"/>
  <c r="BI72"/>
  <c r="BI74" s="1"/>
  <c r="BK72"/>
  <c r="BK74" s="1"/>
  <c r="BM72"/>
  <c r="BM74" s="1"/>
  <c r="BO72"/>
  <c r="BO74" s="1"/>
  <c r="BQ72"/>
  <c r="BQ74" s="1"/>
  <c r="BS72"/>
  <c r="BS74" s="1"/>
  <c r="BU72"/>
  <c r="BU74" s="1"/>
  <c r="BW72"/>
  <c r="BW74" s="1"/>
  <c r="BY72"/>
  <c r="BY74" s="1"/>
  <c r="CA72"/>
  <c r="CA74" s="1"/>
  <c r="CC72"/>
  <c r="CC74" s="1"/>
  <c r="CE72"/>
  <c r="CE74" s="1"/>
  <c r="CG72"/>
  <c r="CG74" s="1"/>
  <c r="CI72"/>
  <c r="CI74" s="1"/>
  <c r="CK72"/>
  <c r="CK74" s="1"/>
  <c r="CM72"/>
  <c r="CM74" s="1"/>
  <c r="CO72"/>
  <c r="CO74" s="1"/>
  <c r="CQ72"/>
  <c r="CQ74" s="1"/>
  <c r="CS72"/>
  <c r="CS74" s="1"/>
  <c r="CU72"/>
  <c r="CU74" s="1"/>
  <c r="CW72"/>
  <c r="CW74" s="1"/>
  <c r="CY72"/>
  <c r="CY74" s="1"/>
  <c r="DA72"/>
  <c r="DA74" s="1"/>
  <c r="DC72"/>
  <c r="DC74" s="1"/>
  <c r="DE72"/>
  <c r="DE74" s="1"/>
  <c r="DG72"/>
  <c r="DG74" s="1"/>
  <c r="DI72"/>
  <c r="DI74" s="1"/>
  <c r="P73"/>
  <c r="P74" s="1"/>
  <c r="X74"/>
  <c r="AD74"/>
  <c r="AH74"/>
  <c r="AP74"/>
  <c r="AV74"/>
  <c r="BB74"/>
  <c r="BH74"/>
  <c r="BN74"/>
  <c r="BR74"/>
  <c r="BX74"/>
  <c r="CD74"/>
  <c r="CF74"/>
  <c r="CJ74"/>
  <c r="CZ74"/>
  <c r="P71"/>
  <c r="P72" s="1"/>
  <c r="M116"/>
  <c r="R2"/>
  <c r="P8"/>
  <c r="P9"/>
  <c r="P10"/>
  <c r="P11"/>
  <c r="P18"/>
  <c r="P19"/>
  <c r="P20"/>
  <c r="P21"/>
  <c r="P22"/>
  <c r="P23"/>
  <c r="P24"/>
  <c r="P25"/>
  <c r="P26"/>
  <c r="P27"/>
  <c r="P28"/>
  <c r="P29"/>
  <c r="P30"/>
  <c r="P31"/>
  <c r="P32"/>
  <c r="P37"/>
  <c r="P38"/>
  <c r="P48"/>
  <c r="P49"/>
  <c r="P50"/>
  <c r="M57"/>
  <c r="M64"/>
  <c r="P75"/>
  <c r="P79"/>
  <c r="P80"/>
  <c r="P84"/>
  <c r="P85"/>
  <c r="P86"/>
  <c r="P87"/>
  <c r="P88"/>
  <c r="P89"/>
  <c r="P90"/>
  <c r="P100"/>
  <c r="P101"/>
  <c r="P102"/>
  <c r="P103"/>
  <c r="P104"/>
  <c r="P13"/>
  <c r="P14"/>
  <c r="P15"/>
  <c r="P16"/>
  <c r="P34"/>
  <c r="P35"/>
  <c r="P40"/>
  <c r="P41"/>
  <c r="P42"/>
  <c r="P43"/>
  <c r="P44"/>
  <c r="P45"/>
  <c r="P46"/>
  <c r="P52"/>
  <c r="P53"/>
  <c r="P54"/>
  <c r="P55"/>
  <c r="P56"/>
  <c r="P58"/>
  <c r="P59"/>
  <c r="P60"/>
  <c r="P61"/>
  <c r="P62"/>
  <c r="P63"/>
  <c r="P65"/>
  <c r="P66"/>
  <c r="P67"/>
  <c r="P68"/>
  <c r="P76"/>
  <c r="P77"/>
  <c r="P78"/>
  <c r="P82"/>
  <c r="P93"/>
  <c r="P94"/>
  <c r="P95"/>
  <c r="P96"/>
  <c r="P97"/>
  <c r="N73"/>
  <c r="N74" s="1"/>
  <c r="N71"/>
  <c r="N72" s="1"/>
  <c r="Q96"/>
  <c r="P83"/>
  <c r="Q82"/>
  <c r="Q83" s="1"/>
  <c r="Q68"/>
  <c r="Q63"/>
  <c r="Q59"/>
  <c r="Q55"/>
  <c r="Q53"/>
  <c r="Q46"/>
  <c r="Q44"/>
  <c r="Q42"/>
  <c r="P47"/>
  <c r="Q40"/>
  <c r="P36"/>
  <c r="Q34"/>
  <c r="Q15"/>
  <c r="P17"/>
  <c r="Q13"/>
  <c r="Q103"/>
  <c r="Q101"/>
  <c r="Q90"/>
  <c r="Q88"/>
  <c r="Q86"/>
  <c r="P91"/>
  <c r="Q84"/>
  <c r="Q79"/>
  <c r="Q50"/>
  <c r="P51"/>
  <c r="Q48"/>
  <c r="P39"/>
  <c r="Q37"/>
  <c r="Q31"/>
  <c r="Q29"/>
  <c r="Q27"/>
  <c r="Q25"/>
  <c r="Q23"/>
  <c r="Q21"/>
  <c r="Q19"/>
  <c r="Q11"/>
  <c r="Q9"/>
  <c r="N98"/>
  <c r="N97"/>
  <c r="N96"/>
  <c r="O96" s="1"/>
  <c r="N95"/>
  <c r="N94"/>
  <c r="N93"/>
  <c r="N82"/>
  <c r="N83" s="1"/>
  <c r="N78"/>
  <c r="N77"/>
  <c r="N76"/>
  <c r="N68"/>
  <c r="O68" s="1"/>
  <c r="N67"/>
  <c r="N66"/>
  <c r="N65"/>
  <c r="N69" s="1"/>
  <c r="N63"/>
  <c r="O63" s="1"/>
  <c r="N62"/>
  <c r="N61"/>
  <c r="N60"/>
  <c r="N59"/>
  <c r="O59"/>
  <c r="N58"/>
  <c r="N56"/>
  <c r="N55"/>
  <c r="O55" s="1"/>
  <c r="N54"/>
  <c r="N53"/>
  <c r="O53" s="1"/>
  <c r="N52"/>
  <c r="N46"/>
  <c r="O46"/>
  <c r="N45"/>
  <c r="N44"/>
  <c r="O44" s="1"/>
  <c r="N43"/>
  <c r="N42"/>
  <c r="O42" s="1"/>
  <c r="N41"/>
  <c r="N40"/>
  <c r="N35"/>
  <c r="N34"/>
  <c r="N36"/>
  <c r="N16"/>
  <c r="N15"/>
  <c r="O15" s="1"/>
  <c r="N14"/>
  <c r="N13"/>
  <c r="N17" s="1"/>
  <c r="N104"/>
  <c r="N103"/>
  <c r="O103" s="1"/>
  <c r="N102"/>
  <c r="N101"/>
  <c r="O101"/>
  <c r="N100"/>
  <c r="N90"/>
  <c r="O90" s="1"/>
  <c r="N89"/>
  <c r="N88"/>
  <c r="O88" s="1"/>
  <c r="N87"/>
  <c r="N86"/>
  <c r="O86" s="1"/>
  <c r="N85"/>
  <c r="N84"/>
  <c r="N91"/>
  <c r="N80"/>
  <c r="N79"/>
  <c r="O79" s="1"/>
  <c r="N75"/>
  <c r="N112" s="1"/>
  <c r="N50"/>
  <c r="O50" s="1"/>
  <c r="N49"/>
  <c r="N48"/>
  <c r="N38"/>
  <c r="N37"/>
  <c r="N32"/>
  <c r="N31"/>
  <c r="O31"/>
  <c r="N30"/>
  <c r="N29"/>
  <c r="O29" s="1"/>
  <c r="N28"/>
  <c r="N27"/>
  <c r="O27" s="1"/>
  <c r="N26"/>
  <c r="N25"/>
  <c r="O25" s="1"/>
  <c r="N24"/>
  <c r="N23"/>
  <c r="O23"/>
  <c r="N22"/>
  <c r="N21"/>
  <c r="O21" s="1"/>
  <c r="N20"/>
  <c r="N19"/>
  <c r="O19" s="1"/>
  <c r="N18"/>
  <c r="N33" s="1"/>
  <c r="N11"/>
  <c r="O11" s="1"/>
  <c r="N10"/>
  <c r="O10" s="1"/>
  <c r="N9"/>
  <c r="O9" s="1"/>
  <c r="N8"/>
  <c r="O8" s="1"/>
  <c r="Q94"/>
  <c r="O94"/>
  <c r="Q77"/>
  <c r="O77"/>
  <c r="Q66"/>
  <c r="O66"/>
  <c r="Q61"/>
  <c r="O61"/>
  <c r="Q97"/>
  <c r="O97"/>
  <c r="Q95"/>
  <c r="O95"/>
  <c r="Q93"/>
  <c r="O93"/>
  <c r="Q78"/>
  <c r="O78"/>
  <c r="Q76"/>
  <c r="O76"/>
  <c r="Q67"/>
  <c r="O67"/>
  <c r="P69"/>
  <c r="Q65"/>
  <c r="Q69" s="1"/>
  <c r="O65"/>
  <c r="Q62"/>
  <c r="O62"/>
  <c r="Q60"/>
  <c r="O60"/>
  <c r="P64"/>
  <c r="Q58"/>
  <c r="O58"/>
  <c r="Q56"/>
  <c r="O56"/>
  <c r="Q54"/>
  <c r="O54"/>
  <c r="P57"/>
  <c r="Q52"/>
  <c r="O52"/>
  <c r="Q45"/>
  <c r="O45"/>
  <c r="Q43"/>
  <c r="O43"/>
  <c r="Q41"/>
  <c r="O41"/>
  <c r="Q35"/>
  <c r="O35"/>
  <c r="Q16"/>
  <c r="O16"/>
  <c r="Q14"/>
  <c r="Q17" s="1"/>
  <c r="O14"/>
  <c r="Q104"/>
  <c r="O104"/>
  <c r="Q102"/>
  <c r="Q105" s="1"/>
  <c r="O102"/>
  <c r="P105"/>
  <c r="Q100"/>
  <c r="O100"/>
  <c r="Q89"/>
  <c r="O89"/>
  <c r="Q87"/>
  <c r="O87"/>
  <c r="Q85"/>
  <c r="O85"/>
  <c r="Q80"/>
  <c r="O80"/>
  <c r="P81"/>
  <c r="Q75"/>
  <c r="Q81" s="1"/>
  <c r="O75"/>
  <c r="P112"/>
  <c r="Q49"/>
  <c r="O49"/>
  <c r="Q38"/>
  <c r="O38"/>
  <c r="Q32"/>
  <c r="O32"/>
  <c r="Q30"/>
  <c r="O30"/>
  <c r="Q28"/>
  <c r="O28"/>
  <c r="Q26"/>
  <c r="O26"/>
  <c r="Q24"/>
  <c r="O24"/>
  <c r="Q22"/>
  <c r="O22"/>
  <c r="Q20"/>
  <c r="O20"/>
  <c r="P33"/>
  <c r="Q18"/>
  <c r="Q10"/>
  <c r="P113"/>
  <c r="P12"/>
  <c r="Q8"/>
  <c r="Q12" s="1"/>
  <c r="O73"/>
  <c r="O74" s="1"/>
  <c r="O71"/>
  <c r="O72" s="1"/>
  <c r="Q64"/>
  <c r="N81"/>
  <c r="N114"/>
  <c r="N99"/>
  <c r="O18"/>
  <c r="Q57"/>
  <c r="N39"/>
  <c r="N51"/>
  <c r="N64"/>
  <c r="O37"/>
  <c r="O39"/>
  <c r="Q51"/>
  <c r="O84"/>
  <c r="O34"/>
  <c r="O36" s="1"/>
  <c r="Q47"/>
  <c r="O82"/>
  <c r="O83" s="1"/>
  <c r="Q113"/>
  <c r="N113"/>
  <c r="N105"/>
  <c r="N57"/>
  <c r="Q39"/>
  <c r="O48"/>
  <c r="Q91"/>
  <c r="O13"/>
  <c r="O17" s="1"/>
  <c r="Q36"/>
  <c r="O40"/>
  <c r="M3" i="14"/>
  <c r="M29"/>
  <c r="I29"/>
  <c r="N24"/>
  <c r="N34" s="1"/>
  <c r="N23"/>
  <c r="N33" s="1"/>
  <c r="N22"/>
  <c r="N32" s="1"/>
  <c r="N21"/>
  <c r="N31" s="1"/>
  <c r="M19"/>
  <c r="I19"/>
  <c r="L18"/>
  <c r="L17"/>
  <c r="J19"/>
  <c r="M14"/>
  <c r="I14"/>
  <c r="K13"/>
  <c r="K12"/>
  <c r="K11"/>
  <c r="K14"/>
  <c r="L16"/>
  <c r="L19"/>
  <c r="K19"/>
  <c r="L13"/>
  <c r="AM25" i="13"/>
  <c r="AM33" i="9"/>
  <c r="AM22"/>
  <c r="G28" i="13"/>
  <c r="G27"/>
  <c r="G29"/>
  <c r="K11"/>
  <c r="G11"/>
  <c r="AX29"/>
  <c r="AW29"/>
  <c r="AV29"/>
  <c r="AU29"/>
  <c r="AU30" s="1"/>
  <c r="AT29"/>
  <c r="AT30" s="1"/>
  <c r="AS29"/>
  <c r="AS30" s="1"/>
  <c r="AR29"/>
  <c r="AR30" s="1"/>
  <c r="AQ29"/>
  <c r="AQ30" s="1"/>
  <c r="AP29"/>
  <c r="AP30" s="1"/>
  <c r="AO29"/>
  <c r="AO30" s="1"/>
  <c r="AN29"/>
  <c r="AN30" s="1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8"/>
  <c r="K27"/>
  <c r="K29"/>
  <c r="K18"/>
  <c r="K17"/>
  <c r="G18"/>
  <c r="G17"/>
  <c r="G26" i="9"/>
  <c r="G25"/>
  <c r="G15"/>
  <c r="K26"/>
  <c r="K25"/>
  <c r="K15"/>
  <c r="AL37"/>
  <c r="AL22"/>
  <c r="AL25" i="13"/>
  <c r="AL30" s="1"/>
  <c r="AL33" i="9"/>
  <c r="AL38" s="1"/>
  <c r="AK25" i="13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4"/>
  <c r="G24"/>
  <c r="K23"/>
  <c r="G23"/>
  <c r="K22"/>
  <c r="G22"/>
  <c r="K21"/>
  <c r="G21"/>
  <c r="K20"/>
  <c r="G20"/>
  <c r="F20" s="1"/>
  <c r="K19"/>
  <c r="G19"/>
  <c r="K16"/>
  <c r="K25" s="1"/>
  <c r="K30" s="1"/>
  <c r="G16"/>
  <c r="G25"/>
  <c r="G30" s="1"/>
  <c r="AK14"/>
  <c r="AJ14"/>
  <c r="AI14"/>
  <c r="AH14"/>
  <c r="AH30"/>
  <c r="AG14"/>
  <c r="AF14"/>
  <c r="AE14"/>
  <c r="AD14"/>
  <c r="AC14"/>
  <c r="AB14"/>
  <c r="AA14"/>
  <c r="Z14"/>
  <c r="Y14"/>
  <c r="Y30"/>
  <c r="X14"/>
  <c r="V14"/>
  <c r="U14"/>
  <c r="T14"/>
  <c r="S14"/>
  <c r="R14"/>
  <c r="Q14"/>
  <c r="P14"/>
  <c r="O14"/>
  <c r="N14"/>
  <c r="M14"/>
  <c r="L14"/>
  <c r="K13"/>
  <c r="K12"/>
  <c r="G12"/>
  <c r="G7"/>
  <c r="D2"/>
  <c r="H28"/>
  <c r="K32" i="9"/>
  <c r="K31"/>
  <c r="K30"/>
  <c r="K29"/>
  <c r="K28"/>
  <c r="K27"/>
  <c r="K24"/>
  <c r="K12"/>
  <c r="K14"/>
  <c r="K18"/>
  <c r="K19"/>
  <c r="K20"/>
  <c r="K21"/>
  <c r="K11"/>
  <c r="G7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G32"/>
  <c r="G31"/>
  <c r="G30"/>
  <c r="G29"/>
  <c r="G28"/>
  <c r="G27"/>
  <c r="G24"/>
  <c r="AK22"/>
  <c r="AJ22"/>
  <c r="AI22"/>
  <c r="AH22"/>
  <c r="AG22"/>
  <c r="AF22"/>
  <c r="AE22"/>
  <c r="AD22"/>
  <c r="AC22"/>
  <c r="AB22"/>
  <c r="AA22"/>
  <c r="Z22"/>
  <c r="Y22"/>
  <c r="X22"/>
  <c r="V22"/>
  <c r="U22"/>
  <c r="T22"/>
  <c r="S22"/>
  <c r="R22"/>
  <c r="Q22"/>
  <c r="P22"/>
  <c r="O22"/>
  <c r="N22"/>
  <c r="M22"/>
  <c r="L22"/>
  <c r="G21"/>
  <c r="G20"/>
  <c r="G19"/>
  <c r="G18"/>
  <c r="G14"/>
  <c r="W13"/>
  <c r="K13"/>
  <c r="K22" s="1"/>
  <c r="K38" s="1"/>
  <c r="W22"/>
  <c r="G13"/>
  <c r="G12"/>
  <c r="G11"/>
  <c r="G22" s="1"/>
  <c r="G38" s="1"/>
  <c r="D2"/>
  <c r="H26" s="1"/>
  <c r="H31"/>
  <c r="W14" i="13"/>
  <c r="H12"/>
  <c r="G13"/>
  <c r="G14"/>
  <c r="E16"/>
  <c r="E20"/>
  <c r="H21"/>
  <c r="H23"/>
  <c r="M38" i="9"/>
  <c r="O38"/>
  <c r="Q38"/>
  <c r="S38"/>
  <c r="U38"/>
  <c r="Y38"/>
  <c r="AA38"/>
  <c r="AA42"/>
  <c r="AC38"/>
  <c r="AC42"/>
  <c r="AE38"/>
  <c r="AE42"/>
  <c r="AG38"/>
  <c r="AG42"/>
  <c r="AI38"/>
  <c r="AI42"/>
  <c r="AK38"/>
  <c r="AK42"/>
  <c r="L38"/>
  <c r="L42"/>
  <c r="N38"/>
  <c r="P38"/>
  <c r="R38"/>
  <c r="T38"/>
  <c r="V38"/>
  <c r="X38"/>
  <c r="Z38"/>
  <c r="AB38"/>
  <c r="AB42" s="1"/>
  <c r="AD38"/>
  <c r="AD42" s="1"/>
  <c r="AF38"/>
  <c r="AF42" s="1"/>
  <c r="AH38"/>
  <c r="AH42" s="1"/>
  <c r="AJ38"/>
  <c r="AJ42" s="1"/>
  <c r="W38"/>
  <c r="H13"/>
  <c r="H19"/>
  <c r="H24"/>
  <c r="H30"/>
  <c r="H12"/>
  <c r="H20"/>
  <c r="H29"/>
  <c r="G33"/>
  <c r="K33"/>
  <c r="E18"/>
  <c r="F18" s="1"/>
  <c r="E27"/>
  <c r="F27" s="1"/>
  <c r="H24" i="13"/>
  <c r="E12"/>
  <c r="H13"/>
  <c r="E19"/>
  <c r="H22"/>
  <c r="E23"/>
  <c r="F23" s="1"/>
  <c r="H16"/>
  <c r="H25" s="1"/>
  <c r="H20"/>
  <c r="F19"/>
  <c r="H11"/>
  <c r="E11"/>
  <c r="F11" s="1"/>
  <c r="F14" s="1"/>
  <c r="K26" i="14" s="1"/>
  <c r="F12" i="13"/>
  <c r="L30"/>
  <c r="L34"/>
  <c r="N30"/>
  <c r="P30"/>
  <c r="R30"/>
  <c r="T30"/>
  <c r="V30"/>
  <c r="X30"/>
  <c r="Z30"/>
  <c r="M30"/>
  <c r="O30"/>
  <c r="Q30"/>
  <c r="S30"/>
  <c r="U30"/>
  <c r="W30"/>
  <c r="AK30"/>
  <c r="AK34" s="1"/>
  <c r="H17"/>
  <c r="E17"/>
  <c r="F17"/>
  <c r="H18"/>
  <c r="E18"/>
  <c r="F18" s="1"/>
  <c r="AA30"/>
  <c r="AC30"/>
  <c r="AE30"/>
  <c r="E24"/>
  <c r="F24"/>
  <c r="E22"/>
  <c r="F22"/>
  <c r="H19"/>
  <c r="E13"/>
  <c r="F13" s="1"/>
  <c r="E21"/>
  <c r="F21"/>
  <c r="K14"/>
  <c r="AD30"/>
  <c r="AD34" s="1"/>
  <c r="AF30"/>
  <c r="AF34" s="1"/>
  <c r="AA34"/>
  <c r="AB30"/>
  <c r="AB34"/>
  <c r="AC34"/>
  <c r="AE34"/>
  <c r="AG30"/>
  <c r="AG34"/>
  <c r="AH34"/>
  <c r="AI30"/>
  <c r="AI34" s="1"/>
  <c r="AJ30"/>
  <c r="AJ34" s="1"/>
  <c r="F16"/>
  <c r="H14"/>
  <c r="AM30"/>
  <c r="AM38" i="9"/>
  <c r="E15"/>
  <c r="E25"/>
  <c r="H25"/>
  <c r="E26"/>
  <c r="F26" s="1"/>
  <c r="E27" i="13"/>
  <c r="F27" s="1"/>
  <c r="H27"/>
  <c r="H29"/>
  <c r="E28"/>
  <c r="F28" s="1"/>
  <c r="F25" i="9"/>
  <c r="F15"/>
  <c r="N12" i="15" l="1"/>
  <c r="N92"/>
  <c r="J8" i="14" s="1"/>
  <c r="J23" s="1"/>
  <c r="P7" i="15"/>
  <c r="Q33"/>
  <c r="O51"/>
  <c r="O47"/>
  <c r="O64"/>
  <c r="O69"/>
  <c r="P70"/>
  <c r="M7"/>
  <c r="I7" i="14" s="1"/>
  <c r="M70" i="15"/>
  <c r="I6" i="14" s="1"/>
  <c r="O91" i="15"/>
  <c r="O33"/>
  <c r="N116"/>
  <c r="O105"/>
  <c r="N47"/>
  <c r="N107" s="1"/>
  <c r="O57"/>
  <c r="O12"/>
  <c r="O113"/>
  <c r="Q98"/>
  <c r="O98"/>
  <c r="O99" s="1"/>
  <c r="O92" s="1"/>
  <c r="K8" i="14" s="1"/>
  <c r="P99" i="15"/>
  <c r="P114"/>
  <c r="P116" s="1"/>
  <c r="Y110"/>
  <c r="O81"/>
  <c r="O70" s="1"/>
  <c r="K6" i="14" s="1"/>
  <c r="O112" i="15"/>
  <c r="I22" i="14"/>
  <c r="I32" s="1"/>
  <c r="I23"/>
  <c r="I33" s="1"/>
  <c r="H30" i="13"/>
  <c r="F29"/>
  <c r="F25"/>
  <c r="K27" i="14" s="1"/>
  <c r="N7" i="15"/>
  <c r="J7" i="14" s="1"/>
  <c r="N70" i="15"/>
  <c r="J6" i="14" s="1"/>
  <c r="Q71" i="15"/>
  <c r="Q73"/>
  <c r="Q74" s="1"/>
  <c r="M107"/>
  <c r="Q7"/>
  <c r="E29" i="13"/>
  <c r="E25"/>
  <c r="J27" i="14" s="1"/>
  <c r="E14" i="13"/>
  <c r="J26" i="14" s="1"/>
  <c r="L26" s="1"/>
  <c r="E21" i="9"/>
  <c r="F21" s="1"/>
  <c r="E19"/>
  <c r="F19" s="1"/>
  <c r="E14"/>
  <c r="F14" s="1"/>
  <c r="E12"/>
  <c r="F12" s="1"/>
  <c r="E24"/>
  <c r="E11"/>
  <c r="E32"/>
  <c r="F32" s="1"/>
  <c r="E30"/>
  <c r="F30" s="1"/>
  <c r="E28"/>
  <c r="F28" s="1"/>
  <c r="E29"/>
  <c r="F29" s="1"/>
  <c r="E20"/>
  <c r="F20" s="1"/>
  <c r="E13"/>
  <c r="F13" s="1"/>
  <c r="H27"/>
  <c r="H33" s="1"/>
  <c r="H38" s="1"/>
  <c r="H18"/>
  <c r="H32"/>
  <c r="H28"/>
  <c r="H21"/>
  <c r="H14"/>
  <c r="H11"/>
  <c r="H22" s="1"/>
  <c r="E31"/>
  <c r="F31" s="1"/>
  <c r="F8" i="14" l="1"/>
  <c r="I21"/>
  <c r="I31" s="1"/>
  <c r="I9"/>
  <c r="E8" s="1"/>
  <c r="G8"/>
  <c r="F7"/>
  <c r="G6"/>
  <c r="J9"/>
  <c r="F9" s="1"/>
  <c r="F6"/>
  <c r="I24"/>
  <c r="I34" s="1"/>
  <c r="E9"/>
  <c r="E6"/>
  <c r="E7"/>
  <c r="K21"/>
  <c r="K31" s="1"/>
  <c r="L6"/>
  <c r="H6" s="1"/>
  <c r="L8"/>
  <c r="H8" s="1"/>
  <c r="K23"/>
  <c r="E33" i="9"/>
  <c r="F24"/>
  <c r="F33" s="1"/>
  <c r="F30" i="13"/>
  <c r="K28" i="14"/>
  <c r="O114" i="15"/>
  <c r="O116" s="1"/>
  <c r="F11" i="9"/>
  <c r="F22" s="1"/>
  <c r="E22"/>
  <c r="J11" i="14" s="1"/>
  <c r="E30" i="13"/>
  <c r="J28" i="14"/>
  <c r="J33" s="1"/>
  <c r="Q72" i="15"/>
  <c r="Q70" s="1"/>
  <c r="Q112"/>
  <c r="L27" i="14"/>
  <c r="P92" i="15"/>
  <c r="P107"/>
  <c r="Q99"/>
  <c r="Q114"/>
  <c r="O107"/>
  <c r="O7"/>
  <c r="K7" i="14" s="1"/>
  <c r="K29"/>
  <c r="K9" l="1"/>
  <c r="G7"/>
  <c r="L28"/>
  <c r="K33"/>
  <c r="M6"/>
  <c r="F38" i="9"/>
  <c r="L29" i="14"/>
  <c r="L7"/>
  <c r="K22"/>
  <c r="K32" s="1"/>
  <c r="L11"/>
  <c r="J21"/>
  <c r="J31" s="1"/>
  <c r="Q92" i="15"/>
  <c r="Q107"/>
  <c r="E38" i="9"/>
  <c r="J12" i="14"/>
  <c r="J14" s="1"/>
  <c r="J24" s="1"/>
  <c r="L23"/>
  <c r="M8"/>
  <c r="M23" s="1"/>
  <c r="M33" s="1"/>
  <c r="Q116" i="15"/>
  <c r="J29" i="14"/>
  <c r="M7" l="1"/>
  <c r="M22" s="1"/>
  <c r="M32" s="1"/>
  <c r="H7"/>
  <c r="K24"/>
  <c r="G9"/>
  <c r="L21"/>
  <c r="L31" s="1"/>
  <c r="J34"/>
  <c r="L9"/>
  <c r="H9" s="1"/>
  <c r="L33"/>
  <c r="J22"/>
  <c r="J32" s="1"/>
  <c r="L12"/>
  <c r="L22" s="1"/>
  <c r="L32" s="1"/>
  <c r="M21"/>
  <c r="M31" s="1"/>
  <c r="M9"/>
  <c r="M24" s="1"/>
  <c r="M34" s="1"/>
  <c r="K36" l="1"/>
  <c r="K34"/>
  <c r="L14"/>
  <c r="L24" s="1"/>
  <c r="L34" s="1"/>
</calcChain>
</file>

<file path=xl/comments1.xml><?xml version="1.0" encoding="utf-8"?>
<comments xmlns="http://schemas.openxmlformats.org/spreadsheetml/2006/main">
  <authors>
    <author>최화식(Hwasik Choi) 두산중공업</author>
  </authors>
  <commentList>
    <comment ref="T2" authorId="0">
      <text>
        <r>
          <rPr>
            <b/>
            <sz val="9"/>
            <color indexed="81"/>
            <rFont val="돋움"/>
            <family val="3"/>
            <charset val="129"/>
          </rPr>
          <t>Put in the cutoff date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Number of weeks in this month</t>
        </r>
      </text>
    </comment>
  </commentList>
</comments>
</file>

<file path=xl/comments2.xml><?xml version="1.0" encoding="utf-8"?>
<comments xmlns="http://schemas.openxmlformats.org/spreadsheetml/2006/main">
  <authors>
    <author>최화식(Hwasik Choi) 두산중공업</author>
  </authors>
  <commentList>
    <comment ref="C2" authorId="0">
      <text>
        <r>
          <rPr>
            <b/>
            <sz val="9"/>
            <color indexed="81"/>
            <rFont val="돋움"/>
            <family val="3"/>
            <charset val="129"/>
          </rPr>
          <t>Put in the cutoff date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Number of weeks in this month</t>
        </r>
      </text>
    </comment>
  </commentList>
</comments>
</file>

<file path=xl/comments3.xml><?xml version="1.0" encoding="utf-8"?>
<comments xmlns="http://schemas.openxmlformats.org/spreadsheetml/2006/main">
  <authors>
    <author>최화식(Hwasik Choi) 두산중공업</author>
  </authors>
  <commentList>
    <comment ref="C2" authorId="0">
      <text>
        <r>
          <rPr>
            <b/>
            <sz val="9"/>
            <color indexed="81"/>
            <rFont val="돋움"/>
            <family val="3"/>
            <charset val="129"/>
          </rPr>
          <t>Put in the cutoff date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Number of weeks in this month</t>
        </r>
      </text>
    </comment>
  </commentList>
</comments>
</file>

<file path=xl/sharedStrings.xml><?xml version="1.0" encoding="utf-8"?>
<sst xmlns="http://schemas.openxmlformats.org/spreadsheetml/2006/main" count="860" uniqueCount="360">
  <si>
    <t>WSN</t>
  </si>
  <si>
    <t>CWP</t>
  </si>
  <si>
    <t>01</t>
  </si>
  <si>
    <t>01-18-420-104</t>
  </si>
  <si>
    <t>ERECT STRUCTURAL STEEL CFB1</t>
  </si>
  <si>
    <t>01-18-420-204</t>
  </si>
  <si>
    <t>ERECT STRUCTURAL STEEL CFB2</t>
  </si>
  <si>
    <t>01-68-420-105</t>
  </si>
  <si>
    <t xml:space="preserve">ERECT ST DRUM PRESS PARTS &amp; WATERWALLS CFB 1 </t>
  </si>
  <si>
    <t>01-68-420-205</t>
  </si>
  <si>
    <t>ERECT ST DRUM PRESS PARTS &amp; WATERWALLS CFB 2</t>
  </si>
  <si>
    <t>02</t>
  </si>
  <si>
    <t>02-68-420-105</t>
  </si>
  <si>
    <t>02-68-420-110</t>
  </si>
  <si>
    <t>ERECT BOILER COMPONENTS CFB1 INCLUDE FBHE</t>
  </si>
  <si>
    <t>02-68-420-205</t>
  </si>
  <si>
    <t>02-68-420-210</t>
  </si>
  <si>
    <t>ERECT BOILER COMPONENTS CFB 2 INCLUDE FBHE</t>
  </si>
  <si>
    <t>03</t>
  </si>
  <si>
    <t>03-18-420-104</t>
  </si>
  <si>
    <t>03-18-420-204</t>
  </si>
  <si>
    <t>03-68-420-110</t>
  </si>
  <si>
    <t>03-68-420-112</t>
  </si>
  <si>
    <t>START UP BURNER FUEL PIPING SOOT BLOWER SERVICE PIPING AIR &amp; WATER CFB1</t>
  </si>
  <si>
    <t>03-68-420-120</t>
  </si>
  <si>
    <t>ERECT FABRIC FILTER ID FANS CFB 1</t>
  </si>
  <si>
    <t>03-68-420-136</t>
  </si>
  <si>
    <t>BOTTOM FLY ASH SILOS ASH HANDLING CFB 1</t>
  </si>
  <si>
    <t>03-68-420-210</t>
  </si>
  <si>
    <t>03-68-420-212</t>
  </si>
  <si>
    <t>START UP BURNER FUEL PIPING SOOT BLOWER SERVICE PIPING AIR &amp; WATER CFB2</t>
  </si>
  <si>
    <t>03-68-420-220</t>
  </si>
  <si>
    <t>ERECT FABRIC FILTER ID FANS CFB 2</t>
  </si>
  <si>
    <t>03-68-420-236</t>
  </si>
  <si>
    <t>BOTTOM FLY ASH SILOS ASH HANDLING CFB 2</t>
  </si>
  <si>
    <t>03-68-422-120</t>
  </si>
  <si>
    <t>EMER BFWP ELEVATOR MACHINERY CFB 1</t>
  </si>
  <si>
    <t>03-68-422-220</t>
  </si>
  <si>
    <t>EMER BFWP ELEVATOR MACHINERY CFB 2</t>
  </si>
  <si>
    <t>03-68-475-130</t>
  </si>
  <si>
    <t>COAL HANDLING SYSTEM EQUIPMENT CFB 1</t>
  </si>
  <si>
    <t>03-68-475-230</t>
  </si>
  <si>
    <t>COAL HANDLING SYSTEM EQUIPMENT CFB 2</t>
  </si>
  <si>
    <t>03-68-476-132</t>
  </si>
  <si>
    <t>LIMESTONE HANDLING SYSTEM EQUIPMENT CFB 1 &amp; 2</t>
  </si>
  <si>
    <t>04</t>
  </si>
  <si>
    <t>04-68-420-120</t>
  </si>
  <si>
    <t>04-68-420-220</t>
  </si>
  <si>
    <t>05</t>
  </si>
  <si>
    <t>05-68-430-112</t>
  </si>
  <si>
    <t>ERECT STG 1</t>
  </si>
  <si>
    <t>05-68-430-212</t>
  </si>
  <si>
    <t>ERECT STG 2</t>
  </si>
  <si>
    <t>06</t>
  </si>
  <si>
    <t>06-13-430-102</t>
  </si>
  <si>
    <t>ERECT INTERCONNECTING PIPING STG 1 &amp; 2</t>
  </si>
  <si>
    <t>06-18-430-102</t>
  </si>
  <si>
    <t>ERECT STG 1 &amp; 2 MAIN STRUCTURAL STEEL &amp; STG 1 MISC STRUCTURAL STEEL INCL PAINT TOUCH UP STEEL CFB2</t>
  </si>
  <si>
    <t>06-68-418-100</t>
  </si>
  <si>
    <t>BRIDGE CRANE</t>
  </si>
  <si>
    <t>06-68-430-112</t>
  </si>
  <si>
    <t>06-68-430-128</t>
  </si>
  <si>
    <t>ERECT FW TANK DEARATOR HEATERS PUMPS FOR STG 1</t>
  </si>
  <si>
    <t>06-68-430-212</t>
  </si>
  <si>
    <t>06-68-430-228</t>
  </si>
  <si>
    <t>ERECT FW TANK DEARATOR HEATERS PUMPS FOR STG 2</t>
  </si>
  <si>
    <t>07</t>
  </si>
  <si>
    <t>07-18-480-002</t>
  </si>
  <si>
    <t>ERECT STRUCTURAL STEEL CTG 1 &amp; 2 INCL PAINTING TOUCH UP</t>
  </si>
  <si>
    <t>07-68-480-004</t>
  </si>
  <si>
    <t>EQUIPMENT INSTALLATION CTG 1 &amp; 2</t>
  </si>
  <si>
    <t>07-68-480-008</t>
  </si>
  <si>
    <t>EMERGENCY DIESEL GEN SET</t>
  </si>
  <si>
    <t>08</t>
  </si>
  <si>
    <t>08-13-420-101</t>
  </si>
  <si>
    <t>ERECT BOILER FEED WATER (BFW) PIPING CFB 1</t>
  </si>
  <si>
    <t>08-13-420-201</t>
  </si>
  <si>
    <t>ERECT BOILER FEED WATER (BFW) PIPING CFB 2</t>
  </si>
  <si>
    <t>08-13-430-101</t>
  </si>
  <si>
    <t>NON CRITICAL PIPING UNIT CFB 1</t>
  </si>
  <si>
    <t>08-13-430-201</t>
  </si>
  <si>
    <t>NON CRITICAL PIPING UNIT CFB 2</t>
  </si>
  <si>
    <t>08-14-411-020</t>
  </si>
  <si>
    <t>09</t>
  </si>
  <si>
    <t>09-13-420-101</t>
  </si>
  <si>
    <t>09-13-420-201</t>
  </si>
  <si>
    <t>09-13-430-101</t>
  </si>
  <si>
    <t>09-13-430-201</t>
  </si>
  <si>
    <t>09-13-481-101</t>
  </si>
  <si>
    <t>PIPING CTG 1 &amp; 2</t>
  </si>
  <si>
    <t>09-14-411-020</t>
  </si>
  <si>
    <t>10-23-420-127</t>
  </si>
  <si>
    <t>BHEL EQUIPMENT &amp; INSULATION CFB 1</t>
  </si>
  <si>
    <t>10-23-420-277</t>
  </si>
  <si>
    <t>BHEL EQUIPMENT &amp; INSULATION CFB 2</t>
  </si>
  <si>
    <t>10-23-430-027</t>
  </si>
  <si>
    <t>INSULATION PIPING &amp; EQUIPMENT STG AND CTG 1 &amp; 2</t>
  </si>
  <si>
    <t>10-23-480-027</t>
  </si>
  <si>
    <t>11-17-412-110</t>
  </si>
  <si>
    <t>TABLE TOP FOUNDATION STG 1</t>
  </si>
  <si>
    <t>11-17-412-120</t>
  </si>
  <si>
    <t>PRECAST FOUNDATIONS STG 1</t>
  </si>
  <si>
    <t>11-17-412-130</t>
  </si>
  <si>
    <t>STG 1 FOUNDATION DEAERATOR BAY</t>
  </si>
  <si>
    <t>11-17-412-210</t>
  </si>
  <si>
    <t>TABLE TOP FOUNDTIONS STG 2</t>
  </si>
  <si>
    <t>11-17-412-220</t>
  </si>
  <si>
    <t>STG 2 PRECAST FOUNDATIONS</t>
  </si>
  <si>
    <t>11-17-412-230</t>
  </si>
  <si>
    <t>STG 2 FOUNDATIONS DEAERATOR BAY</t>
  </si>
  <si>
    <t>12-17-480-104</t>
  </si>
  <si>
    <t>FOUNDATIONS CTG 1 &amp; 2</t>
  </si>
  <si>
    <t>13-14-411-020</t>
  </si>
  <si>
    <t>13-17-403-111</t>
  </si>
  <si>
    <t>FOUNDATION BOP IN BOILER AREA: CFB1</t>
  </si>
  <si>
    <t>13-17-412-120</t>
  </si>
  <si>
    <t>13-17-412-130</t>
  </si>
  <si>
    <t>13-17-412-220</t>
  </si>
  <si>
    <t>13-17-412-230</t>
  </si>
  <si>
    <t>13-17-413-211</t>
  </si>
  <si>
    <t>14-16-400-001</t>
  </si>
  <si>
    <t>POWER STATION AREA 400 BURIED GROUNDING</t>
  </si>
  <si>
    <t>14-16-420-103</t>
  </si>
  <si>
    <t>ELECTRICAL CFB1 (INCL AUXILLARIES AND LIGHTNING PROTECTION)</t>
  </si>
  <si>
    <t>14-16-420-203</t>
  </si>
  <si>
    <t>ELECTRICAL CFB2 (INCL AUXILLARIES AND LIGHTNING PROTECTION)</t>
  </si>
  <si>
    <t>14-16-430-103</t>
  </si>
  <si>
    <t>ELECTRICAL STG1 (INCL AUXILLARIES AND LIGHTNING PROTECTION)</t>
  </si>
  <si>
    <t>14-16-430-203</t>
  </si>
  <si>
    <t>ELECTRICAL STG2 (INCL AUXILLARIES AND LIGHTNING PROTECTION)</t>
  </si>
  <si>
    <t>14-16-480-003</t>
  </si>
  <si>
    <t>ELECTRICAL CTG 1 &amp; 2 (INCL AUXILLARIES AND LIGHTNING PROTECTION)</t>
  </si>
  <si>
    <t>15-15-420-110</t>
  </si>
  <si>
    <t>INSTRUMENT AND CONTROLS CFB 1</t>
  </si>
  <si>
    <t>15-15-420-210</t>
  </si>
  <si>
    <t>INSTRUMENT AND CONTROLS CFB 2</t>
  </si>
  <si>
    <t>15-15-430-110</t>
  </si>
  <si>
    <t>INSTRUMENT AND CONTROLS STG 1</t>
  </si>
  <si>
    <t>15-15-430-210</t>
  </si>
  <si>
    <t>INSTRUMENT AND CONTROLS STG 2</t>
  </si>
  <si>
    <t>15-15-480-120</t>
  </si>
  <si>
    <t>INSTRUMENT AND CONTROLS CTG 1 &amp; 2</t>
  </si>
  <si>
    <t>Total
Dmhr</t>
    <phoneticPr fontId="1" type="noConversion"/>
  </si>
  <si>
    <t>Up to
Last Month</t>
    <phoneticPr fontId="1" type="noConversion"/>
  </si>
  <si>
    <t>Actual</t>
    <phoneticPr fontId="1" type="noConversion"/>
  </si>
  <si>
    <t>To Date</t>
    <phoneticPr fontId="1" type="noConversion"/>
  </si>
  <si>
    <t>To Go</t>
    <phoneticPr fontId="1" type="noConversion"/>
  </si>
  <si>
    <t>Remark</t>
    <phoneticPr fontId="1" type="noConversion"/>
  </si>
  <si>
    <t>Total CWP</t>
    <phoneticPr fontId="1" type="noConversion"/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</si>
  <si>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</si>
  <si>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</si>
  <si>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</si>
  <si>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</si>
  <si>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</si>
  <si>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</si>
  <si>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</si>
  <si>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</si>
  <si>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</si>
  <si>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</si>
  <si>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</si>
  <si>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</si>
  <si>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Signature of Contractor</t>
  </si>
  <si>
    <t>TOTAL HOURS DIRECT +INDIRECT</t>
  </si>
  <si>
    <t>TOTAL HOURS INDIRECT</t>
  </si>
  <si>
    <t>CFB #2 Onsite office FDN</t>
    <phoneticPr fontId="28" type="noConversion"/>
  </si>
  <si>
    <t>CFB #2 ID Fan &amp; Stack duct support FDN Lean</t>
    <phoneticPr fontId="28" type="noConversion"/>
  </si>
  <si>
    <t>Boiler 1&amp;2 FBHE Support FDN</t>
  </si>
  <si>
    <t>Lay down area OIL storage FDN</t>
    <phoneticPr fontId="28" type="noConversion"/>
  </si>
  <si>
    <t>STG 1&amp;2 Deaerator bay lean concrete</t>
    <phoneticPr fontId="25" type="noConversion"/>
  </si>
  <si>
    <t>EDG 1&amp;2 lean concrete</t>
    <phoneticPr fontId="25" type="noConversion"/>
  </si>
  <si>
    <t>STG 2 Table top lean concrete</t>
    <phoneticPr fontId="25" type="noConversion"/>
  </si>
  <si>
    <t>STG 1 Table top lean concrete</t>
    <phoneticPr fontId="25" type="noConversion"/>
  </si>
  <si>
    <t>W46</t>
    <phoneticPr fontId="28" type="noConversion"/>
  </si>
  <si>
    <t>W45</t>
    <phoneticPr fontId="28" type="noConversion"/>
  </si>
  <si>
    <t>W44</t>
    <phoneticPr fontId="28" type="noConversion"/>
  </si>
  <si>
    <t>W43</t>
    <phoneticPr fontId="28" type="noConversion"/>
  </si>
  <si>
    <t>W42</t>
    <phoneticPr fontId="28" type="noConversion"/>
  </si>
  <si>
    <t>W41</t>
    <phoneticPr fontId="28" type="noConversion"/>
  </si>
  <si>
    <t>W40</t>
    <phoneticPr fontId="28" type="noConversion"/>
  </si>
  <si>
    <t>W39</t>
    <phoneticPr fontId="28" type="noConversion"/>
  </si>
  <si>
    <t>W38</t>
    <phoneticPr fontId="28" type="noConversion"/>
  </si>
  <si>
    <t>W37</t>
    <phoneticPr fontId="28" type="noConversion"/>
  </si>
  <si>
    <t>W27</t>
  </si>
  <si>
    <t>W26</t>
  </si>
  <si>
    <t>W25</t>
  </si>
  <si>
    <t>W24</t>
  </si>
  <si>
    <t>W23</t>
  </si>
  <si>
    <t>W22</t>
  </si>
  <si>
    <t>W21</t>
    <phoneticPr fontId="25" type="noConversion"/>
  </si>
  <si>
    <t>Total</t>
    <phoneticPr fontId="25" type="noConversion"/>
  </si>
  <si>
    <t>VPR 007</t>
    <phoneticPr fontId="25" type="noConversion"/>
  </si>
  <si>
    <t>Code</t>
    <phoneticPr fontId="1" type="noConversion"/>
  </si>
  <si>
    <t>VNR 021</t>
    <phoneticPr fontId="1" type="noConversion"/>
  </si>
  <si>
    <t>VNR 016</t>
    <phoneticPr fontId="1" type="noConversion"/>
  </si>
  <si>
    <t>VNR 018</t>
    <phoneticPr fontId="1" type="noConversion"/>
  </si>
  <si>
    <t>VNR 020</t>
    <phoneticPr fontId="1" type="noConversion"/>
  </si>
  <si>
    <t>Civil</t>
    <phoneticPr fontId="1" type="noConversion"/>
  </si>
  <si>
    <t>VNR 023</t>
    <phoneticPr fontId="1" type="noConversion"/>
  </si>
  <si>
    <t>Unpacking Boxes</t>
    <phoneticPr fontId="25" type="noConversion"/>
  </si>
  <si>
    <t>VNR 037</t>
    <phoneticPr fontId="1" type="noConversion"/>
  </si>
  <si>
    <t>Supply of 5scaffolders</t>
    <phoneticPr fontId="1" type="noConversion"/>
  </si>
  <si>
    <t>RFI 100004</t>
    <phoneticPr fontId="1" type="noConversion"/>
  </si>
  <si>
    <t>Misslignment of bolt holes on girder</t>
    <phoneticPr fontId="1" type="noConversion"/>
  </si>
  <si>
    <t>RFI 100008</t>
    <phoneticPr fontId="1" type="noConversion"/>
  </si>
  <si>
    <t>Top Paint is coated on surface bolt connection</t>
    <phoneticPr fontId="1" type="noConversion"/>
  </si>
  <si>
    <t>RFI 100007</t>
    <phoneticPr fontId="1" type="noConversion"/>
  </si>
  <si>
    <t>2 creat angles for girders is longer than column width</t>
    <phoneticPr fontId="1" type="noConversion"/>
  </si>
  <si>
    <t>RFI 100009</t>
    <phoneticPr fontId="1" type="noConversion"/>
  </si>
  <si>
    <t>Top Paint is coated on surface for field welding</t>
    <phoneticPr fontId="1" type="noConversion"/>
  </si>
  <si>
    <t>RFI 100013</t>
    <phoneticPr fontId="1" type="noConversion"/>
  </si>
  <si>
    <t>Irregularity of column base for coal bunker</t>
    <phoneticPr fontId="1" type="noConversion"/>
  </si>
  <si>
    <t>Mech.</t>
    <phoneticPr fontId="1" type="noConversion"/>
  </si>
  <si>
    <t>W47</t>
  </si>
  <si>
    <t>W48</t>
  </si>
  <si>
    <t>W49</t>
  </si>
  <si>
    <t>W50</t>
  </si>
  <si>
    <t>W51</t>
  </si>
  <si>
    <t>W52</t>
  </si>
  <si>
    <t>W53</t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</si>
  <si>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</si>
  <si>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</si>
  <si>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</si>
  <si>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</si>
  <si>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</si>
  <si>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</si>
  <si>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</si>
  <si>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</si>
  <si>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</si>
  <si>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</si>
  <si>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</si>
  <si>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</si>
  <si>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</si>
  <si>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</si>
  <si>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</si>
  <si>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</si>
  <si>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</si>
  <si>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</si>
  <si>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</si>
  <si>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</si>
  <si>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</si>
  <si>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W40</t>
  </si>
  <si>
    <t>W41</t>
  </si>
  <si>
    <t>W42</t>
  </si>
  <si>
    <t>W43</t>
  </si>
  <si>
    <t>W44</t>
  </si>
  <si>
    <t>W45</t>
  </si>
  <si>
    <t>W46</t>
  </si>
  <si>
    <t>Cut Off</t>
    <phoneticPr fontId="1" type="noConversion"/>
  </si>
  <si>
    <t>This Month</t>
    <phoneticPr fontId="25" type="noConversion"/>
  </si>
  <si>
    <t>Weeks</t>
    <phoneticPr fontId="1" type="noConversion"/>
  </si>
  <si>
    <t>Man Hours</t>
    <phoneticPr fontId="1" type="noConversion"/>
  </si>
  <si>
    <t>Weeks</t>
    <phoneticPr fontId="1" type="noConversion"/>
  </si>
  <si>
    <t>Fixed</t>
    <phoneticPr fontId="1" type="noConversion"/>
  </si>
  <si>
    <t>Civil</t>
    <phoneticPr fontId="1" type="noConversion"/>
  </si>
  <si>
    <t>Total</t>
    <phoneticPr fontId="1" type="noConversion"/>
  </si>
  <si>
    <t>Mechanical</t>
    <phoneticPr fontId="1" type="noConversion"/>
  </si>
  <si>
    <t>Electrical</t>
    <phoneticPr fontId="1" type="noConversion"/>
  </si>
  <si>
    <t>m</t>
    <phoneticPr fontId="1" type="noConversion"/>
  </si>
  <si>
    <t>c</t>
    <phoneticPr fontId="1" type="noConversion"/>
  </si>
  <si>
    <t>E</t>
    <phoneticPr fontId="1" type="noConversion"/>
  </si>
  <si>
    <t>Description</t>
    <phoneticPr fontId="1" type="noConversion"/>
  </si>
  <si>
    <t>Description</t>
    <phoneticPr fontId="1" type="noConversion"/>
  </si>
  <si>
    <t>Discipline</t>
    <phoneticPr fontId="1" type="noConversion"/>
  </si>
  <si>
    <t>Up to
Last Month</t>
    <phoneticPr fontId="1" type="noConversion"/>
  </si>
  <si>
    <t>This Month</t>
  </si>
  <si>
    <t>to Date</t>
  </si>
  <si>
    <t>Man Hours</t>
    <phoneticPr fontId="25" type="noConversion"/>
  </si>
  <si>
    <t>Remark</t>
    <phoneticPr fontId="1" type="noConversion"/>
  </si>
  <si>
    <t>Koniambo Power Station (C004) - Doosan</t>
    <phoneticPr fontId="1" type="noConversion"/>
  </si>
  <si>
    <t>Koniambo Power Station (C004) - Doosan</t>
    <phoneticPr fontId="1" type="noConversion"/>
  </si>
  <si>
    <t>Sub total</t>
    <phoneticPr fontId="1" type="noConversion"/>
  </si>
  <si>
    <t>TOTAL EXTRA HOURS</t>
    <phoneticPr fontId="1" type="noConversion"/>
  </si>
  <si>
    <t>Cutoff date</t>
    <phoneticPr fontId="1" type="noConversion"/>
  </si>
  <si>
    <t>ERECT BOILER FEED WATER (BFW) PIPING CFB 1</t>
    <phoneticPr fontId="1" type="noConversion"/>
  </si>
  <si>
    <t>Boiler 1&amp;2 Drum Lifting Completion</t>
    <phoneticPr fontId="1" type="noConversion"/>
  </si>
  <si>
    <t>Boiler 1&amp;2 Hydro Test Completion</t>
    <phoneticPr fontId="1" type="noConversion"/>
  </si>
  <si>
    <t>Boiler 1&amp;2 Mechanical Completion</t>
    <phoneticPr fontId="1" type="noConversion"/>
  </si>
  <si>
    <t>Boiler 1&amp;2 Fabric Filter Complettion</t>
    <phoneticPr fontId="1" type="noConversion"/>
  </si>
  <si>
    <t>STG 1&amp;2 Gen./HP/IP On Fdn Completion</t>
    <phoneticPr fontId="1" type="noConversion"/>
  </si>
  <si>
    <t>STG 1&amp;2 Mechanical Completion</t>
    <phoneticPr fontId="1" type="noConversion"/>
  </si>
  <si>
    <t>CTG 1&amp;2 Mechanical Completion</t>
    <phoneticPr fontId="1" type="noConversion"/>
  </si>
  <si>
    <t>BLR 1&amp;2 Piping HT Completion</t>
    <phoneticPr fontId="1" type="noConversion"/>
  </si>
  <si>
    <t>STG/CTG 1&amp;2 Piping HT Completion</t>
    <phoneticPr fontId="1" type="noConversion"/>
  </si>
  <si>
    <t>Mechanical Insulation Completion</t>
    <phoneticPr fontId="1" type="noConversion"/>
  </si>
  <si>
    <t>STG , STG Bldg. &amp; Dea.1&amp;2 Foundation Completion</t>
    <phoneticPr fontId="1" type="noConversion"/>
  </si>
  <si>
    <t>CTG 1&amp;2 Foundation Work Completion</t>
    <phoneticPr fontId="1" type="noConversion"/>
  </si>
  <si>
    <t>Other Foundation Work Completion</t>
    <phoneticPr fontId="1" type="noConversion"/>
  </si>
  <si>
    <t>Electrical Work Completion</t>
    <phoneticPr fontId="1" type="noConversion"/>
  </si>
  <si>
    <t>Instrumentation Work Completion</t>
    <phoneticPr fontId="1" type="noConversion"/>
  </si>
  <si>
    <t>UNDERGROUND PIPING AND DRAINS (BOILER 1&amp;2)</t>
    <phoneticPr fontId="1" type="noConversion"/>
  </si>
  <si>
    <t>UNDERGROUND PIPING AND DRAINS (STG/CTG)</t>
    <phoneticPr fontId="1" type="noConversion"/>
  </si>
  <si>
    <t>UNDERGROUND PIPING AND DRAINS (STG/CTG)_hydrant</t>
    <phoneticPr fontId="1" type="noConversion"/>
  </si>
  <si>
    <t>UNDERGROUND PIPING AND DRAINS</t>
    <phoneticPr fontId="1" type="noConversion"/>
  </si>
  <si>
    <t>Name</t>
    <phoneticPr fontId="1" type="noConversion"/>
  </si>
  <si>
    <t>Infrastructural Work Man Hours Status</t>
    <phoneticPr fontId="1" type="noConversion"/>
  </si>
  <si>
    <t>UNDERGROUND PIPING AND DRAINS (BOILER 1&amp;2)_hydrant</t>
    <phoneticPr fontId="1" type="noConversion"/>
  </si>
  <si>
    <t>Tool Box (Archive) &amp; Welding Production</t>
  </si>
  <si>
    <t>Container Box Relocation Preparation &amp; Generator Pedestal  Production</t>
  </si>
  <si>
    <t>FOUNDATION BOP IN BOILER AREA: CFB2</t>
  </si>
  <si>
    <t>VNR 020</t>
  </si>
  <si>
    <t>Elec.</t>
  </si>
  <si>
    <t>Sub total</t>
  </si>
  <si>
    <t>Temporary Power Supply</t>
  </si>
  <si>
    <t>VNR 023</t>
  </si>
  <si>
    <t>EK Laydown Warehouse (Site Area) man-supply</t>
  </si>
  <si>
    <t>EK Laydown manpower assist for dismantle of temp. stiffener</t>
  </si>
  <si>
    <t>TOTAL INFRASTRUCTURAL HOURS</t>
  </si>
  <si>
    <t>Man assist for crane company</t>
  </si>
  <si>
    <t>Water Fountain (Water Bucket) Production</t>
  </si>
  <si>
    <t>Fire Extinguisher Pedestal Production</t>
  </si>
  <si>
    <t>Laydown gas storage for common use</t>
  </si>
  <si>
    <t>Man assist for scaffolding</t>
  </si>
  <si>
    <t>Laydown Fence installation work</t>
  </si>
  <si>
    <t>Laydown area gas storage FDN</t>
  </si>
  <si>
    <t>Lean Concrete for Precast Foundations STG 1 &amp; 2</t>
  </si>
  <si>
    <t>Lean Concrete for Cast-in-situ Foundation STG 1 &amp; 2</t>
  </si>
  <si>
    <t>VNR 045</t>
  </si>
  <si>
    <t>Completion of STG 1 &amp; 2 De-bay Micropile</t>
  </si>
  <si>
    <t>Koniambo Power Station (C004) - Doosan</t>
    <phoneticPr fontId="28" type="noConversion"/>
  </si>
  <si>
    <t>CWP No.</t>
    <phoneticPr fontId="28" type="noConversion"/>
  </si>
  <si>
    <t>Discipline</t>
    <phoneticPr fontId="28" type="noConversion"/>
  </si>
  <si>
    <t>Description</t>
    <phoneticPr fontId="28" type="noConversion"/>
  </si>
  <si>
    <t>Weight
(%)</t>
    <phoneticPr fontId="28" type="noConversion"/>
  </si>
  <si>
    <t>This Month
Weight (%)</t>
    <phoneticPr fontId="28" type="noConversion"/>
  </si>
  <si>
    <t>Total
Dmhr</t>
    <phoneticPr fontId="28" type="noConversion"/>
  </si>
  <si>
    <t>Up to
Last Month</t>
    <phoneticPr fontId="28" type="noConversion"/>
  </si>
  <si>
    <t>This Month</t>
    <phoneticPr fontId="53" type="noConversion"/>
  </si>
  <si>
    <t>PF</t>
    <phoneticPr fontId="28" type="noConversion"/>
  </si>
  <si>
    <t>Remarks</t>
    <phoneticPr fontId="28" type="noConversion"/>
  </si>
  <si>
    <t>Up to Last Month</t>
    <phoneticPr fontId="28" type="noConversion"/>
  </si>
  <si>
    <t>Actual</t>
    <phoneticPr fontId="28" type="noConversion"/>
  </si>
  <si>
    <t>To Date</t>
    <phoneticPr fontId="28" type="noConversion"/>
  </si>
  <si>
    <t>To Go</t>
    <phoneticPr fontId="28" type="noConversion"/>
  </si>
  <si>
    <t>CWP</t>
    <phoneticPr fontId="28" type="noConversion"/>
  </si>
  <si>
    <t>Civil</t>
  </si>
  <si>
    <t>Mechanical</t>
    <phoneticPr fontId="28" type="noConversion"/>
  </si>
  <si>
    <t>Electrical</t>
    <phoneticPr fontId="28" type="noConversion"/>
  </si>
  <si>
    <t>Total CWP</t>
  </si>
  <si>
    <t>Extra Works</t>
    <phoneticPr fontId="28" type="noConversion"/>
  </si>
  <si>
    <t>Mechanical</t>
  </si>
  <si>
    <t>Electrical</t>
  </si>
  <si>
    <t>Total Extra Works</t>
    <phoneticPr fontId="28" type="noConversion"/>
  </si>
  <si>
    <t>Agreed Suspension Works</t>
    <phoneticPr fontId="28" type="noConversion"/>
  </si>
  <si>
    <t>Total Agreed Suspension Works</t>
    <phoneticPr fontId="28" type="noConversion"/>
  </si>
  <si>
    <t>Sub Total</t>
    <phoneticPr fontId="28" type="noConversion"/>
  </si>
  <si>
    <t>Total</t>
    <phoneticPr fontId="28" type="noConversion"/>
  </si>
  <si>
    <t>Infrastructural Works</t>
    <phoneticPr fontId="28" type="noConversion"/>
  </si>
  <si>
    <t>Total Infrastructural Works</t>
    <phoneticPr fontId="28" type="noConversion"/>
  </si>
  <si>
    <t xml:space="preserve">Total </t>
    <phoneticPr fontId="28" type="noConversion"/>
  </si>
  <si>
    <t>DMHR Status - Nov 2010</t>
    <phoneticPr fontId="28" type="noConversion"/>
  </si>
  <si>
    <t xml:space="preserve"> * Claim 2 parts of direct manhours which are CWP and Extra Works. Total Claimed manhour in this month : </t>
    <phoneticPr fontId="53" type="noConversion"/>
  </si>
  <si>
    <t>Discipline</t>
    <phoneticPr fontId="49" type="noConversion"/>
  </si>
  <si>
    <t>Mechanical</t>
    <phoneticPr fontId="49" type="noConversion"/>
  </si>
  <si>
    <t>E&amp;I</t>
    <phoneticPr fontId="49" type="noConversion"/>
  </si>
  <si>
    <t>Civil</t>
    <phoneticPr fontId="49" type="noConversion"/>
  </si>
  <si>
    <t>08</t>
    <phoneticPr fontId="49" type="noConversion"/>
  </si>
  <si>
    <t>09</t>
    <phoneticPr fontId="49" type="noConversion"/>
  </si>
  <si>
    <t>DMHR Status - Month of Nov</t>
    <phoneticPr fontId="1" type="noConversion"/>
  </si>
  <si>
    <t>Extra Work DMHR Status - Month of Nov</t>
    <phoneticPr fontId="1" type="noConversion"/>
  </si>
  <si>
    <t>wp</t>
  </si>
</sst>
</file>

<file path=xl/styles.xml><?xml version="1.0" encoding="utf-8"?>
<styleSheet xmlns="http://schemas.openxmlformats.org/spreadsheetml/2006/main">
  <numFmts count="12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m&quot;/&quot;d;@"/>
    <numFmt numFmtId="167" formatCode="#,##0.0"/>
    <numFmt numFmtId="168" formatCode="#,##0.0_ "/>
    <numFmt numFmtId="169" formatCode="[$-409]d&quot;-&quot;mmm&quot;-&quot;yy;@"/>
    <numFmt numFmtId="170" formatCode="&quot;As of&quot;\ [$-409]d&quot;-&quot;mmm&quot;-&quot;yy;@"/>
    <numFmt numFmtId="171" formatCode="0.0"/>
    <numFmt numFmtId="172" formatCode="_-* #,##0_-;\-* #,##0_-;_-* &quot;-&quot;??_-;_-@_-"/>
    <numFmt numFmtId="173" formatCode="&quot;As of &quot;[$-409]d\-mmm\-yy;@"/>
  </numFmts>
  <fonts count="57">
    <font>
      <sz val="11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sz val="10"/>
      <color indexed="8"/>
      <name val="Arial"/>
      <family val="2"/>
    </font>
    <font>
      <sz val="8"/>
      <name val="돋움"/>
      <family val="3"/>
      <charset val="129"/>
    </font>
    <font>
      <u/>
      <sz val="10"/>
      <name val="Arial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indexed="8"/>
      <name val="Calibri"/>
      <family val="3"/>
      <charset val="129"/>
    </font>
    <font>
      <sz val="11"/>
      <color indexed="9"/>
      <name val="Calibri"/>
      <family val="3"/>
      <charset val="129"/>
    </font>
    <font>
      <sz val="9"/>
      <color indexed="8"/>
      <name val="Calibri"/>
      <family val="3"/>
      <charset val="129"/>
    </font>
    <font>
      <b/>
      <sz val="11"/>
      <color indexed="8"/>
      <name val="Calibri"/>
      <family val="3"/>
      <charset val="129"/>
    </font>
    <font>
      <b/>
      <sz val="9"/>
      <color indexed="8"/>
      <name val="Calibri"/>
      <family val="3"/>
      <charset val="129"/>
    </font>
    <font>
      <b/>
      <sz val="10"/>
      <color indexed="9"/>
      <name val="Arial"/>
      <family val="2"/>
    </font>
    <font>
      <b/>
      <sz val="11"/>
      <color indexed="10"/>
      <name val="Arial"/>
      <family val="2"/>
    </font>
    <font>
      <b/>
      <sz val="9"/>
      <color indexed="10"/>
      <name val="Calibri"/>
      <family val="3"/>
      <charset val="129"/>
    </font>
    <font>
      <sz val="9"/>
      <color indexed="10"/>
      <name val="Calibri"/>
      <family val="3"/>
      <charset val="129"/>
    </font>
    <font>
      <sz val="10"/>
      <color indexed="55"/>
      <name val="Arial"/>
      <family val="2"/>
    </font>
    <font>
      <sz val="10"/>
      <color indexed="10"/>
      <name val="Arial"/>
      <family val="2"/>
    </font>
    <font>
      <sz val="9"/>
      <name val="Calibri"/>
      <family val="3"/>
      <charset val="129"/>
    </font>
    <font>
      <b/>
      <sz val="11"/>
      <color indexed="10"/>
      <name val="Calibri"/>
      <family val="3"/>
      <charset val="129"/>
    </font>
    <font>
      <sz val="8"/>
      <name val="Calibri"/>
      <family val="3"/>
      <charset val="129"/>
    </font>
    <font>
      <b/>
      <u/>
      <sz val="22"/>
      <name val="Arial"/>
      <family val="2"/>
    </font>
    <font>
      <b/>
      <u/>
      <sz val="20"/>
      <name val="Arial"/>
      <family val="2"/>
    </font>
    <font>
      <sz val="14"/>
      <name val="Arial"/>
      <family val="2"/>
    </font>
    <font>
      <sz val="8"/>
      <name val="Calibri"/>
      <family val="2"/>
      <charset val="129"/>
    </font>
    <font>
      <b/>
      <sz val="14"/>
      <name val="Arial Narrow"/>
      <family val="2"/>
    </font>
    <font>
      <sz val="9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2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>
      <alignment vertical="center"/>
    </xf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165" fontId="36" fillId="0" borderId="0" applyFont="0" applyFill="0" applyBorder="0" applyAlignment="0" applyProtection="0">
      <alignment vertical="center"/>
    </xf>
    <xf numFmtId="164" fontId="36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55" fillId="0" borderId="0"/>
    <xf numFmtId="0" fontId="2" fillId="0" borderId="0"/>
    <xf numFmtId="0" fontId="2" fillId="0" borderId="0"/>
    <xf numFmtId="9" fontId="56" fillId="0" borderId="0" applyFont="0" applyFill="0" applyBorder="0" applyAlignment="0" applyProtection="0"/>
  </cellStyleXfs>
  <cellXfs count="282">
    <xf numFmtId="0" fontId="0" fillId="0" borderId="0" xfId="0">
      <alignment vertical="center"/>
    </xf>
    <xf numFmtId="0" fontId="55" fillId="24" borderId="11" xfId="51" applyFill="1" applyBorder="1" applyAlignment="1">
      <alignment horizontal="centerContinuous" vertical="center"/>
    </xf>
    <xf numFmtId="0" fontId="55" fillId="0" borderId="10" xfId="51" applyBorder="1" applyAlignment="1">
      <alignment horizontal="center" vertical="center"/>
    </xf>
    <xf numFmtId="0" fontId="55" fillId="24" borderId="12" xfId="51" applyFill="1" applyBorder="1" applyAlignment="1">
      <alignment horizontal="centerContinuous" vertical="center"/>
    </xf>
    <xf numFmtId="0" fontId="40" fillId="25" borderId="0" xfId="51" applyFont="1" applyFill="1" applyBorder="1" applyAlignment="1">
      <alignment horizontal="center" vertical="center"/>
    </xf>
    <xf numFmtId="0" fontId="55" fillId="0" borderId="13" xfId="51" applyBorder="1" applyAlignment="1">
      <alignment horizontal="center" vertical="center"/>
    </xf>
    <xf numFmtId="164" fontId="38" fillId="0" borderId="13" xfId="38" applyFont="1" applyBorder="1">
      <alignment vertical="center"/>
    </xf>
    <xf numFmtId="164" fontId="38" fillId="0" borderId="13" xfId="38" applyFont="1" applyBorder="1" applyAlignment="1">
      <alignment vertical="center"/>
    </xf>
    <xf numFmtId="164" fontId="38" fillId="24" borderId="13" xfId="38" applyFont="1" applyFill="1" applyBorder="1" applyAlignment="1">
      <alignment vertical="center"/>
    </xf>
    <xf numFmtId="0" fontId="0" fillId="0" borderId="13" xfId="0" applyBorder="1">
      <alignment vertical="center"/>
    </xf>
    <xf numFmtId="164" fontId="38" fillId="0" borderId="13" xfId="0" applyNumberFormat="1" applyFont="1" applyBorder="1">
      <alignment vertical="center"/>
    </xf>
    <xf numFmtId="164" fontId="0" fillId="0" borderId="0" xfId="0" applyNumberFormat="1">
      <alignment vertical="center"/>
    </xf>
    <xf numFmtId="0" fontId="40" fillId="25" borderId="13" xfId="51" applyFont="1" applyFill="1" applyBorder="1" applyAlignment="1">
      <alignment horizontal="center" vertical="center"/>
    </xf>
    <xf numFmtId="0" fontId="21" fillId="0" borderId="0" xfId="53" applyFont="1" applyAlignment="1">
      <alignment vertical="center"/>
    </xf>
    <xf numFmtId="0" fontId="2" fillId="0" borderId="0" xfId="52"/>
    <xf numFmtId="0" fontId="22" fillId="0" borderId="0" xfId="52" applyFont="1"/>
    <xf numFmtId="0" fontId="22" fillId="0" borderId="0" xfId="52" applyFont="1" applyAlignment="1"/>
    <xf numFmtId="4" fontId="23" fillId="0" borderId="13" xfId="52" applyNumberFormat="1" applyFont="1" applyBorder="1"/>
    <xf numFmtId="0" fontId="22" fillId="0" borderId="13" xfId="52" applyFont="1" applyBorder="1" applyAlignment="1">
      <alignment horizontal="center"/>
    </xf>
    <xf numFmtId="0" fontId="2" fillId="0" borderId="13" xfId="52" applyBorder="1"/>
    <xf numFmtId="167" fontId="23" fillId="26" borderId="13" xfId="52" applyNumberFormat="1" applyFont="1" applyFill="1" applyBorder="1"/>
    <xf numFmtId="167" fontId="26" fillId="26" borderId="13" xfId="52" applyNumberFormat="1" applyFont="1" applyFill="1" applyBorder="1"/>
    <xf numFmtId="0" fontId="27" fillId="0" borderId="13" xfId="52" applyFont="1" applyFill="1" applyBorder="1" applyAlignment="1">
      <alignment horizontal="left" vertical="center" wrapText="1"/>
    </xf>
    <xf numFmtId="0" fontId="27" fillId="0" borderId="13" xfId="52" applyFont="1" applyFill="1" applyBorder="1" applyAlignment="1">
      <alignment horizontal="center" vertical="center" wrapText="1"/>
    </xf>
    <xf numFmtId="0" fontId="2" fillId="0" borderId="0" xfId="52" applyFont="1"/>
    <xf numFmtId="166" fontId="22" fillId="26" borderId="13" xfId="52" quotePrefix="1" applyNumberFormat="1" applyFont="1" applyFill="1" applyBorder="1" applyAlignment="1">
      <alignment horizontal="center" vertical="center" wrapText="1"/>
    </xf>
    <xf numFmtId="0" fontId="22" fillId="26" borderId="13" xfId="52" applyFont="1" applyFill="1" applyBorder="1" applyAlignment="1">
      <alignment horizontal="center" vertical="center" wrapText="1"/>
    </xf>
    <xf numFmtId="0" fontId="32" fillId="0" borderId="0" xfId="52" applyFont="1"/>
    <xf numFmtId="0" fontId="24" fillId="0" borderId="10" xfId="52" applyFont="1" applyFill="1" applyBorder="1" applyAlignment="1">
      <alignment horizontal="center" vertical="center" wrapText="1"/>
    </xf>
    <xf numFmtId="0" fontId="24" fillId="0" borderId="12" xfId="52" applyFont="1" applyFill="1" applyBorder="1" applyAlignment="1">
      <alignment horizontal="center" vertical="center" wrapText="1"/>
    </xf>
    <xf numFmtId="0" fontId="22" fillId="26" borderId="14" xfId="52" applyFont="1" applyFill="1" applyBorder="1" applyAlignment="1">
      <alignment horizontal="center" vertical="center" wrapText="1"/>
    </xf>
    <xf numFmtId="0" fontId="29" fillId="0" borderId="13" xfId="52" applyFont="1" applyBorder="1"/>
    <xf numFmtId="0" fontId="32" fillId="0" borderId="0" xfId="52" applyFont="1" applyBorder="1"/>
    <xf numFmtId="0" fontId="2" fillId="0" borderId="0" xfId="52" applyBorder="1"/>
    <xf numFmtId="0" fontId="29" fillId="0" borderId="15" xfId="52" applyFont="1" applyBorder="1"/>
    <xf numFmtId="0" fontId="29" fillId="0" borderId="0" xfId="52" applyFont="1" applyBorder="1"/>
    <xf numFmtId="0" fontId="2" fillId="0" borderId="0" xfId="52" applyFont="1" applyBorder="1"/>
    <xf numFmtId="0" fontId="22" fillId="0" borderId="0" xfId="52" applyFont="1" applyBorder="1"/>
    <xf numFmtId="167" fontId="23" fillId="27" borderId="13" xfId="52" applyNumberFormat="1" applyFont="1" applyFill="1" applyBorder="1"/>
    <xf numFmtId="0" fontId="22" fillId="27" borderId="0" xfId="52" applyFont="1" applyFill="1"/>
    <xf numFmtId="0" fontId="22" fillId="27" borderId="0" xfId="52" applyFont="1" applyFill="1" applyBorder="1"/>
    <xf numFmtId="0" fontId="24" fillId="0" borderId="11" xfId="52" applyFont="1" applyFill="1" applyBorder="1" applyAlignment="1">
      <alignment horizontal="right" vertical="center" wrapText="1"/>
    </xf>
    <xf numFmtId="3" fontId="27" fillId="0" borderId="13" xfId="52" applyNumberFormat="1" applyFont="1" applyFill="1" applyBorder="1" applyAlignment="1">
      <alignment horizontal="right" vertical="center" wrapText="1"/>
    </xf>
    <xf numFmtId="0" fontId="22" fillId="27" borderId="13" xfId="52" applyFont="1" applyFill="1" applyBorder="1"/>
    <xf numFmtId="0" fontId="22" fillId="0" borderId="13" xfId="52" applyFont="1" applyBorder="1"/>
    <xf numFmtId="168" fontId="22" fillId="0" borderId="13" xfId="52" applyNumberFormat="1" applyFont="1" applyBorder="1"/>
    <xf numFmtId="0" fontId="30" fillId="0" borderId="16" xfId="52" applyFont="1" applyBorder="1" applyAlignment="1">
      <alignment horizontal="center" vertical="center" wrapText="1"/>
    </xf>
    <xf numFmtId="164" fontId="27" fillId="0" borderId="13" xfId="38" applyFont="1" applyFill="1" applyBorder="1" applyAlignment="1">
      <alignment horizontal="right" vertical="center" wrapText="1"/>
    </xf>
    <xf numFmtId="164" fontId="23" fillId="27" borderId="13" xfId="38" applyFont="1" applyFill="1" applyBorder="1" applyAlignment="1"/>
    <xf numFmtId="0" fontId="41" fillId="26" borderId="0" xfId="52" applyFont="1" applyFill="1" applyBorder="1" applyAlignment="1">
      <alignment horizontal="center" vertical="center"/>
    </xf>
    <xf numFmtId="169" fontId="42" fillId="26" borderId="0" xfId="52" applyNumberFormat="1" applyFont="1" applyFill="1" applyBorder="1" applyAlignment="1">
      <alignment horizontal="center" vertical="center"/>
    </xf>
    <xf numFmtId="0" fontId="42" fillId="26" borderId="0" xfId="52" applyNumberFormat="1" applyFont="1" applyFill="1" applyBorder="1" applyAlignment="1">
      <alignment horizontal="center" vertical="center"/>
    </xf>
    <xf numFmtId="164" fontId="36" fillId="0" borderId="0" xfId="38" applyFont="1">
      <alignment vertical="center"/>
    </xf>
    <xf numFmtId="0" fontId="39" fillId="0" borderId="11" xfId="0" applyFont="1" applyBorder="1" applyAlignment="1">
      <alignment horizontal="center" vertical="center"/>
    </xf>
    <xf numFmtId="164" fontId="22" fillId="26" borderId="13" xfId="38" applyFont="1" applyFill="1" applyBorder="1" applyAlignment="1">
      <alignment horizontal="center" vertical="center" wrapText="1"/>
    </xf>
    <xf numFmtId="164" fontId="43" fillId="26" borderId="13" xfId="38" applyFont="1" applyFill="1" applyBorder="1">
      <alignment vertical="center"/>
    </xf>
    <xf numFmtId="164" fontId="44" fillId="0" borderId="13" xfId="38" applyFont="1" applyBorder="1">
      <alignment vertical="center"/>
    </xf>
    <xf numFmtId="164" fontId="43" fillId="0" borderId="13" xfId="38" applyFont="1" applyBorder="1">
      <alignment vertical="center"/>
    </xf>
    <xf numFmtId="0" fontId="39" fillId="0" borderId="13" xfId="0" applyFont="1" applyBorder="1">
      <alignment vertical="center"/>
    </xf>
    <xf numFmtId="0" fontId="0" fillId="0" borderId="0" xfId="0" applyAlignment="1">
      <alignment horizontal="right" vertical="center"/>
    </xf>
    <xf numFmtId="164" fontId="38" fillId="0" borderId="0" xfId="38" applyFont="1" applyBorder="1">
      <alignment vertical="center"/>
    </xf>
    <xf numFmtId="164" fontId="38" fillId="24" borderId="0" xfId="38" applyFont="1" applyFill="1" applyBorder="1" applyAlignment="1">
      <alignment vertical="center"/>
    </xf>
    <xf numFmtId="164" fontId="38" fillId="0" borderId="0" xfId="0" applyNumberFormat="1" applyFont="1" applyBorder="1">
      <alignment vertical="center"/>
    </xf>
    <xf numFmtId="164" fontId="22" fillId="26" borderId="10" xfId="38" applyFont="1" applyFill="1" applyBorder="1" applyAlignment="1">
      <alignment horizontal="center" vertical="center" wrapText="1"/>
    </xf>
    <xf numFmtId="166" fontId="22" fillId="26" borderId="10" xfId="52" quotePrefix="1" applyNumberFormat="1" applyFont="1" applyFill="1" applyBorder="1" applyAlignment="1">
      <alignment horizontal="center" vertical="center" wrapText="1"/>
    </xf>
    <xf numFmtId="164" fontId="38" fillId="0" borderId="10" xfId="38" applyFont="1" applyBorder="1">
      <alignment vertical="center"/>
    </xf>
    <xf numFmtId="164" fontId="43" fillId="26" borderId="10" xfId="38" applyFont="1" applyFill="1" applyBorder="1">
      <alignment vertical="center"/>
    </xf>
    <xf numFmtId="164" fontId="43" fillId="0" borderId="10" xfId="38" applyFont="1" applyBorder="1">
      <alignment vertical="center"/>
    </xf>
    <xf numFmtId="164" fontId="44" fillId="0" borderId="10" xfId="38" applyFont="1" applyBorder="1">
      <alignment vertical="center"/>
    </xf>
    <xf numFmtId="0" fontId="0" fillId="0" borderId="18" xfId="0" applyBorder="1">
      <alignment vertical="center"/>
    </xf>
    <xf numFmtId="164" fontId="22" fillId="26" borderId="19" xfId="38" applyFont="1" applyFill="1" applyBorder="1" applyAlignment="1">
      <alignment horizontal="center" vertical="center" wrapText="1"/>
    </xf>
    <xf numFmtId="166" fontId="22" fillId="26" borderId="19" xfId="52" quotePrefix="1" applyNumberFormat="1" applyFont="1" applyFill="1" applyBorder="1" applyAlignment="1">
      <alignment horizontal="center" vertical="center" wrapText="1"/>
    </xf>
    <xf numFmtId="164" fontId="38" fillId="0" borderId="19" xfId="38" applyFont="1" applyBorder="1">
      <alignment vertical="center"/>
    </xf>
    <xf numFmtId="164" fontId="43" fillId="26" borderId="19" xfId="38" applyFont="1" applyFill="1" applyBorder="1">
      <alignment vertical="center"/>
    </xf>
    <xf numFmtId="164" fontId="43" fillId="0" borderId="19" xfId="38" applyFont="1" applyBorder="1">
      <alignment vertical="center"/>
    </xf>
    <xf numFmtId="164" fontId="44" fillId="0" borderId="19" xfId="38" applyFont="1" applyBorder="1">
      <alignment vertical="center"/>
    </xf>
    <xf numFmtId="0" fontId="39" fillId="0" borderId="0" xfId="0" applyFont="1" applyAlignment="1">
      <alignment horizontal="center" vertical="center"/>
    </xf>
    <xf numFmtId="0" fontId="31" fillId="0" borderId="0" xfId="52" applyFont="1" applyAlignment="1">
      <alignment horizontal="left"/>
    </xf>
    <xf numFmtId="0" fontId="41" fillId="0" borderId="0" xfId="52" applyFont="1" applyFill="1" applyBorder="1" applyAlignment="1">
      <alignment horizontal="center" vertical="center"/>
    </xf>
    <xf numFmtId="0" fontId="42" fillId="0" borderId="0" xfId="52" applyNumberFormat="1" applyFont="1" applyFill="1" applyBorder="1" applyAlignment="1">
      <alignment horizontal="center" vertical="center"/>
    </xf>
    <xf numFmtId="169" fontId="37" fillId="0" borderId="0" xfId="0" applyNumberFormat="1" applyFont="1" applyFill="1">
      <alignment vertical="center"/>
    </xf>
    <xf numFmtId="164" fontId="41" fillId="28" borderId="13" xfId="38" applyFont="1" applyFill="1" applyBorder="1" applyAlignment="1"/>
    <xf numFmtId="167" fontId="41" fillId="28" borderId="13" xfId="52" applyNumberFormat="1" applyFont="1" applyFill="1" applyBorder="1"/>
    <xf numFmtId="0" fontId="41" fillId="28" borderId="13" xfId="52" applyFont="1" applyFill="1" applyBorder="1"/>
    <xf numFmtId="0" fontId="41" fillId="28" borderId="0" xfId="52" applyFont="1" applyFill="1" applyBorder="1"/>
    <xf numFmtId="0" fontId="41" fillId="28" borderId="0" xfId="52" applyFont="1" applyFill="1"/>
    <xf numFmtId="169" fontId="45" fillId="0" borderId="0" xfId="52" applyNumberFormat="1" applyFont="1" applyAlignment="1">
      <alignment horizontal="left"/>
    </xf>
    <xf numFmtId="0" fontId="31" fillId="0" borderId="0" xfId="52" applyFont="1" applyAlignment="1">
      <alignment horizontal="center"/>
    </xf>
    <xf numFmtId="170" fontId="39" fillId="0" borderId="0" xfId="0" applyNumberFormat="1" applyFont="1" applyBorder="1" applyAlignment="1">
      <alignment vertical="center"/>
    </xf>
    <xf numFmtId="3" fontId="27" fillId="0" borderId="16" xfId="52" applyNumberFormat="1" applyFont="1" applyFill="1" applyBorder="1" applyAlignment="1">
      <alignment horizontal="right" vertical="center" wrapText="1"/>
    </xf>
    <xf numFmtId="167" fontId="23" fillId="27" borderId="16" xfId="52" applyNumberFormat="1" applyFont="1" applyFill="1" applyBorder="1"/>
    <xf numFmtId="0" fontId="24" fillId="0" borderId="20" xfId="52" applyFont="1" applyFill="1" applyBorder="1" applyAlignment="1">
      <alignment horizontal="right" vertical="center" wrapText="1"/>
    </xf>
    <xf numFmtId="164" fontId="23" fillId="27" borderId="16" xfId="38" applyFont="1" applyFill="1" applyBorder="1" applyAlignment="1"/>
    <xf numFmtId="164" fontId="41" fillId="28" borderId="16" xfId="38" applyFont="1" applyFill="1" applyBorder="1" applyAlignment="1"/>
    <xf numFmtId="0" fontId="22" fillId="0" borderId="16" xfId="52" applyFont="1" applyBorder="1" applyAlignment="1">
      <alignment horizontal="center"/>
    </xf>
    <xf numFmtId="0" fontId="22" fillId="0" borderId="0" xfId="52" applyFont="1" applyBorder="1" applyAlignment="1"/>
    <xf numFmtId="0" fontId="29" fillId="0" borderId="21" xfId="52" applyFont="1" applyBorder="1"/>
    <xf numFmtId="164" fontId="24" fillId="0" borderId="12" xfId="38" applyFont="1" applyFill="1" applyBorder="1" applyAlignment="1">
      <alignment horizontal="right" vertical="center" wrapText="1"/>
    </xf>
    <xf numFmtId="0" fontId="24" fillId="0" borderId="12" xfId="52" applyFont="1" applyFill="1" applyBorder="1" applyAlignment="1">
      <alignment horizontal="right" vertical="center" wrapText="1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38" fillId="0" borderId="13" xfId="0" applyFont="1" applyBorder="1">
      <alignment vertical="center"/>
    </xf>
    <xf numFmtId="171" fontId="22" fillId="0" borderId="13" xfId="52" applyNumberFormat="1" applyFont="1" applyBorder="1"/>
    <xf numFmtId="171" fontId="2" fillId="0" borderId="13" xfId="52" applyNumberFormat="1" applyFont="1" applyBorder="1"/>
    <xf numFmtId="171" fontId="22" fillId="27" borderId="13" xfId="52" applyNumberFormat="1" applyFont="1" applyFill="1" applyBorder="1"/>
    <xf numFmtId="0" fontId="24" fillId="0" borderId="13" xfId="52" applyFont="1" applyFill="1" applyBorder="1" applyAlignment="1">
      <alignment horizontal="center" vertical="center" wrapText="1"/>
    </xf>
    <xf numFmtId="171" fontId="41" fillId="28" borderId="13" xfId="52" applyNumberFormat="1" applyFont="1" applyFill="1" applyBorder="1"/>
    <xf numFmtId="0" fontId="24" fillId="0" borderId="13" xfId="52" applyFont="1" applyFill="1" applyBorder="1" applyAlignment="1">
      <alignment horizontal="left" vertical="center" wrapText="1"/>
    </xf>
    <xf numFmtId="164" fontId="27" fillId="0" borderId="12" xfId="38" applyFont="1" applyFill="1" applyBorder="1" applyAlignment="1">
      <alignment horizontal="right" vertical="center" wrapText="1"/>
    </xf>
    <xf numFmtId="167" fontId="46" fillId="26" borderId="13" xfId="52" applyNumberFormat="1" applyFont="1" applyFill="1" applyBorder="1"/>
    <xf numFmtId="164" fontId="24" fillId="27" borderId="13" xfId="52" applyNumberFormat="1" applyFont="1" applyFill="1" applyBorder="1" applyAlignment="1">
      <alignment horizontal="center" vertical="center"/>
    </xf>
    <xf numFmtId="0" fontId="24" fillId="27" borderId="13" xfId="52" applyFont="1" applyFill="1" applyBorder="1" applyAlignment="1">
      <alignment horizontal="center" vertical="center"/>
    </xf>
    <xf numFmtId="164" fontId="24" fillId="0" borderId="13" xfId="38" applyFont="1" applyFill="1" applyBorder="1" applyAlignment="1">
      <alignment horizontal="right" vertical="center" wrapText="1"/>
    </xf>
    <xf numFmtId="0" fontId="24" fillId="0" borderId="13" xfId="52" applyFont="1" applyFill="1" applyBorder="1" applyAlignment="1">
      <alignment horizontal="right" vertical="center" wrapText="1"/>
    </xf>
    <xf numFmtId="172" fontId="24" fillId="27" borderId="13" xfId="37" applyNumberFormat="1" applyFont="1" applyFill="1" applyBorder="1" applyAlignment="1">
      <alignment horizontal="center" vertical="center"/>
    </xf>
    <xf numFmtId="164" fontId="24" fillId="27" borderId="12" xfId="38" applyFont="1" applyFill="1" applyBorder="1" applyAlignment="1">
      <alignment horizontal="right" vertical="center" wrapText="1"/>
    </xf>
    <xf numFmtId="0" fontId="24" fillId="27" borderId="12" xfId="52" applyFont="1" applyFill="1" applyBorder="1" applyAlignment="1">
      <alignment horizontal="right" vertical="center" wrapText="1"/>
    </xf>
    <xf numFmtId="0" fontId="24" fillId="27" borderId="11" xfId="52" applyFont="1" applyFill="1" applyBorder="1" applyAlignment="1">
      <alignment horizontal="right" vertical="center" wrapText="1"/>
    </xf>
    <xf numFmtId="171" fontId="2" fillId="0" borderId="13" xfId="52" applyNumberFormat="1" applyBorder="1"/>
    <xf numFmtId="0" fontId="47" fillId="0" borderId="13" xfId="0" applyFont="1" applyBorder="1">
      <alignment vertical="center"/>
    </xf>
    <xf numFmtId="0" fontId="2" fillId="0" borderId="0" xfId="52" applyAlignment="1">
      <alignment vertical="center"/>
    </xf>
    <xf numFmtId="0" fontId="20" fillId="0" borderId="0" xfId="52" applyFont="1" applyAlignment="1">
      <alignment horizontal="centerContinuous" vertical="center"/>
    </xf>
    <xf numFmtId="0" fontId="50" fillId="0" borderId="0" xfId="52" applyFont="1" applyAlignment="1">
      <alignment horizontal="centerContinuous" vertical="center"/>
    </xf>
    <xf numFmtId="0" fontId="2" fillId="0" borderId="0" xfId="52" applyFill="1" applyAlignment="1">
      <alignment horizontal="centerContinuous" vertical="center"/>
    </xf>
    <xf numFmtId="0" fontId="2" fillId="0" borderId="0" xfId="52" applyAlignment="1">
      <alignment horizontal="centerContinuous" vertical="center"/>
    </xf>
    <xf numFmtId="0" fontId="2" fillId="0" borderId="0" xfId="52" applyAlignment="1">
      <alignment horizontal="center" vertical="center"/>
    </xf>
    <xf numFmtId="0" fontId="51" fillId="0" borderId="0" xfId="52" applyFont="1" applyAlignment="1">
      <alignment vertical="center"/>
    </xf>
    <xf numFmtId="0" fontId="20" fillId="0" borderId="0" xfId="52" applyFont="1" applyAlignment="1">
      <alignment vertical="center"/>
    </xf>
    <xf numFmtId="0" fontId="2" fillId="0" borderId="0" xfId="52" applyFill="1" applyAlignment="1">
      <alignment vertical="center"/>
    </xf>
    <xf numFmtId="0" fontId="52" fillId="0" borderId="0" xfId="52" applyFont="1" applyAlignment="1">
      <alignment vertical="center"/>
    </xf>
    <xf numFmtId="0" fontId="2" fillId="0" borderId="0" xfId="52" applyFont="1" applyAlignment="1">
      <alignment vertical="center"/>
    </xf>
    <xf numFmtId="0" fontId="2" fillId="0" borderId="0" xfId="52" applyFont="1" applyFill="1" applyAlignment="1">
      <alignment vertical="center"/>
    </xf>
    <xf numFmtId="173" fontId="22" fillId="0" borderId="0" xfId="52" applyNumberFormat="1" applyFont="1" applyAlignment="1">
      <alignment horizontal="center" vertical="center"/>
    </xf>
    <xf numFmtId="0" fontId="52" fillId="0" borderId="22" xfId="52" applyFont="1" applyBorder="1" applyAlignment="1">
      <alignment horizontal="center" vertical="center"/>
    </xf>
    <xf numFmtId="0" fontId="52" fillId="0" borderId="22" xfId="52" applyFont="1" applyBorder="1" applyAlignment="1">
      <alignment vertical="center"/>
    </xf>
    <xf numFmtId="41" fontId="52" fillId="0" borderId="22" xfId="47" applyFont="1" applyFill="1" applyBorder="1" applyAlignment="1">
      <alignment vertical="center"/>
    </xf>
    <xf numFmtId="0" fontId="52" fillId="0" borderId="23" xfId="52" applyFont="1" applyBorder="1" applyAlignment="1">
      <alignment vertical="center"/>
    </xf>
    <xf numFmtId="0" fontId="52" fillId="0" borderId="24" xfId="52" applyFont="1" applyBorder="1" applyAlignment="1">
      <alignment horizontal="center" vertical="center"/>
    </xf>
    <xf numFmtId="0" fontId="52" fillId="0" borderId="24" xfId="52" applyFont="1" applyBorder="1" applyAlignment="1">
      <alignment vertical="center"/>
    </xf>
    <xf numFmtId="41" fontId="52" fillId="0" borderId="24" xfId="47" applyFont="1" applyFill="1" applyBorder="1" applyAlignment="1">
      <alignment vertical="center"/>
    </xf>
    <xf numFmtId="0" fontId="52" fillId="0" borderId="25" xfId="52" applyFont="1" applyBorder="1" applyAlignment="1">
      <alignment vertical="center"/>
    </xf>
    <xf numFmtId="0" fontId="52" fillId="0" borderId="26" xfId="52" applyFont="1" applyBorder="1" applyAlignment="1">
      <alignment horizontal="center" vertical="center"/>
    </xf>
    <xf numFmtId="0" fontId="52" fillId="0" borderId="27" xfId="52" applyFont="1" applyBorder="1" applyAlignment="1">
      <alignment vertical="center"/>
    </xf>
    <xf numFmtId="41" fontId="52" fillId="0" borderId="27" xfId="52" applyNumberFormat="1" applyFont="1" applyFill="1" applyBorder="1" applyAlignment="1">
      <alignment vertical="center"/>
    </xf>
    <xf numFmtId="0" fontId="52" fillId="0" borderId="28" xfId="52" applyFont="1" applyBorder="1" applyAlignment="1">
      <alignment vertical="center"/>
    </xf>
    <xf numFmtId="0" fontId="52" fillId="29" borderId="22" xfId="52" applyFont="1" applyFill="1" applyBorder="1" applyAlignment="1">
      <alignment horizontal="center" vertical="center"/>
    </xf>
    <xf numFmtId="0" fontId="52" fillId="29" borderId="22" xfId="52" applyFont="1" applyFill="1" applyBorder="1" applyAlignment="1">
      <alignment vertical="center"/>
    </xf>
    <xf numFmtId="41" fontId="52" fillId="29" borderId="22" xfId="47" applyFont="1" applyFill="1" applyBorder="1" applyAlignment="1">
      <alignment vertical="center"/>
    </xf>
    <xf numFmtId="0" fontId="52" fillId="29" borderId="23" xfId="52" applyFont="1" applyFill="1" applyBorder="1" applyAlignment="1">
      <alignment vertical="center"/>
    </xf>
    <xf numFmtId="0" fontId="52" fillId="29" borderId="24" xfId="52" applyFont="1" applyFill="1" applyBorder="1" applyAlignment="1">
      <alignment horizontal="center" vertical="center"/>
    </xf>
    <xf numFmtId="0" fontId="52" fillId="29" borderId="24" xfId="52" applyFont="1" applyFill="1" applyBorder="1" applyAlignment="1">
      <alignment vertical="center"/>
    </xf>
    <xf numFmtId="41" fontId="52" fillId="29" borderId="24" xfId="47" applyFont="1" applyFill="1" applyBorder="1" applyAlignment="1">
      <alignment vertical="center"/>
    </xf>
    <xf numFmtId="0" fontId="52" fillId="29" borderId="25" xfId="52" applyFont="1" applyFill="1" applyBorder="1" applyAlignment="1">
      <alignment vertical="center"/>
    </xf>
    <xf numFmtId="0" fontId="52" fillId="29" borderId="26" xfId="52" applyFont="1" applyFill="1" applyBorder="1" applyAlignment="1">
      <alignment horizontal="center" vertical="center"/>
    </xf>
    <xf numFmtId="0" fontId="52" fillId="29" borderId="27" xfId="52" applyFont="1" applyFill="1" applyBorder="1" applyAlignment="1">
      <alignment vertical="center"/>
    </xf>
    <xf numFmtId="41" fontId="52" fillId="29" borderId="27" xfId="52" applyNumberFormat="1" applyFont="1" applyFill="1" applyBorder="1" applyAlignment="1">
      <alignment vertical="center"/>
    </xf>
    <xf numFmtId="0" fontId="52" fillId="29" borderId="28" xfId="52" applyFont="1" applyFill="1" applyBorder="1" applyAlignment="1">
      <alignment vertical="center"/>
    </xf>
    <xf numFmtId="0" fontId="32" fillId="0" borderId="0" xfId="52" applyFont="1" applyAlignment="1">
      <alignment horizontal="left" vertical="center"/>
    </xf>
    <xf numFmtId="173" fontId="52" fillId="0" borderId="0" xfId="52" applyNumberFormat="1" applyFont="1" applyBorder="1" applyAlignment="1">
      <alignment horizontal="right" vertical="center"/>
    </xf>
    <xf numFmtId="41" fontId="32" fillId="0" borderId="0" xfId="52" applyNumberFormat="1" applyFont="1" applyAlignment="1">
      <alignment vertical="center"/>
    </xf>
    <xf numFmtId="41" fontId="32" fillId="29" borderId="27" xfId="52" applyNumberFormat="1" applyFont="1" applyFill="1" applyBorder="1" applyAlignment="1">
      <alignment vertical="center"/>
    </xf>
    <xf numFmtId="0" fontId="54" fillId="29" borderId="22" xfId="52" applyFont="1" applyFill="1" applyBorder="1" applyAlignment="1">
      <alignment horizontal="centerContinuous" vertical="center" wrapText="1"/>
    </xf>
    <xf numFmtId="0" fontId="54" fillId="29" borderId="27" xfId="52" applyFont="1" applyFill="1" applyBorder="1" applyAlignment="1">
      <alignment horizontal="center" vertical="center" wrapText="1"/>
    </xf>
    <xf numFmtId="0" fontId="55" fillId="0" borderId="21" xfId="51" quotePrefix="1" applyBorder="1" applyAlignment="1">
      <alignment horizontal="center" vertical="center"/>
    </xf>
    <xf numFmtId="0" fontId="55" fillId="0" borderId="11" xfId="51" applyBorder="1" applyAlignment="1">
      <alignment horizontal="left" vertical="center"/>
    </xf>
    <xf numFmtId="0" fontId="40" fillId="25" borderId="29" xfId="51" applyFont="1" applyFill="1" applyBorder="1" applyAlignment="1">
      <alignment horizontal="center" vertical="center"/>
    </xf>
    <xf numFmtId="0" fontId="40" fillId="25" borderId="30" xfId="51" applyFont="1" applyFill="1" applyBorder="1" applyAlignment="1">
      <alignment horizontal="center" vertical="center"/>
    </xf>
    <xf numFmtId="0" fontId="55" fillId="0" borderId="13" xfId="51" quotePrefix="1" applyBorder="1" applyAlignment="1">
      <alignment horizontal="center" vertical="center"/>
    </xf>
    <xf numFmtId="0" fontId="55" fillId="0" borderId="17" xfId="51" quotePrefix="1" applyBorder="1" applyAlignment="1">
      <alignment horizontal="center" vertical="center"/>
    </xf>
    <xf numFmtId="0" fontId="44" fillId="0" borderId="11" xfId="51" applyFont="1" applyBorder="1" applyAlignment="1">
      <alignment horizontal="left" vertical="center"/>
    </xf>
    <xf numFmtId="0" fontId="55" fillId="0" borderId="17" xfId="51" applyBorder="1" applyAlignment="1">
      <alignment horizontal="center" vertical="center"/>
    </xf>
    <xf numFmtId="0" fontId="0" fillId="0" borderId="20" xfId="0" applyBorder="1" applyAlignment="1">
      <alignment vertical="center" textRotation="180"/>
    </xf>
    <xf numFmtId="0" fontId="38" fillId="0" borderId="11" xfId="0" applyFont="1" applyBorder="1" applyAlignment="1">
      <alignment horizontal="center" vertical="center"/>
    </xf>
    <xf numFmtId="164" fontId="0" fillId="0" borderId="19" xfId="0" applyNumberFormat="1" applyBorder="1">
      <alignment vertical="center"/>
    </xf>
    <xf numFmtId="164" fontId="0" fillId="0" borderId="13" xfId="0" applyNumberFormat="1" applyBorder="1">
      <alignment vertical="center"/>
    </xf>
    <xf numFmtId="0" fontId="40" fillId="30" borderId="15" xfId="51" applyFont="1" applyFill="1" applyBorder="1" applyAlignment="1">
      <alignment horizontal="center" vertical="center"/>
    </xf>
    <xf numFmtId="0" fontId="40" fillId="30" borderId="32" xfId="51" applyFont="1" applyFill="1" applyBorder="1" applyAlignment="1">
      <alignment horizontal="center" vertical="center"/>
    </xf>
    <xf numFmtId="0" fontId="40" fillId="30" borderId="30" xfId="51" applyFont="1" applyFill="1" applyBorder="1" applyAlignment="1">
      <alignment horizontal="center" vertical="center"/>
    </xf>
    <xf numFmtId="0" fontId="40" fillId="30" borderId="14" xfId="51" applyFont="1" applyFill="1" applyBorder="1" applyAlignment="1">
      <alignment horizontal="center" vertical="center"/>
    </xf>
    <xf numFmtId="164" fontId="40" fillId="30" borderId="14" xfId="51" applyNumberFormat="1" applyFont="1" applyFill="1" applyBorder="1" applyAlignment="1">
      <alignment horizontal="center" vertical="center"/>
    </xf>
    <xf numFmtId="164" fontId="40" fillId="30" borderId="14" xfId="38" applyFont="1" applyFill="1" applyBorder="1" applyAlignment="1">
      <alignment horizontal="center" vertical="center"/>
    </xf>
    <xf numFmtId="164" fontId="40" fillId="30" borderId="13" xfId="38" applyFont="1" applyFill="1" applyBorder="1" applyAlignment="1">
      <alignment horizontal="center" vertical="center"/>
    </xf>
    <xf numFmtId="0" fontId="40" fillId="26" borderId="17" xfId="51" quotePrefix="1" applyFont="1" applyFill="1" applyBorder="1" applyAlignment="1">
      <alignment horizontal="center" vertical="center"/>
    </xf>
    <xf numFmtId="0" fontId="52" fillId="0" borderId="21" xfId="52" applyFont="1" applyBorder="1" applyAlignment="1">
      <alignment horizontal="center" vertical="center"/>
    </xf>
    <xf numFmtId="0" fontId="52" fillId="0" borderId="37" xfId="52" applyFont="1" applyBorder="1" applyAlignment="1">
      <alignment horizontal="center" vertical="center"/>
    </xf>
    <xf numFmtId="0" fontId="52" fillId="0" borderId="15" xfId="52" applyFont="1" applyBorder="1" applyAlignment="1">
      <alignment horizontal="center" vertical="center"/>
    </xf>
    <xf numFmtId="0" fontId="52" fillId="0" borderId="0" xfId="52" applyFont="1" applyBorder="1" applyAlignment="1">
      <alignment horizontal="center" vertical="center"/>
    </xf>
    <xf numFmtId="0" fontId="52" fillId="0" borderId="31" xfId="52" applyFont="1" applyBorder="1" applyAlignment="1">
      <alignment horizontal="center" vertical="center"/>
    </xf>
    <xf numFmtId="0" fontId="52" fillId="0" borderId="32" xfId="52" applyFont="1" applyBorder="1" applyAlignment="1">
      <alignment horizontal="center" vertical="center"/>
    </xf>
    <xf numFmtId="0" fontId="54" fillId="29" borderId="33" xfId="52" applyFont="1" applyFill="1" applyBorder="1" applyAlignment="1">
      <alignment horizontal="center" vertical="center" wrapText="1"/>
    </xf>
    <xf numFmtId="0" fontId="54" fillId="29" borderId="34" xfId="52" applyFont="1" applyFill="1" applyBorder="1" applyAlignment="1">
      <alignment horizontal="center" vertical="center" wrapText="1"/>
    </xf>
    <xf numFmtId="0" fontId="54" fillId="29" borderId="38" xfId="52" applyFont="1" applyFill="1" applyBorder="1" applyAlignment="1">
      <alignment horizontal="center" vertical="center"/>
    </xf>
    <xf numFmtId="0" fontId="54" fillId="29" borderId="39" xfId="52" applyFont="1" applyFill="1" applyBorder="1" applyAlignment="1">
      <alignment horizontal="center" vertical="center"/>
    </xf>
    <xf numFmtId="0" fontId="54" fillId="29" borderId="40" xfId="52" applyFont="1" applyFill="1" applyBorder="1" applyAlignment="1">
      <alignment horizontal="center" vertical="center"/>
    </xf>
    <xf numFmtId="0" fontId="54" fillId="29" borderId="41" xfId="52" applyFont="1" applyFill="1" applyBorder="1" applyAlignment="1">
      <alignment horizontal="center" vertical="center"/>
    </xf>
    <xf numFmtId="0" fontId="52" fillId="29" borderId="21" xfId="52" applyFont="1" applyFill="1" applyBorder="1" applyAlignment="1">
      <alignment horizontal="center" vertical="center"/>
    </xf>
    <xf numFmtId="0" fontId="52" fillId="29" borderId="37" xfId="52" applyFont="1" applyFill="1" applyBorder="1" applyAlignment="1">
      <alignment horizontal="center" vertical="center"/>
    </xf>
    <xf numFmtId="0" fontId="52" fillId="29" borderId="15" xfId="52" applyFont="1" applyFill="1" applyBorder="1" applyAlignment="1">
      <alignment horizontal="center" vertical="center"/>
    </xf>
    <xf numFmtId="0" fontId="52" fillId="29" borderId="0" xfId="52" applyFont="1" applyFill="1" applyBorder="1" applyAlignment="1">
      <alignment horizontal="center" vertical="center"/>
    </xf>
    <xf numFmtId="0" fontId="52" fillId="29" borderId="31" xfId="52" applyFont="1" applyFill="1" applyBorder="1" applyAlignment="1">
      <alignment horizontal="center" vertical="center"/>
    </xf>
    <xf numFmtId="0" fontId="52" fillId="29" borderId="32" xfId="52" applyFont="1" applyFill="1" applyBorder="1" applyAlignment="1">
      <alignment horizontal="center" vertical="center"/>
    </xf>
    <xf numFmtId="173" fontId="32" fillId="0" borderId="32" xfId="52" applyNumberFormat="1" applyFont="1" applyBorder="1" applyAlignment="1">
      <alignment horizontal="right" vertical="center"/>
    </xf>
    <xf numFmtId="0" fontId="54" fillId="29" borderId="40" xfId="52" applyFont="1" applyFill="1" applyBorder="1" applyAlignment="1">
      <alignment horizontal="center" vertical="center" wrapText="1"/>
    </xf>
    <xf numFmtId="0" fontId="54" fillId="29" borderId="41" xfId="52" applyFont="1" applyFill="1" applyBorder="1" applyAlignment="1">
      <alignment horizontal="center" vertical="center" wrapText="1"/>
    </xf>
    <xf numFmtId="0" fontId="54" fillId="29" borderId="35" xfId="52" applyFont="1" applyFill="1" applyBorder="1" applyAlignment="1">
      <alignment horizontal="center" vertical="center"/>
    </xf>
    <xf numFmtId="0" fontId="54" fillId="29" borderId="36" xfId="52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55" fillId="0" borderId="17" xfId="51" applyBorder="1" applyAlignment="1">
      <alignment horizontal="center" vertical="center" textRotation="180"/>
    </xf>
    <xf numFmtId="0" fontId="55" fillId="0" borderId="16" xfId="51" applyBorder="1" applyAlignment="1">
      <alignment horizontal="center" vertical="center" textRotation="180"/>
    </xf>
    <xf numFmtId="0" fontId="55" fillId="0" borderId="14" xfId="51" applyBorder="1" applyAlignment="1">
      <alignment horizontal="center" vertical="center" textRotation="180"/>
    </xf>
    <xf numFmtId="0" fontId="55" fillId="0" borderId="10" xfId="51" applyBorder="1" applyAlignment="1">
      <alignment horizontal="left" vertical="center"/>
    </xf>
    <xf numFmtId="0" fontId="55" fillId="0" borderId="12" xfId="51" applyBorder="1" applyAlignment="1">
      <alignment horizontal="left" vertical="center"/>
    </xf>
    <xf numFmtId="0" fontId="55" fillId="0" borderId="11" xfId="51" applyBorder="1" applyAlignment="1">
      <alignment horizontal="left" vertical="center"/>
    </xf>
    <xf numFmtId="0" fontId="38" fillId="0" borderId="10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40" fillId="25" borderId="37" xfId="51" applyFont="1" applyFill="1" applyBorder="1" applyAlignment="1">
      <alignment horizontal="center" vertical="center"/>
    </xf>
    <xf numFmtId="0" fontId="40" fillId="25" borderId="29" xfId="51" applyFont="1" applyFill="1" applyBorder="1" applyAlignment="1">
      <alignment horizontal="center" vertical="center"/>
    </xf>
    <xf numFmtId="0" fontId="40" fillId="25" borderId="17" xfId="51" applyFont="1" applyFill="1" applyBorder="1" applyAlignment="1">
      <alignment horizontal="center" vertical="center"/>
    </xf>
    <xf numFmtId="0" fontId="40" fillId="25" borderId="14" xfId="51" applyFont="1" applyFill="1" applyBorder="1" applyAlignment="1">
      <alignment horizontal="center" vertical="center"/>
    </xf>
    <xf numFmtId="0" fontId="40" fillId="25" borderId="17" xfId="51" applyFont="1" applyFill="1" applyBorder="1" applyAlignment="1">
      <alignment horizontal="center" vertical="center" wrapText="1"/>
    </xf>
    <xf numFmtId="0" fontId="44" fillId="0" borderId="10" xfId="51" applyFont="1" applyBorder="1" applyAlignment="1">
      <alignment horizontal="left" vertical="center"/>
    </xf>
    <xf numFmtId="0" fontId="44" fillId="0" borderId="12" xfId="51" applyFont="1" applyBorder="1" applyAlignment="1">
      <alignment horizontal="left" vertical="center"/>
    </xf>
    <xf numFmtId="0" fontId="44" fillId="0" borderId="11" xfId="51" applyFont="1" applyBorder="1" applyAlignment="1">
      <alignment horizontal="left" vertical="center"/>
    </xf>
    <xf numFmtId="0" fontId="40" fillId="25" borderId="21" xfId="51" applyFont="1" applyFill="1" applyBorder="1" applyAlignment="1">
      <alignment horizontal="center" vertical="center"/>
    </xf>
    <xf numFmtId="0" fontId="40" fillId="25" borderId="31" xfId="51" applyFont="1" applyFill="1" applyBorder="1" applyAlignment="1">
      <alignment horizontal="center" vertical="center"/>
    </xf>
    <xf numFmtId="0" fontId="40" fillId="25" borderId="32" xfId="51" applyFont="1" applyFill="1" applyBorder="1" applyAlignment="1">
      <alignment horizontal="center" vertical="center"/>
    </xf>
    <xf numFmtId="0" fontId="40" fillId="25" borderId="30" xfId="51" applyFont="1" applyFill="1" applyBorder="1" applyAlignment="1">
      <alignment horizontal="center" vertical="center"/>
    </xf>
    <xf numFmtId="0" fontId="55" fillId="0" borderId="21" xfId="51" applyBorder="1" applyAlignment="1">
      <alignment horizontal="center" vertical="center" textRotation="180"/>
    </xf>
    <xf numFmtId="0" fontId="55" fillId="0" borderId="15" xfId="51" applyBorder="1" applyAlignment="1">
      <alignment horizontal="center" vertical="center" textRotation="180"/>
    </xf>
    <xf numFmtId="0" fontId="55" fillId="0" borderId="31" xfId="51" applyBorder="1" applyAlignment="1">
      <alignment horizontal="center" vertical="center" textRotation="180"/>
    </xf>
    <xf numFmtId="0" fontId="55" fillId="0" borderId="13" xfId="51" applyBorder="1" applyAlignment="1">
      <alignment horizontal="center" vertical="center" textRotation="180"/>
    </xf>
    <xf numFmtId="0" fontId="0" fillId="0" borderId="20" xfId="0" applyBorder="1" applyAlignment="1">
      <alignment vertical="center" textRotation="180"/>
    </xf>
    <xf numFmtId="0" fontId="0" fillId="0" borderId="30" xfId="0" applyBorder="1" applyAlignment="1">
      <alignment vertical="center" textRotation="180"/>
    </xf>
    <xf numFmtId="0" fontId="40" fillId="25" borderId="16" xfId="51" applyFont="1" applyFill="1" applyBorder="1" applyAlignment="1">
      <alignment horizontal="center" vertical="center"/>
    </xf>
    <xf numFmtId="164" fontId="36" fillId="0" borderId="32" xfId="38" applyFont="1" applyBorder="1" applyAlignment="1">
      <alignment horizontal="center" vertical="center"/>
    </xf>
    <xf numFmtId="0" fontId="40" fillId="25" borderId="0" xfId="51" applyFont="1" applyFill="1" applyBorder="1" applyAlignment="1">
      <alignment horizontal="center" vertical="center"/>
    </xf>
    <xf numFmtId="0" fontId="40" fillId="25" borderId="20" xfId="51" applyFont="1" applyFill="1" applyBorder="1" applyAlignment="1">
      <alignment horizontal="center" vertical="center"/>
    </xf>
    <xf numFmtId="0" fontId="20" fillId="0" borderId="0" xfId="53" applyFont="1" applyAlignment="1">
      <alignment horizontal="center" vertical="center"/>
    </xf>
    <xf numFmtId="169" fontId="48" fillId="0" borderId="13" xfId="38" applyNumberFormat="1" applyFont="1" applyBorder="1">
      <alignment vertical="center"/>
    </xf>
    <xf numFmtId="169" fontId="48" fillId="0" borderId="42" xfId="38" applyNumberFormat="1" applyFont="1" applyBorder="1">
      <alignment vertical="center"/>
    </xf>
    <xf numFmtId="170" fontId="39" fillId="0" borderId="32" xfId="0" applyNumberFormat="1" applyFont="1" applyBorder="1" applyAlignment="1">
      <alignment horizontal="right" vertical="center"/>
    </xf>
    <xf numFmtId="164" fontId="48" fillId="0" borderId="13" xfId="38" applyFont="1" applyBorder="1">
      <alignment vertical="center"/>
    </xf>
    <xf numFmtId="164" fontId="48" fillId="0" borderId="42" xfId="38" applyFont="1" applyBorder="1">
      <alignment vertical="center"/>
    </xf>
    <xf numFmtId="0" fontId="31" fillId="0" borderId="0" xfId="52" applyFont="1" applyAlignment="1">
      <alignment horizontal="center"/>
    </xf>
    <xf numFmtId="0" fontId="33" fillId="0" borderId="10" xfId="52" applyFont="1" applyBorder="1" applyAlignment="1">
      <alignment horizontal="center" vertical="center"/>
    </xf>
    <xf numFmtId="0" fontId="33" fillId="0" borderId="12" xfId="52" applyFont="1" applyBorder="1" applyAlignment="1">
      <alignment horizontal="center" vertical="center"/>
    </xf>
    <xf numFmtId="0" fontId="33" fillId="0" borderId="11" xfId="52" applyFont="1" applyBorder="1" applyAlignment="1">
      <alignment horizontal="center" vertical="center"/>
    </xf>
    <xf numFmtId="170" fontId="39" fillId="0" borderId="32" xfId="0" applyNumberFormat="1" applyFont="1" applyBorder="1" applyAlignment="1">
      <alignment vertical="center"/>
    </xf>
    <xf numFmtId="0" fontId="30" fillId="0" borderId="13" xfId="52" applyFont="1" applyBorder="1" applyAlignment="1">
      <alignment horizontal="center" vertical="center" wrapText="1"/>
    </xf>
    <xf numFmtId="0" fontId="41" fillId="28" borderId="13" xfId="52" applyFont="1" applyFill="1" applyBorder="1" applyAlignment="1">
      <alignment horizontal="center"/>
    </xf>
    <xf numFmtId="0" fontId="24" fillId="27" borderId="13" xfId="52" applyFont="1" applyFill="1" applyBorder="1" applyAlignment="1">
      <alignment horizontal="center" vertical="center" wrapText="1"/>
    </xf>
    <xf numFmtId="0" fontId="24" fillId="0" borderId="13" xfId="52" applyFont="1" applyFill="1" applyBorder="1" applyAlignment="1">
      <alignment horizontal="center" vertical="center" wrapText="1"/>
    </xf>
    <xf numFmtId="0" fontId="24" fillId="0" borderId="21" xfId="52" applyFont="1" applyFill="1" applyBorder="1" applyAlignment="1">
      <alignment horizontal="center" vertical="center" wrapText="1"/>
    </xf>
    <xf numFmtId="0" fontId="24" fillId="0" borderId="31" xfId="52" applyFont="1" applyFill="1" applyBorder="1" applyAlignment="1">
      <alignment horizontal="center" vertical="center" wrapText="1"/>
    </xf>
    <xf numFmtId="0" fontId="22" fillId="26" borderId="13" xfId="52" applyFont="1" applyFill="1" applyBorder="1" applyAlignment="1">
      <alignment horizontal="center" vertical="center"/>
    </xf>
    <xf numFmtId="0" fontId="33" fillId="26" borderId="13" xfId="52" applyFont="1" applyFill="1" applyBorder="1" applyAlignment="1">
      <alignment horizontal="center" vertical="center" wrapText="1"/>
    </xf>
    <xf numFmtId="0" fontId="30" fillId="0" borderId="13" xfId="52" applyFont="1" applyBorder="1" applyAlignment="1">
      <alignment horizontal="center" vertical="center"/>
    </xf>
    <xf numFmtId="10" fontId="52" fillId="0" borderId="22" xfId="54" applyNumberFormat="1" applyFont="1" applyBorder="1" applyAlignment="1">
      <alignment vertical="center"/>
    </xf>
    <xf numFmtId="10" fontId="52" fillId="0" borderId="24" xfId="52" applyNumberFormat="1" applyFont="1" applyBorder="1" applyAlignment="1">
      <alignment vertical="center"/>
    </xf>
    <xf numFmtId="10" fontId="52" fillId="0" borderId="27" xfId="52" applyNumberFormat="1" applyFont="1" applyBorder="1" applyAlignment="1">
      <alignment vertical="center"/>
    </xf>
    <xf numFmtId="0" fontId="40" fillId="25" borderId="37" xfId="51" applyFont="1" applyFill="1" applyBorder="1" applyAlignment="1">
      <alignment vertical="center"/>
    </xf>
    <xf numFmtId="0" fontId="40" fillId="25" borderId="29" xfId="51" applyFont="1" applyFill="1" applyBorder="1" applyAlignment="1">
      <alignment vertical="center"/>
    </xf>
    <xf numFmtId="0" fontId="40" fillId="25" borderId="0" xfId="51" applyFont="1" applyFill="1" applyBorder="1" applyAlignment="1">
      <alignment vertical="center"/>
    </xf>
    <xf numFmtId="0" fontId="40" fillId="25" borderId="20" xfId="51" applyFont="1" applyFill="1" applyBorder="1" applyAlignment="1">
      <alignment vertical="center"/>
    </xf>
    <xf numFmtId="0" fontId="40" fillId="25" borderId="32" xfId="51" applyFont="1" applyFill="1" applyBorder="1" applyAlignment="1">
      <alignment vertical="center"/>
    </xf>
    <xf numFmtId="0" fontId="40" fillId="25" borderId="30" xfId="51" applyFont="1" applyFill="1" applyBorder="1" applyAlignment="1">
      <alignment vertical="center"/>
    </xf>
    <xf numFmtId="0" fontId="40" fillId="25" borderId="17" xfId="51" applyFont="1" applyFill="1" applyBorder="1" applyAlignment="1">
      <alignment vertical="center"/>
    </xf>
    <xf numFmtId="0" fontId="40" fillId="25" borderId="16" xfId="51" applyFont="1" applyFill="1" applyBorder="1" applyAlignment="1">
      <alignment vertical="center"/>
    </xf>
    <xf numFmtId="0" fontId="40" fillId="25" borderId="14" xfId="51" applyFont="1" applyFill="1" applyBorder="1" applyAlignment="1">
      <alignment vertical="center"/>
    </xf>
    <xf numFmtId="0" fontId="2" fillId="31" borderId="0" xfId="52" applyFill="1"/>
    <xf numFmtId="0" fontId="41" fillId="31" borderId="0" xfId="52" applyFont="1" applyFill="1" applyBorder="1" applyAlignment="1">
      <alignment horizontal="center" vertical="center"/>
    </xf>
    <xf numFmtId="0" fontId="30" fillId="31" borderId="13" xfId="52" applyFont="1" applyFill="1" applyBorder="1" applyAlignment="1">
      <alignment horizontal="center" vertical="center"/>
    </xf>
    <xf numFmtId="0" fontId="22" fillId="31" borderId="13" xfId="52" applyFont="1" applyFill="1" applyBorder="1" applyAlignment="1">
      <alignment horizontal="center" vertical="center"/>
    </xf>
    <xf numFmtId="0" fontId="24" fillId="31" borderId="10" xfId="52" applyFont="1" applyFill="1" applyBorder="1" applyAlignment="1">
      <alignment horizontal="center" vertical="center" wrapText="1"/>
    </xf>
    <xf numFmtId="0" fontId="24" fillId="31" borderId="13" xfId="52" applyFont="1" applyFill="1" applyBorder="1" applyAlignment="1">
      <alignment horizontal="center" vertical="center" wrapText="1"/>
    </xf>
    <xf numFmtId="0" fontId="24" fillId="31" borderId="21" xfId="52" applyFont="1" applyFill="1" applyBorder="1" applyAlignment="1">
      <alignment horizontal="center" vertical="center" wrapText="1"/>
    </xf>
    <xf numFmtId="0" fontId="24" fillId="31" borderId="31" xfId="52" applyFont="1" applyFill="1" applyBorder="1" applyAlignment="1">
      <alignment horizontal="center" vertical="center" wrapText="1"/>
    </xf>
    <xf numFmtId="0" fontId="22" fillId="31" borderId="0" xfId="52" applyFont="1" applyFill="1"/>
    <xf numFmtId="0" fontId="22" fillId="31" borderId="0" xfId="52" applyFont="1" applyFill="1" applyAlignment="1"/>
  </cellXfs>
  <cellStyles count="55">
    <cellStyle name="_Extra work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Comma" xfId="37" builtinId="3"/>
    <cellStyle name="Comma [0]" xfId="38" builtinId="6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9"/>
    <cellStyle name="Normal" xfId="0" builtinId="0"/>
    <cellStyle name="Note" xfId="40"/>
    <cellStyle name="Output" xfId="41"/>
    <cellStyle name="Percent" xfId="54" builtinId="5"/>
    <cellStyle name="Title" xfId="42"/>
    <cellStyle name="Total" xfId="43"/>
    <cellStyle name="Warning Text" xfId="44"/>
    <cellStyle name="백분율 2" xfId="45"/>
    <cellStyle name="백분율 3" xfId="46"/>
    <cellStyle name="쉼표 [0] 2" xfId="47"/>
    <cellStyle name="쉼표 2" xfId="48"/>
    <cellStyle name="쉼표 3" xfId="49"/>
    <cellStyle name="스타일 1" xfId="50"/>
    <cellStyle name="표준 2" xfId="51"/>
    <cellStyle name="표준 2 2" xfId="52"/>
    <cellStyle name="표준 3" xfId="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0</xdr:rowOff>
    </xdr:from>
    <xdr:to>
      <xdr:col>37</xdr:col>
      <xdr:colOff>0</xdr:colOff>
      <xdr:row>39</xdr:row>
      <xdr:rowOff>0</xdr:rowOff>
    </xdr:to>
    <xdr:grpSp>
      <xdr:nvGrpSpPr>
        <xdr:cNvPr id="2050" name="Group 1"/>
        <xdr:cNvGrpSpPr>
          <a:grpSpLocks/>
        </xdr:cNvGrpSpPr>
      </xdr:nvGrpSpPr>
      <xdr:grpSpPr bwMode="auto">
        <a:xfrm>
          <a:off x="809625" y="7915275"/>
          <a:ext cx="23802975" cy="0"/>
          <a:chOff x="118" y="861"/>
          <a:chExt cx="1046" cy="40"/>
        </a:xfrm>
      </xdr:grpSpPr>
      <xdr:grpSp>
        <xdr:nvGrpSpPr>
          <xdr:cNvPr id="2062" name="Group 2"/>
          <xdr:cNvGrpSpPr>
            <a:grpSpLocks/>
          </xdr:cNvGrpSpPr>
        </xdr:nvGrpSpPr>
        <xdr:grpSpPr bwMode="auto">
          <a:xfrm>
            <a:off x="118" y="862"/>
            <a:ext cx="245" cy="39"/>
            <a:chOff x="71" y="840"/>
            <a:chExt cx="245" cy="39"/>
          </a:xfrm>
        </xdr:grpSpPr>
        <xdr:sp macro="" textlink="">
          <xdr:nvSpPr>
            <xdr:cNvPr id="2069" name="Line 3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70" name="Line 4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063" name="Group 5"/>
          <xdr:cNvGrpSpPr>
            <a:grpSpLocks/>
          </xdr:cNvGrpSpPr>
        </xdr:nvGrpSpPr>
        <xdr:grpSpPr bwMode="auto">
          <a:xfrm>
            <a:off x="515" y="861"/>
            <a:ext cx="245" cy="39"/>
            <a:chOff x="71" y="840"/>
            <a:chExt cx="245" cy="39"/>
          </a:xfrm>
        </xdr:grpSpPr>
        <xdr:sp macro="" textlink="">
          <xdr:nvSpPr>
            <xdr:cNvPr id="2067" name="Line 6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68" name="Line 7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064" name="Group 8"/>
          <xdr:cNvGrpSpPr>
            <a:grpSpLocks/>
          </xdr:cNvGrpSpPr>
        </xdr:nvGrpSpPr>
        <xdr:grpSpPr bwMode="auto">
          <a:xfrm>
            <a:off x="919" y="861"/>
            <a:ext cx="245" cy="39"/>
            <a:chOff x="71" y="840"/>
            <a:chExt cx="245" cy="39"/>
          </a:xfrm>
        </xdr:grpSpPr>
        <xdr:sp macro="" textlink="">
          <xdr:nvSpPr>
            <xdr:cNvPr id="2065" name="Line 9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66" name="Line 10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37</xdr:col>
      <xdr:colOff>0</xdr:colOff>
      <xdr:row>5</xdr:row>
      <xdr:rowOff>0</xdr:rowOff>
    </xdr:from>
    <xdr:to>
      <xdr:col>37</xdr:col>
      <xdr:colOff>0</xdr:colOff>
      <xdr:row>5</xdr:row>
      <xdr:rowOff>0</xdr:rowOff>
    </xdr:to>
    <xdr:sp macro="" textlink="">
      <xdr:nvSpPr>
        <xdr:cNvPr id="2051" name="Line 13"/>
        <xdr:cNvSpPr>
          <a:spLocks noChangeShapeType="1"/>
        </xdr:cNvSpPr>
      </xdr:nvSpPr>
      <xdr:spPr bwMode="auto">
        <a:xfrm flipV="1">
          <a:off x="24612600" y="857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37</xdr:col>
      <xdr:colOff>0</xdr:colOff>
      <xdr:row>39</xdr:row>
      <xdr:rowOff>0</xdr:rowOff>
    </xdr:to>
    <xdr:grpSp>
      <xdr:nvGrpSpPr>
        <xdr:cNvPr id="2052" name="Group 25"/>
        <xdr:cNvGrpSpPr>
          <a:grpSpLocks/>
        </xdr:cNvGrpSpPr>
      </xdr:nvGrpSpPr>
      <xdr:grpSpPr bwMode="auto">
        <a:xfrm>
          <a:off x="133350" y="7915275"/>
          <a:ext cx="24479250" cy="0"/>
          <a:chOff x="118" y="861"/>
          <a:chExt cx="1046" cy="40"/>
        </a:xfrm>
      </xdr:grpSpPr>
      <xdr:grpSp>
        <xdr:nvGrpSpPr>
          <xdr:cNvPr id="2053" name="Group 26"/>
          <xdr:cNvGrpSpPr>
            <a:grpSpLocks/>
          </xdr:cNvGrpSpPr>
        </xdr:nvGrpSpPr>
        <xdr:grpSpPr bwMode="auto">
          <a:xfrm>
            <a:off x="118" y="862"/>
            <a:ext cx="245" cy="39"/>
            <a:chOff x="71" y="840"/>
            <a:chExt cx="245" cy="39"/>
          </a:xfrm>
        </xdr:grpSpPr>
        <xdr:sp macro="" textlink="">
          <xdr:nvSpPr>
            <xdr:cNvPr id="2060" name="Line 27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61" name="Line 28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054" name="Group 29"/>
          <xdr:cNvGrpSpPr>
            <a:grpSpLocks/>
          </xdr:cNvGrpSpPr>
        </xdr:nvGrpSpPr>
        <xdr:grpSpPr bwMode="auto">
          <a:xfrm>
            <a:off x="515" y="861"/>
            <a:ext cx="245" cy="39"/>
            <a:chOff x="71" y="840"/>
            <a:chExt cx="245" cy="39"/>
          </a:xfrm>
        </xdr:grpSpPr>
        <xdr:sp macro="" textlink="">
          <xdr:nvSpPr>
            <xdr:cNvPr id="2058" name="Line 30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59" name="Line 31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055" name="Group 32"/>
          <xdr:cNvGrpSpPr>
            <a:grpSpLocks/>
          </xdr:cNvGrpSpPr>
        </xdr:nvGrpSpPr>
        <xdr:grpSpPr bwMode="auto">
          <a:xfrm>
            <a:off x="919" y="861"/>
            <a:ext cx="245" cy="39"/>
            <a:chOff x="71" y="840"/>
            <a:chExt cx="245" cy="39"/>
          </a:xfrm>
        </xdr:grpSpPr>
        <xdr:sp macro="" textlink="">
          <xdr:nvSpPr>
            <xdr:cNvPr id="2056" name="Line 33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57" name="Line 34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0</xdr:rowOff>
    </xdr:from>
    <xdr:to>
      <xdr:col>37</xdr:col>
      <xdr:colOff>0</xdr:colOff>
      <xdr:row>31</xdr:row>
      <xdr:rowOff>0</xdr:rowOff>
    </xdr:to>
    <xdr:grpSp>
      <xdr:nvGrpSpPr>
        <xdr:cNvPr id="5122" name="Group 1"/>
        <xdr:cNvGrpSpPr>
          <a:grpSpLocks/>
        </xdr:cNvGrpSpPr>
      </xdr:nvGrpSpPr>
      <xdr:grpSpPr bwMode="auto">
        <a:xfrm>
          <a:off x="809625" y="6267450"/>
          <a:ext cx="23802975" cy="0"/>
          <a:chOff x="118" y="861"/>
          <a:chExt cx="1046" cy="40"/>
        </a:xfrm>
      </xdr:grpSpPr>
      <xdr:grpSp>
        <xdr:nvGrpSpPr>
          <xdr:cNvPr id="5134" name="Group 2"/>
          <xdr:cNvGrpSpPr>
            <a:grpSpLocks/>
          </xdr:cNvGrpSpPr>
        </xdr:nvGrpSpPr>
        <xdr:grpSpPr bwMode="auto">
          <a:xfrm>
            <a:off x="118" y="862"/>
            <a:ext cx="245" cy="39"/>
            <a:chOff x="71" y="840"/>
            <a:chExt cx="245" cy="39"/>
          </a:xfrm>
        </xdr:grpSpPr>
        <xdr:sp macro="" textlink="">
          <xdr:nvSpPr>
            <xdr:cNvPr id="5141" name="Line 3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142" name="Line 4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5135" name="Group 5"/>
          <xdr:cNvGrpSpPr>
            <a:grpSpLocks/>
          </xdr:cNvGrpSpPr>
        </xdr:nvGrpSpPr>
        <xdr:grpSpPr bwMode="auto">
          <a:xfrm>
            <a:off x="515" y="861"/>
            <a:ext cx="245" cy="39"/>
            <a:chOff x="71" y="840"/>
            <a:chExt cx="245" cy="39"/>
          </a:xfrm>
        </xdr:grpSpPr>
        <xdr:sp macro="" textlink="">
          <xdr:nvSpPr>
            <xdr:cNvPr id="5139" name="Line 6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140" name="Line 7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5136" name="Group 8"/>
          <xdr:cNvGrpSpPr>
            <a:grpSpLocks/>
          </xdr:cNvGrpSpPr>
        </xdr:nvGrpSpPr>
        <xdr:grpSpPr bwMode="auto">
          <a:xfrm>
            <a:off x="919" y="861"/>
            <a:ext cx="245" cy="39"/>
            <a:chOff x="71" y="840"/>
            <a:chExt cx="245" cy="39"/>
          </a:xfrm>
        </xdr:grpSpPr>
        <xdr:sp macro="" textlink="">
          <xdr:nvSpPr>
            <xdr:cNvPr id="5137" name="Line 9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138" name="Line 10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37</xdr:col>
      <xdr:colOff>0</xdr:colOff>
      <xdr:row>5</xdr:row>
      <xdr:rowOff>0</xdr:rowOff>
    </xdr:from>
    <xdr:to>
      <xdr:col>37</xdr:col>
      <xdr:colOff>0</xdr:colOff>
      <xdr:row>5</xdr:row>
      <xdr:rowOff>0</xdr:rowOff>
    </xdr:to>
    <xdr:sp macro="" textlink="">
      <xdr:nvSpPr>
        <xdr:cNvPr id="5123" name="Line 13"/>
        <xdr:cNvSpPr>
          <a:spLocks noChangeShapeType="1"/>
        </xdr:cNvSpPr>
      </xdr:nvSpPr>
      <xdr:spPr bwMode="auto">
        <a:xfrm flipV="1">
          <a:off x="24612600" y="857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31</xdr:row>
      <xdr:rowOff>0</xdr:rowOff>
    </xdr:from>
    <xdr:to>
      <xdr:col>37</xdr:col>
      <xdr:colOff>0</xdr:colOff>
      <xdr:row>31</xdr:row>
      <xdr:rowOff>0</xdr:rowOff>
    </xdr:to>
    <xdr:grpSp>
      <xdr:nvGrpSpPr>
        <xdr:cNvPr id="5124" name="Group 25"/>
        <xdr:cNvGrpSpPr>
          <a:grpSpLocks/>
        </xdr:cNvGrpSpPr>
      </xdr:nvGrpSpPr>
      <xdr:grpSpPr bwMode="auto">
        <a:xfrm>
          <a:off x="133350" y="6267450"/>
          <a:ext cx="24479250" cy="0"/>
          <a:chOff x="118" y="861"/>
          <a:chExt cx="1046" cy="40"/>
        </a:xfrm>
      </xdr:grpSpPr>
      <xdr:grpSp>
        <xdr:nvGrpSpPr>
          <xdr:cNvPr id="5125" name="Group 26"/>
          <xdr:cNvGrpSpPr>
            <a:grpSpLocks/>
          </xdr:cNvGrpSpPr>
        </xdr:nvGrpSpPr>
        <xdr:grpSpPr bwMode="auto">
          <a:xfrm>
            <a:off x="118" y="862"/>
            <a:ext cx="245" cy="39"/>
            <a:chOff x="71" y="840"/>
            <a:chExt cx="245" cy="39"/>
          </a:xfrm>
        </xdr:grpSpPr>
        <xdr:sp macro="" textlink="">
          <xdr:nvSpPr>
            <xdr:cNvPr id="5132" name="Line 27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133" name="Line 28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5126" name="Group 29"/>
          <xdr:cNvGrpSpPr>
            <a:grpSpLocks/>
          </xdr:cNvGrpSpPr>
        </xdr:nvGrpSpPr>
        <xdr:grpSpPr bwMode="auto">
          <a:xfrm>
            <a:off x="515" y="861"/>
            <a:ext cx="245" cy="39"/>
            <a:chOff x="71" y="840"/>
            <a:chExt cx="245" cy="39"/>
          </a:xfrm>
        </xdr:grpSpPr>
        <xdr:sp macro="" textlink="">
          <xdr:nvSpPr>
            <xdr:cNvPr id="5130" name="Line 30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131" name="Line 31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5127" name="Group 32"/>
          <xdr:cNvGrpSpPr>
            <a:grpSpLocks/>
          </xdr:cNvGrpSpPr>
        </xdr:nvGrpSpPr>
        <xdr:grpSpPr bwMode="auto">
          <a:xfrm>
            <a:off x="919" y="861"/>
            <a:ext cx="245" cy="39"/>
            <a:chOff x="71" y="840"/>
            <a:chExt cx="245" cy="39"/>
          </a:xfrm>
        </xdr:grpSpPr>
        <xdr:sp macro="" textlink="">
          <xdr:nvSpPr>
            <xdr:cNvPr id="5128" name="Line 33"/>
            <xdr:cNvSpPr>
              <a:spLocks noChangeShapeType="1"/>
            </xdr:cNvSpPr>
          </xdr:nvSpPr>
          <xdr:spPr bwMode="auto">
            <a:xfrm>
              <a:off x="72" y="840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129" name="Line 34"/>
            <xdr:cNvSpPr>
              <a:spLocks noChangeShapeType="1"/>
            </xdr:cNvSpPr>
          </xdr:nvSpPr>
          <xdr:spPr bwMode="auto">
            <a:xfrm>
              <a:off x="71" y="879"/>
              <a:ext cx="24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power%20Sheet%20&amp;%20Summary_Cost(MPPS)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ecasting/Week%2043%20-%20Weekly%20CWP%20Progress%20%20Direct%20MH%20Status%20-%201010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eekly direct"/>
      <sheetName val="Extra works"/>
      <sheetName val="Infrastructural works"/>
      <sheetName val="Summary"/>
      <sheetName val="CWP (Monthly)"/>
      <sheetName val="Extra (Monthly)"/>
      <sheetName val="Infrastructural (Monthly)"/>
    </sheetNames>
    <sheetDataSet>
      <sheetData sheetId="0"/>
      <sheetData sheetId="1"/>
      <sheetData sheetId="2"/>
      <sheetData sheetId="3"/>
      <sheetData sheetId="4"/>
      <sheetData sheetId="5">
        <row r="19">
          <cell r="F19">
            <v>2517</v>
          </cell>
        </row>
        <row r="28">
          <cell r="F28">
            <v>1994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riginal Mhrs by CWP-Weekly"/>
      <sheetName val="WF 변경 by CWP-Weekly"/>
      <sheetName val="New Original"/>
      <sheetName val="New WF 변경 Original"/>
      <sheetName val="Monthly CWP by new"/>
      <sheetName val="Monthly CWP"/>
      <sheetName val="Weekly CWP Progress Status"/>
      <sheetName val="WPR"/>
      <sheetName val="Schedule"/>
      <sheetName val="Schedule (2)"/>
      <sheetName val="Curve-HO"/>
      <sheetName val="Curve-PK"/>
      <sheetName val="Plan WF"/>
      <sheetName val="Actual WF"/>
      <sheetName val="Plan Mhrs"/>
      <sheetName val="Actual Mhrs"/>
      <sheetName val="Actual Mhrs (Var)"/>
      <sheetName val="CWP Location"/>
      <sheetName val="호환성 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0"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</sheetData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53"/>
  <sheetViews>
    <sheetView view="pageBreakPreview" zoomScale="60" zoomScaleNormal="55" workbookViewId="0">
      <selection activeCell="D17" sqref="D17"/>
    </sheetView>
  </sheetViews>
  <sheetFormatPr defaultColWidth="9" defaultRowHeight="12.75"/>
  <cols>
    <col min="1" max="1" width="9" style="120"/>
    <col min="2" max="2" width="18.140625" style="125" customWidth="1"/>
    <col min="3" max="3" width="15.5703125" style="125" customWidth="1"/>
    <col min="4" max="4" width="66.28515625" style="120" customWidth="1"/>
    <col min="5" max="5" width="13.5703125" style="120" customWidth="1"/>
    <col min="6" max="6" width="13" style="120" customWidth="1"/>
    <col min="7" max="8" width="11.140625" style="120" customWidth="1"/>
    <col min="9" max="9" width="16.28515625" style="128" customWidth="1"/>
    <col min="10" max="12" width="13.7109375" style="120" customWidth="1"/>
    <col min="13" max="13" width="15.5703125" style="120" customWidth="1"/>
    <col min="14" max="14" width="12.7109375" style="120" hidden="1" customWidth="1"/>
    <col min="15" max="15" width="16.42578125" style="120" customWidth="1"/>
    <col min="16" max="16" width="9" style="125"/>
    <col min="17" max="17" width="8.42578125" style="120" bestFit="1" customWidth="1"/>
    <col min="18" max="19" width="9.42578125" style="120" bestFit="1" customWidth="1"/>
    <col min="20" max="33" width="9" style="120"/>
    <col min="34" max="34" width="8.42578125" style="120" bestFit="1" customWidth="1"/>
    <col min="35" max="39" width="9.42578125" style="120" bestFit="1" customWidth="1"/>
    <col min="40" max="42" width="10.42578125" style="120" bestFit="1" customWidth="1"/>
    <col min="43" max="43" width="9.42578125" style="120" bestFit="1" customWidth="1"/>
    <col min="44" max="46" width="10.42578125" style="120" bestFit="1" customWidth="1"/>
    <col min="47" max="50" width="9" style="120"/>
    <col min="51" max="52" width="8.42578125" style="120" bestFit="1" customWidth="1"/>
    <col min="53" max="55" width="9.42578125" style="120" bestFit="1" customWidth="1"/>
    <col min="56" max="59" width="9" style="120"/>
    <col min="60" max="60" width="8.42578125" style="120" bestFit="1" customWidth="1"/>
    <col min="61" max="63" width="9.42578125" style="120" bestFit="1" customWidth="1"/>
    <col min="64" max="85" width="9" style="120"/>
    <col min="86" max="86" width="8.42578125" style="120" bestFit="1" customWidth="1"/>
    <col min="87" max="91" width="9.42578125" style="120" bestFit="1" customWidth="1"/>
    <col min="92" max="94" width="10.42578125" style="120" bestFit="1" customWidth="1"/>
    <col min="95" max="95" width="9.42578125" style="120" bestFit="1" customWidth="1"/>
    <col min="96" max="98" width="10.42578125" style="120" bestFit="1" customWidth="1"/>
    <col min="99" max="103" width="9" style="120"/>
    <col min="104" max="104" width="8.42578125" style="120" bestFit="1" customWidth="1"/>
    <col min="105" max="107" width="9.42578125" style="120" bestFit="1" customWidth="1"/>
    <col min="108" max="111" width="9" style="120"/>
    <col min="112" max="112" width="8.42578125" style="120" bestFit="1" customWidth="1"/>
    <col min="113" max="116" width="9.42578125" style="120" bestFit="1" customWidth="1"/>
    <col min="117" max="16384" width="9" style="120"/>
  </cols>
  <sheetData>
    <row r="1" spans="2:16" ht="27.75">
      <c r="B1" s="121" t="s">
        <v>349</v>
      </c>
      <c r="C1" s="122"/>
      <c r="D1" s="121"/>
      <c r="E1" s="121"/>
      <c r="F1" s="121"/>
      <c r="G1" s="121"/>
      <c r="H1" s="121"/>
      <c r="I1" s="123"/>
      <c r="J1" s="121"/>
      <c r="K1" s="121"/>
      <c r="L1" s="121"/>
      <c r="M1" s="121"/>
      <c r="N1" s="121"/>
      <c r="O1" s="124"/>
    </row>
    <row r="2" spans="2:16" ht="27.75">
      <c r="B2" s="126"/>
      <c r="C2" s="126"/>
      <c r="D2" s="127"/>
      <c r="E2" s="127"/>
      <c r="F2" s="127"/>
      <c r="G2" s="127"/>
      <c r="H2" s="127"/>
      <c r="J2" s="127"/>
      <c r="K2" s="127"/>
      <c r="L2" s="127"/>
      <c r="M2" s="127"/>
      <c r="N2" s="127"/>
    </row>
    <row r="3" spans="2:16" ht="18">
      <c r="B3" s="129" t="s">
        <v>318</v>
      </c>
      <c r="C3" s="129"/>
      <c r="D3" s="130"/>
      <c r="E3" s="130"/>
      <c r="F3" s="130"/>
      <c r="G3" s="130"/>
      <c r="H3" s="130"/>
      <c r="I3" s="131"/>
      <c r="J3" s="130"/>
      <c r="K3" s="158"/>
      <c r="L3" s="158"/>
      <c r="M3" s="201">
        <f>'variation (Monthly)'!C2</f>
        <v>40508</v>
      </c>
      <c r="N3" s="201"/>
      <c r="O3" s="201"/>
      <c r="P3" s="132"/>
    </row>
    <row r="4" spans="2:16" ht="35.1" customHeight="1">
      <c r="B4" s="191" t="s">
        <v>319</v>
      </c>
      <c r="C4" s="193" t="s">
        <v>320</v>
      </c>
      <c r="D4" s="193" t="s">
        <v>321</v>
      </c>
      <c r="E4" s="202" t="s">
        <v>322</v>
      </c>
      <c r="F4" s="161" t="s">
        <v>323</v>
      </c>
      <c r="G4" s="161"/>
      <c r="H4" s="161"/>
      <c r="I4" s="202" t="s">
        <v>324</v>
      </c>
      <c r="J4" s="202" t="s">
        <v>325</v>
      </c>
      <c r="K4" s="189" t="s">
        <v>326</v>
      </c>
      <c r="L4" s="189"/>
      <c r="M4" s="190"/>
      <c r="N4" s="202" t="s">
        <v>327</v>
      </c>
      <c r="O4" s="204" t="s">
        <v>328</v>
      </c>
    </row>
    <row r="5" spans="2:16" ht="35.1" customHeight="1">
      <c r="B5" s="192"/>
      <c r="C5" s="194"/>
      <c r="D5" s="194"/>
      <c r="E5" s="203"/>
      <c r="F5" s="162" t="s">
        <v>329</v>
      </c>
      <c r="G5" s="162" t="s">
        <v>330</v>
      </c>
      <c r="H5" s="162" t="s">
        <v>331</v>
      </c>
      <c r="I5" s="203"/>
      <c r="J5" s="203"/>
      <c r="K5" s="162" t="s">
        <v>330</v>
      </c>
      <c r="L5" s="162" t="s">
        <v>331</v>
      </c>
      <c r="M5" s="162" t="s">
        <v>332</v>
      </c>
      <c r="N5" s="203"/>
      <c r="O5" s="205"/>
    </row>
    <row r="6" spans="2:16" ht="24" customHeight="1">
      <c r="B6" s="183" t="s">
        <v>333</v>
      </c>
      <c r="C6" s="184"/>
      <c r="D6" s="133" t="s">
        <v>334</v>
      </c>
      <c r="E6" s="260">
        <f>I6/$I$9</f>
        <v>0.11563732273216243</v>
      </c>
      <c r="F6" s="260">
        <f>J6/$I$6</f>
        <v>0.18794448190604629</v>
      </c>
      <c r="G6" s="260">
        <f t="shared" ref="G6:H6" si="0">K6/$I$6</f>
        <v>9.0582153292874806E-2</v>
      </c>
      <c r="H6" s="260">
        <f t="shared" si="0"/>
        <v>0.27852663519892112</v>
      </c>
      <c r="I6" s="135">
        <f>'CWP (Monthly)'!M70</f>
        <v>355920</v>
      </c>
      <c r="J6" s="135">
        <f>'CWP (Monthly)'!N70</f>
        <v>66893.2</v>
      </c>
      <c r="K6" s="135">
        <f>'CWP (Monthly)'!O70</f>
        <v>32240</v>
      </c>
      <c r="L6" s="135">
        <f>K6+J6</f>
        <v>99133.2</v>
      </c>
      <c r="M6" s="135">
        <f>I6-L6</f>
        <v>256786.8</v>
      </c>
      <c r="N6" s="134"/>
      <c r="O6" s="136"/>
    </row>
    <row r="7" spans="2:16" ht="24" customHeight="1">
      <c r="B7" s="185"/>
      <c r="C7" s="186"/>
      <c r="D7" s="137" t="s">
        <v>335</v>
      </c>
      <c r="E7" s="261">
        <f t="shared" ref="E7:E9" si="1">I7/$I$9</f>
        <v>0.75081541012229447</v>
      </c>
      <c r="F7" s="261">
        <f t="shared" ref="F7:F9" si="2">J7/$I$6</f>
        <v>0.16157956844234661</v>
      </c>
      <c r="G7" s="261">
        <f t="shared" ref="G7:G9" si="3">K7/$I$6</f>
        <v>0.12723364801078893</v>
      </c>
      <c r="H7" s="261">
        <f t="shared" ref="H7:H9" si="4">L7/$I$6</f>
        <v>0.28881321645313551</v>
      </c>
      <c r="I7" s="139">
        <f>'CWP (Monthly)'!M7</f>
        <v>2310934</v>
      </c>
      <c r="J7" s="139">
        <f>'CWP (Monthly)'!N7</f>
        <v>57509.4</v>
      </c>
      <c r="K7" s="139">
        <f>'CWP (Monthly)'!O7</f>
        <v>45284.999999999993</v>
      </c>
      <c r="L7" s="139">
        <f>K7+J7</f>
        <v>102794.4</v>
      </c>
      <c r="M7" s="139">
        <f>I7-L7</f>
        <v>2208139.6</v>
      </c>
      <c r="N7" s="138"/>
      <c r="O7" s="140"/>
    </row>
    <row r="8" spans="2:16" ht="24" customHeight="1">
      <c r="B8" s="185"/>
      <c r="C8" s="186"/>
      <c r="D8" s="137" t="s">
        <v>336</v>
      </c>
      <c r="E8" s="261">
        <f t="shared" si="1"/>
        <v>0.1335472671455431</v>
      </c>
      <c r="F8" s="261">
        <f t="shared" si="2"/>
        <v>5.2798381658799732E-3</v>
      </c>
      <c r="G8" s="261">
        <f t="shared" si="3"/>
        <v>9.5527084738143339E-4</v>
      </c>
      <c r="H8" s="261">
        <f t="shared" si="4"/>
        <v>6.2351090132614067E-3</v>
      </c>
      <c r="I8" s="139">
        <f>'CWP (Monthly)'!M92</f>
        <v>411045</v>
      </c>
      <c r="J8" s="139">
        <f>'CWP (Monthly)'!N92</f>
        <v>1879.2</v>
      </c>
      <c r="K8" s="139">
        <f>'CWP (Monthly)'!O92</f>
        <v>339.99999999999977</v>
      </c>
      <c r="L8" s="139">
        <f>K8+J8</f>
        <v>2219.1999999999998</v>
      </c>
      <c r="M8" s="139">
        <f>I8-L8</f>
        <v>408825.8</v>
      </c>
      <c r="N8" s="138"/>
      <c r="O8" s="140"/>
    </row>
    <row r="9" spans="2:16" ht="24" customHeight="1">
      <c r="B9" s="187"/>
      <c r="C9" s="188"/>
      <c r="D9" s="141" t="s">
        <v>337</v>
      </c>
      <c r="E9" s="262">
        <f t="shared" si="1"/>
        <v>1</v>
      </c>
      <c r="F9" s="262">
        <f t="shared" si="2"/>
        <v>0.35480388851427286</v>
      </c>
      <c r="G9" s="262">
        <f t="shared" si="3"/>
        <v>0.21877107215104519</v>
      </c>
      <c r="H9" s="262">
        <f t="shared" si="4"/>
        <v>0.57357496066531799</v>
      </c>
      <c r="I9" s="143">
        <f>SUM(I6:I8)</f>
        <v>3077899</v>
      </c>
      <c r="J9" s="143">
        <f>SUM(J6:J8)</f>
        <v>126281.8</v>
      </c>
      <c r="K9" s="143">
        <f>SUM(K6:K8)</f>
        <v>77865</v>
      </c>
      <c r="L9" s="143">
        <f>SUM(L6:L8)</f>
        <v>204146.8</v>
      </c>
      <c r="M9" s="143">
        <f>SUM(M6:M8)</f>
        <v>2873752.1999999997</v>
      </c>
      <c r="N9" s="142"/>
      <c r="O9" s="144"/>
    </row>
    <row r="10" spans="2:16" ht="12.75" customHeight="1"/>
    <row r="11" spans="2:16" ht="24" customHeight="1">
      <c r="B11" s="183" t="s">
        <v>338</v>
      </c>
      <c r="C11" s="184"/>
      <c r="D11" s="133" t="s">
        <v>334</v>
      </c>
      <c r="E11" s="134"/>
      <c r="F11" s="134"/>
      <c r="G11" s="134"/>
      <c r="H11" s="134"/>
      <c r="I11" s="135"/>
      <c r="J11" s="135">
        <f>'variation (Monthly)'!E22</f>
        <v>5147</v>
      </c>
      <c r="K11" s="135">
        <f>'[1]Extra (Monthly)'!F19</f>
        <v>2517</v>
      </c>
      <c r="L11" s="135">
        <f>K11+J11</f>
        <v>7664</v>
      </c>
      <c r="M11" s="135"/>
      <c r="N11" s="134"/>
      <c r="O11" s="136"/>
    </row>
    <row r="12" spans="2:16" ht="24" customHeight="1">
      <c r="B12" s="185"/>
      <c r="C12" s="186"/>
      <c r="D12" s="137" t="s">
        <v>339</v>
      </c>
      <c r="E12" s="138"/>
      <c r="F12" s="138"/>
      <c r="G12" s="138"/>
      <c r="H12" s="138"/>
      <c r="I12" s="139"/>
      <c r="J12" s="139">
        <f>'variation (Monthly)'!E33</f>
        <v>3244</v>
      </c>
      <c r="K12" s="139">
        <f>'[1]Extra (Monthly)'!F28</f>
        <v>1994</v>
      </c>
      <c r="L12" s="139">
        <f>K12+J12</f>
        <v>5238</v>
      </c>
      <c r="M12" s="139"/>
      <c r="N12" s="138"/>
      <c r="O12" s="140"/>
    </row>
    <row r="13" spans="2:16" ht="24" customHeight="1">
      <c r="B13" s="185"/>
      <c r="C13" s="186"/>
      <c r="D13" s="137" t="s">
        <v>340</v>
      </c>
      <c r="E13" s="138"/>
      <c r="F13" s="138"/>
      <c r="G13" s="138"/>
      <c r="H13" s="138"/>
      <c r="I13" s="139"/>
      <c r="J13" s="139"/>
      <c r="K13" s="139">
        <f>SUM('[2]Actual Mhrs (Var)'!Z30:AC30)</f>
        <v>0</v>
      </c>
      <c r="L13" s="139">
        <f>K13+J13</f>
        <v>0</v>
      </c>
      <c r="M13" s="139"/>
      <c r="N13" s="138"/>
      <c r="O13" s="140"/>
    </row>
    <row r="14" spans="2:16" ht="24" customHeight="1">
      <c r="B14" s="187"/>
      <c r="C14" s="188"/>
      <c r="D14" s="141" t="s">
        <v>341</v>
      </c>
      <c r="E14" s="142"/>
      <c r="F14" s="142"/>
      <c r="G14" s="142"/>
      <c r="H14" s="142"/>
      <c r="I14" s="143">
        <f>SUM(I11:I13)</f>
        <v>0</v>
      </c>
      <c r="J14" s="143">
        <f>SUM(J11:J13)</f>
        <v>8391</v>
      </c>
      <c r="K14" s="143">
        <f>SUM(K11:K13)</f>
        <v>4511</v>
      </c>
      <c r="L14" s="143">
        <f>SUM(L11:L13)</f>
        <v>12902</v>
      </c>
      <c r="M14" s="143">
        <f>SUM(M11:M13)</f>
        <v>0</v>
      </c>
      <c r="N14" s="142"/>
      <c r="O14" s="144"/>
    </row>
    <row r="15" spans="2:16" ht="12.75" customHeight="1"/>
    <row r="16" spans="2:16" ht="24" customHeight="1">
      <c r="B16" s="183" t="s">
        <v>342</v>
      </c>
      <c r="C16" s="184"/>
      <c r="D16" s="133" t="s">
        <v>334</v>
      </c>
      <c r="E16" s="134"/>
      <c r="F16" s="134"/>
      <c r="G16" s="134"/>
      <c r="H16" s="134"/>
      <c r="I16" s="135"/>
      <c r="J16" s="135">
        <v>63</v>
      </c>
      <c r="K16" s="135"/>
      <c r="L16" s="135">
        <f>K16+J16</f>
        <v>63</v>
      </c>
      <c r="M16" s="135"/>
      <c r="N16" s="134"/>
      <c r="O16" s="136"/>
    </row>
    <row r="17" spans="2:15" ht="24" customHeight="1">
      <c r="B17" s="185"/>
      <c r="C17" s="186"/>
      <c r="D17" s="137" t="s">
        <v>339</v>
      </c>
      <c r="E17" s="138"/>
      <c r="F17" s="138"/>
      <c r="G17" s="138"/>
      <c r="H17" s="138"/>
      <c r="I17" s="139"/>
      <c r="J17" s="139">
        <v>1036</v>
      </c>
      <c r="K17" s="139"/>
      <c r="L17" s="139">
        <f>K17+J17</f>
        <v>1036</v>
      </c>
      <c r="M17" s="139"/>
      <c r="N17" s="138"/>
      <c r="O17" s="140"/>
    </row>
    <row r="18" spans="2:15" ht="24" customHeight="1">
      <c r="B18" s="185"/>
      <c r="C18" s="186"/>
      <c r="D18" s="137" t="s">
        <v>340</v>
      </c>
      <c r="E18" s="138"/>
      <c r="F18" s="138"/>
      <c r="G18" s="138"/>
      <c r="H18" s="138"/>
      <c r="I18" s="139"/>
      <c r="J18" s="139"/>
      <c r="K18" s="139"/>
      <c r="L18" s="139">
        <f>K18+J18</f>
        <v>0</v>
      </c>
      <c r="M18" s="139"/>
      <c r="N18" s="138"/>
      <c r="O18" s="140"/>
    </row>
    <row r="19" spans="2:15" ht="24" customHeight="1">
      <c r="B19" s="187"/>
      <c r="C19" s="188"/>
      <c r="D19" s="141" t="s">
        <v>343</v>
      </c>
      <c r="E19" s="142"/>
      <c r="F19" s="142"/>
      <c r="G19" s="142"/>
      <c r="H19" s="142"/>
      <c r="I19" s="143">
        <f>SUM(I16:I18)</f>
        <v>0</v>
      </c>
      <c r="J19" s="143">
        <f>SUM(J16:J18)</f>
        <v>1099</v>
      </c>
      <c r="K19" s="143">
        <f>SUM(K16:K18)</f>
        <v>0</v>
      </c>
      <c r="L19" s="143">
        <f>SUM(L16:L18)</f>
        <v>1099</v>
      </c>
      <c r="M19" s="143">
        <f>SUM(M16:M18)</f>
        <v>0</v>
      </c>
      <c r="N19" s="142"/>
      <c r="O19" s="144"/>
    </row>
    <row r="20" spans="2:15" ht="12.75" customHeight="1"/>
    <row r="21" spans="2:15" ht="24" customHeight="1">
      <c r="B21" s="195" t="s">
        <v>344</v>
      </c>
      <c r="C21" s="196"/>
      <c r="D21" s="145" t="s">
        <v>334</v>
      </c>
      <c r="E21" s="146"/>
      <c r="F21" s="146"/>
      <c r="G21" s="146"/>
      <c r="H21" s="146"/>
      <c r="I21" s="147">
        <f>I11+I6+I16</f>
        <v>355920</v>
      </c>
      <c r="J21" s="147">
        <f>J11+J6+J16</f>
        <v>72103.199999999997</v>
      </c>
      <c r="K21" s="147">
        <f>K11+K6+K16</f>
        <v>34757</v>
      </c>
      <c r="L21" s="147">
        <f>L11+L6+L16</f>
        <v>106860.2</v>
      </c>
      <c r="M21" s="147">
        <f>M11+M6+M16</f>
        <v>256786.8</v>
      </c>
      <c r="N21" s="146">
        <f>N11+N6</f>
        <v>0</v>
      </c>
      <c r="O21" s="148"/>
    </row>
    <row r="22" spans="2:15" ht="24" customHeight="1">
      <c r="B22" s="197"/>
      <c r="C22" s="198"/>
      <c r="D22" s="149" t="s">
        <v>339</v>
      </c>
      <c r="E22" s="150"/>
      <c r="F22" s="150"/>
      <c r="G22" s="150"/>
      <c r="H22" s="150"/>
      <c r="I22" s="151">
        <f t="shared" ref="I22:M24" si="5">I12+I7+I17</f>
        <v>2310934</v>
      </c>
      <c r="J22" s="151">
        <f t="shared" si="5"/>
        <v>61789.4</v>
      </c>
      <c r="K22" s="151">
        <f t="shared" si="5"/>
        <v>47278.999999999993</v>
      </c>
      <c r="L22" s="151">
        <f t="shared" si="5"/>
        <v>109068.4</v>
      </c>
      <c r="M22" s="151">
        <f t="shared" si="5"/>
        <v>2208139.6</v>
      </c>
      <c r="N22" s="150">
        <f>N12+N7</f>
        <v>0</v>
      </c>
      <c r="O22" s="152"/>
    </row>
    <row r="23" spans="2:15" ht="24" customHeight="1">
      <c r="B23" s="197"/>
      <c r="C23" s="198"/>
      <c r="D23" s="149" t="s">
        <v>340</v>
      </c>
      <c r="E23" s="150"/>
      <c r="F23" s="150"/>
      <c r="G23" s="150"/>
      <c r="H23" s="150"/>
      <c r="I23" s="151">
        <f t="shared" si="5"/>
        <v>411045</v>
      </c>
      <c r="J23" s="151">
        <f t="shared" si="5"/>
        <v>1879.2</v>
      </c>
      <c r="K23" s="151">
        <f t="shared" si="5"/>
        <v>339.99999999999977</v>
      </c>
      <c r="L23" s="151">
        <f t="shared" si="5"/>
        <v>2219.1999999999998</v>
      </c>
      <c r="M23" s="151">
        <f t="shared" si="5"/>
        <v>408825.8</v>
      </c>
      <c r="N23" s="150">
        <f>N13+N8</f>
        <v>0</v>
      </c>
      <c r="O23" s="152"/>
    </row>
    <row r="24" spans="2:15" ht="24" customHeight="1">
      <c r="B24" s="199"/>
      <c r="C24" s="200"/>
      <c r="D24" s="153" t="s">
        <v>345</v>
      </c>
      <c r="E24" s="154"/>
      <c r="F24" s="154"/>
      <c r="G24" s="154"/>
      <c r="H24" s="154"/>
      <c r="I24" s="155">
        <f t="shared" si="5"/>
        <v>3077899</v>
      </c>
      <c r="J24" s="155">
        <f t="shared" si="5"/>
        <v>135771.79999999999</v>
      </c>
      <c r="K24" s="160">
        <f t="shared" si="5"/>
        <v>82376</v>
      </c>
      <c r="L24" s="155">
        <f t="shared" si="5"/>
        <v>218147.8</v>
      </c>
      <c r="M24" s="155">
        <f t="shared" si="5"/>
        <v>2873752.1999999997</v>
      </c>
      <c r="N24" s="154">
        <f>N14+N9</f>
        <v>0</v>
      </c>
      <c r="O24" s="156"/>
    </row>
    <row r="25" spans="2:15" ht="12.75" customHeight="1"/>
    <row r="26" spans="2:15" ht="24" customHeight="1">
      <c r="B26" s="183" t="s">
        <v>346</v>
      </c>
      <c r="C26" s="184"/>
      <c r="D26" s="133" t="s">
        <v>334</v>
      </c>
      <c r="E26" s="134"/>
      <c r="F26" s="134"/>
      <c r="G26" s="134"/>
      <c r="H26" s="134"/>
      <c r="I26" s="135"/>
      <c r="J26" s="135">
        <f>'Infrastructural (Monthly)'!E14</f>
        <v>1032.5999999999999</v>
      </c>
      <c r="K26" s="135">
        <f>'Infrastructural (Monthly)'!F14</f>
        <v>1820</v>
      </c>
      <c r="L26" s="135">
        <f>K26+J26</f>
        <v>2852.6</v>
      </c>
      <c r="M26" s="135"/>
      <c r="N26" s="134"/>
      <c r="O26" s="136"/>
    </row>
    <row r="27" spans="2:15" ht="24" customHeight="1">
      <c r="B27" s="185"/>
      <c r="C27" s="186"/>
      <c r="D27" s="137" t="s">
        <v>339</v>
      </c>
      <c r="E27" s="138"/>
      <c r="F27" s="138"/>
      <c r="G27" s="138"/>
      <c r="H27" s="138"/>
      <c r="I27" s="139"/>
      <c r="J27" s="139">
        <f>'Infrastructural (Monthly)'!E25</f>
        <v>8322.7999999999993</v>
      </c>
      <c r="K27" s="139">
        <f>'Infrastructural (Monthly)'!F25</f>
        <v>4500</v>
      </c>
      <c r="L27" s="139">
        <f>K27+J27</f>
        <v>12822.8</v>
      </c>
      <c r="M27" s="139"/>
      <c r="N27" s="138"/>
      <c r="O27" s="140"/>
    </row>
    <row r="28" spans="2:15" ht="24" customHeight="1">
      <c r="B28" s="185"/>
      <c r="C28" s="186"/>
      <c r="D28" s="137" t="s">
        <v>340</v>
      </c>
      <c r="E28" s="138"/>
      <c r="F28" s="138"/>
      <c r="G28" s="138"/>
      <c r="H28" s="138"/>
      <c r="I28" s="139"/>
      <c r="J28" s="139">
        <f>'Infrastructural (Monthly)'!E29</f>
        <v>7959</v>
      </c>
      <c r="K28" s="139">
        <f>'Infrastructural (Monthly)'!F29</f>
        <v>3810</v>
      </c>
      <c r="L28" s="139">
        <f>K28+J28</f>
        <v>11769</v>
      </c>
      <c r="M28" s="139"/>
      <c r="N28" s="138"/>
      <c r="O28" s="140"/>
    </row>
    <row r="29" spans="2:15" ht="24" customHeight="1">
      <c r="B29" s="187"/>
      <c r="C29" s="188"/>
      <c r="D29" s="141" t="s">
        <v>347</v>
      </c>
      <c r="E29" s="142"/>
      <c r="F29" s="142"/>
      <c r="G29" s="142"/>
      <c r="H29" s="142"/>
      <c r="I29" s="143">
        <f>SUM(I26:I28)</f>
        <v>0</v>
      </c>
      <c r="J29" s="143">
        <f>SUM(J26:J28)</f>
        <v>17314.400000000001</v>
      </c>
      <c r="K29" s="143">
        <f>SUM(K26:K28)</f>
        <v>10130</v>
      </c>
      <c r="L29" s="143">
        <f>SUM(L26:L28)</f>
        <v>27444.400000000001</v>
      </c>
      <c r="M29" s="143">
        <f>SUM(M26:M28)</f>
        <v>0</v>
      </c>
      <c r="N29" s="142"/>
      <c r="O29" s="144"/>
    </row>
    <row r="31" spans="2:15" ht="24" customHeight="1">
      <c r="B31" s="183" t="s">
        <v>345</v>
      </c>
      <c r="C31" s="184"/>
      <c r="D31" s="133" t="s">
        <v>334</v>
      </c>
      <c r="E31" s="134"/>
      <c r="F31" s="134"/>
      <c r="G31" s="134"/>
      <c r="H31" s="134"/>
      <c r="I31" s="135">
        <f t="shared" ref="I31:N31" si="6">I26+I21</f>
        <v>355920</v>
      </c>
      <c r="J31" s="135">
        <f t="shared" si="6"/>
        <v>73135.8</v>
      </c>
      <c r="K31" s="135">
        <f t="shared" si="6"/>
        <v>36577</v>
      </c>
      <c r="L31" s="135">
        <f t="shared" si="6"/>
        <v>109712.8</v>
      </c>
      <c r="M31" s="135">
        <f t="shared" si="6"/>
        <v>256786.8</v>
      </c>
      <c r="N31" s="134">
        <f t="shared" si="6"/>
        <v>0</v>
      </c>
      <c r="O31" s="136"/>
    </row>
    <row r="32" spans="2:15" ht="24" customHeight="1">
      <c r="B32" s="185"/>
      <c r="C32" s="186"/>
      <c r="D32" s="137" t="s">
        <v>339</v>
      </c>
      <c r="E32" s="138"/>
      <c r="F32" s="138"/>
      <c r="G32" s="138"/>
      <c r="H32" s="138"/>
      <c r="I32" s="139">
        <f t="shared" ref="I32:N34" si="7">I27+I22</f>
        <v>2310934</v>
      </c>
      <c r="J32" s="139">
        <f t="shared" si="7"/>
        <v>70112.2</v>
      </c>
      <c r="K32" s="139">
        <f t="shared" si="7"/>
        <v>51778.999999999993</v>
      </c>
      <c r="L32" s="139">
        <f t="shared" si="7"/>
        <v>121891.2</v>
      </c>
      <c r="M32" s="139">
        <f t="shared" si="7"/>
        <v>2208139.6</v>
      </c>
      <c r="N32" s="138">
        <f t="shared" si="7"/>
        <v>0</v>
      </c>
      <c r="O32" s="140"/>
    </row>
    <row r="33" spans="2:15" ht="24" customHeight="1">
      <c r="B33" s="185"/>
      <c r="C33" s="186"/>
      <c r="D33" s="137" t="s">
        <v>340</v>
      </c>
      <c r="E33" s="138"/>
      <c r="F33" s="138"/>
      <c r="G33" s="138"/>
      <c r="H33" s="138"/>
      <c r="I33" s="139">
        <f t="shared" si="7"/>
        <v>411045</v>
      </c>
      <c r="J33" s="139">
        <f t="shared" si="7"/>
        <v>9838.2000000000007</v>
      </c>
      <c r="K33" s="139">
        <f t="shared" si="7"/>
        <v>4150</v>
      </c>
      <c r="L33" s="139">
        <f t="shared" si="7"/>
        <v>13988.2</v>
      </c>
      <c r="M33" s="139">
        <f t="shared" si="7"/>
        <v>408825.8</v>
      </c>
      <c r="N33" s="138">
        <f t="shared" si="7"/>
        <v>0</v>
      </c>
      <c r="O33" s="140"/>
    </row>
    <row r="34" spans="2:15" ht="24" customHeight="1">
      <c r="B34" s="187"/>
      <c r="C34" s="188"/>
      <c r="D34" s="141" t="s">
        <v>348</v>
      </c>
      <c r="E34" s="142"/>
      <c r="F34" s="142"/>
      <c r="G34" s="142"/>
      <c r="H34" s="142"/>
      <c r="I34" s="143">
        <f t="shared" si="7"/>
        <v>3077899</v>
      </c>
      <c r="J34" s="143">
        <f t="shared" si="7"/>
        <v>153086.19999999998</v>
      </c>
      <c r="K34" s="143">
        <f t="shared" si="7"/>
        <v>92506</v>
      </c>
      <c r="L34" s="143">
        <f t="shared" si="7"/>
        <v>245592.19999999998</v>
      </c>
      <c r="M34" s="143">
        <f t="shared" si="7"/>
        <v>2873752.1999999997</v>
      </c>
      <c r="N34" s="142">
        <f t="shared" si="7"/>
        <v>0</v>
      </c>
      <c r="O34" s="144"/>
    </row>
    <row r="36" spans="2:15" ht="34.5" customHeight="1">
      <c r="B36" s="157" t="s">
        <v>350</v>
      </c>
      <c r="K36" s="159">
        <f>K24</f>
        <v>82376</v>
      </c>
    </row>
    <row r="37" spans="2:15" ht="34.5" customHeight="1"/>
    <row r="38" spans="2:15" ht="34.5" customHeight="1"/>
    <row r="39" spans="2:15" ht="34.5" customHeight="1"/>
    <row r="40" spans="2:15" ht="34.5" customHeight="1"/>
    <row r="41" spans="2:15" ht="34.5" customHeight="1"/>
    <row r="42" spans="2:15" ht="34.5" customHeight="1"/>
    <row r="43" spans="2:15" ht="34.5" customHeight="1"/>
    <row r="44" spans="2:15" ht="34.5" customHeight="1"/>
    <row r="45" spans="2:15" ht="34.5" customHeight="1"/>
    <row r="46" spans="2:15" ht="34.5" customHeight="1"/>
    <row r="47" spans="2:15" ht="34.5" customHeight="1"/>
    <row r="48" spans="2:15" ht="34.5" customHeight="1"/>
    <row r="49" ht="34.5" customHeight="1"/>
    <row r="50" ht="34.5" customHeight="1"/>
    <row r="51" ht="34.5" customHeight="1"/>
    <row r="52" ht="34.5" customHeight="1"/>
    <row r="53" ht="34.5" customHeight="1"/>
  </sheetData>
  <mergeCells count="16">
    <mergeCell ref="M3:O3"/>
    <mergeCell ref="B6:C9"/>
    <mergeCell ref="N4:N5"/>
    <mergeCell ref="O4:O5"/>
    <mergeCell ref="B26:C29"/>
    <mergeCell ref="I4:I5"/>
    <mergeCell ref="J4:J5"/>
    <mergeCell ref="D4:D5"/>
    <mergeCell ref="E4:E5"/>
    <mergeCell ref="B16:C19"/>
    <mergeCell ref="B11:C14"/>
    <mergeCell ref="K4:M4"/>
    <mergeCell ref="B31:C34"/>
    <mergeCell ref="B4:B5"/>
    <mergeCell ref="C4:C5"/>
    <mergeCell ref="B21:C24"/>
  </mergeCells>
  <phoneticPr fontId="49" type="noConversion"/>
  <dataValidations xWindow="989" yWindow="272" count="1">
    <dataValidation allowBlank="1" showInputMessage="1" showErrorMessage="1" promptTitle="Cuf-off Date" prompt="Please link to the date on Cover." sqref="P3 K3"/>
  </dataValidations>
  <pageMargins left="0.70866141732283472" right="0.70866141732283472" top="0.74803149606299213" bottom="0.74803149606299213" header="0.31496062992125984" footer="0.31496062992125984"/>
  <pageSetup paperSize="9" scale="3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DJ116"/>
  <sheetViews>
    <sheetView showZeros="0" tabSelected="1" view="pageBreakPreview" zoomScale="85" zoomScaleNormal="85" zoomScaleSheetLayoutView="85" workbookViewId="0">
      <pane xSplit="11" ySplit="6" topLeftCell="L7" activePane="bottomRight" state="frozen"/>
      <selection activeCell="D47" sqref="D47"/>
      <selection pane="topRight" activeCell="D47" sqref="D47"/>
      <selection pane="bottomLeft" activeCell="D47" sqref="D47"/>
      <selection pane="bottomRight" activeCell="C1" sqref="C1:R1"/>
    </sheetView>
  </sheetViews>
  <sheetFormatPr defaultColWidth="9.140625" defaultRowHeight="15"/>
  <cols>
    <col min="1" max="1" width="2.5703125" customWidth="1"/>
    <col min="2" max="2" width="3" customWidth="1"/>
    <col min="3" max="4" width="9.140625" customWidth="1"/>
    <col min="5" max="5" width="12.42578125" hidden="1" customWidth="1"/>
    <col min="6" max="11" width="9.140625" customWidth="1"/>
    <col min="12" max="12" width="9.85546875" customWidth="1"/>
    <col min="13" max="13" width="11.5703125" bestFit="1" customWidth="1"/>
    <col min="14" max="14" width="9" customWidth="1"/>
    <col min="15" max="16" width="9.28515625" bestFit="1" customWidth="1"/>
    <col min="17" max="17" width="10" bestFit="1" customWidth="1"/>
    <col min="18" max="18" width="12.28515625" customWidth="1"/>
    <col min="19" max="19" width="10.7109375" customWidth="1"/>
    <col min="20" max="21" width="7.85546875" style="52" customWidth="1"/>
    <col min="22" max="22" width="9" style="69" customWidth="1"/>
  </cols>
  <sheetData>
    <row r="1" spans="1:114" ht="24.75" customHeight="1">
      <c r="C1" s="240" t="s">
        <v>357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</row>
    <row r="2" spans="1:114" ht="18.75" customHeight="1">
      <c r="R2" s="80">
        <f>Q3-T3*7</f>
        <v>40473</v>
      </c>
      <c r="S2" s="59" t="s">
        <v>272</v>
      </c>
      <c r="T2" s="241">
        <v>40508</v>
      </c>
      <c r="U2" s="242"/>
      <c r="V2" s="99"/>
    </row>
    <row r="3" spans="1:114">
      <c r="C3" s="13" t="s">
        <v>268</v>
      </c>
      <c r="D3" s="13" t="s">
        <v>268</v>
      </c>
      <c r="Q3" s="243">
        <f>T2</f>
        <v>40508</v>
      </c>
      <c r="R3" s="243"/>
      <c r="S3" s="59" t="s">
        <v>251</v>
      </c>
      <c r="T3" s="244">
        <v>5</v>
      </c>
      <c r="U3" s="245"/>
      <c r="V3" s="99"/>
    </row>
    <row r="4" spans="1:114">
      <c r="B4" s="234" t="s">
        <v>293</v>
      </c>
      <c r="C4" s="220" t="s">
        <v>0</v>
      </c>
      <c r="D4" s="269"/>
      <c r="E4" s="263"/>
      <c r="F4" s="263"/>
      <c r="G4" s="263"/>
      <c r="H4" s="263"/>
      <c r="I4" s="263"/>
      <c r="J4" s="263"/>
      <c r="K4" s="264"/>
      <c r="L4" s="220" t="s">
        <v>351</v>
      </c>
      <c r="M4" s="222" t="s">
        <v>142</v>
      </c>
      <c r="N4" s="222" t="s">
        <v>263</v>
      </c>
      <c r="O4" s="218" t="s">
        <v>250</v>
      </c>
      <c r="P4" s="218"/>
      <c r="Q4" s="219"/>
      <c r="R4" s="220" t="s">
        <v>147</v>
      </c>
      <c r="T4" s="237" t="s">
        <v>252</v>
      </c>
      <c r="U4" s="237"/>
    </row>
    <row r="5" spans="1:114">
      <c r="B5" s="234"/>
      <c r="C5" s="236"/>
      <c r="D5" s="270" t="s">
        <v>359</v>
      </c>
      <c r="E5" s="265"/>
      <c r="F5" s="265"/>
      <c r="G5" s="265"/>
      <c r="H5" s="265" t="s">
        <v>1</v>
      </c>
      <c r="I5" s="265"/>
      <c r="J5" s="265"/>
      <c r="K5" s="266"/>
      <c r="L5" s="236"/>
      <c r="M5" s="236"/>
      <c r="N5" s="236"/>
      <c r="O5" s="238"/>
      <c r="P5" s="238"/>
      <c r="Q5" s="239"/>
      <c r="R5" s="236"/>
      <c r="S5" s="4"/>
      <c r="T5" s="54" t="s">
        <v>179</v>
      </c>
      <c r="U5" s="63" t="s">
        <v>175</v>
      </c>
      <c r="V5" s="70" t="s">
        <v>174</v>
      </c>
      <c r="W5" s="26" t="s">
        <v>173</v>
      </c>
      <c r="X5" s="26" t="s">
        <v>172</v>
      </c>
      <c r="Y5" s="26" t="s">
        <v>212</v>
      </c>
      <c r="Z5" s="26" t="s">
        <v>213</v>
      </c>
      <c r="AA5" s="26" t="s">
        <v>214</v>
      </c>
      <c r="AB5" s="26" t="s">
        <v>215</v>
      </c>
      <c r="AC5" s="26" t="s">
        <v>216</v>
      </c>
      <c r="AD5" s="26" t="s">
        <v>217</v>
      </c>
      <c r="AE5" s="26" t="s">
        <v>218</v>
      </c>
      <c r="AF5" s="26" t="s">
        <v>219</v>
      </c>
      <c r="AG5" s="26" t="s">
        <v>220</v>
      </c>
      <c r="AH5" s="26" t="s">
        <v>221</v>
      </c>
      <c r="AI5" s="26" t="s">
        <v>222</v>
      </c>
      <c r="AJ5" s="26" t="s">
        <v>223</v>
      </c>
      <c r="AK5" s="26" t="s">
        <v>224</v>
      </c>
      <c r="AL5" s="26" t="s">
        <v>225</v>
      </c>
      <c r="AM5" s="26" t="s">
        <v>226</v>
      </c>
      <c r="AN5" s="26" t="s">
        <v>227</v>
      </c>
      <c r="AO5" s="26" t="s">
        <v>228</v>
      </c>
      <c r="AP5" s="26" t="s">
        <v>229</v>
      </c>
      <c r="AQ5" s="26" t="s">
        <v>230</v>
      </c>
      <c r="AR5" s="26" t="s">
        <v>231</v>
      </c>
      <c r="AS5" s="26" t="s">
        <v>232</v>
      </c>
      <c r="AT5" s="26" t="s">
        <v>233</v>
      </c>
      <c r="AU5" s="26" t="s">
        <v>234</v>
      </c>
      <c r="AV5" s="26" t="s">
        <v>235</v>
      </c>
      <c r="AW5" s="26" t="s">
        <v>236</v>
      </c>
      <c r="AX5" s="26" t="s">
        <v>237</v>
      </c>
      <c r="AY5" s="26" t="s">
        <v>238</v>
      </c>
      <c r="AZ5" s="26" t="s">
        <v>239</v>
      </c>
      <c r="BA5" s="26" t="s">
        <v>187</v>
      </c>
      <c r="BB5" s="26" t="s">
        <v>186</v>
      </c>
      <c r="BC5" s="26" t="s">
        <v>185</v>
      </c>
      <c r="BD5" s="26" t="s">
        <v>184</v>
      </c>
      <c r="BE5" s="26" t="s">
        <v>183</v>
      </c>
      <c r="BF5" s="26" t="s">
        <v>182</v>
      </c>
      <c r="BG5" s="26" t="s">
        <v>149</v>
      </c>
      <c r="BH5" s="26" t="s">
        <v>150</v>
      </c>
      <c r="BI5" s="26" t="s">
        <v>151</v>
      </c>
      <c r="BJ5" s="26" t="s">
        <v>152</v>
      </c>
      <c r="BK5" s="26" t="s">
        <v>153</v>
      </c>
      <c r="BL5" s="26" t="s">
        <v>154</v>
      </c>
      <c r="BM5" s="26" t="s">
        <v>155</v>
      </c>
      <c r="BN5" s="26" t="s">
        <v>156</v>
      </c>
      <c r="BO5" s="26" t="s">
        <v>157</v>
      </c>
      <c r="BP5" s="26" t="s">
        <v>158</v>
      </c>
      <c r="BQ5" s="26" t="s">
        <v>159</v>
      </c>
      <c r="BR5" s="26" t="s">
        <v>160</v>
      </c>
      <c r="BS5" s="26" t="s">
        <v>240</v>
      </c>
      <c r="BT5" s="26" t="s">
        <v>241</v>
      </c>
      <c r="BU5" s="26" t="s">
        <v>242</v>
      </c>
      <c r="BV5" s="26" t="s">
        <v>243</v>
      </c>
      <c r="BW5" s="26" t="s">
        <v>244</v>
      </c>
      <c r="BX5" s="26" t="s">
        <v>245</v>
      </c>
      <c r="BY5" s="26" t="s">
        <v>246</v>
      </c>
      <c r="BZ5" s="26" t="s">
        <v>212</v>
      </c>
      <c r="CA5" s="26" t="s">
        <v>213</v>
      </c>
      <c r="CB5" s="26" t="s">
        <v>214</v>
      </c>
      <c r="CC5" s="26" t="s">
        <v>215</v>
      </c>
      <c r="CD5" s="26" t="s">
        <v>216</v>
      </c>
      <c r="CE5" s="26" t="s">
        <v>217</v>
      </c>
      <c r="CF5" s="26" t="s">
        <v>218</v>
      </c>
      <c r="CG5" s="26" t="s">
        <v>219</v>
      </c>
      <c r="CH5" s="26" t="s">
        <v>220</v>
      </c>
      <c r="CI5" s="26" t="s">
        <v>221</v>
      </c>
      <c r="CJ5" s="26" t="s">
        <v>222</v>
      </c>
      <c r="CK5" s="26" t="s">
        <v>223</v>
      </c>
      <c r="CL5" s="26" t="s">
        <v>224</v>
      </c>
      <c r="CM5" s="26" t="s">
        <v>225</v>
      </c>
      <c r="CN5" s="26" t="s">
        <v>226</v>
      </c>
      <c r="CO5" s="26" t="s">
        <v>227</v>
      </c>
      <c r="CP5" s="26" t="s">
        <v>228</v>
      </c>
      <c r="CQ5" s="26" t="s">
        <v>229</v>
      </c>
      <c r="CR5" s="26" t="s">
        <v>230</v>
      </c>
      <c r="CS5" s="26" t="s">
        <v>231</v>
      </c>
      <c r="CT5" s="26" t="s">
        <v>232</v>
      </c>
      <c r="CU5" s="26" t="s">
        <v>233</v>
      </c>
      <c r="CV5" s="26" t="s">
        <v>234</v>
      </c>
      <c r="CW5" s="26" t="s">
        <v>235</v>
      </c>
      <c r="CX5" s="26" t="s">
        <v>236</v>
      </c>
      <c r="CY5" s="26" t="s">
        <v>237</v>
      </c>
      <c r="CZ5" s="26" t="s">
        <v>238</v>
      </c>
      <c r="DA5" s="26" t="s">
        <v>239</v>
      </c>
      <c r="DB5" s="26" t="s">
        <v>187</v>
      </c>
      <c r="DC5" s="26" t="s">
        <v>186</v>
      </c>
      <c r="DD5" s="26" t="s">
        <v>185</v>
      </c>
      <c r="DE5" s="26" t="s">
        <v>184</v>
      </c>
      <c r="DF5" s="26" t="s">
        <v>183</v>
      </c>
      <c r="DG5" s="26" t="s">
        <v>182</v>
      </c>
      <c r="DH5" s="26" t="s">
        <v>149</v>
      </c>
      <c r="DI5" s="26" t="s">
        <v>150</v>
      </c>
      <c r="DJ5" s="26" t="s">
        <v>151</v>
      </c>
    </row>
    <row r="6" spans="1:114">
      <c r="B6" s="235"/>
      <c r="C6" s="221"/>
      <c r="D6" s="271"/>
      <c r="E6" s="267"/>
      <c r="F6" s="267"/>
      <c r="G6" s="267"/>
      <c r="H6" s="267"/>
      <c r="I6" s="267"/>
      <c r="J6" s="267"/>
      <c r="K6" s="268"/>
      <c r="L6" s="221"/>
      <c r="M6" s="221"/>
      <c r="N6" s="221"/>
      <c r="O6" s="12" t="s">
        <v>144</v>
      </c>
      <c r="P6" s="12" t="s">
        <v>145</v>
      </c>
      <c r="Q6" s="12" t="s">
        <v>146</v>
      </c>
      <c r="R6" s="221"/>
      <c r="S6" s="4"/>
      <c r="T6" s="25">
        <v>40439</v>
      </c>
      <c r="U6" s="64">
        <v>40467</v>
      </c>
      <c r="V6" s="71">
        <v>40474</v>
      </c>
      <c r="W6" s="25">
        <v>40481</v>
      </c>
      <c r="X6" s="25">
        <v>40488</v>
      </c>
      <c r="Y6" s="25">
        <v>40495</v>
      </c>
      <c r="Z6" s="25">
        <v>40502</v>
      </c>
      <c r="AA6" s="25">
        <v>40509</v>
      </c>
      <c r="AB6" s="25">
        <v>40516</v>
      </c>
      <c r="AC6" s="25">
        <v>40523</v>
      </c>
      <c r="AD6" s="25">
        <v>40530</v>
      </c>
      <c r="AE6" s="25">
        <v>40537</v>
      </c>
      <c r="AF6" s="25">
        <v>40544</v>
      </c>
      <c r="AG6" s="25">
        <v>40551</v>
      </c>
      <c r="AH6" s="25">
        <v>40558</v>
      </c>
      <c r="AI6" s="25">
        <v>40565</v>
      </c>
      <c r="AJ6" s="25">
        <v>40572</v>
      </c>
      <c r="AK6" s="25">
        <v>40579</v>
      </c>
      <c r="AL6" s="25">
        <v>40586</v>
      </c>
      <c r="AM6" s="25">
        <v>40593</v>
      </c>
      <c r="AN6" s="25">
        <v>40600</v>
      </c>
      <c r="AO6" s="25">
        <v>40607</v>
      </c>
      <c r="AP6" s="25">
        <v>40614</v>
      </c>
      <c r="AQ6" s="25">
        <v>40621</v>
      </c>
      <c r="AR6" s="25">
        <v>40628</v>
      </c>
      <c r="AS6" s="25">
        <v>40635</v>
      </c>
      <c r="AT6" s="25">
        <v>40642</v>
      </c>
      <c r="AU6" s="25">
        <v>40649</v>
      </c>
      <c r="AV6" s="25">
        <v>40656</v>
      </c>
      <c r="AW6" s="25">
        <v>40663</v>
      </c>
      <c r="AX6" s="25">
        <v>40670</v>
      </c>
      <c r="AY6" s="25">
        <v>40677</v>
      </c>
      <c r="AZ6" s="25">
        <v>40684</v>
      </c>
      <c r="BA6" s="25">
        <v>40691</v>
      </c>
      <c r="BB6" s="25">
        <v>40698</v>
      </c>
      <c r="BC6" s="25">
        <v>40705</v>
      </c>
      <c r="BD6" s="25">
        <v>40712</v>
      </c>
      <c r="BE6" s="25">
        <v>40719</v>
      </c>
      <c r="BF6" s="25">
        <v>40726</v>
      </c>
      <c r="BG6" s="25">
        <v>40733</v>
      </c>
      <c r="BH6" s="25">
        <v>40740</v>
      </c>
      <c r="BI6" s="25">
        <v>40747</v>
      </c>
      <c r="BJ6" s="25">
        <v>40754</v>
      </c>
      <c r="BK6" s="25">
        <v>40761</v>
      </c>
      <c r="BL6" s="25">
        <v>40768</v>
      </c>
      <c r="BM6" s="25">
        <v>40775</v>
      </c>
      <c r="BN6" s="25">
        <v>40782</v>
      </c>
      <c r="BO6" s="25">
        <v>40789</v>
      </c>
      <c r="BP6" s="25">
        <v>40796</v>
      </c>
      <c r="BQ6" s="25">
        <v>40803</v>
      </c>
      <c r="BR6" s="25">
        <v>40810</v>
      </c>
      <c r="BS6" s="25">
        <v>40817</v>
      </c>
      <c r="BT6" s="25">
        <v>40824</v>
      </c>
      <c r="BU6" s="25">
        <v>40831</v>
      </c>
      <c r="BV6" s="25">
        <v>40838</v>
      </c>
      <c r="BW6" s="25">
        <v>40845</v>
      </c>
      <c r="BX6" s="25">
        <v>40852</v>
      </c>
      <c r="BY6" s="25">
        <v>40859</v>
      </c>
      <c r="BZ6" s="25">
        <v>40866</v>
      </c>
      <c r="CA6" s="25">
        <v>40873</v>
      </c>
      <c r="CB6" s="25">
        <v>40880</v>
      </c>
      <c r="CC6" s="25">
        <v>40887</v>
      </c>
      <c r="CD6" s="25">
        <v>40894</v>
      </c>
      <c r="CE6" s="25">
        <v>40901</v>
      </c>
      <c r="CF6" s="25">
        <v>40908</v>
      </c>
      <c r="CG6" s="25">
        <v>40915</v>
      </c>
      <c r="CH6" s="25">
        <v>40922</v>
      </c>
      <c r="CI6" s="25">
        <v>40929</v>
      </c>
      <c r="CJ6" s="25">
        <v>40936</v>
      </c>
      <c r="CK6" s="25">
        <v>40943</v>
      </c>
      <c r="CL6" s="25">
        <v>40950</v>
      </c>
      <c r="CM6" s="25">
        <v>40957</v>
      </c>
      <c r="CN6" s="25">
        <v>40964</v>
      </c>
      <c r="CO6" s="25">
        <v>40971</v>
      </c>
      <c r="CP6" s="25">
        <v>40978</v>
      </c>
      <c r="CQ6" s="25">
        <v>40985</v>
      </c>
      <c r="CR6" s="25">
        <v>40992</v>
      </c>
      <c r="CS6" s="25">
        <v>40999</v>
      </c>
      <c r="CT6" s="25">
        <v>41006</v>
      </c>
      <c r="CU6" s="25">
        <v>41013</v>
      </c>
      <c r="CV6" s="25">
        <v>41020</v>
      </c>
      <c r="CW6" s="25">
        <v>41027</v>
      </c>
      <c r="CX6" s="25">
        <v>41034</v>
      </c>
      <c r="CY6" s="25">
        <v>41041</v>
      </c>
      <c r="CZ6" s="25">
        <v>41048</v>
      </c>
      <c r="DA6" s="25">
        <v>41055</v>
      </c>
      <c r="DB6" s="25">
        <v>41062</v>
      </c>
      <c r="DC6" s="25">
        <v>41069</v>
      </c>
      <c r="DD6" s="25">
        <v>41076</v>
      </c>
      <c r="DE6" s="25">
        <v>41083</v>
      </c>
      <c r="DF6" s="25">
        <v>41090</v>
      </c>
      <c r="DG6" s="25">
        <v>41097</v>
      </c>
      <c r="DH6" s="25">
        <v>41104</v>
      </c>
      <c r="DI6" s="25">
        <v>41111</v>
      </c>
      <c r="DJ6" s="25">
        <v>41118</v>
      </c>
    </row>
    <row r="7" spans="1:114">
      <c r="B7" s="171"/>
      <c r="C7" s="175"/>
      <c r="D7" s="175"/>
      <c r="E7" s="176"/>
      <c r="F7" s="176"/>
      <c r="G7" s="176"/>
      <c r="H7" s="176"/>
      <c r="I7" s="176"/>
      <c r="J7" s="176"/>
      <c r="K7" s="177"/>
      <c r="L7" s="177" t="s">
        <v>352</v>
      </c>
      <c r="M7" s="179">
        <f>SUM(M12,M17,M33,M36,M39,M47,M51,M57,M64,M69)</f>
        <v>2310934</v>
      </c>
      <c r="N7" s="180">
        <f>SUM(N12,N17,N33,N36,N39,N47,N51,N57,N64,N69)</f>
        <v>57509.4</v>
      </c>
      <c r="O7" s="181">
        <f>SUM(O12,O17,O33,O36,O39,O47,O51,O57,O64,O69)</f>
        <v>45284.999999999993</v>
      </c>
      <c r="P7" s="181">
        <f>SUM(P12,P17,P33,P36,P39,P47,P51,P57,P64,P69)</f>
        <v>102794.4</v>
      </c>
      <c r="Q7" s="181">
        <f>SUM(Q12,Q17,Q33,Q36,Q39,Q47,Q51,Q57,Q64,Q69)</f>
        <v>2208139.6</v>
      </c>
      <c r="R7" s="178"/>
      <c r="S7" s="4"/>
      <c r="T7" s="25"/>
      <c r="U7" s="64"/>
      <c r="V7" s="71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</row>
    <row r="8" spans="1:114">
      <c r="A8" s="100" t="s">
        <v>257</v>
      </c>
      <c r="B8" s="209" t="s">
        <v>274</v>
      </c>
      <c r="C8" s="163" t="s">
        <v>2</v>
      </c>
      <c r="D8" s="163" t="s">
        <v>2</v>
      </c>
      <c r="E8" s="2" t="s">
        <v>3</v>
      </c>
      <c r="F8" s="212" t="s">
        <v>4</v>
      </c>
      <c r="G8" s="213"/>
      <c r="H8" s="213"/>
      <c r="I8" s="213"/>
      <c r="J8" s="213"/>
      <c r="K8" s="214"/>
      <c r="L8" s="164"/>
      <c r="M8" s="7">
        <v>83286</v>
      </c>
      <c r="N8" s="6">
        <f>SUMIF($T$6:$DJ$6,"&lt;="&amp;$R$2,$T8:$DJ8)</f>
        <v>45633.4</v>
      </c>
      <c r="O8" s="6">
        <f>P8-N8</f>
        <v>24859.999999999993</v>
      </c>
      <c r="P8" s="6">
        <f>SUMIF($T$6:$DJ$6,"&lt;="&amp;$Q$3,$T8:$DJ8)</f>
        <v>70493.399999999994</v>
      </c>
      <c r="Q8" s="6">
        <f>M8-P8</f>
        <v>12792.600000000006</v>
      </c>
      <c r="R8" s="6"/>
      <c r="S8" s="60"/>
      <c r="T8" s="6">
        <v>28809.4</v>
      </c>
      <c r="U8" s="65">
        <v>16824</v>
      </c>
      <c r="V8" s="72">
        <v>3790</v>
      </c>
      <c r="W8" s="101">
        <v>4360</v>
      </c>
      <c r="X8" s="101">
        <v>5070</v>
      </c>
      <c r="Y8" s="101">
        <v>5005</v>
      </c>
      <c r="Z8" s="119">
        <v>6635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</row>
    <row r="9" spans="1:114">
      <c r="A9" s="100" t="s">
        <v>257</v>
      </c>
      <c r="B9" s="210"/>
      <c r="C9" s="163" t="s">
        <v>2</v>
      </c>
      <c r="D9" s="163" t="s">
        <v>2</v>
      </c>
      <c r="E9" s="2" t="s">
        <v>5</v>
      </c>
      <c r="F9" s="212" t="s">
        <v>6</v>
      </c>
      <c r="G9" s="213"/>
      <c r="H9" s="213"/>
      <c r="I9" s="213"/>
      <c r="J9" s="213"/>
      <c r="K9" s="214"/>
      <c r="L9" s="164"/>
      <c r="M9" s="7">
        <v>83283</v>
      </c>
      <c r="N9" s="6">
        <f>SUMIF($T$6:$DJ$6,"&lt;="&amp;$R$2,$T9:$DJ9)</f>
        <v>11876</v>
      </c>
      <c r="O9" s="6">
        <f>P9-N9</f>
        <v>16135</v>
      </c>
      <c r="P9" s="6">
        <f>SUMIF($T$6:$DJ$6,"&lt;="&amp;$Q$3,$T9:$DJ9)</f>
        <v>28011</v>
      </c>
      <c r="Q9" s="6">
        <f>M9-P9</f>
        <v>55272</v>
      </c>
      <c r="R9" s="6"/>
      <c r="S9" s="60"/>
      <c r="T9" s="6">
        <v>2810</v>
      </c>
      <c r="U9" s="65">
        <v>9066</v>
      </c>
      <c r="V9" s="72">
        <v>2150</v>
      </c>
      <c r="W9" s="101">
        <v>3035</v>
      </c>
      <c r="X9" s="101">
        <v>3410</v>
      </c>
      <c r="Y9" s="101">
        <v>3660</v>
      </c>
      <c r="Z9" s="119">
        <v>3880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</row>
    <row r="10" spans="1:114">
      <c r="A10" s="100" t="s">
        <v>257</v>
      </c>
      <c r="B10" s="210"/>
      <c r="C10" s="163" t="s">
        <v>2</v>
      </c>
      <c r="D10" s="163" t="s">
        <v>2</v>
      </c>
      <c r="E10" s="2" t="s">
        <v>7</v>
      </c>
      <c r="F10" s="212" t="s">
        <v>8</v>
      </c>
      <c r="G10" s="213"/>
      <c r="H10" s="213"/>
      <c r="I10" s="213"/>
      <c r="J10" s="213"/>
      <c r="K10" s="214"/>
      <c r="L10" s="164"/>
      <c r="M10" s="7">
        <v>18495</v>
      </c>
      <c r="N10" s="6">
        <f>SUMIF($T$6:$DJ$6,"&lt;="&amp;$R$2,$T10:$DJ10)</f>
        <v>0</v>
      </c>
      <c r="O10" s="6">
        <f>P10-N10</f>
        <v>0</v>
      </c>
      <c r="P10" s="6">
        <f>SUMIF($T$6:$DJ$6,"&lt;="&amp;$Q$3,$T10:$DJ10)</f>
        <v>0</v>
      </c>
      <c r="Q10" s="6">
        <f>M10-P10</f>
        <v>18495</v>
      </c>
      <c r="R10" s="6"/>
      <c r="S10" s="60"/>
      <c r="T10" s="6"/>
      <c r="U10" s="65"/>
      <c r="V10" s="72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</row>
    <row r="11" spans="1:114">
      <c r="A11" s="100" t="s">
        <v>257</v>
      </c>
      <c r="B11" s="210"/>
      <c r="C11" s="163" t="s">
        <v>2</v>
      </c>
      <c r="D11" s="163" t="s">
        <v>2</v>
      </c>
      <c r="E11" s="2" t="s">
        <v>9</v>
      </c>
      <c r="F11" s="212" t="s">
        <v>10</v>
      </c>
      <c r="G11" s="213"/>
      <c r="H11" s="213"/>
      <c r="I11" s="213"/>
      <c r="J11" s="213"/>
      <c r="K11" s="214"/>
      <c r="L11" s="164"/>
      <c r="M11" s="7">
        <v>14334</v>
      </c>
      <c r="N11" s="6">
        <f>SUMIF($T$6:$DJ$6,"&lt;="&amp;$R$2,$T11:$DJ11)</f>
        <v>0</v>
      </c>
      <c r="O11" s="6">
        <f>P11-N11</f>
        <v>0</v>
      </c>
      <c r="P11" s="6">
        <f>SUMIF($T$6:$DJ$6,"&lt;="&amp;$Q$3,$T11:$DJ11)</f>
        <v>0</v>
      </c>
      <c r="Q11" s="6">
        <f>M11-P11</f>
        <v>14334</v>
      </c>
      <c r="R11" s="6"/>
      <c r="S11" s="60"/>
      <c r="T11" s="6"/>
      <c r="U11" s="65"/>
      <c r="V11" s="72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</row>
    <row r="12" spans="1:114">
      <c r="A12" s="100"/>
      <c r="B12" s="211"/>
      <c r="C12" s="163"/>
      <c r="D12" s="163"/>
      <c r="E12" s="3"/>
      <c r="F12" s="1"/>
      <c r="G12" s="1"/>
      <c r="H12" s="1"/>
      <c r="I12" s="1"/>
      <c r="J12" s="1"/>
      <c r="K12" s="1"/>
      <c r="L12" s="1"/>
      <c r="M12" s="8">
        <f>SUM(M8:M11)</f>
        <v>199398</v>
      </c>
      <c r="N12" s="8">
        <f>SUM(N8:N11)</f>
        <v>57509.4</v>
      </c>
      <c r="O12" s="8">
        <f>SUM(O8:O11)</f>
        <v>40994.999999999993</v>
      </c>
      <c r="P12" s="8">
        <f>SUM(P8:P11)</f>
        <v>98504.4</v>
      </c>
      <c r="Q12" s="8">
        <f>SUM(Q8:Q11)</f>
        <v>100893.6</v>
      </c>
      <c r="R12" s="8"/>
      <c r="S12" s="61"/>
      <c r="T12" s="55">
        <f>SUM(T8:T11)</f>
        <v>31619.4</v>
      </c>
      <c r="U12" s="66">
        <v>25890</v>
      </c>
      <c r="V12" s="73">
        <f t="shared" ref="V12:CG12" si="0">SUM(V8:V11)</f>
        <v>5940</v>
      </c>
      <c r="W12" s="55">
        <f t="shared" si="0"/>
        <v>7395</v>
      </c>
      <c r="X12" s="55">
        <f t="shared" si="0"/>
        <v>8480</v>
      </c>
      <c r="Y12" s="55">
        <f t="shared" si="0"/>
        <v>8665</v>
      </c>
      <c r="Z12" s="55">
        <f t="shared" si="0"/>
        <v>10515</v>
      </c>
      <c r="AA12" s="55">
        <f t="shared" si="0"/>
        <v>0</v>
      </c>
      <c r="AB12" s="55">
        <f t="shared" si="0"/>
        <v>0</v>
      </c>
      <c r="AC12" s="55">
        <f t="shared" si="0"/>
        <v>0</v>
      </c>
      <c r="AD12" s="55">
        <f t="shared" si="0"/>
        <v>0</v>
      </c>
      <c r="AE12" s="55">
        <f t="shared" si="0"/>
        <v>0</v>
      </c>
      <c r="AF12" s="55">
        <f t="shared" si="0"/>
        <v>0</v>
      </c>
      <c r="AG12" s="55">
        <f t="shared" si="0"/>
        <v>0</v>
      </c>
      <c r="AH12" s="55">
        <f t="shared" si="0"/>
        <v>0</v>
      </c>
      <c r="AI12" s="55">
        <f t="shared" si="0"/>
        <v>0</v>
      </c>
      <c r="AJ12" s="55">
        <f t="shared" si="0"/>
        <v>0</v>
      </c>
      <c r="AK12" s="55">
        <f t="shared" si="0"/>
        <v>0</v>
      </c>
      <c r="AL12" s="55">
        <f t="shared" si="0"/>
        <v>0</v>
      </c>
      <c r="AM12" s="55">
        <f t="shared" si="0"/>
        <v>0</v>
      </c>
      <c r="AN12" s="55">
        <f t="shared" si="0"/>
        <v>0</v>
      </c>
      <c r="AO12" s="55">
        <f t="shared" si="0"/>
        <v>0</v>
      </c>
      <c r="AP12" s="55">
        <f t="shared" si="0"/>
        <v>0</v>
      </c>
      <c r="AQ12" s="55">
        <f t="shared" si="0"/>
        <v>0</v>
      </c>
      <c r="AR12" s="55">
        <f t="shared" si="0"/>
        <v>0</v>
      </c>
      <c r="AS12" s="55">
        <f t="shared" si="0"/>
        <v>0</v>
      </c>
      <c r="AT12" s="55">
        <f t="shared" si="0"/>
        <v>0</v>
      </c>
      <c r="AU12" s="55">
        <f t="shared" si="0"/>
        <v>0</v>
      </c>
      <c r="AV12" s="55">
        <f t="shared" si="0"/>
        <v>0</v>
      </c>
      <c r="AW12" s="55">
        <f t="shared" si="0"/>
        <v>0</v>
      </c>
      <c r="AX12" s="55">
        <f t="shared" si="0"/>
        <v>0</v>
      </c>
      <c r="AY12" s="55">
        <f t="shared" si="0"/>
        <v>0</v>
      </c>
      <c r="AZ12" s="55">
        <f t="shared" si="0"/>
        <v>0</v>
      </c>
      <c r="BA12" s="55">
        <f t="shared" si="0"/>
        <v>0</v>
      </c>
      <c r="BB12" s="55">
        <f t="shared" si="0"/>
        <v>0</v>
      </c>
      <c r="BC12" s="55">
        <f t="shared" si="0"/>
        <v>0</v>
      </c>
      <c r="BD12" s="55">
        <f t="shared" si="0"/>
        <v>0</v>
      </c>
      <c r="BE12" s="55">
        <f t="shared" si="0"/>
        <v>0</v>
      </c>
      <c r="BF12" s="55">
        <f t="shared" si="0"/>
        <v>0</v>
      </c>
      <c r="BG12" s="55">
        <f t="shared" si="0"/>
        <v>0</v>
      </c>
      <c r="BH12" s="55">
        <f t="shared" si="0"/>
        <v>0</v>
      </c>
      <c r="BI12" s="55">
        <f t="shared" si="0"/>
        <v>0</v>
      </c>
      <c r="BJ12" s="55">
        <f t="shared" si="0"/>
        <v>0</v>
      </c>
      <c r="BK12" s="55">
        <f t="shared" si="0"/>
        <v>0</v>
      </c>
      <c r="BL12" s="55">
        <f t="shared" si="0"/>
        <v>0</v>
      </c>
      <c r="BM12" s="55">
        <f t="shared" si="0"/>
        <v>0</v>
      </c>
      <c r="BN12" s="55">
        <f t="shared" si="0"/>
        <v>0</v>
      </c>
      <c r="BO12" s="55">
        <f t="shared" si="0"/>
        <v>0</v>
      </c>
      <c r="BP12" s="55">
        <f t="shared" si="0"/>
        <v>0</v>
      </c>
      <c r="BQ12" s="55">
        <f t="shared" si="0"/>
        <v>0</v>
      </c>
      <c r="BR12" s="55">
        <f t="shared" si="0"/>
        <v>0</v>
      </c>
      <c r="BS12" s="55">
        <f t="shared" si="0"/>
        <v>0</v>
      </c>
      <c r="BT12" s="55">
        <f t="shared" si="0"/>
        <v>0</v>
      </c>
      <c r="BU12" s="55">
        <f t="shared" si="0"/>
        <v>0</v>
      </c>
      <c r="BV12" s="55">
        <f t="shared" si="0"/>
        <v>0</v>
      </c>
      <c r="BW12" s="55">
        <f t="shared" si="0"/>
        <v>0</v>
      </c>
      <c r="BX12" s="55">
        <f t="shared" si="0"/>
        <v>0</v>
      </c>
      <c r="BY12" s="55">
        <f t="shared" si="0"/>
        <v>0</v>
      </c>
      <c r="BZ12" s="55">
        <f t="shared" si="0"/>
        <v>0</v>
      </c>
      <c r="CA12" s="55">
        <f t="shared" si="0"/>
        <v>0</v>
      </c>
      <c r="CB12" s="55">
        <f t="shared" si="0"/>
        <v>0</v>
      </c>
      <c r="CC12" s="55">
        <f t="shared" si="0"/>
        <v>0</v>
      </c>
      <c r="CD12" s="55">
        <f t="shared" si="0"/>
        <v>0</v>
      </c>
      <c r="CE12" s="55">
        <f t="shared" si="0"/>
        <v>0</v>
      </c>
      <c r="CF12" s="55">
        <f t="shared" si="0"/>
        <v>0</v>
      </c>
      <c r="CG12" s="55">
        <f t="shared" si="0"/>
        <v>0</v>
      </c>
      <c r="CH12" s="55">
        <f t="shared" ref="CH12:DJ12" si="1">SUM(CH8:CH11)</f>
        <v>0</v>
      </c>
      <c r="CI12" s="55">
        <f t="shared" si="1"/>
        <v>0</v>
      </c>
      <c r="CJ12" s="55">
        <f t="shared" si="1"/>
        <v>0</v>
      </c>
      <c r="CK12" s="55">
        <f t="shared" si="1"/>
        <v>0</v>
      </c>
      <c r="CL12" s="55">
        <f t="shared" si="1"/>
        <v>0</v>
      </c>
      <c r="CM12" s="55">
        <f t="shared" si="1"/>
        <v>0</v>
      </c>
      <c r="CN12" s="55">
        <f t="shared" si="1"/>
        <v>0</v>
      </c>
      <c r="CO12" s="55">
        <f t="shared" si="1"/>
        <v>0</v>
      </c>
      <c r="CP12" s="55">
        <f t="shared" si="1"/>
        <v>0</v>
      </c>
      <c r="CQ12" s="55">
        <f t="shared" si="1"/>
        <v>0</v>
      </c>
      <c r="CR12" s="55">
        <f t="shared" si="1"/>
        <v>0</v>
      </c>
      <c r="CS12" s="55">
        <f t="shared" si="1"/>
        <v>0</v>
      </c>
      <c r="CT12" s="55">
        <f t="shared" si="1"/>
        <v>0</v>
      </c>
      <c r="CU12" s="55">
        <f t="shared" si="1"/>
        <v>0</v>
      </c>
      <c r="CV12" s="55">
        <f t="shared" si="1"/>
        <v>0</v>
      </c>
      <c r="CW12" s="55">
        <f t="shared" si="1"/>
        <v>0</v>
      </c>
      <c r="CX12" s="55">
        <f t="shared" si="1"/>
        <v>0</v>
      </c>
      <c r="CY12" s="55">
        <f t="shared" si="1"/>
        <v>0</v>
      </c>
      <c r="CZ12" s="55">
        <f t="shared" si="1"/>
        <v>0</v>
      </c>
      <c r="DA12" s="55">
        <f t="shared" si="1"/>
        <v>0</v>
      </c>
      <c r="DB12" s="55">
        <f t="shared" si="1"/>
        <v>0</v>
      </c>
      <c r="DC12" s="55">
        <f t="shared" si="1"/>
        <v>0</v>
      </c>
      <c r="DD12" s="55">
        <f t="shared" si="1"/>
        <v>0</v>
      </c>
      <c r="DE12" s="55">
        <f t="shared" si="1"/>
        <v>0</v>
      </c>
      <c r="DF12" s="55">
        <f t="shared" si="1"/>
        <v>0</v>
      </c>
      <c r="DG12" s="55">
        <f t="shared" si="1"/>
        <v>0</v>
      </c>
      <c r="DH12" s="55">
        <f t="shared" si="1"/>
        <v>0</v>
      </c>
      <c r="DI12" s="55">
        <f t="shared" si="1"/>
        <v>0</v>
      </c>
      <c r="DJ12" s="55">
        <f t="shared" si="1"/>
        <v>0</v>
      </c>
    </row>
    <row r="13" spans="1:114">
      <c r="A13" s="100" t="s">
        <v>257</v>
      </c>
      <c r="B13" s="230" t="s">
        <v>275</v>
      </c>
      <c r="C13" s="163" t="s">
        <v>11</v>
      </c>
      <c r="D13" s="163" t="s">
        <v>11</v>
      </c>
      <c r="E13" s="2" t="s">
        <v>12</v>
      </c>
      <c r="F13" s="212" t="s">
        <v>8</v>
      </c>
      <c r="G13" s="213"/>
      <c r="H13" s="213"/>
      <c r="I13" s="213"/>
      <c r="J13" s="213"/>
      <c r="K13" s="214"/>
      <c r="L13" s="164"/>
      <c r="M13" s="7">
        <v>182170</v>
      </c>
      <c r="N13" s="6">
        <f>SUMIF($T$6:$DJ$6,"&lt;="&amp;$R$2,$T13:$DJ13)</f>
        <v>0</v>
      </c>
      <c r="O13" s="6">
        <f>P13-N13</f>
        <v>0</v>
      </c>
      <c r="P13" s="6">
        <f>SUMIF($T$6:$DJ$6,"&lt;="&amp;$Q$3,$T13:$DJ13)</f>
        <v>0</v>
      </c>
      <c r="Q13" s="6">
        <f>M13-P13</f>
        <v>182170</v>
      </c>
      <c r="R13" s="6"/>
      <c r="S13" s="60"/>
      <c r="T13" s="6"/>
      <c r="U13" s="65"/>
      <c r="V13" s="72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</row>
    <row r="14" spans="1:114">
      <c r="A14" s="100" t="s">
        <v>257</v>
      </c>
      <c r="B14" s="231"/>
      <c r="C14" s="163" t="s">
        <v>11</v>
      </c>
      <c r="D14" s="163" t="s">
        <v>11</v>
      </c>
      <c r="E14" s="2" t="s">
        <v>13</v>
      </c>
      <c r="F14" s="212" t="s">
        <v>14</v>
      </c>
      <c r="G14" s="213"/>
      <c r="H14" s="213"/>
      <c r="I14" s="213"/>
      <c r="J14" s="213"/>
      <c r="K14" s="214"/>
      <c r="L14" s="164"/>
      <c r="M14" s="7">
        <v>11363</v>
      </c>
      <c r="N14" s="6">
        <f>SUMIF($T$6:$DJ$6,"&lt;="&amp;$R$2,$T14:$DJ14)</f>
        <v>0</v>
      </c>
      <c r="O14" s="6">
        <f>P14-N14</f>
        <v>0</v>
      </c>
      <c r="P14" s="6">
        <f>SUMIF($T$6:$DJ$6,"&lt;="&amp;$Q$3,$T14:$DJ14)</f>
        <v>0</v>
      </c>
      <c r="Q14" s="6">
        <f>M14-P14</f>
        <v>11363</v>
      </c>
      <c r="R14" s="6"/>
      <c r="S14" s="60"/>
      <c r="T14" s="6"/>
      <c r="U14" s="65"/>
      <c r="V14" s="72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</row>
    <row r="15" spans="1:114">
      <c r="A15" s="100" t="s">
        <v>257</v>
      </c>
      <c r="B15" s="231"/>
      <c r="C15" s="163" t="s">
        <v>11</v>
      </c>
      <c r="D15" s="163" t="s">
        <v>11</v>
      </c>
      <c r="E15" s="2" t="s">
        <v>15</v>
      </c>
      <c r="F15" s="212" t="s">
        <v>10</v>
      </c>
      <c r="G15" s="213"/>
      <c r="H15" s="213"/>
      <c r="I15" s="213"/>
      <c r="J15" s="213"/>
      <c r="K15" s="214"/>
      <c r="L15" s="164"/>
      <c r="M15" s="7">
        <v>186339</v>
      </c>
      <c r="N15" s="6">
        <f>SUMIF($T$6:$DJ$6,"&lt;="&amp;$R$2,$T15:$DJ15)</f>
        <v>0</v>
      </c>
      <c r="O15" s="6">
        <f>P15-N15</f>
        <v>0</v>
      </c>
      <c r="P15" s="6">
        <f>SUMIF($T$6:$DJ$6,"&lt;="&amp;$Q$3,$T15:$DJ15)</f>
        <v>0</v>
      </c>
      <c r="Q15" s="6">
        <f>M15-P15</f>
        <v>186339</v>
      </c>
      <c r="R15" s="6"/>
      <c r="S15" s="60"/>
      <c r="T15" s="6"/>
      <c r="U15" s="65"/>
      <c r="V15" s="72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</row>
    <row r="16" spans="1:114">
      <c r="A16" s="100" t="s">
        <v>257</v>
      </c>
      <c r="B16" s="231"/>
      <c r="C16" s="163" t="s">
        <v>11</v>
      </c>
      <c r="D16" s="163" t="s">
        <v>11</v>
      </c>
      <c r="E16" s="2" t="s">
        <v>16</v>
      </c>
      <c r="F16" s="212" t="s">
        <v>17</v>
      </c>
      <c r="G16" s="213"/>
      <c r="H16" s="213"/>
      <c r="I16" s="213"/>
      <c r="J16" s="213"/>
      <c r="K16" s="214"/>
      <c r="L16" s="164"/>
      <c r="M16" s="7">
        <v>10854</v>
      </c>
      <c r="N16" s="6">
        <f>SUMIF($T$6:$DJ$6,"&lt;="&amp;$R$2,$T16:$DJ16)</f>
        <v>0</v>
      </c>
      <c r="O16" s="6">
        <f>P16-N16</f>
        <v>0</v>
      </c>
      <c r="P16" s="6">
        <f>SUMIF($T$6:$DJ$6,"&lt;="&amp;$Q$3,$T16:$DJ16)</f>
        <v>0</v>
      </c>
      <c r="Q16" s="6">
        <f>M16-P16</f>
        <v>10854</v>
      </c>
      <c r="R16" s="6"/>
      <c r="S16" s="60"/>
      <c r="T16" s="6"/>
      <c r="U16" s="65"/>
      <c r="V16" s="72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</row>
    <row r="17" spans="1:114">
      <c r="A17" s="100"/>
      <c r="B17" s="232"/>
      <c r="C17" s="163"/>
      <c r="D17" s="163"/>
      <c r="E17" s="3"/>
      <c r="F17" s="1"/>
      <c r="G17" s="1"/>
      <c r="H17" s="1"/>
      <c r="I17" s="1"/>
      <c r="J17" s="1"/>
      <c r="K17" s="1"/>
      <c r="L17" s="1"/>
      <c r="M17" s="8">
        <f>SUM(M13:M16)</f>
        <v>390726</v>
      </c>
      <c r="N17" s="8">
        <f>SUM(N13:N16)</f>
        <v>0</v>
      </c>
      <c r="O17" s="8">
        <f>SUM(O13:O16)</f>
        <v>0</v>
      </c>
      <c r="P17" s="8">
        <f>SUM(P13:P16)</f>
        <v>0</v>
      </c>
      <c r="Q17" s="8">
        <f>SUM(Q13:Q16)</f>
        <v>390726</v>
      </c>
      <c r="R17" s="8"/>
      <c r="S17" s="61"/>
      <c r="T17" s="55">
        <f>SUM(T13:T16)</f>
        <v>0</v>
      </c>
      <c r="U17" s="66">
        <v>0</v>
      </c>
      <c r="V17" s="73">
        <f t="shared" ref="V17:CG17" si="2">SUM(V13:V16)</f>
        <v>0</v>
      </c>
      <c r="W17" s="55">
        <f t="shared" si="2"/>
        <v>0</v>
      </c>
      <c r="X17" s="55">
        <f t="shared" si="2"/>
        <v>0</v>
      </c>
      <c r="Y17" s="55">
        <f t="shared" si="2"/>
        <v>0</v>
      </c>
      <c r="Z17" s="55">
        <f t="shared" si="2"/>
        <v>0</v>
      </c>
      <c r="AA17" s="55">
        <f t="shared" si="2"/>
        <v>0</v>
      </c>
      <c r="AB17" s="55">
        <f t="shared" si="2"/>
        <v>0</v>
      </c>
      <c r="AC17" s="55">
        <f t="shared" si="2"/>
        <v>0</v>
      </c>
      <c r="AD17" s="55">
        <f t="shared" si="2"/>
        <v>0</v>
      </c>
      <c r="AE17" s="55">
        <f t="shared" si="2"/>
        <v>0</v>
      </c>
      <c r="AF17" s="55">
        <f t="shared" si="2"/>
        <v>0</v>
      </c>
      <c r="AG17" s="55">
        <f t="shared" si="2"/>
        <v>0</v>
      </c>
      <c r="AH17" s="55">
        <f t="shared" si="2"/>
        <v>0</v>
      </c>
      <c r="AI17" s="55">
        <f t="shared" si="2"/>
        <v>0</v>
      </c>
      <c r="AJ17" s="55">
        <f t="shared" si="2"/>
        <v>0</v>
      </c>
      <c r="AK17" s="55">
        <f t="shared" si="2"/>
        <v>0</v>
      </c>
      <c r="AL17" s="55">
        <f t="shared" si="2"/>
        <v>0</v>
      </c>
      <c r="AM17" s="55">
        <f t="shared" si="2"/>
        <v>0</v>
      </c>
      <c r="AN17" s="55">
        <f t="shared" si="2"/>
        <v>0</v>
      </c>
      <c r="AO17" s="55">
        <f t="shared" si="2"/>
        <v>0</v>
      </c>
      <c r="AP17" s="55">
        <f t="shared" si="2"/>
        <v>0</v>
      </c>
      <c r="AQ17" s="55">
        <f t="shared" si="2"/>
        <v>0</v>
      </c>
      <c r="AR17" s="55">
        <f t="shared" si="2"/>
        <v>0</v>
      </c>
      <c r="AS17" s="55">
        <f t="shared" si="2"/>
        <v>0</v>
      </c>
      <c r="AT17" s="55">
        <f t="shared" si="2"/>
        <v>0</v>
      </c>
      <c r="AU17" s="55">
        <f t="shared" si="2"/>
        <v>0</v>
      </c>
      <c r="AV17" s="55">
        <f t="shared" si="2"/>
        <v>0</v>
      </c>
      <c r="AW17" s="55">
        <f t="shared" si="2"/>
        <v>0</v>
      </c>
      <c r="AX17" s="55">
        <f t="shared" si="2"/>
        <v>0</v>
      </c>
      <c r="AY17" s="55">
        <f t="shared" si="2"/>
        <v>0</v>
      </c>
      <c r="AZ17" s="55">
        <f t="shared" si="2"/>
        <v>0</v>
      </c>
      <c r="BA17" s="55">
        <f t="shared" si="2"/>
        <v>0</v>
      </c>
      <c r="BB17" s="55">
        <f t="shared" si="2"/>
        <v>0</v>
      </c>
      <c r="BC17" s="55">
        <f t="shared" si="2"/>
        <v>0</v>
      </c>
      <c r="BD17" s="55">
        <f t="shared" si="2"/>
        <v>0</v>
      </c>
      <c r="BE17" s="55">
        <f t="shared" si="2"/>
        <v>0</v>
      </c>
      <c r="BF17" s="55">
        <f t="shared" si="2"/>
        <v>0</v>
      </c>
      <c r="BG17" s="55">
        <f t="shared" si="2"/>
        <v>0</v>
      </c>
      <c r="BH17" s="55">
        <f t="shared" si="2"/>
        <v>0</v>
      </c>
      <c r="BI17" s="55">
        <f t="shared" si="2"/>
        <v>0</v>
      </c>
      <c r="BJ17" s="55">
        <f t="shared" si="2"/>
        <v>0</v>
      </c>
      <c r="BK17" s="55">
        <f t="shared" si="2"/>
        <v>0</v>
      </c>
      <c r="BL17" s="55">
        <f t="shared" si="2"/>
        <v>0</v>
      </c>
      <c r="BM17" s="55">
        <f t="shared" si="2"/>
        <v>0</v>
      </c>
      <c r="BN17" s="55">
        <f t="shared" si="2"/>
        <v>0</v>
      </c>
      <c r="BO17" s="55">
        <f t="shared" si="2"/>
        <v>0</v>
      </c>
      <c r="BP17" s="55">
        <f t="shared" si="2"/>
        <v>0</v>
      </c>
      <c r="BQ17" s="55">
        <f t="shared" si="2"/>
        <v>0</v>
      </c>
      <c r="BR17" s="55">
        <f t="shared" si="2"/>
        <v>0</v>
      </c>
      <c r="BS17" s="55">
        <f t="shared" si="2"/>
        <v>0</v>
      </c>
      <c r="BT17" s="55">
        <f t="shared" si="2"/>
        <v>0</v>
      </c>
      <c r="BU17" s="55">
        <f t="shared" si="2"/>
        <v>0</v>
      </c>
      <c r="BV17" s="55">
        <f t="shared" si="2"/>
        <v>0</v>
      </c>
      <c r="BW17" s="55">
        <f t="shared" si="2"/>
        <v>0</v>
      </c>
      <c r="BX17" s="55">
        <f t="shared" si="2"/>
        <v>0</v>
      </c>
      <c r="BY17" s="55">
        <f t="shared" si="2"/>
        <v>0</v>
      </c>
      <c r="BZ17" s="55">
        <f t="shared" si="2"/>
        <v>0</v>
      </c>
      <c r="CA17" s="55">
        <f t="shared" si="2"/>
        <v>0</v>
      </c>
      <c r="CB17" s="55">
        <f t="shared" si="2"/>
        <v>0</v>
      </c>
      <c r="CC17" s="55">
        <f t="shared" si="2"/>
        <v>0</v>
      </c>
      <c r="CD17" s="55">
        <f t="shared" si="2"/>
        <v>0</v>
      </c>
      <c r="CE17" s="55">
        <f t="shared" si="2"/>
        <v>0</v>
      </c>
      <c r="CF17" s="55">
        <f t="shared" si="2"/>
        <v>0</v>
      </c>
      <c r="CG17" s="55">
        <f t="shared" si="2"/>
        <v>0</v>
      </c>
      <c r="CH17" s="55">
        <f t="shared" ref="CH17:DJ17" si="3">SUM(CH13:CH16)</f>
        <v>0</v>
      </c>
      <c r="CI17" s="55">
        <f t="shared" si="3"/>
        <v>0</v>
      </c>
      <c r="CJ17" s="55">
        <f t="shared" si="3"/>
        <v>0</v>
      </c>
      <c r="CK17" s="55">
        <f t="shared" si="3"/>
        <v>0</v>
      </c>
      <c r="CL17" s="55">
        <f t="shared" si="3"/>
        <v>0</v>
      </c>
      <c r="CM17" s="55">
        <f t="shared" si="3"/>
        <v>0</v>
      </c>
      <c r="CN17" s="55">
        <f t="shared" si="3"/>
        <v>0</v>
      </c>
      <c r="CO17" s="55">
        <f t="shared" si="3"/>
        <v>0</v>
      </c>
      <c r="CP17" s="55">
        <f t="shared" si="3"/>
        <v>0</v>
      </c>
      <c r="CQ17" s="55">
        <f t="shared" si="3"/>
        <v>0</v>
      </c>
      <c r="CR17" s="55">
        <f t="shared" si="3"/>
        <v>0</v>
      </c>
      <c r="CS17" s="55">
        <f t="shared" si="3"/>
        <v>0</v>
      </c>
      <c r="CT17" s="55">
        <f t="shared" si="3"/>
        <v>0</v>
      </c>
      <c r="CU17" s="55">
        <f t="shared" si="3"/>
        <v>0</v>
      </c>
      <c r="CV17" s="55">
        <f t="shared" si="3"/>
        <v>0</v>
      </c>
      <c r="CW17" s="55">
        <f t="shared" si="3"/>
        <v>0</v>
      </c>
      <c r="CX17" s="55">
        <f t="shared" si="3"/>
        <v>0</v>
      </c>
      <c r="CY17" s="55">
        <f t="shared" si="3"/>
        <v>0</v>
      </c>
      <c r="CZ17" s="55">
        <f t="shared" si="3"/>
        <v>0</v>
      </c>
      <c r="DA17" s="55">
        <f t="shared" si="3"/>
        <v>0</v>
      </c>
      <c r="DB17" s="55">
        <f t="shared" si="3"/>
        <v>0</v>
      </c>
      <c r="DC17" s="55">
        <f t="shared" si="3"/>
        <v>0</v>
      </c>
      <c r="DD17" s="55">
        <f t="shared" si="3"/>
        <v>0</v>
      </c>
      <c r="DE17" s="55">
        <f t="shared" si="3"/>
        <v>0</v>
      </c>
      <c r="DF17" s="55">
        <f t="shared" si="3"/>
        <v>0</v>
      </c>
      <c r="DG17" s="55">
        <f t="shared" si="3"/>
        <v>0</v>
      </c>
      <c r="DH17" s="55">
        <f t="shared" si="3"/>
        <v>0</v>
      </c>
      <c r="DI17" s="55">
        <f t="shared" si="3"/>
        <v>0</v>
      </c>
      <c r="DJ17" s="55">
        <f t="shared" si="3"/>
        <v>0</v>
      </c>
    </row>
    <row r="18" spans="1:114">
      <c r="A18" s="100" t="s">
        <v>257</v>
      </c>
      <c r="B18" s="233" t="s">
        <v>276</v>
      </c>
      <c r="C18" s="167" t="s">
        <v>18</v>
      </c>
      <c r="D18" s="167" t="s">
        <v>18</v>
      </c>
      <c r="E18" s="2" t="s">
        <v>19</v>
      </c>
      <c r="F18" s="212" t="s">
        <v>4</v>
      </c>
      <c r="G18" s="213"/>
      <c r="H18" s="213"/>
      <c r="I18" s="213"/>
      <c r="J18" s="213"/>
      <c r="K18" s="214"/>
      <c r="L18" s="164"/>
      <c r="M18" s="7">
        <v>50217</v>
      </c>
      <c r="N18" s="6">
        <f t="shared" ref="N18:N32" si="4">SUMIF($T$6:$DJ$6,"&lt;="&amp;$R$2,$T18:$DJ18)</f>
        <v>0</v>
      </c>
      <c r="O18" s="6">
        <f t="shared" ref="O18:O32" si="5">P18-N18</f>
        <v>0</v>
      </c>
      <c r="P18" s="6">
        <f t="shared" ref="P18:P32" si="6">SUMIF($T$6:$DJ$6,"&lt;="&amp;$Q$3,$T18:$DJ18)</f>
        <v>0</v>
      </c>
      <c r="Q18" s="6">
        <f t="shared" ref="Q18:Q32" si="7">M18-P18</f>
        <v>50217</v>
      </c>
      <c r="R18" s="6"/>
      <c r="S18" s="60"/>
      <c r="T18" s="6"/>
      <c r="U18" s="65"/>
      <c r="V18" s="72"/>
      <c r="W18" s="101"/>
      <c r="X18" s="101"/>
      <c r="Y18" s="101"/>
      <c r="Z18" s="101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</row>
    <row r="19" spans="1:114">
      <c r="A19" s="100" t="s">
        <v>257</v>
      </c>
      <c r="B19" s="233"/>
      <c r="C19" s="167" t="s">
        <v>18</v>
      </c>
      <c r="D19" s="167" t="s">
        <v>18</v>
      </c>
      <c r="E19" s="2" t="s">
        <v>20</v>
      </c>
      <c r="F19" s="212" t="s">
        <v>6</v>
      </c>
      <c r="G19" s="213"/>
      <c r="H19" s="213"/>
      <c r="I19" s="213"/>
      <c r="J19" s="213"/>
      <c r="K19" s="214"/>
      <c r="L19" s="164"/>
      <c r="M19" s="7">
        <v>39236</v>
      </c>
      <c r="N19" s="6">
        <f t="shared" si="4"/>
        <v>0</v>
      </c>
      <c r="O19" s="6">
        <f t="shared" si="5"/>
        <v>0</v>
      </c>
      <c r="P19" s="6">
        <f t="shared" si="6"/>
        <v>0</v>
      </c>
      <c r="Q19" s="6">
        <f t="shared" si="7"/>
        <v>39236</v>
      </c>
      <c r="R19" s="6"/>
      <c r="S19" s="60"/>
      <c r="T19" s="6"/>
      <c r="U19" s="65"/>
      <c r="V19" s="72"/>
      <c r="W19" s="101"/>
      <c r="X19" s="101"/>
      <c r="Y19" s="101"/>
      <c r="Z19" s="101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</row>
    <row r="20" spans="1:114">
      <c r="A20" s="100" t="s">
        <v>257</v>
      </c>
      <c r="B20" s="233"/>
      <c r="C20" s="167" t="s">
        <v>18</v>
      </c>
      <c r="D20" s="167" t="s">
        <v>18</v>
      </c>
      <c r="E20" s="2" t="s">
        <v>21</v>
      </c>
      <c r="F20" s="212" t="s">
        <v>14</v>
      </c>
      <c r="G20" s="213"/>
      <c r="H20" s="213"/>
      <c r="I20" s="213"/>
      <c r="J20" s="213"/>
      <c r="K20" s="214"/>
      <c r="L20" s="164"/>
      <c r="M20" s="7">
        <v>133173</v>
      </c>
      <c r="N20" s="6">
        <f t="shared" si="4"/>
        <v>0</v>
      </c>
      <c r="O20" s="6">
        <f t="shared" si="5"/>
        <v>0</v>
      </c>
      <c r="P20" s="6">
        <f t="shared" si="6"/>
        <v>0</v>
      </c>
      <c r="Q20" s="6">
        <f t="shared" si="7"/>
        <v>133173</v>
      </c>
      <c r="R20" s="6"/>
      <c r="S20" s="60"/>
      <c r="T20" s="6"/>
      <c r="U20" s="65"/>
      <c r="V20" s="72"/>
      <c r="W20" s="9"/>
      <c r="X20" s="9"/>
      <c r="Y20" s="101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</row>
    <row r="21" spans="1:114">
      <c r="A21" s="100" t="s">
        <v>257</v>
      </c>
      <c r="B21" s="233"/>
      <c r="C21" s="167" t="s">
        <v>18</v>
      </c>
      <c r="D21" s="167" t="s">
        <v>18</v>
      </c>
      <c r="E21" s="2" t="s">
        <v>22</v>
      </c>
      <c r="F21" s="212" t="s">
        <v>23</v>
      </c>
      <c r="G21" s="213"/>
      <c r="H21" s="213"/>
      <c r="I21" s="213"/>
      <c r="J21" s="213"/>
      <c r="K21" s="214"/>
      <c r="L21" s="164"/>
      <c r="M21" s="7">
        <v>1297</v>
      </c>
      <c r="N21" s="6">
        <f t="shared" si="4"/>
        <v>0</v>
      </c>
      <c r="O21" s="6">
        <f t="shared" si="5"/>
        <v>0</v>
      </c>
      <c r="P21" s="6">
        <f t="shared" si="6"/>
        <v>0</v>
      </c>
      <c r="Q21" s="6">
        <f t="shared" si="7"/>
        <v>1297</v>
      </c>
      <c r="R21" s="6"/>
      <c r="S21" s="60"/>
      <c r="T21" s="6"/>
      <c r="U21" s="65"/>
      <c r="V21" s="72"/>
      <c r="W21" s="9"/>
      <c r="X21" s="9"/>
      <c r="Y21" s="101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</row>
    <row r="22" spans="1:114">
      <c r="A22" s="100" t="s">
        <v>257</v>
      </c>
      <c r="B22" s="233"/>
      <c r="C22" s="167" t="s">
        <v>18</v>
      </c>
      <c r="D22" s="167" t="s">
        <v>18</v>
      </c>
      <c r="E22" s="2" t="s">
        <v>24</v>
      </c>
      <c r="F22" s="212" t="s">
        <v>25</v>
      </c>
      <c r="G22" s="213"/>
      <c r="H22" s="213"/>
      <c r="I22" s="213"/>
      <c r="J22" s="213"/>
      <c r="K22" s="214"/>
      <c r="L22" s="164"/>
      <c r="M22" s="7">
        <v>34395</v>
      </c>
      <c r="N22" s="6">
        <f t="shared" si="4"/>
        <v>0</v>
      </c>
      <c r="O22" s="6">
        <f t="shared" si="5"/>
        <v>0</v>
      </c>
      <c r="P22" s="6">
        <f t="shared" si="6"/>
        <v>0</v>
      </c>
      <c r="Q22" s="6">
        <f t="shared" si="7"/>
        <v>34395</v>
      </c>
      <c r="R22" s="6"/>
      <c r="S22" s="60"/>
      <c r="T22" s="6"/>
      <c r="U22" s="65"/>
      <c r="V22" s="72"/>
      <c r="W22" s="9"/>
      <c r="X22" s="9"/>
      <c r="Y22" s="101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</row>
    <row r="23" spans="1:114">
      <c r="A23" s="100" t="s">
        <v>257</v>
      </c>
      <c r="B23" s="233"/>
      <c r="C23" s="167" t="s">
        <v>18</v>
      </c>
      <c r="D23" s="167" t="s">
        <v>18</v>
      </c>
      <c r="E23" s="2" t="s">
        <v>26</v>
      </c>
      <c r="F23" s="212" t="s">
        <v>27</v>
      </c>
      <c r="G23" s="213"/>
      <c r="H23" s="213"/>
      <c r="I23" s="213"/>
      <c r="J23" s="213"/>
      <c r="K23" s="214"/>
      <c r="L23" s="164"/>
      <c r="M23" s="7">
        <v>6297</v>
      </c>
      <c r="N23" s="6">
        <f t="shared" si="4"/>
        <v>0</v>
      </c>
      <c r="O23" s="6">
        <f t="shared" si="5"/>
        <v>0</v>
      </c>
      <c r="P23" s="6">
        <f t="shared" si="6"/>
        <v>0</v>
      </c>
      <c r="Q23" s="6">
        <f t="shared" si="7"/>
        <v>6297</v>
      </c>
      <c r="R23" s="6"/>
      <c r="S23" s="60"/>
      <c r="T23" s="6"/>
      <c r="U23" s="65"/>
      <c r="V23" s="7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</row>
    <row r="24" spans="1:114">
      <c r="A24" s="100" t="s">
        <v>257</v>
      </c>
      <c r="B24" s="233"/>
      <c r="C24" s="167" t="s">
        <v>18</v>
      </c>
      <c r="D24" s="167" t="s">
        <v>18</v>
      </c>
      <c r="E24" s="2" t="s">
        <v>28</v>
      </c>
      <c r="F24" s="212" t="s">
        <v>17</v>
      </c>
      <c r="G24" s="213"/>
      <c r="H24" s="213"/>
      <c r="I24" s="213"/>
      <c r="J24" s="213"/>
      <c r="K24" s="214"/>
      <c r="L24" s="164"/>
      <c r="M24" s="7">
        <v>133681</v>
      </c>
      <c r="N24" s="6">
        <f t="shared" si="4"/>
        <v>0</v>
      </c>
      <c r="O24" s="6">
        <f t="shared" si="5"/>
        <v>0</v>
      </c>
      <c r="P24" s="6">
        <f t="shared" si="6"/>
        <v>0</v>
      </c>
      <c r="Q24" s="6">
        <f t="shared" si="7"/>
        <v>133681</v>
      </c>
      <c r="R24" s="6"/>
      <c r="S24" s="60"/>
      <c r="T24" s="6"/>
      <c r="U24" s="65"/>
      <c r="V24" s="72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</row>
    <row r="25" spans="1:114">
      <c r="A25" s="100" t="s">
        <v>257</v>
      </c>
      <c r="B25" s="233"/>
      <c r="C25" s="167" t="s">
        <v>18</v>
      </c>
      <c r="D25" s="167" t="s">
        <v>18</v>
      </c>
      <c r="E25" s="2" t="s">
        <v>29</v>
      </c>
      <c r="F25" s="212" t="s">
        <v>30</v>
      </c>
      <c r="G25" s="213"/>
      <c r="H25" s="213"/>
      <c r="I25" s="213"/>
      <c r="J25" s="213"/>
      <c r="K25" s="214"/>
      <c r="L25" s="164"/>
      <c r="M25" s="7">
        <v>1297</v>
      </c>
      <c r="N25" s="6">
        <f t="shared" si="4"/>
        <v>0</v>
      </c>
      <c r="O25" s="6">
        <f t="shared" si="5"/>
        <v>0</v>
      </c>
      <c r="P25" s="6">
        <f t="shared" si="6"/>
        <v>0</v>
      </c>
      <c r="Q25" s="6">
        <f t="shared" si="7"/>
        <v>1297</v>
      </c>
      <c r="R25" s="6"/>
      <c r="S25" s="60"/>
      <c r="T25" s="6"/>
      <c r="U25" s="65"/>
      <c r="V25" s="72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</row>
    <row r="26" spans="1:114">
      <c r="A26" s="100" t="s">
        <v>257</v>
      </c>
      <c r="B26" s="233"/>
      <c r="C26" s="167" t="s">
        <v>18</v>
      </c>
      <c r="D26" s="167" t="s">
        <v>18</v>
      </c>
      <c r="E26" s="2" t="s">
        <v>31</v>
      </c>
      <c r="F26" s="212" t="s">
        <v>32</v>
      </c>
      <c r="G26" s="213"/>
      <c r="H26" s="213"/>
      <c r="I26" s="213"/>
      <c r="J26" s="213"/>
      <c r="K26" s="214"/>
      <c r="L26" s="164"/>
      <c r="M26" s="7">
        <v>35363</v>
      </c>
      <c r="N26" s="6">
        <f t="shared" si="4"/>
        <v>0</v>
      </c>
      <c r="O26" s="6">
        <f t="shared" si="5"/>
        <v>0</v>
      </c>
      <c r="P26" s="6">
        <f t="shared" si="6"/>
        <v>0</v>
      </c>
      <c r="Q26" s="6">
        <f t="shared" si="7"/>
        <v>35363</v>
      </c>
      <c r="R26" s="6"/>
      <c r="S26" s="60"/>
      <c r="T26" s="6"/>
      <c r="U26" s="65"/>
      <c r="V26" s="72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</row>
    <row r="27" spans="1:114">
      <c r="A27" s="100" t="s">
        <v>257</v>
      </c>
      <c r="B27" s="233"/>
      <c r="C27" s="167" t="s">
        <v>18</v>
      </c>
      <c r="D27" s="167" t="s">
        <v>18</v>
      </c>
      <c r="E27" s="2" t="s">
        <v>33</v>
      </c>
      <c r="F27" s="212" t="s">
        <v>34</v>
      </c>
      <c r="G27" s="213"/>
      <c r="H27" s="213"/>
      <c r="I27" s="213"/>
      <c r="J27" s="213"/>
      <c r="K27" s="214"/>
      <c r="L27" s="164"/>
      <c r="M27" s="7">
        <v>6297</v>
      </c>
      <c r="N27" s="6">
        <f t="shared" si="4"/>
        <v>0</v>
      </c>
      <c r="O27" s="6">
        <f t="shared" si="5"/>
        <v>0</v>
      </c>
      <c r="P27" s="6">
        <f t="shared" si="6"/>
        <v>0</v>
      </c>
      <c r="Q27" s="6">
        <f t="shared" si="7"/>
        <v>6297</v>
      </c>
      <c r="R27" s="6"/>
      <c r="S27" s="60"/>
      <c r="T27" s="6"/>
      <c r="U27" s="65"/>
      <c r="V27" s="72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</row>
    <row r="28" spans="1:114">
      <c r="A28" s="100" t="s">
        <v>257</v>
      </c>
      <c r="B28" s="233"/>
      <c r="C28" s="167" t="s">
        <v>18</v>
      </c>
      <c r="D28" s="167" t="s">
        <v>18</v>
      </c>
      <c r="E28" s="2" t="s">
        <v>35</v>
      </c>
      <c r="F28" s="212" t="s">
        <v>36</v>
      </c>
      <c r="G28" s="213"/>
      <c r="H28" s="213"/>
      <c r="I28" s="213"/>
      <c r="J28" s="213"/>
      <c r="K28" s="214"/>
      <c r="L28" s="164"/>
      <c r="M28" s="7">
        <v>28917</v>
      </c>
      <c r="N28" s="6">
        <f t="shared" si="4"/>
        <v>0</v>
      </c>
      <c r="O28" s="6">
        <f t="shared" si="5"/>
        <v>0</v>
      </c>
      <c r="P28" s="6">
        <f t="shared" si="6"/>
        <v>0</v>
      </c>
      <c r="Q28" s="6">
        <f t="shared" si="7"/>
        <v>28917</v>
      </c>
      <c r="R28" s="6"/>
      <c r="S28" s="60"/>
      <c r="T28" s="6"/>
      <c r="U28" s="65"/>
      <c r="V28" s="72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</row>
    <row r="29" spans="1:114">
      <c r="A29" s="100" t="s">
        <v>257</v>
      </c>
      <c r="B29" s="233"/>
      <c r="C29" s="167" t="s">
        <v>18</v>
      </c>
      <c r="D29" s="167" t="s">
        <v>18</v>
      </c>
      <c r="E29" s="2" t="s">
        <v>37</v>
      </c>
      <c r="F29" s="212" t="s">
        <v>38</v>
      </c>
      <c r="G29" s="213"/>
      <c r="H29" s="213"/>
      <c r="I29" s="213"/>
      <c r="J29" s="213"/>
      <c r="K29" s="214"/>
      <c r="L29" s="164"/>
      <c r="M29" s="7">
        <v>28918</v>
      </c>
      <c r="N29" s="6">
        <f t="shared" si="4"/>
        <v>0</v>
      </c>
      <c r="O29" s="6">
        <f t="shared" si="5"/>
        <v>0</v>
      </c>
      <c r="P29" s="6">
        <f t="shared" si="6"/>
        <v>0</v>
      </c>
      <c r="Q29" s="6">
        <f t="shared" si="7"/>
        <v>28918</v>
      </c>
      <c r="R29" s="6"/>
      <c r="S29" s="60"/>
      <c r="T29" s="6"/>
      <c r="U29" s="65"/>
      <c r="V29" s="72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</row>
    <row r="30" spans="1:114">
      <c r="A30" s="100" t="s">
        <v>257</v>
      </c>
      <c r="B30" s="233"/>
      <c r="C30" s="167" t="s">
        <v>18</v>
      </c>
      <c r="D30" s="167" t="s">
        <v>18</v>
      </c>
      <c r="E30" s="2" t="s">
        <v>39</v>
      </c>
      <c r="F30" s="212" t="s">
        <v>40</v>
      </c>
      <c r="G30" s="213"/>
      <c r="H30" s="213"/>
      <c r="I30" s="213"/>
      <c r="J30" s="213"/>
      <c r="K30" s="214"/>
      <c r="L30" s="164"/>
      <c r="M30" s="7">
        <v>48530</v>
      </c>
      <c r="N30" s="6">
        <f t="shared" si="4"/>
        <v>0</v>
      </c>
      <c r="O30" s="6">
        <f t="shared" si="5"/>
        <v>0</v>
      </c>
      <c r="P30" s="6">
        <f t="shared" si="6"/>
        <v>0</v>
      </c>
      <c r="Q30" s="6">
        <f t="shared" si="7"/>
        <v>48530</v>
      </c>
      <c r="R30" s="6"/>
      <c r="S30" s="60"/>
      <c r="T30" s="6"/>
      <c r="U30" s="65"/>
      <c r="V30" s="72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</row>
    <row r="31" spans="1:114">
      <c r="A31" s="100" t="s">
        <v>257</v>
      </c>
      <c r="B31" s="233"/>
      <c r="C31" s="167" t="s">
        <v>18</v>
      </c>
      <c r="D31" s="167" t="s">
        <v>18</v>
      </c>
      <c r="E31" s="2" t="s">
        <v>41</v>
      </c>
      <c r="F31" s="212" t="s">
        <v>42</v>
      </c>
      <c r="G31" s="213"/>
      <c r="H31" s="213"/>
      <c r="I31" s="213"/>
      <c r="J31" s="213"/>
      <c r="K31" s="214"/>
      <c r="L31" s="164"/>
      <c r="M31" s="7">
        <v>48530</v>
      </c>
      <c r="N31" s="6">
        <f t="shared" si="4"/>
        <v>0</v>
      </c>
      <c r="O31" s="6">
        <f t="shared" si="5"/>
        <v>0</v>
      </c>
      <c r="P31" s="6">
        <f t="shared" si="6"/>
        <v>0</v>
      </c>
      <c r="Q31" s="6">
        <f t="shared" si="7"/>
        <v>48530</v>
      </c>
      <c r="R31" s="6"/>
      <c r="S31" s="60"/>
      <c r="T31" s="6"/>
      <c r="U31" s="65"/>
      <c r="V31" s="72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</row>
    <row r="32" spans="1:114">
      <c r="A32" s="100" t="s">
        <v>257</v>
      </c>
      <c r="B32" s="233"/>
      <c r="C32" s="167" t="s">
        <v>18</v>
      </c>
      <c r="D32" s="167" t="s">
        <v>18</v>
      </c>
      <c r="E32" s="2" t="s">
        <v>43</v>
      </c>
      <c r="F32" s="212" t="s">
        <v>44</v>
      </c>
      <c r="G32" s="213"/>
      <c r="H32" s="213"/>
      <c r="I32" s="213"/>
      <c r="J32" s="213"/>
      <c r="K32" s="214"/>
      <c r="L32" s="164"/>
      <c r="M32" s="7">
        <v>12561</v>
      </c>
      <c r="N32" s="6">
        <f t="shared" si="4"/>
        <v>0</v>
      </c>
      <c r="O32" s="6">
        <f t="shared" si="5"/>
        <v>0</v>
      </c>
      <c r="P32" s="6">
        <f t="shared" si="6"/>
        <v>0</v>
      </c>
      <c r="Q32" s="6">
        <f t="shared" si="7"/>
        <v>12561</v>
      </c>
      <c r="R32" s="6"/>
      <c r="S32" s="60"/>
      <c r="T32" s="6"/>
      <c r="U32" s="65"/>
      <c r="V32" s="72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</row>
    <row r="33" spans="1:114">
      <c r="A33" s="100"/>
      <c r="B33" s="233"/>
      <c r="C33" s="5"/>
      <c r="D33" s="5"/>
      <c r="E33" s="3"/>
      <c r="F33" s="1"/>
      <c r="G33" s="1"/>
      <c r="H33" s="1"/>
      <c r="I33" s="1"/>
      <c r="J33" s="1"/>
      <c r="K33" s="1"/>
      <c r="L33" s="1"/>
      <c r="M33" s="8">
        <f>SUM(M18:M32)</f>
        <v>608709</v>
      </c>
      <c r="N33" s="8">
        <f>SUM(N18:N32)</f>
        <v>0</v>
      </c>
      <c r="O33" s="8">
        <f>SUM(O18:O32)</f>
        <v>0</v>
      </c>
      <c r="P33" s="8">
        <f>SUM(P18:P32)</f>
        <v>0</v>
      </c>
      <c r="Q33" s="8">
        <f>SUM(Q18:Q32)</f>
        <v>608709</v>
      </c>
      <c r="R33" s="8"/>
      <c r="S33" s="61"/>
      <c r="T33" s="55">
        <f>SUM(T18:T32)</f>
        <v>0</v>
      </c>
      <c r="U33" s="66">
        <v>0</v>
      </c>
      <c r="V33" s="73">
        <f t="shared" ref="V33:CG33" si="8">SUM(V18:V32)</f>
        <v>0</v>
      </c>
      <c r="W33" s="55">
        <f t="shared" si="8"/>
        <v>0</v>
      </c>
      <c r="X33" s="55">
        <f t="shared" si="8"/>
        <v>0</v>
      </c>
      <c r="Y33" s="55">
        <f t="shared" si="8"/>
        <v>0</v>
      </c>
      <c r="Z33" s="55">
        <f t="shared" si="8"/>
        <v>0</v>
      </c>
      <c r="AA33" s="55">
        <f t="shared" si="8"/>
        <v>0</v>
      </c>
      <c r="AB33" s="55">
        <f t="shared" si="8"/>
        <v>0</v>
      </c>
      <c r="AC33" s="55">
        <f t="shared" si="8"/>
        <v>0</v>
      </c>
      <c r="AD33" s="55">
        <f t="shared" si="8"/>
        <v>0</v>
      </c>
      <c r="AE33" s="55">
        <f t="shared" si="8"/>
        <v>0</v>
      </c>
      <c r="AF33" s="55">
        <f t="shared" si="8"/>
        <v>0</v>
      </c>
      <c r="AG33" s="55">
        <f t="shared" si="8"/>
        <v>0</v>
      </c>
      <c r="AH33" s="55">
        <f t="shared" si="8"/>
        <v>0</v>
      </c>
      <c r="AI33" s="55">
        <f t="shared" si="8"/>
        <v>0</v>
      </c>
      <c r="AJ33" s="55">
        <f t="shared" si="8"/>
        <v>0</v>
      </c>
      <c r="AK33" s="55">
        <f t="shared" si="8"/>
        <v>0</v>
      </c>
      <c r="AL33" s="55">
        <f t="shared" si="8"/>
        <v>0</v>
      </c>
      <c r="AM33" s="55">
        <f t="shared" si="8"/>
        <v>0</v>
      </c>
      <c r="AN33" s="55">
        <f t="shared" si="8"/>
        <v>0</v>
      </c>
      <c r="AO33" s="55">
        <f t="shared" si="8"/>
        <v>0</v>
      </c>
      <c r="AP33" s="55">
        <f t="shared" si="8"/>
        <v>0</v>
      </c>
      <c r="AQ33" s="55">
        <f t="shared" si="8"/>
        <v>0</v>
      </c>
      <c r="AR33" s="55">
        <f t="shared" si="8"/>
        <v>0</v>
      </c>
      <c r="AS33" s="55">
        <f t="shared" si="8"/>
        <v>0</v>
      </c>
      <c r="AT33" s="55">
        <f t="shared" si="8"/>
        <v>0</v>
      </c>
      <c r="AU33" s="55">
        <f t="shared" si="8"/>
        <v>0</v>
      </c>
      <c r="AV33" s="55">
        <f t="shared" si="8"/>
        <v>0</v>
      </c>
      <c r="AW33" s="55">
        <f t="shared" si="8"/>
        <v>0</v>
      </c>
      <c r="AX33" s="55">
        <f t="shared" si="8"/>
        <v>0</v>
      </c>
      <c r="AY33" s="55">
        <f t="shared" si="8"/>
        <v>0</v>
      </c>
      <c r="AZ33" s="55">
        <f t="shared" si="8"/>
        <v>0</v>
      </c>
      <c r="BA33" s="55">
        <f t="shared" si="8"/>
        <v>0</v>
      </c>
      <c r="BB33" s="55">
        <f t="shared" si="8"/>
        <v>0</v>
      </c>
      <c r="BC33" s="55">
        <f t="shared" si="8"/>
        <v>0</v>
      </c>
      <c r="BD33" s="55">
        <f t="shared" si="8"/>
        <v>0</v>
      </c>
      <c r="BE33" s="55">
        <f t="shared" si="8"/>
        <v>0</v>
      </c>
      <c r="BF33" s="55">
        <f t="shared" si="8"/>
        <v>0</v>
      </c>
      <c r="BG33" s="55">
        <f t="shared" si="8"/>
        <v>0</v>
      </c>
      <c r="BH33" s="55">
        <f t="shared" si="8"/>
        <v>0</v>
      </c>
      <c r="BI33" s="55">
        <f t="shared" si="8"/>
        <v>0</v>
      </c>
      <c r="BJ33" s="55">
        <f t="shared" si="8"/>
        <v>0</v>
      </c>
      <c r="BK33" s="55">
        <f t="shared" si="8"/>
        <v>0</v>
      </c>
      <c r="BL33" s="55">
        <f t="shared" si="8"/>
        <v>0</v>
      </c>
      <c r="BM33" s="55">
        <f t="shared" si="8"/>
        <v>0</v>
      </c>
      <c r="BN33" s="55">
        <f t="shared" si="8"/>
        <v>0</v>
      </c>
      <c r="BO33" s="55">
        <f t="shared" si="8"/>
        <v>0</v>
      </c>
      <c r="BP33" s="55">
        <f t="shared" si="8"/>
        <v>0</v>
      </c>
      <c r="BQ33" s="55">
        <f t="shared" si="8"/>
        <v>0</v>
      </c>
      <c r="BR33" s="55">
        <f t="shared" si="8"/>
        <v>0</v>
      </c>
      <c r="BS33" s="55">
        <f t="shared" si="8"/>
        <v>0</v>
      </c>
      <c r="BT33" s="55">
        <f t="shared" si="8"/>
        <v>0</v>
      </c>
      <c r="BU33" s="55">
        <f t="shared" si="8"/>
        <v>0</v>
      </c>
      <c r="BV33" s="55">
        <f t="shared" si="8"/>
        <v>0</v>
      </c>
      <c r="BW33" s="55">
        <f t="shared" si="8"/>
        <v>0</v>
      </c>
      <c r="BX33" s="55">
        <f t="shared" si="8"/>
        <v>0</v>
      </c>
      <c r="BY33" s="55">
        <f t="shared" si="8"/>
        <v>0</v>
      </c>
      <c r="BZ33" s="55">
        <f t="shared" si="8"/>
        <v>0</v>
      </c>
      <c r="CA33" s="55">
        <f t="shared" si="8"/>
        <v>0</v>
      </c>
      <c r="CB33" s="55">
        <f t="shared" si="8"/>
        <v>0</v>
      </c>
      <c r="CC33" s="55">
        <f t="shared" si="8"/>
        <v>0</v>
      </c>
      <c r="CD33" s="55">
        <f t="shared" si="8"/>
        <v>0</v>
      </c>
      <c r="CE33" s="55">
        <f t="shared" si="8"/>
        <v>0</v>
      </c>
      <c r="CF33" s="55">
        <f t="shared" si="8"/>
        <v>0</v>
      </c>
      <c r="CG33" s="55">
        <f t="shared" si="8"/>
        <v>0</v>
      </c>
      <c r="CH33" s="55">
        <f t="shared" ref="CH33:DJ33" si="9">SUM(CH18:CH32)</f>
        <v>0</v>
      </c>
      <c r="CI33" s="55">
        <f t="shared" si="9"/>
        <v>0</v>
      </c>
      <c r="CJ33" s="55">
        <f t="shared" si="9"/>
        <v>0</v>
      </c>
      <c r="CK33" s="55">
        <f t="shared" si="9"/>
        <v>0</v>
      </c>
      <c r="CL33" s="55">
        <f t="shared" si="9"/>
        <v>0</v>
      </c>
      <c r="CM33" s="55">
        <f t="shared" si="9"/>
        <v>0</v>
      </c>
      <c r="CN33" s="55">
        <f t="shared" si="9"/>
        <v>0</v>
      </c>
      <c r="CO33" s="55">
        <f t="shared" si="9"/>
        <v>0</v>
      </c>
      <c r="CP33" s="55">
        <f t="shared" si="9"/>
        <v>0</v>
      </c>
      <c r="CQ33" s="55">
        <f t="shared" si="9"/>
        <v>0</v>
      </c>
      <c r="CR33" s="55">
        <f t="shared" si="9"/>
        <v>0</v>
      </c>
      <c r="CS33" s="55">
        <f t="shared" si="9"/>
        <v>0</v>
      </c>
      <c r="CT33" s="55">
        <f t="shared" si="9"/>
        <v>0</v>
      </c>
      <c r="CU33" s="55">
        <f t="shared" si="9"/>
        <v>0</v>
      </c>
      <c r="CV33" s="55">
        <f t="shared" si="9"/>
        <v>0</v>
      </c>
      <c r="CW33" s="55">
        <f t="shared" si="9"/>
        <v>0</v>
      </c>
      <c r="CX33" s="55">
        <f t="shared" si="9"/>
        <v>0</v>
      </c>
      <c r="CY33" s="55">
        <f t="shared" si="9"/>
        <v>0</v>
      </c>
      <c r="CZ33" s="55">
        <f t="shared" si="9"/>
        <v>0</v>
      </c>
      <c r="DA33" s="55">
        <f t="shared" si="9"/>
        <v>0</v>
      </c>
      <c r="DB33" s="55">
        <f t="shared" si="9"/>
        <v>0</v>
      </c>
      <c r="DC33" s="55">
        <f t="shared" si="9"/>
        <v>0</v>
      </c>
      <c r="DD33" s="55">
        <f t="shared" si="9"/>
        <v>0</v>
      </c>
      <c r="DE33" s="55">
        <f t="shared" si="9"/>
        <v>0</v>
      </c>
      <c r="DF33" s="55">
        <f t="shared" si="9"/>
        <v>0</v>
      </c>
      <c r="DG33" s="55">
        <f t="shared" si="9"/>
        <v>0</v>
      </c>
      <c r="DH33" s="55">
        <f t="shared" si="9"/>
        <v>0</v>
      </c>
      <c r="DI33" s="55">
        <f t="shared" si="9"/>
        <v>0</v>
      </c>
      <c r="DJ33" s="55">
        <f t="shared" si="9"/>
        <v>0</v>
      </c>
    </row>
    <row r="34" spans="1:114">
      <c r="A34" s="100" t="s">
        <v>257</v>
      </c>
      <c r="B34" s="233" t="s">
        <v>277</v>
      </c>
      <c r="C34" s="167" t="s">
        <v>45</v>
      </c>
      <c r="D34" s="167" t="s">
        <v>45</v>
      </c>
      <c r="E34" s="2" t="s">
        <v>46</v>
      </c>
      <c r="F34" s="212" t="s">
        <v>25</v>
      </c>
      <c r="G34" s="213"/>
      <c r="H34" s="213"/>
      <c r="I34" s="213"/>
      <c r="J34" s="213"/>
      <c r="K34" s="214"/>
      <c r="L34" s="164"/>
      <c r="M34" s="7">
        <v>25959</v>
      </c>
      <c r="N34" s="6">
        <f>SUMIF($T$6:$DJ$6,"&lt;="&amp;$R$2,$T34:$DJ34)</f>
        <v>0</v>
      </c>
      <c r="O34" s="6">
        <f>P34-N34</f>
        <v>0</v>
      </c>
      <c r="P34" s="6">
        <f>SUMIF($T$6:$DJ$6,"&lt;="&amp;$Q$3,$T34:$DJ34)</f>
        <v>0</v>
      </c>
      <c r="Q34" s="6">
        <f>M34-P34</f>
        <v>25959</v>
      </c>
      <c r="R34" s="6"/>
      <c r="S34" s="60"/>
      <c r="T34" s="6"/>
      <c r="U34" s="65"/>
      <c r="V34" s="72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</row>
    <row r="35" spans="1:114">
      <c r="A35" s="100" t="s">
        <v>257</v>
      </c>
      <c r="B35" s="233"/>
      <c r="C35" s="167" t="s">
        <v>45</v>
      </c>
      <c r="D35" s="167" t="s">
        <v>45</v>
      </c>
      <c r="E35" s="2" t="s">
        <v>47</v>
      </c>
      <c r="F35" s="212" t="s">
        <v>32</v>
      </c>
      <c r="G35" s="213"/>
      <c r="H35" s="213"/>
      <c r="I35" s="213"/>
      <c r="J35" s="213"/>
      <c r="K35" s="214"/>
      <c r="L35" s="164"/>
      <c r="M35" s="7">
        <v>24992</v>
      </c>
      <c r="N35" s="6">
        <f>SUMIF($T$6:$DJ$6,"&lt;="&amp;$R$2,$T35:$DJ35)</f>
        <v>0</v>
      </c>
      <c r="O35" s="6">
        <f>P35-N35</f>
        <v>0</v>
      </c>
      <c r="P35" s="6">
        <f>SUMIF($T$6:$DJ$6,"&lt;="&amp;$Q$3,$T35:$DJ35)</f>
        <v>0</v>
      </c>
      <c r="Q35" s="6">
        <f>M35-P35</f>
        <v>24992</v>
      </c>
      <c r="R35" s="6"/>
      <c r="S35" s="60"/>
      <c r="T35" s="6"/>
      <c r="U35" s="65"/>
      <c r="V35" s="72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</row>
    <row r="36" spans="1:114">
      <c r="A36" s="100"/>
      <c r="B36" s="233"/>
      <c r="C36" s="5"/>
      <c r="D36" s="5"/>
      <c r="E36" s="3"/>
      <c r="F36" s="1"/>
      <c r="G36" s="1"/>
      <c r="H36" s="1"/>
      <c r="I36" s="1"/>
      <c r="J36" s="1"/>
      <c r="K36" s="1"/>
      <c r="L36" s="1"/>
      <c r="M36" s="8">
        <f>SUM(M34:M35)</f>
        <v>50951</v>
      </c>
      <c r="N36" s="8">
        <f>SUM(N34:N35)</f>
        <v>0</v>
      </c>
      <c r="O36" s="8">
        <f>SUM(O34:O35)</f>
        <v>0</v>
      </c>
      <c r="P36" s="8">
        <f>SUM(P34:P35)</f>
        <v>0</v>
      </c>
      <c r="Q36" s="8">
        <f>SUM(Q34:Q35)</f>
        <v>50951</v>
      </c>
      <c r="R36" s="8"/>
      <c r="S36" s="61"/>
      <c r="T36" s="55">
        <f>SUM(T34:T35)</f>
        <v>0</v>
      </c>
      <c r="U36" s="66">
        <v>0</v>
      </c>
      <c r="V36" s="73">
        <f t="shared" ref="V36:CG36" si="10">SUM(V34:V35)</f>
        <v>0</v>
      </c>
      <c r="W36" s="55">
        <f t="shared" si="10"/>
        <v>0</v>
      </c>
      <c r="X36" s="55">
        <f t="shared" si="10"/>
        <v>0</v>
      </c>
      <c r="Y36" s="55">
        <f t="shared" si="10"/>
        <v>0</v>
      </c>
      <c r="Z36" s="55">
        <f t="shared" si="10"/>
        <v>0</v>
      </c>
      <c r="AA36" s="55">
        <f t="shared" si="10"/>
        <v>0</v>
      </c>
      <c r="AB36" s="55">
        <f t="shared" si="10"/>
        <v>0</v>
      </c>
      <c r="AC36" s="55">
        <f t="shared" si="10"/>
        <v>0</v>
      </c>
      <c r="AD36" s="55">
        <f t="shared" si="10"/>
        <v>0</v>
      </c>
      <c r="AE36" s="55">
        <f t="shared" si="10"/>
        <v>0</v>
      </c>
      <c r="AF36" s="55">
        <f t="shared" si="10"/>
        <v>0</v>
      </c>
      <c r="AG36" s="55">
        <f t="shared" si="10"/>
        <v>0</v>
      </c>
      <c r="AH36" s="55">
        <f t="shared" si="10"/>
        <v>0</v>
      </c>
      <c r="AI36" s="55">
        <f t="shared" si="10"/>
        <v>0</v>
      </c>
      <c r="AJ36" s="55">
        <f t="shared" si="10"/>
        <v>0</v>
      </c>
      <c r="AK36" s="55">
        <f t="shared" si="10"/>
        <v>0</v>
      </c>
      <c r="AL36" s="55">
        <f t="shared" si="10"/>
        <v>0</v>
      </c>
      <c r="AM36" s="55">
        <f t="shared" si="10"/>
        <v>0</v>
      </c>
      <c r="AN36" s="55">
        <f t="shared" si="10"/>
        <v>0</v>
      </c>
      <c r="AO36" s="55">
        <f t="shared" si="10"/>
        <v>0</v>
      </c>
      <c r="AP36" s="55">
        <f t="shared" si="10"/>
        <v>0</v>
      </c>
      <c r="AQ36" s="55">
        <f t="shared" si="10"/>
        <v>0</v>
      </c>
      <c r="AR36" s="55">
        <f t="shared" si="10"/>
        <v>0</v>
      </c>
      <c r="AS36" s="55">
        <f t="shared" si="10"/>
        <v>0</v>
      </c>
      <c r="AT36" s="55">
        <f t="shared" si="10"/>
        <v>0</v>
      </c>
      <c r="AU36" s="55">
        <f t="shared" si="10"/>
        <v>0</v>
      </c>
      <c r="AV36" s="55">
        <f t="shared" si="10"/>
        <v>0</v>
      </c>
      <c r="AW36" s="55">
        <f t="shared" si="10"/>
        <v>0</v>
      </c>
      <c r="AX36" s="55">
        <f t="shared" si="10"/>
        <v>0</v>
      </c>
      <c r="AY36" s="55">
        <f t="shared" si="10"/>
        <v>0</v>
      </c>
      <c r="AZ36" s="55">
        <f t="shared" si="10"/>
        <v>0</v>
      </c>
      <c r="BA36" s="55">
        <f t="shared" si="10"/>
        <v>0</v>
      </c>
      <c r="BB36" s="55">
        <f t="shared" si="10"/>
        <v>0</v>
      </c>
      <c r="BC36" s="55">
        <f t="shared" si="10"/>
        <v>0</v>
      </c>
      <c r="BD36" s="55">
        <f t="shared" si="10"/>
        <v>0</v>
      </c>
      <c r="BE36" s="55">
        <f t="shared" si="10"/>
        <v>0</v>
      </c>
      <c r="BF36" s="55">
        <f t="shared" si="10"/>
        <v>0</v>
      </c>
      <c r="BG36" s="55">
        <f t="shared" si="10"/>
        <v>0</v>
      </c>
      <c r="BH36" s="55">
        <f t="shared" si="10"/>
        <v>0</v>
      </c>
      <c r="BI36" s="55">
        <f t="shared" si="10"/>
        <v>0</v>
      </c>
      <c r="BJ36" s="55">
        <f t="shared" si="10"/>
        <v>0</v>
      </c>
      <c r="BK36" s="55">
        <f t="shared" si="10"/>
        <v>0</v>
      </c>
      <c r="BL36" s="55">
        <f t="shared" si="10"/>
        <v>0</v>
      </c>
      <c r="BM36" s="55">
        <f t="shared" si="10"/>
        <v>0</v>
      </c>
      <c r="BN36" s="55">
        <f t="shared" si="10"/>
        <v>0</v>
      </c>
      <c r="BO36" s="55">
        <f t="shared" si="10"/>
        <v>0</v>
      </c>
      <c r="BP36" s="55">
        <f t="shared" si="10"/>
        <v>0</v>
      </c>
      <c r="BQ36" s="55">
        <f t="shared" si="10"/>
        <v>0</v>
      </c>
      <c r="BR36" s="55">
        <f t="shared" si="10"/>
        <v>0</v>
      </c>
      <c r="BS36" s="55">
        <f t="shared" si="10"/>
        <v>0</v>
      </c>
      <c r="BT36" s="55">
        <f t="shared" si="10"/>
        <v>0</v>
      </c>
      <c r="BU36" s="55">
        <f t="shared" si="10"/>
        <v>0</v>
      </c>
      <c r="BV36" s="55">
        <f t="shared" si="10"/>
        <v>0</v>
      </c>
      <c r="BW36" s="55">
        <f t="shared" si="10"/>
        <v>0</v>
      </c>
      <c r="BX36" s="55">
        <f t="shared" si="10"/>
        <v>0</v>
      </c>
      <c r="BY36" s="55">
        <f t="shared" si="10"/>
        <v>0</v>
      </c>
      <c r="BZ36" s="55">
        <f t="shared" si="10"/>
        <v>0</v>
      </c>
      <c r="CA36" s="55">
        <f t="shared" si="10"/>
        <v>0</v>
      </c>
      <c r="CB36" s="55">
        <f t="shared" si="10"/>
        <v>0</v>
      </c>
      <c r="CC36" s="55">
        <f t="shared" si="10"/>
        <v>0</v>
      </c>
      <c r="CD36" s="55">
        <f t="shared" si="10"/>
        <v>0</v>
      </c>
      <c r="CE36" s="55">
        <f t="shared" si="10"/>
        <v>0</v>
      </c>
      <c r="CF36" s="55">
        <f t="shared" si="10"/>
        <v>0</v>
      </c>
      <c r="CG36" s="55">
        <f t="shared" si="10"/>
        <v>0</v>
      </c>
      <c r="CH36" s="55">
        <f t="shared" ref="CH36:DJ36" si="11">SUM(CH34:CH35)</f>
        <v>0</v>
      </c>
      <c r="CI36" s="55">
        <f t="shared" si="11"/>
        <v>0</v>
      </c>
      <c r="CJ36" s="55">
        <f t="shared" si="11"/>
        <v>0</v>
      </c>
      <c r="CK36" s="55">
        <f t="shared" si="11"/>
        <v>0</v>
      </c>
      <c r="CL36" s="55">
        <f t="shared" si="11"/>
        <v>0</v>
      </c>
      <c r="CM36" s="55">
        <f t="shared" si="11"/>
        <v>0</v>
      </c>
      <c r="CN36" s="55">
        <f t="shared" si="11"/>
        <v>0</v>
      </c>
      <c r="CO36" s="55">
        <f t="shared" si="11"/>
        <v>0</v>
      </c>
      <c r="CP36" s="55">
        <f t="shared" si="11"/>
        <v>0</v>
      </c>
      <c r="CQ36" s="55">
        <f t="shared" si="11"/>
        <v>0</v>
      </c>
      <c r="CR36" s="55">
        <f t="shared" si="11"/>
        <v>0</v>
      </c>
      <c r="CS36" s="55">
        <f t="shared" si="11"/>
        <v>0</v>
      </c>
      <c r="CT36" s="55">
        <f t="shared" si="11"/>
        <v>0</v>
      </c>
      <c r="CU36" s="55">
        <f t="shared" si="11"/>
        <v>0</v>
      </c>
      <c r="CV36" s="55">
        <f t="shared" si="11"/>
        <v>0</v>
      </c>
      <c r="CW36" s="55">
        <f t="shared" si="11"/>
        <v>0</v>
      </c>
      <c r="CX36" s="55">
        <f t="shared" si="11"/>
        <v>0</v>
      </c>
      <c r="CY36" s="55">
        <f t="shared" si="11"/>
        <v>0</v>
      </c>
      <c r="CZ36" s="55">
        <f t="shared" si="11"/>
        <v>0</v>
      </c>
      <c r="DA36" s="55">
        <f t="shared" si="11"/>
        <v>0</v>
      </c>
      <c r="DB36" s="55">
        <f t="shared" si="11"/>
        <v>0</v>
      </c>
      <c r="DC36" s="55">
        <f t="shared" si="11"/>
        <v>0</v>
      </c>
      <c r="DD36" s="55">
        <f t="shared" si="11"/>
        <v>0</v>
      </c>
      <c r="DE36" s="55">
        <f t="shared" si="11"/>
        <v>0</v>
      </c>
      <c r="DF36" s="55">
        <f t="shared" si="11"/>
        <v>0</v>
      </c>
      <c r="DG36" s="55">
        <f t="shared" si="11"/>
        <v>0</v>
      </c>
      <c r="DH36" s="55">
        <f t="shared" si="11"/>
        <v>0</v>
      </c>
      <c r="DI36" s="55">
        <f t="shared" si="11"/>
        <v>0</v>
      </c>
      <c r="DJ36" s="55">
        <f t="shared" si="11"/>
        <v>0</v>
      </c>
    </row>
    <row r="37" spans="1:114">
      <c r="A37" s="100" t="s">
        <v>257</v>
      </c>
      <c r="B37" s="233" t="s">
        <v>278</v>
      </c>
      <c r="C37" s="167" t="s">
        <v>48</v>
      </c>
      <c r="D37" s="167" t="s">
        <v>48</v>
      </c>
      <c r="E37" s="2" t="s">
        <v>49</v>
      </c>
      <c r="F37" s="212" t="s">
        <v>50</v>
      </c>
      <c r="G37" s="213"/>
      <c r="H37" s="213"/>
      <c r="I37" s="213"/>
      <c r="J37" s="213"/>
      <c r="K37" s="214"/>
      <c r="L37" s="164"/>
      <c r="M37" s="7">
        <v>6186</v>
      </c>
      <c r="N37" s="6">
        <f>SUMIF($T$6:$DJ$6,"&lt;="&amp;$R$2,$T37:$DJ37)</f>
        <v>0</v>
      </c>
      <c r="O37" s="6">
        <f>P37-N37</f>
        <v>0</v>
      </c>
      <c r="P37" s="6">
        <f>SUMIF($T$6:$DJ$6,"&lt;="&amp;$Q$3,$T37:$DJ37)</f>
        <v>0</v>
      </c>
      <c r="Q37" s="6">
        <f>M37-P37</f>
        <v>6186</v>
      </c>
      <c r="R37" s="6"/>
      <c r="S37" s="60"/>
      <c r="T37" s="6"/>
      <c r="U37" s="65"/>
      <c r="V37" s="72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</row>
    <row r="38" spans="1:114">
      <c r="A38" s="100" t="s">
        <v>257</v>
      </c>
      <c r="B38" s="233"/>
      <c r="C38" s="167" t="s">
        <v>48</v>
      </c>
      <c r="D38" s="167" t="s">
        <v>48</v>
      </c>
      <c r="E38" s="2" t="s">
        <v>51</v>
      </c>
      <c r="F38" s="212" t="s">
        <v>52</v>
      </c>
      <c r="G38" s="213"/>
      <c r="H38" s="213"/>
      <c r="I38" s="213"/>
      <c r="J38" s="213"/>
      <c r="K38" s="214"/>
      <c r="L38" s="164"/>
      <c r="M38" s="7">
        <v>6780</v>
      </c>
      <c r="N38" s="6">
        <f>SUMIF($T$6:$DJ$6,"&lt;="&amp;$R$2,$T38:$DJ38)</f>
        <v>0</v>
      </c>
      <c r="O38" s="6">
        <f>P38-N38</f>
        <v>0</v>
      </c>
      <c r="P38" s="6">
        <f>SUMIF($T$6:$DJ$6,"&lt;="&amp;$Q$3,$T38:$DJ38)</f>
        <v>0</v>
      </c>
      <c r="Q38" s="6">
        <f>M38-P38</f>
        <v>6780</v>
      </c>
      <c r="R38" s="6"/>
      <c r="S38" s="60"/>
      <c r="T38" s="6"/>
      <c r="U38" s="65"/>
      <c r="V38" s="72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</row>
    <row r="39" spans="1:114">
      <c r="A39" s="100"/>
      <c r="B39" s="233"/>
      <c r="C39" s="5"/>
      <c r="D39" s="5"/>
      <c r="E39" s="3"/>
      <c r="F39" s="1"/>
      <c r="G39" s="1"/>
      <c r="H39" s="1"/>
      <c r="I39" s="1"/>
      <c r="J39" s="1"/>
      <c r="K39" s="1"/>
      <c r="L39" s="1"/>
      <c r="M39" s="8">
        <f>SUM(M37:M38)</f>
        <v>12966</v>
      </c>
      <c r="N39" s="8">
        <f>SUM(N37:N38)</f>
        <v>0</v>
      </c>
      <c r="O39" s="8">
        <f>SUM(O37:O38)</f>
        <v>0</v>
      </c>
      <c r="P39" s="8">
        <f>SUM(P37:P38)</f>
        <v>0</v>
      </c>
      <c r="Q39" s="8">
        <f>SUM(Q37:Q38)</f>
        <v>12966</v>
      </c>
      <c r="R39" s="8"/>
      <c r="S39" s="61"/>
      <c r="T39" s="57">
        <f>SUM(T37:T38)</f>
        <v>0</v>
      </c>
      <c r="U39" s="67">
        <v>0</v>
      </c>
      <c r="V39" s="74">
        <f t="shared" ref="V39:CG39" si="12">SUM(V37:V38)</f>
        <v>0</v>
      </c>
      <c r="W39" s="57">
        <f t="shared" si="12"/>
        <v>0</v>
      </c>
      <c r="X39" s="57">
        <f t="shared" si="12"/>
        <v>0</v>
      </c>
      <c r="Y39" s="57">
        <f t="shared" si="12"/>
        <v>0</v>
      </c>
      <c r="Z39" s="57">
        <f t="shared" si="12"/>
        <v>0</v>
      </c>
      <c r="AA39" s="57">
        <f t="shared" si="12"/>
        <v>0</v>
      </c>
      <c r="AB39" s="57">
        <f t="shared" si="12"/>
        <v>0</v>
      </c>
      <c r="AC39" s="57">
        <f t="shared" si="12"/>
        <v>0</v>
      </c>
      <c r="AD39" s="57">
        <f t="shared" si="12"/>
        <v>0</v>
      </c>
      <c r="AE39" s="57">
        <f t="shared" si="12"/>
        <v>0</v>
      </c>
      <c r="AF39" s="57">
        <f t="shared" si="12"/>
        <v>0</v>
      </c>
      <c r="AG39" s="57">
        <f t="shared" si="12"/>
        <v>0</v>
      </c>
      <c r="AH39" s="57">
        <f t="shared" si="12"/>
        <v>0</v>
      </c>
      <c r="AI39" s="57">
        <f t="shared" si="12"/>
        <v>0</v>
      </c>
      <c r="AJ39" s="57">
        <f t="shared" si="12"/>
        <v>0</v>
      </c>
      <c r="AK39" s="57">
        <f t="shared" si="12"/>
        <v>0</v>
      </c>
      <c r="AL39" s="57">
        <f t="shared" si="12"/>
        <v>0</v>
      </c>
      <c r="AM39" s="57">
        <f t="shared" si="12"/>
        <v>0</v>
      </c>
      <c r="AN39" s="57">
        <f t="shared" si="12"/>
        <v>0</v>
      </c>
      <c r="AO39" s="57">
        <f t="shared" si="12"/>
        <v>0</v>
      </c>
      <c r="AP39" s="57">
        <f t="shared" si="12"/>
        <v>0</v>
      </c>
      <c r="AQ39" s="57">
        <f t="shared" si="12"/>
        <v>0</v>
      </c>
      <c r="AR39" s="57">
        <f t="shared" si="12"/>
        <v>0</v>
      </c>
      <c r="AS39" s="57">
        <f t="shared" si="12"/>
        <v>0</v>
      </c>
      <c r="AT39" s="57">
        <f t="shared" si="12"/>
        <v>0</v>
      </c>
      <c r="AU39" s="57">
        <f t="shared" si="12"/>
        <v>0</v>
      </c>
      <c r="AV39" s="57">
        <f t="shared" si="12"/>
        <v>0</v>
      </c>
      <c r="AW39" s="57">
        <f t="shared" si="12"/>
        <v>0</v>
      </c>
      <c r="AX39" s="57">
        <f t="shared" si="12"/>
        <v>0</v>
      </c>
      <c r="AY39" s="57">
        <f t="shared" si="12"/>
        <v>0</v>
      </c>
      <c r="AZ39" s="57">
        <f t="shared" si="12"/>
        <v>0</v>
      </c>
      <c r="BA39" s="57">
        <f t="shared" si="12"/>
        <v>0</v>
      </c>
      <c r="BB39" s="57">
        <f t="shared" si="12"/>
        <v>0</v>
      </c>
      <c r="BC39" s="57">
        <f t="shared" si="12"/>
        <v>0</v>
      </c>
      <c r="BD39" s="57">
        <f t="shared" si="12"/>
        <v>0</v>
      </c>
      <c r="BE39" s="57">
        <f t="shared" si="12"/>
        <v>0</v>
      </c>
      <c r="BF39" s="57">
        <f t="shared" si="12"/>
        <v>0</v>
      </c>
      <c r="BG39" s="57">
        <f t="shared" si="12"/>
        <v>0</v>
      </c>
      <c r="BH39" s="57">
        <f t="shared" si="12"/>
        <v>0</v>
      </c>
      <c r="BI39" s="57">
        <f t="shared" si="12"/>
        <v>0</v>
      </c>
      <c r="BJ39" s="57">
        <f t="shared" si="12"/>
        <v>0</v>
      </c>
      <c r="BK39" s="57">
        <f t="shared" si="12"/>
        <v>0</v>
      </c>
      <c r="BL39" s="57">
        <f t="shared" si="12"/>
        <v>0</v>
      </c>
      <c r="BM39" s="57">
        <f t="shared" si="12"/>
        <v>0</v>
      </c>
      <c r="BN39" s="57">
        <f t="shared" si="12"/>
        <v>0</v>
      </c>
      <c r="BO39" s="57">
        <f t="shared" si="12"/>
        <v>0</v>
      </c>
      <c r="BP39" s="57">
        <f t="shared" si="12"/>
        <v>0</v>
      </c>
      <c r="BQ39" s="57">
        <f t="shared" si="12"/>
        <v>0</v>
      </c>
      <c r="BR39" s="57">
        <f t="shared" si="12"/>
        <v>0</v>
      </c>
      <c r="BS39" s="57">
        <f t="shared" si="12"/>
        <v>0</v>
      </c>
      <c r="BT39" s="57">
        <f t="shared" si="12"/>
        <v>0</v>
      </c>
      <c r="BU39" s="57">
        <f t="shared" si="12"/>
        <v>0</v>
      </c>
      <c r="BV39" s="57">
        <f t="shared" si="12"/>
        <v>0</v>
      </c>
      <c r="BW39" s="57">
        <f t="shared" si="12"/>
        <v>0</v>
      </c>
      <c r="BX39" s="57">
        <f t="shared" si="12"/>
        <v>0</v>
      </c>
      <c r="BY39" s="57">
        <f t="shared" si="12"/>
        <v>0</v>
      </c>
      <c r="BZ39" s="57">
        <f t="shared" si="12"/>
        <v>0</v>
      </c>
      <c r="CA39" s="57">
        <f t="shared" si="12"/>
        <v>0</v>
      </c>
      <c r="CB39" s="57">
        <f t="shared" si="12"/>
        <v>0</v>
      </c>
      <c r="CC39" s="57">
        <f t="shared" si="12"/>
        <v>0</v>
      </c>
      <c r="CD39" s="57">
        <f t="shared" si="12"/>
        <v>0</v>
      </c>
      <c r="CE39" s="57">
        <f t="shared" si="12"/>
        <v>0</v>
      </c>
      <c r="CF39" s="57">
        <f t="shared" si="12"/>
        <v>0</v>
      </c>
      <c r="CG39" s="57">
        <f t="shared" si="12"/>
        <v>0</v>
      </c>
      <c r="CH39" s="57">
        <f t="shared" ref="CH39:DJ39" si="13">SUM(CH37:CH38)</f>
        <v>0</v>
      </c>
      <c r="CI39" s="57">
        <f t="shared" si="13"/>
        <v>0</v>
      </c>
      <c r="CJ39" s="57">
        <f t="shared" si="13"/>
        <v>0</v>
      </c>
      <c r="CK39" s="57">
        <f t="shared" si="13"/>
        <v>0</v>
      </c>
      <c r="CL39" s="57">
        <f t="shared" si="13"/>
        <v>0</v>
      </c>
      <c r="CM39" s="57">
        <f t="shared" si="13"/>
        <v>0</v>
      </c>
      <c r="CN39" s="57">
        <f t="shared" si="13"/>
        <v>0</v>
      </c>
      <c r="CO39" s="57">
        <f t="shared" si="13"/>
        <v>0</v>
      </c>
      <c r="CP39" s="57">
        <f t="shared" si="13"/>
        <v>0</v>
      </c>
      <c r="CQ39" s="57">
        <f t="shared" si="13"/>
        <v>0</v>
      </c>
      <c r="CR39" s="57">
        <f t="shared" si="13"/>
        <v>0</v>
      </c>
      <c r="CS39" s="57">
        <f t="shared" si="13"/>
        <v>0</v>
      </c>
      <c r="CT39" s="57">
        <f t="shared" si="13"/>
        <v>0</v>
      </c>
      <c r="CU39" s="57">
        <f t="shared" si="13"/>
        <v>0</v>
      </c>
      <c r="CV39" s="57">
        <f t="shared" si="13"/>
        <v>0</v>
      </c>
      <c r="CW39" s="57">
        <f t="shared" si="13"/>
        <v>0</v>
      </c>
      <c r="CX39" s="57">
        <f t="shared" si="13"/>
        <v>0</v>
      </c>
      <c r="CY39" s="57">
        <f t="shared" si="13"/>
        <v>0</v>
      </c>
      <c r="CZ39" s="57">
        <f t="shared" si="13"/>
        <v>0</v>
      </c>
      <c r="DA39" s="57">
        <f t="shared" si="13"/>
        <v>0</v>
      </c>
      <c r="DB39" s="57">
        <f t="shared" si="13"/>
        <v>0</v>
      </c>
      <c r="DC39" s="57">
        <f t="shared" si="13"/>
        <v>0</v>
      </c>
      <c r="DD39" s="57">
        <f t="shared" si="13"/>
        <v>0</v>
      </c>
      <c r="DE39" s="57">
        <f t="shared" si="13"/>
        <v>0</v>
      </c>
      <c r="DF39" s="57">
        <f t="shared" si="13"/>
        <v>0</v>
      </c>
      <c r="DG39" s="57">
        <f t="shared" si="13"/>
        <v>0</v>
      </c>
      <c r="DH39" s="57">
        <f t="shared" si="13"/>
        <v>0</v>
      </c>
      <c r="DI39" s="57">
        <f t="shared" si="13"/>
        <v>0</v>
      </c>
      <c r="DJ39" s="57">
        <f t="shared" si="13"/>
        <v>0</v>
      </c>
    </row>
    <row r="40" spans="1:114">
      <c r="A40" s="100" t="s">
        <v>257</v>
      </c>
      <c r="B40" s="209" t="s">
        <v>279</v>
      </c>
      <c r="C40" s="168" t="s">
        <v>53</v>
      </c>
      <c r="D40" s="168" t="s">
        <v>53</v>
      </c>
      <c r="E40" s="2" t="s">
        <v>54</v>
      </c>
      <c r="F40" s="212" t="s">
        <v>55</v>
      </c>
      <c r="G40" s="213"/>
      <c r="H40" s="213"/>
      <c r="I40" s="213"/>
      <c r="J40" s="213"/>
      <c r="K40" s="214"/>
      <c r="L40" s="164"/>
      <c r="M40" s="7">
        <v>16400</v>
      </c>
      <c r="N40" s="6">
        <f t="shared" ref="N40:N46" si="14">SUMIF($T$6:$DJ$6,"&lt;="&amp;$R$2,$T40:$DJ40)</f>
        <v>0</v>
      </c>
      <c r="O40" s="6">
        <f t="shared" ref="O40:O46" si="15">P40-N40</f>
        <v>0</v>
      </c>
      <c r="P40" s="6">
        <f t="shared" ref="P40:P46" si="16">SUMIF($T$6:$DJ$6,"&lt;="&amp;$Q$3,$T40:$DJ40)</f>
        <v>0</v>
      </c>
      <c r="Q40" s="6">
        <f t="shared" ref="Q40:Q46" si="17">M40-P40</f>
        <v>16400</v>
      </c>
      <c r="R40" s="6"/>
      <c r="S40" s="60"/>
      <c r="T40" s="6"/>
      <c r="U40" s="65"/>
      <c r="V40" s="72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</row>
    <row r="41" spans="1:114">
      <c r="A41" s="100" t="s">
        <v>257</v>
      </c>
      <c r="B41" s="210"/>
      <c r="C41" s="168" t="s">
        <v>53</v>
      </c>
      <c r="D41" s="168" t="s">
        <v>53</v>
      </c>
      <c r="E41" s="2" t="s">
        <v>56</v>
      </c>
      <c r="F41" s="212" t="s">
        <v>57</v>
      </c>
      <c r="G41" s="213"/>
      <c r="H41" s="213"/>
      <c r="I41" s="213"/>
      <c r="J41" s="213"/>
      <c r="K41" s="214"/>
      <c r="L41" s="164"/>
      <c r="M41" s="7">
        <v>45316</v>
      </c>
      <c r="N41" s="6">
        <f t="shared" si="14"/>
        <v>0</v>
      </c>
      <c r="O41" s="6">
        <f t="shared" si="15"/>
        <v>0</v>
      </c>
      <c r="P41" s="6">
        <f t="shared" si="16"/>
        <v>0</v>
      </c>
      <c r="Q41" s="6">
        <f t="shared" si="17"/>
        <v>45316</v>
      </c>
      <c r="R41" s="6"/>
      <c r="S41" s="60"/>
      <c r="T41" s="6"/>
      <c r="U41" s="65"/>
      <c r="V41" s="72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</row>
    <row r="42" spans="1:114">
      <c r="A42" s="100" t="s">
        <v>257</v>
      </c>
      <c r="B42" s="210"/>
      <c r="C42" s="168" t="s">
        <v>53</v>
      </c>
      <c r="D42" s="168" t="s">
        <v>53</v>
      </c>
      <c r="E42" s="2" t="s">
        <v>58</v>
      </c>
      <c r="F42" s="212" t="s">
        <v>59</v>
      </c>
      <c r="G42" s="213"/>
      <c r="H42" s="213"/>
      <c r="I42" s="213"/>
      <c r="J42" s="213"/>
      <c r="K42" s="214"/>
      <c r="L42" s="164"/>
      <c r="M42" s="7">
        <v>6736</v>
      </c>
      <c r="N42" s="6">
        <f t="shared" si="14"/>
        <v>0</v>
      </c>
      <c r="O42" s="6">
        <f t="shared" si="15"/>
        <v>0</v>
      </c>
      <c r="P42" s="6">
        <f t="shared" si="16"/>
        <v>0</v>
      </c>
      <c r="Q42" s="6">
        <f t="shared" si="17"/>
        <v>6736</v>
      </c>
      <c r="R42" s="6"/>
      <c r="S42" s="60"/>
      <c r="T42" s="6"/>
      <c r="U42" s="65"/>
      <c r="V42" s="72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</row>
    <row r="43" spans="1:114">
      <c r="A43" s="100" t="s">
        <v>257</v>
      </c>
      <c r="B43" s="210"/>
      <c r="C43" s="168" t="s">
        <v>53</v>
      </c>
      <c r="D43" s="168" t="s">
        <v>53</v>
      </c>
      <c r="E43" s="2" t="s">
        <v>60</v>
      </c>
      <c r="F43" s="212" t="s">
        <v>50</v>
      </c>
      <c r="G43" s="213"/>
      <c r="H43" s="213"/>
      <c r="I43" s="213"/>
      <c r="J43" s="213"/>
      <c r="K43" s="214"/>
      <c r="L43" s="164"/>
      <c r="M43" s="7">
        <v>17153</v>
      </c>
      <c r="N43" s="6">
        <f t="shared" si="14"/>
        <v>0</v>
      </c>
      <c r="O43" s="6">
        <f t="shared" si="15"/>
        <v>0</v>
      </c>
      <c r="P43" s="6">
        <f t="shared" si="16"/>
        <v>0</v>
      </c>
      <c r="Q43" s="6">
        <f t="shared" si="17"/>
        <v>17153</v>
      </c>
      <c r="R43" s="6"/>
      <c r="S43" s="60"/>
      <c r="T43" s="6"/>
      <c r="U43" s="65"/>
      <c r="V43" s="72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</row>
    <row r="44" spans="1:114">
      <c r="A44" s="100" t="s">
        <v>257</v>
      </c>
      <c r="B44" s="210"/>
      <c r="C44" s="168" t="s">
        <v>53</v>
      </c>
      <c r="D44" s="168" t="s">
        <v>53</v>
      </c>
      <c r="E44" s="2" t="s">
        <v>61</v>
      </c>
      <c r="F44" s="212" t="s">
        <v>62</v>
      </c>
      <c r="G44" s="213"/>
      <c r="H44" s="213"/>
      <c r="I44" s="213"/>
      <c r="J44" s="213"/>
      <c r="K44" s="214"/>
      <c r="L44" s="164"/>
      <c r="M44" s="7">
        <v>77597</v>
      </c>
      <c r="N44" s="6">
        <f t="shared" si="14"/>
        <v>0</v>
      </c>
      <c r="O44" s="6">
        <f t="shared" si="15"/>
        <v>0</v>
      </c>
      <c r="P44" s="6">
        <f t="shared" si="16"/>
        <v>0</v>
      </c>
      <c r="Q44" s="6">
        <f t="shared" si="17"/>
        <v>77597</v>
      </c>
      <c r="R44" s="6"/>
      <c r="S44" s="60"/>
      <c r="T44" s="6"/>
      <c r="U44" s="65"/>
      <c r="V44" s="72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</row>
    <row r="45" spans="1:114">
      <c r="A45" s="100" t="s">
        <v>257</v>
      </c>
      <c r="B45" s="210"/>
      <c r="C45" s="168" t="s">
        <v>53</v>
      </c>
      <c r="D45" s="168" t="s">
        <v>53</v>
      </c>
      <c r="E45" s="2" t="s">
        <v>63</v>
      </c>
      <c r="F45" s="212" t="s">
        <v>52</v>
      </c>
      <c r="G45" s="213"/>
      <c r="H45" s="213"/>
      <c r="I45" s="213"/>
      <c r="J45" s="213"/>
      <c r="K45" s="214"/>
      <c r="L45" s="164"/>
      <c r="M45" s="7">
        <v>19846</v>
      </c>
      <c r="N45" s="6">
        <f t="shared" si="14"/>
        <v>0</v>
      </c>
      <c r="O45" s="6">
        <f t="shared" si="15"/>
        <v>0</v>
      </c>
      <c r="P45" s="6">
        <f t="shared" si="16"/>
        <v>0</v>
      </c>
      <c r="Q45" s="6">
        <f t="shared" si="17"/>
        <v>19846</v>
      </c>
      <c r="R45" s="6"/>
      <c r="S45" s="60"/>
      <c r="T45" s="6"/>
      <c r="U45" s="65"/>
      <c r="V45" s="72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</row>
    <row r="46" spans="1:114">
      <c r="A46" s="100" t="s">
        <v>257</v>
      </c>
      <c r="B46" s="210"/>
      <c r="C46" s="168" t="s">
        <v>53</v>
      </c>
      <c r="D46" s="168" t="s">
        <v>53</v>
      </c>
      <c r="E46" s="2" t="s">
        <v>64</v>
      </c>
      <c r="F46" s="212" t="s">
        <v>65</v>
      </c>
      <c r="G46" s="213"/>
      <c r="H46" s="213"/>
      <c r="I46" s="213"/>
      <c r="J46" s="213"/>
      <c r="K46" s="214"/>
      <c r="L46" s="164"/>
      <c r="M46" s="7">
        <v>88325</v>
      </c>
      <c r="N46" s="6">
        <f t="shared" si="14"/>
        <v>0</v>
      </c>
      <c r="O46" s="6">
        <f t="shared" si="15"/>
        <v>0</v>
      </c>
      <c r="P46" s="6">
        <f t="shared" si="16"/>
        <v>0</v>
      </c>
      <c r="Q46" s="6">
        <f t="shared" si="17"/>
        <v>88325</v>
      </c>
      <c r="R46" s="6"/>
      <c r="S46" s="60"/>
      <c r="T46" s="6"/>
      <c r="U46" s="65"/>
      <c r="V46" s="72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</row>
    <row r="47" spans="1:114">
      <c r="A47" s="100"/>
      <c r="B47" s="211"/>
      <c r="C47" s="168"/>
      <c r="D47" s="168"/>
      <c r="E47" s="3"/>
      <c r="F47" s="1"/>
      <c r="G47" s="1"/>
      <c r="H47" s="1"/>
      <c r="I47" s="1"/>
      <c r="J47" s="1"/>
      <c r="K47" s="1"/>
      <c r="L47" s="1"/>
      <c r="M47" s="8">
        <f>SUM(M40:M46)</f>
        <v>271373</v>
      </c>
      <c r="N47" s="8">
        <f>SUM(N40:N46)</f>
        <v>0</v>
      </c>
      <c r="O47" s="8">
        <f>SUM(O40:O46)</f>
        <v>0</v>
      </c>
      <c r="P47" s="8">
        <f>SUM(P40:P46)</f>
        <v>0</v>
      </c>
      <c r="Q47" s="8">
        <f>SUM(Q40:Q46)</f>
        <v>271373</v>
      </c>
      <c r="R47" s="8"/>
      <c r="S47" s="61"/>
      <c r="T47" s="57">
        <f>SUM(T40:T46)</f>
        <v>0</v>
      </c>
      <c r="U47" s="67">
        <v>0</v>
      </c>
      <c r="V47" s="74">
        <f t="shared" ref="V47:CG47" si="18">SUM(V40:V46)</f>
        <v>0</v>
      </c>
      <c r="W47" s="57">
        <f t="shared" si="18"/>
        <v>0</v>
      </c>
      <c r="X47" s="57">
        <f t="shared" si="18"/>
        <v>0</v>
      </c>
      <c r="Y47" s="57">
        <f t="shared" si="18"/>
        <v>0</v>
      </c>
      <c r="Z47" s="57">
        <f t="shared" si="18"/>
        <v>0</v>
      </c>
      <c r="AA47" s="57">
        <f t="shared" si="18"/>
        <v>0</v>
      </c>
      <c r="AB47" s="57">
        <f t="shared" si="18"/>
        <v>0</v>
      </c>
      <c r="AC47" s="57">
        <f t="shared" si="18"/>
        <v>0</v>
      </c>
      <c r="AD47" s="57">
        <f t="shared" si="18"/>
        <v>0</v>
      </c>
      <c r="AE47" s="57">
        <f t="shared" si="18"/>
        <v>0</v>
      </c>
      <c r="AF47" s="57">
        <f t="shared" si="18"/>
        <v>0</v>
      </c>
      <c r="AG47" s="57">
        <f t="shared" si="18"/>
        <v>0</v>
      </c>
      <c r="AH47" s="57">
        <f t="shared" si="18"/>
        <v>0</v>
      </c>
      <c r="AI47" s="57">
        <f t="shared" si="18"/>
        <v>0</v>
      </c>
      <c r="AJ47" s="57">
        <f t="shared" si="18"/>
        <v>0</v>
      </c>
      <c r="AK47" s="57">
        <f t="shared" si="18"/>
        <v>0</v>
      </c>
      <c r="AL47" s="57">
        <f t="shared" si="18"/>
        <v>0</v>
      </c>
      <c r="AM47" s="57">
        <f t="shared" si="18"/>
        <v>0</v>
      </c>
      <c r="AN47" s="57">
        <f t="shared" si="18"/>
        <v>0</v>
      </c>
      <c r="AO47" s="57">
        <f t="shared" si="18"/>
        <v>0</v>
      </c>
      <c r="AP47" s="57">
        <f t="shared" si="18"/>
        <v>0</v>
      </c>
      <c r="AQ47" s="57">
        <f t="shared" si="18"/>
        <v>0</v>
      </c>
      <c r="AR47" s="57">
        <f t="shared" si="18"/>
        <v>0</v>
      </c>
      <c r="AS47" s="57">
        <f t="shared" si="18"/>
        <v>0</v>
      </c>
      <c r="AT47" s="57">
        <f t="shared" si="18"/>
        <v>0</v>
      </c>
      <c r="AU47" s="57">
        <f t="shared" si="18"/>
        <v>0</v>
      </c>
      <c r="AV47" s="57">
        <f t="shared" si="18"/>
        <v>0</v>
      </c>
      <c r="AW47" s="57">
        <f t="shared" si="18"/>
        <v>0</v>
      </c>
      <c r="AX47" s="57">
        <f t="shared" si="18"/>
        <v>0</v>
      </c>
      <c r="AY47" s="57">
        <f t="shared" si="18"/>
        <v>0</v>
      </c>
      <c r="AZ47" s="57">
        <f t="shared" si="18"/>
        <v>0</v>
      </c>
      <c r="BA47" s="57">
        <f t="shared" si="18"/>
        <v>0</v>
      </c>
      <c r="BB47" s="57">
        <f t="shared" si="18"/>
        <v>0</v>
      </c>
      <c r="BC47" s="57">
        <f t="shared" si="18"/>
        <v>0</v>
      </c>
      <c r="BD47" s="57">
        <f t="shared" si="18"/>
        <v>0</v>
      </c>
      <c r="BE47" s="57">
        <f t="shared" si="18"/>
        <v>0</v>
      </c>
      <c r="BF47" s="57">
        <f t="shared" si="18"/>
        <v>0</v>
      </c>
      <c r="BG47" s="57">
        <f t="shared" si="18"/>
        <v>0</v>
      </c>
      <c r="BH47" s="57">
        <f t="shared" si="18"/>
        <v>0</v>
      </c>
      <c r="BI47" s="57">
        <f t="shared" si="18"/>
        <v>0</v>
      </c>
      <c r="BJ47" s="57">
        <f t="shared" si="18"/>
        <v>0</v>
      </c>
      <c r="BK47" s="57">
        <f t="shared" si="18"/>
        <v>0</v>
      </c>
      <c r="BL47" s="57">
        <f t="shared" si="18"/>
        <v>0</v>
      </c>
      <c r="BM47" s="57">
        <f t="shared" si="18"/>
        <v>0</v>
      </c>
      <c r="BN47" s="57">
        <f t="shared" si="18"/>
        <v>0</v>
      </c>
      <c r="BO47" s="57">
        <f t="shared" si="18"/>
        <v>0</v>
      </c>
      <c r="BP47" s="57">
        <f t="shared" si="18"/>
        <v>0</v>
      </c>
      <c r="BQ47" s="57">
        <f t="shared" si="18"/>
        <v>0</v>
      </c>
      <c r="BR47" s="57">
        <f t="shared" si="18"/>
        <v>0</v>
      </c>
      <c r="BS47" s="57">
        <f t="shared" si="18"/>
        <v>0</v>
      </c>
      <c r="BT47" s="57">
        <f t="shared" si="18"/>
        <v>0</v>
      </c>
      <c r="BU47" s="57">
        <f t="shared" si="18"/>
        <v>0</v>
      </c>
      <c r="BV47" s="57">
        <f t="shared" si="18"/>
        <v>0</v>
      </c>
      <c r="BW47" s="57">
        <f t="shared" si="18"/>
        <v>0</v>
      </c>
      <c r="BX47" s="57">
        <f t="shared" si="18"/>
        <v>0</v>
      </c>
      <c r="BY47" s="57">
        <f t="shared" si="18"/>
        <v>0</v>
      </c>
      <c r="BZ47" s="57">
        <f t="shared" si="18"/>
        <v>0</v>
      </c>
      <c r="CA47" s="57">
        <f t="shared" si="18"/>
        <v>0</v>
      </c>
      <c r="CB47" s="57">
        <f t="shared" si="18"/>
        <v>0</v>
      </c>
      <c r="CC47" s="57">
        <f t="shared" si="18"/>
        <v>0</v>
      </c>
      <c r="CD47" s="57">
        <f t="shared" si="18"/>
        <v>0</v>
      </c>
      <c r="CE47" s="57">
        <f t="shared" si="18"/>
        <v>0</v>
      </c>
      <c r="CF47" s="57">
        <f t="shared" si="18"/>
        <v>0</v>
      </c>
      <c r="CG47" s="57">
        <f t="shared" si="18"/>
        <v>0</v>
      </c>
      <c r="CH47" s="57">
        <f t="shared" ref="CH47:DJ47" si="19">SUM(CH40:CH46)</f>
        <v>0</v>
      </c>
      <c r="CI47" s="57">
        <f t="shared" si="19"/>
        <v>0</v>
      </c>
      <c r="CJ47" s="57">
        <f t="shared" si="19"/>
        <v>0</v>
      </c>
      <c r="CK47" s="57">
        <f t="shared" si="19"/>
        <v>0</v>
      </c>
      <c r="CL47" s="57">
        <f t="shared" si="19"/>
        <v>0</v>
      </c>
      <c r="CM47" s="57">
        <f t="shared" si="19"/>
        <v>0</v>
      </c>
      <c r="CN47" s="57">
        <f t="shared" si="19"/>
        <v>0</v>
      </c>
      <c r="CO47" s="57">
        <f t="shared" si="19"/>
        <v>0</v>
      </c>
      <c r="CP47" s="57">
        <f t="shared" si="19"/>
        <v>0</v>
      </c>
      <c r="CQ47" s="57">
        <f t="shared" si="19"/>
        <v>0</v>
      </c>
      <c r="CR47" s="57">
        <f t="shared" si="19"/>
        <v>0</v>
      </c>
      <c r="CS47" s="57">
        <f t="shared" si="19"/>
        <v>0</v>
      </c>
      <c r="CT47" s="57">
        <f t="shared" si="19"/>
        <v>0</v>
      </c>
      <c r="CU47" s="57">
        <f t="shared" si="19"/>
        <v>0</v>
      </c>
      <c r="CV47" s="57">
        <f t="shared" si="19"/>
        <v>0</v>
      </c>
      <c r="CW47" s="57">
        <f t="shared" si="19"/>
        <v>0</v>
      </c>
      <c r="CX47" s="57">
        <f t="shared" si="19"/>
        <v>0</v>
      </c>
      <c r="CY47" s="57">
        <f t="shared" si="19"/>
        <v>0</v>
      </c>
      <c r="CZ47" s="57">
        <f t="shared" si="19"/>
        <v>0</v>
      </c>
      <c r="DA47" s="57">
        <f t="shared" si="19"/>
        <v>0</v>
      </c>
      <c r="DB47" s="57">
        <f t="shared" si="19"/>
        <v>0</v>
      </c>
      <c r="DC47" s="57">
        <f t="shared" si="19"/>
        <v>0</v>
      </c>
      <c r="DD47" s="57">
        <f t="shared" si="19"/>
        <v>0</v>
      </c>
      <c r="DE47" s="57">
        <f t="shared" si="19"/>
        <v>0</v>
      </c>
      <c r="DF47" s="57">
        <f t="shared" si="19"/>
        <v>0</v>
      </c>
      <c r="DG47" s="57">
        <f t="shared" si="19"/>
        <v>0</v>
      </c>
      <c r="DH47" s="57">
        <f t="shared" si="19"/>
        <v>0</v>
      </c>
      <c r="DI47" s="57">
        <f t="shared" si="19"/>
        <v>0</v>
      </c>
      <c r="DJ47" s="57">
        <f t="shared" si="19"/>
        <v>0</v>
      </c>
    </row>
    <row r="48" spans="1:114">
      <c r="A48" s="100" t="s">
        <v>257</v>
      </c>
      <c r="B48" s="209" t="s">
        <v>280</v>
      </c>
      <c r="C48" s="168" t="s">
        <v>66</v>
      </c>
      <c r="D48" s="168" t="s">
        <v>66</v>
      </c>
      <c r="E48" s="2" t="s">
        <v>67</v>
      </c>
      <c r="F48" s="212" t="s">
        <v>68</v>
      </c>
      <c r="G48" s="213"/>
      <c r="H48" s="213"/>
      <c r="I48" s="213"/>
      <c r="J48" s="213"/>
      <c r="K48" s="214"/>
      <c r="L48" s="164"/>
      <c r="M48" s="7">
        <v>4163</v>
      </c>
      <c r="N48" s="6">
        <f>SUMIF($T$6:$DJ$6,"&lt;="&amp;$R$2,$T48:$DJ48)</f>
        <v>0</v>
      </c>
      <c r="O48" s="6">
        <f>P48-N48</f>
        <v>0</v>
      </c>
      <c r="P48" s="6">
        <f>SUMIF($T$6:$DJ$6,"&lt;="&amp;$Q$3,$T48:$DJ48)</f>
        <v>0</v>
      </c>
      <c r="Q48" s="6">
        <f>M48-P48</f>
        <v>4163</v>
      </c>
      <c r="R48" s="6"/>
      <c r="S48" s="60"/>
      <c r="T48" s="6"/>
      <c r="U48" s="65"/>
      <c r="V48" s="72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</row>
    <row r="49" spans="1:114">
      <c r="A49" s="100" t="s">
        <v>257</v>
      </c>
      <c r="B49" s="210"/>
      <c r="C49" s="168" t="s">
        <v>66</v>
      </c>
      <c r="D49" s="168" t="s">
        <v>66</v>
      </c>
      <c r="E49" s="2" t="s">
        <v>69</v>
      </c>
      <c r="F49" s="212" t="s">
        <v>70</v>
      </c>
      <c r="G49" s="213"/>
      <c r="H49" s="213"/>
      <c r="I49" s="213"/>
      <c r="J49" s="213"/>
      <c r="K49" s="214"/>
      <c r="L49" s="164"/>
      <c r="M49" s="7">
        <v>56273</v>
      </c>
      <c r="N49" s="6">
        <f>SUMIF($T$6:$DJ$6,"&lt;="&amp;$R$2,$T49:$DJ49)</f>
        <v>0</v>
      </c>
      <c r="O49" s="6">
        <f>P49-N49</f>
        <v>4290</v>
      </c>
      <c r="P49" s="6">
        <f>SUMIF($T$6:$DJ$6,"&lt;="&amp;$Q$3,$T49:$DJ49)</f>
        <v>4290</v>
      </c>
      <c r="Q49" s="6">
        <f>M49-P49</f>
        <v>51983</v>
      </c>
      <c r="R49" s="6"/>
      <c r="S49" s="60"/>
      <c r="T49" s="6"/>
      <c r="U49" s="65"/>
      <c r="V49" s="72"/>
      <c r="W49" s="101">
        <v>715</v>
      </c>
      <c r="X49" s="101">
        <v>1210</v>
      </c>
      <c r="Y49" s="101">
        <v>1260</v>
      </c>
      <c r="Z49" s="119">
        <v>1105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</row>
    <row r="50" spans="1:114">
      <c r="A50" s="100" t="s">
        <v>257</v>
      </c>
      <c r="B50" s="210"/>
      <c r="C50" s="168" t="s">
        <v>66</v>
      </c>
      <c r="D50" s="168" t="s">
        <v>66</v>
      </c>
      <c r="E50" s="2" t="s">
        <v>71</v>
      </c>
      <c r="F50" s="212" t="s">
        <v>72</v>
      </c>
      <c r="G50" s="213"/>
      <c r="H50" s="213"/>
      <c r="I50" s="213"/>
      <c r="J50" s="213"/>
      <c r="K50" s="214"/>
      <c r="L50" s="164"/>
      <c r="M50" s="7">
        <v>16224</v>
      </c>
      <c r="N50" s="6">
        <f>SUMIF($T$6:$DJ$6,"&lt;="&amp;$R$2,$T50:$DJ50)</f>
        <v>0</v>
      </c>
      <c r="O50" s="6">
        <f>P50-N50</f>
        <v>0</v>
      </c>
      <c r="P50" s="6">
        <f>SUMIF($T$6:$DJ$6,"&lt;="&amp;$Q$3,$T50:$DJ50)</f>
        <v>0</v>
      </c>
      <c r="Q50" s="6">
        <f>M50-P50</f>
        <v>16224</v>
      </c>
      <c r="R50" s="6"/>
      <c r="S50" s="60"/>
      <c r="T50" s="6"/>
      <c r="U50" s="65"/>
      <c r="V50" s="72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</row>
    <row r="51" spans="1:114">
      <c r="A51" s="100"/>
      <c r="B51" s="211"/>
      <c r="C51" s="168"/>
      <c r="D51" s="168"/>
      <c r="E51" s="3"/>
      <c r="F51" s="1"/>
      <c r="G51" s="1"/>
      <c r="H51" s="1"/>
      <c r="I51" s="1"/>
      <c r="J51" s="1"/>
      <c r="K51" s="1"/>
      <c r="L51" s="1"/>
      <c r="M51" s="8">
        <f>SUM(M48:M50)</f>
        <v>76660</v>
      </c>
      <c r="N51" s="8">
        <f>SUM(N48:N50)</f>
        <v>0</v>
      </c>
      <c r="O51" s="8">
        <f>SUM(O48:O50)</f>
        <v>4290</v>
      </c>
      <c r="P51" s="8">
        <f>SUM(P48:P50)</f>
        <v>4290</v>
      </c>
      <c r="Q51" s="8">
        <f>SUM(Q48:Q50)</f>
        <v>72370</v>
      </c>
      <c r="R51" s="8"/>
      <c r="S51" s="61"/>
      <c r="T51" s="57">
        <f>SUM(T48:T50)</f>
        <v>0</v>
      </c>
      <c r="U51" s="67">
        <v>0</v>
      </c>
      <c r="V51" s="74">
        <f t="shared" ref="V51:CG51" si="20">SUM(V48:V50)</f>
        <v>0</v>
      </c>
      <c r="W51" s="57">
        <f t="shared" si="20"/>
        <v>715</v>
      </c>
      <c r="X51" s="57">
        <f t="shared" si="20"/>
        <v>1210</v>
      </c>
      <c r="Y51" s="57">
        <f t="shared" si="20"/>
        <v>1260</v>
      </c>
      <c r="Z51" s="57">
        <f t="shared" si="20"/>
        <v>1105</v>
      </c>
      <c r="AA51" s="57">
        <f t="shared" si="20"/>
        <v>0</v>
      </c>
      <c r="AB51" s="57">
        <f t="shared" si="20"/>
        <v>0</v>
      </c>
      <c r="AC51" s="57">
        <f t="shared" si="20"/>
        <v>0</v>
      </c>
      <c r="AD51" s="57">
        <f t="shared" si="20"/>
        <v>0</v>
      </c>
      <c r="AE51" s="57">
        <f t="shared" si="20"/>
        <v>0</v>
      </c>
      <c r="AF51" s="57">
        <f t="shared" si="20"/>
        <v>0</v>
      </c>
      <c r="AG51" s="57">
        <f t="shared" si="20"/>
        <v>0</v>
      </c>
      <c r="AH51" s="57">
        <f t="shared" si="20"/>
        <v>0</v>
      </c>
      <c r="AI51" s="57">
        <f t="shared" si="20"/>
        <v>0</v>
      </c>
      <c r="AJ51" s="57">
        <f t="shared" si="20"/>
        <v>0</v>
      </c>
      <c r="AK51" s="57">
        <f t="shared" si="20"/>
        <v>0</v>
      </c>
      <c r="AL51" s="57">
        <f t="shared" si="20"/>
        <v>0</v>
      </c>
      <c r="AM51" s="57">
        <f t="shared" si="20"/>
        <v>0</v>
      </c>
      <c r="AN51" s="57">
        <f t="shared" si="20"/>
        <v>0</v>
      </c>
      <c r="AO51" s="57">
        <f t="shared" si="20"/>
        <v>0</v>
      </c>
      <c r="AP51" s="57">
        <f t="shared" si="20"/>
        <v>0</v>
      </c>
      <c r="AQ51" s="57">
        <f t="shared" si="20"/>
        <v>0</v>
      </c>
      <c r="AR51" s="57">
        <f t="shared" si="20"/>
        <v>0</v>
      </c>
      <c r="AS51" s="57">
        <f t="shared" si="20"/>
        <v>0</v>
      </c>
      <c r="AT51" s="57">
        <f t="shared" si="20"/>
        <v>0</v>
      </c>
      <c r="AU51" s="57">
        <f t="shared" si="20"/>
        <v>0</v>
      </c>
      <c r="AV51" s="57">
        <f t="shared" si="20"/>
        <v>0</v>
      </c>
      <c r="AW51" s="57">
        <f t="shared" si="20"/>
        <v>0</v>
      </c>
      <c r="AX51" s="57">
        <f t="shared" si="20"/>
        <v>0</v>
      </c>
      <c r="AY51" s="57">
        <f t="shared" si="20"/>
        <v>0</v>
      </c>
      <c r="AZ51" s="57">
        <f t="shared" si="20"/>
        <v>0</v>
      </c>
      <c r="BA51" s="57">
        <f t="shared" si="20"/>
        <v>0</v>
      </c>
      <c r="BB51" s="57">
        <f t="shared" si="20"/>
        <v>0</v>
      </c>
      <c r="BC51" s="57">
        <f t="shared" si="20"/>
        <v>0</v>
      </c>
      <c r="BD51" s="57">
        <f t="shared" si="20"/>
        <v>0</v>
      </c>
      <c r="BE51" s="57">
        <f t="shared" si="20"/>
        <v>0</v>
      </c>
      <c r="BF51" s="57">
        <f t="shared" si="20"/>
        <v>0</v>
      </c>
      <c r="BG51" s="57">
        <f t="shared" si="20"/>
        <v>0</v>
      </c>
      <c r="BH51" s="57">
        <f t="shared" si="20"/>
        <v>0</v>
      </c>
      <c r="BI51" s="57">
        <f t="shared" si="20"/>
        <v>0</v>
      </c>
      <c r="BJ51" s="57">
        <f t="shared" si="20"/>
        <v>0</v>
      </c>
      <c r="BK51" s="57">
        <f t="shared" si="20"/>
        <v>0</v>
      </c>
      <c r="BL51" s="57">
        <f t="shared" si="20"/>
        <v>0</v>
      </c>
      <c r="BM51" s="57">
        <f t="shared" si="20"/>
        <v>0</v>
      </c>
      <c r="BN51" s="57">
        <f t="shared" si="20"/>
        <v>0</v>
      </c>
      <c r="BO51" s="57">
        <f t="shared" si="20"/>
        <v>0</v>
      </c>
      <c r="BP51" s="57">
        <f t="shared" si="20"/>
        <v>0</v>
      </c>
      <c r="BQ51" s="57">
        <f t="shared" si="20"/>
        <v>0</v>
      </c>
      <c r="BR51" s="57">
        <f t="shared" si="20"/>
        <v>0</v>
      </c>
      <c r="BS51" s="57">
        <f t="shared" si="20"/>
        <v>0</v>
      </c>
      <c r="BT51" s="57">
        <f t="shared" si="20"/>
        <v>0</v>
      </c>
      <c r="BU51" s="57">
        <f t="shared" si="20"/>
        <v>0</v>
      </c>
      <c r="BV51" s="57">
        <f t="shared" si="20"/>
        <v>0</v>
      </c>
      <c r="BW51" s="57">
        <f t="shared" si="20"/>
        <v>0</v>
      </c>
      <c r="BX51" s="57">
        <f t="shared" si="20"/>
        <v>0</v>
      </c>
      <c r="BY51" s="57">
        <f t="shared" si="20"/>
        <v>0</v>
      </c>
      <c r="BZ51" s="57">
        <f t="shared" si="20"/>
        <v>0</v>
      </c>
      <c r="CA51" s="57">
        <f t="shared" si="20"/>
        <v>0</v>
      </c>
      <c r="CB51" s="57">
        <f t="shared" si="20"/>
        <v>0</v>
      </c>
      <c r="CC51" s="57">
        <f t="shared" si="20"/>
        <v>0</v>
      </c>
      <c r="CD51" s="57">
        <f t="shared" si="20"/>
        <v>0</v>
      </c>
      <c r="CE51" s="57">
        <f t="shared" si="20"/>
        <v>0</v>
      </c>
      <c r="CF51" s="57">
        <f t="shared" si="20"/>
        <v>0</v>
      </c>
      <c r="CG51" s="57">
        <f t="shared" si="20"/>
        <v>0</v>
      </c>
      <c r="CH51" s="57">
        <f t="shared" ref="CH51:DJ51" si="21">SUM(CH48:CH50)</f>
        <v>0</v>
      </c>
      <c r="CI51" s="57">
        <f t="shared" si="21"/>
        <v>0</v>
      </c>
      <c r="CJ51" s="57">
        <f t="shared" si="21"/>
        <v>0</v>
      </c>
      <c r="CK51" s="57">
        <f t="shared" si="21"/>
        <v>0</v>
      </c>
      <c r="CL51" s="57">
        <f t="shared" si="21"/>
        <v>0</v>
      </c>
      <c r="CM51" s="57">
        <f t="shared" si="21"/>
        <v>0</v>
      </c>
      <c r="CN51" s="57">
        <f t="shared" si="21"/>
        <v>0</v>
      </c>
      <c r="CO51" s="57">
        <f t="shared" si="21"/>
        <v>0</v>
      </c>
      <c r="CP51" s="57">
        <f t="shared" si="21"/>
        <v>0</v>
      </c>
      <c r="CQ51" s="57">
        <f t="shared" si="21"/>
        <v>0</v>
      </c>
      <c r="CR51" s="57">
        <f t="shared" si="21"/>
        <v>0</v>
      </c>
      <c r="CS51" s="57">
        <f t="shared" si="21"/>
        <v>0</v>
      </c>
      <c r="CT51" s="57">
        <f t="shared" si="21"/>
        <v>0</v>
      </c>
      <c r="CU51" s="57">
        <f t="shared" si="21"/>
        <v>0</v>
      </c>
      <c r="CV51" s="57">
        <f t="shared" si="21"/>
        <v>0</v>
      </c>
      <c r="CW51" s="57">
        <f t="shared" si="21"/>
        <v>0</v>
      </c>
      <c r="CX51" s="57">
        <f t="shared" si="21"/>
        <v>0</v>
      </c>
      <c r="CY51" s="57">
        <f t="shared" si="21"/>
        <v>0</v>
      </c>
      <c r="CZ51" s="57">
        <f t="shared" si="21"/>
        <v>0</v>
      </c>
      <c r="DA51" s="57">
        <f t="shared" si="21"/>
        <v>0</v>
      </c>
      <c r="DB51" s="57">
        <f t="shared" si="21"/>
        <v>0</v>
      </c>
      <c r="DC51" s="57">
        <f t="shared" si="21"/>
        <v>0</v>
      </c>
      <c r="DD51" s="57">
        <f t="shared" si="21"/>
        <v>0</v>
      </c>
      <c r="DE51" s="57">
        <f t="shared" si="21"/>
        <v>0</v>
      </c>
      <c r="DF51" s="57">
        <f t="shared" si="21"/>
        <v>0</v>
      </c>
      <c r="DG51" s="57">
        <f t="shared" si="21"/>
        <v>0</v>
      </c>
      <c r="DH51" s="57">
        <f t="shared" si="21"/>
        <v>0</v>
      </c>
      <c r="DI51" s="57">
        <f t="shared" si="21"/>
        <v>0</v>
      </c>
      <c r="DJ51" s="57">
        <f t="shared" si="21"/>
        <v>0</v>
      </c>
    </row>
    <row r="52" spans="1:114">
      <c r="A52" s="100" t="s">
        <v>257</v>
      </c>
      <c r="B52" s="209" t="s">
        <v>281</v>
      </c>
      <c r="C52" s="168" t="s">
        <v>73</v>
      </c>
      <c r="D52" s="168" t="s">
        <v>73</v>
      </c>
      <c r="E52" s="2" t="s">
        <v>74</v>
      </c>
      <c r="F52" s="212" t="s">
        <v>273</v>
      </c>
      <c r="G52" s="213"/>
      <c r="H52" s="213"/>
      <c r="I52" s="213"/>
      <c r="J52" s="213"/>
      <c r="K52" s="214"/>
      <c r="L52" s="164"/>
      <c r="M52" s="7">
        <v>24064</v>
      </c>
      <c r="N52" s="6">
        <f>SUMIF($T$6:$DJ$6,"&lt;="&amp;$R$2,$T52:$DJ52)</f>
        <v>0</v>
      </c>
      <c r="O52" s="6">
        <f>P52-N52</f>
        <v>0</v>
      </c>
      <c r="P52" s="6">
        <f>SUMIF($T$6:$DJ$6,"&lt;="&amp;$Q$3,$T52:$DJ52)</f>
        <v>0</v>
      </c>
      <c r="Q52" s="6">
        <f>M52-P52</f>
        <v>24064</v>
      </c>
      <c r="R52" s="6"/>
      <c r="S52" s="60"/>
      <c r="T52" s="6"/>
      <c r="U52" s="65"/>
      <c r="V52" s="72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</row>
    <row r="53" spans="1:114">
      <c r="A53" s="100" t="s">
        <v>257</v>
      </c>
      <c r="B53" s="210"/>
      <c r="C53" s="168" t="s">
        <v>73</v>
      </c>
      <c r="D53" s="168" t="s">
        <v>73</v>
      </c>
      <c r="E53" s="2" t="s">
        <v>76</v>
      </c>
      <c r="F53" s="212" t="s">
        <v>77</v>
      </c>
      <c r="G53" s="213"/>
      <c r="H53" s="213"/>
      <c r="I53" s="213"/>
      <c r="J53" s="213"/>
      <c r="K53" s="214"/>
      <c r="L53" s="164"/>
      <c r="M53" s="7">
        <v>24064</v>
      </c>
      <c r="N53" s="6">
        <f>SUMIF($T$6:$DJ$6,"&lt;="&amp;$R$2,$T53:$DJ53)</f>
        <v>0</v>
      </c>
      <c r="O53" s="6">
        <f>P53-N53</f>
        <v>0</v>
      </c>
      <c r="P53" s="6">
        <f>SUMIF($T$6:$DJ$6,"&lt;="&amp;$Q$3,$T53:$DJ53)</f>
        <v>0</v>
      </c>
      <c r="Q53" s="6">
        <f>M53-P53</f>
        <v>24064</v>
      </c>
      <c r="R53" s="6"/>
      <c r="S53" s="60"/>
      <c r="T53" s="6"/>
      <c r="U53" s="65"/>
      <c r="V53" s="72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</row>
    <row r="54" spans="1:114">
      <c r="A54" s="100" t="s">
        <v>257</v>
      </c>
      <c r="B54" s="210"/>
      <c r="C54" s="168" t="s">
        <v>73</v>
      </c>
      <c r="D54" s="168" t="s">
        <v>73</v>
      </c>
      <c r="E54" s="2" t="s">
        <v>78</v>
      </c>
      <c r="F54" s="212" t="s">
        <v>79</v>
      </c>
      <c r="G54" s="213"/>
      <c r="H54" s="213"/>
      <c r="I54" s="213"/>
      <c r="J54" s="213"/>
      <c r="K54" s="214"/>
      <c r="L54" s="164"/>
      <c r="M54" s="7">
        <v>33543</v>
      </c>
      <c r="N54" s="6">
        <f>SUMIF($T$6:$DJ$6,"&lt;="&amp;$R$2,$T54:$DJ54)</f>
        <v>0</v>
      </c>
      <c r="O54" s="6">
        <f>P54-N54</f>
        <v>0</v>
      </c>
      <c r="P54" s="6">
        <f>SUMIF($T$6:$DJ$6,"&lt;="&amp;$Q$3,$T54:$DJ54)</f>
        <v>0</v>
      </c>
      <c r="Q54" s="6">
        <f>M54-P54</f>
        <v>33543</v>
      </c>
      <c r="R54" s="6"/>
      <c r="S54" s="60"/>
      <c r="T54" s="6"/>
      <c r="U54" s="65"/>
      <c r="V54" s="72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</row>
    <row r="55" spans="1:114">
      <c r="A55" s="100" t="s">
        <v>257</v>
      </c>
      <c r="B55" s="210"/>
      <c r="C55" s="168" t="s">
        <v>73</v>
      </c>
      <c r="D55" s="168" t="s">
        <v>73</v>
      </c>
      <c r="E55" s="2" t="s">
        <v>80</v>
      </c>
      <c r="F55" s="212" t="s">
        <v>81</v>
      </c>
      <c r="G55" s="213"/>
      <c r="H55" s="213"/>
      <c r="I55" s="213"/>
      <c r="J55" s="213"/>
      <c r="K55" s="214"/>
      <c r="L55" s="164"/>
      <c r="M55" s="7">
        <v>33545</v>
      </c>
      <c r="N55" s="6">
        <f>SUMIF($T$6:$DJ$6,"&lt;="&amp;$R$2,$T55:$DJ55)</f>
        <v>0</v>
      </c>
      <c r="O55" s="6">
        <f>P55-N55</f>
        <v>0</v>
      </c>
      <c r="P55" s="6">
        <f>SUMIF($T$6:$DJ$6,"&lt;="&amp;$Q$3,$T55:$DJ55)</f>
        <v>0</v>
      </c>
      <c r="Q55" s="6">
        <f>M55-P55</f>
        <v>33545</v>
      </c>
      <c r="R55" s="6"/>
      <c r="S55" s="60"/>
      <c r="T55" s="6"/>
      <c r="U55" s="65"/>
      <c r="V55" s="72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</row>
    <row r="56" spans="1:114">
      <c r="A56" s="100" t="s">
        <v>257</v>
      </c>
      <c r="B56" s="210"/>
      <c r="C56" s="168" t="s">
        <v>73</v>
      </c>
      <c r="D56" s="168" t="s">
        <v>73</v>
      </c>
      <c r="E56" s="2" t="s">
        <v>82</v>
      </c>
      <c r="F56" s="223" t="s">
        <v>295</v>
      </c>
      <c r="G56" s="224"/>
      <c r="H56" s="224"/>
      <c r="I56" s="224"/>
      <c r="J56" s="224"/>
      <c r="K56" s="225"/>
      <c r="L56" s="169"/>
      <c r="M56" s="7">
        <v>540</v>
      </c>
      <c r="N56" s="6">
        <f>SUMIF($T$6:$DJ$6,"&lt;="&amp;$R$2,$T56:$DJ56)</f>
        <v>0</v>
      </c>
      <c r="O56" s="6">
        <f>P56-N56</f>
        <v>0</v>
      </c>
      <c r="P56" s="6">
        <f>SUMIF($T$6:$DJ$6,"&lt;="&amp;$Q$3,$T56:$DJ56)</f>
        <v>0</v>
      </c>
      <c r="Q56" s="6">
        <f>M56-P56</f>
        <v>540</v>
      </c>
      <c r="R56" s="6"/>
      <c r="S56" s="60"/>
      <c r="T56" s="6"/>
      <c r="U56" s="65"/>
      <c r="V56" s="72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</row>
    <row r="57" spans="1:114">
      <c r="A57" s="100"/>
      <c r="B57" s="211"/>
      <c r="C57" s="168"/>
      <c r="D57" s="168"/>
      <c r="E57" s="3"/>
      <c r="F57" s="1"/>
      <c r="G57" s="1"/>
      <c r="H57" s="1"/>
      <c r="I57" s="1"/>
      <c r="J57" s="1"/>
      <c r="K57" s="1"/>
      <c r="L57" s="1"/>
      <c r="M57" s="8">
        <f>SUM(M52:M56)</f>
        <v>115756</v>
      </c>
      <c r="N57" s="8">
        <f>SUM(N52:N56)</f>
        <v>0</v>
      </c>
      <c r="O57" s="8">
        <f>SUM(O52:O56)</f>
        <v>0</v>
      </c>
      <c r="P57" s="8">
        <f>SUM(P52:P56)</f>
        <v>0</v>
      </c>
      <c r="Q57" s="8">
        <f>SUM(Q52:Q56)</f>
        <v>115756</v>
      </c>
      <c r="R57" s="8"/>
      <c r="S57" s="61"/>
      <c r="T57" s="57">
        <f>SUM(T52:T56)</f>
        <v>0</v>
      </c>
      <c r="U57" s="67">
        <v>0</v>
      </c>
      <c r="V57" s="74">
        <f t="shared" ref="V57:BA57" si="22">SUM(V52:V56)</f>
        <v>0</v>
      </c>
      <c r="W57" s="57">
        <f t="shared" si="22"/>
        <v>0</v>
      </c>
      <c r="X57" s="57">
        <f t="shared" si="22"/>
        <v>0</v>
      </c>
      <c r="Y57" s="57">
        <f t="shared" si="22"/>
        <v>0</v>
      </c>
      <c r="Z57" s="57">
        <f t="shared" si="22"/>
        <v>0</v>
      </c>
      <c r="AA57" s="57">
        <f t="shared" si="22"/>
        <v>0</v>
      </c>
      <c r="AB57" s="57">
        <f t="shared" si="22"/>
        <v>0</v>
      </c>
      <c r="AC57" s="57">
        <f t="shared" si="22"/>
        <v>0</v>
      </c>
      <c r="AD57" s="57">
        <f t="shared" si="22"/>
        <v>0</v>
      </c>
      <c r="AE57" s="57">
        <f t="shared" si="22"/>
        <v>0</v>
      </c>
      <c r="AF57" s="57">
        <f t="shared" si="22"/>
        <v>0</v>
      </c>
      <c r="AG57" s="57">
        <f t="shared" si="22"/>
        <v>0</v>
      </c>
      <c r="AH57" s="57">
        <f t="shared" si="22"/>
        <v>0</v>
      </c>
      <c r="AI57" s="57">
        <f t="shared" si="22"/>
        <v>0</v>
      </c>
      <c r="AJ57" s="57">
        <f t="shared" si="22"/>
        <v>0</v>
      </c>
      <c r="AK57" s="57">
        <f t="shared" si="22"/>
        <v>0</v>
      </c>
      <c r="AL57" s="57">
        <f t="shared" si="22"/>
        <v>0</v>
      </c>
      <c r="AM57" s="57">
        <f t="shared" si="22"/>
        <v>0</v>
      </c>
      <c r="AN57" s="57">
        <f t="shared" si="22"/>
        <v>0</v>
      </c>
      <c r="AO57" s="57">
        <f t="shared" si="22"/>
        <v>0</v>
      </c>
      <c r="AP57" s="57">
        <f t="shared" si="22"/>
        <v>0</v>
      </c>
      <c r="AQ57" s="57">
        <f t="shared" si="22"/>
        <v>0</v>
      </c>
      <c r="AR57" s="57">
        <f t="shared" si="22"/>
        <v>0</v>
      </c>
      <c r="AS57" s="57">
        <f t="shared" si="22"/>
        <v>0</v>
      </c>
      <c r="AT57" s="57">
        <f t="shared" si="22"/>
        <v>0</v>
      </c>
      <c r="AU57" s="57">
        <f t="shared" si="22"/>
        <v>0</v>
      </c>
      <c r="AV57" s="57">
        <f t="shared" si="22"/>
        <v>0</v>
      </c>
      <c r="AW57" s="57">
        <f t="shared" si="22"/>
        <v>0</v>
      </c>
      <c r="AX57" s="57">
        <f t="shared" si="22"/>
        <v>0</v>
      </c>
      <c r="AY57" s="57">
        <f t="shared" si="22"/>
        <v>0</v>
      </c>
      <c r="AZ57" s="57">
        <f t="shared" si="22"/>
        <v>0</v>
      </c>
      <c r="BA57" s="57">
        <f t="shared" si="22"/>
        <v>0</v>
      </c>
      <c r="BB57" s="57">
        <f t="shared" ref="BB57:CG57" si="23">SUM(BB52:BB56)</f>
        <v>0</v>
      </c>
      <c r="BC57" s="57">
        <f t="shared" si="23"/>
        <v>0</v>
      </c>
      <c r="BD57" s="57">
        <f t="shared" si="23"/>
        <v>0</v>
      </c>
      <c r="BE57" s="57">
        <f t="shared" si="23"/>
        <v>0</v>
      </c>
      <c r="BF57" s="57">
        <f t="shared" si="23"/>
        <v>0</v>
      </c>
      <c r="BG57" s="57">
        <f t="shared" si="23"/>
        <v>0</v>
      </c>
      <c r="BH57" s="57">
        <f t="shared" si="23"/>
        <v>0</v>
      </c>
      <c r="BI57" s="57">
        <f t="shared" si="23"/>
        <v>0</v>
      </c>
      <c r="BJ57" s="57">
        <f t="shared" si="23"/>
        <v>0</v>
      </c>
      <c r="BK57" s="57">
        <f t="shared" si="23"/>
        <v>0</v>
      </c>
      <c r="BL57" s="57">
        <f t="shared" si="23"/>
        <v>0</v>
      </c>
      <c r="BM57" s="57">
        <f t="shared" si="23"/>
        <v>0</v>
      </c>
      <c r="BN57" s="57">
        <f t="shared" si="23"/>
        <v>0</v>
      </c>
      <c r="BO57" s="57">
        <f t="shared" si="23"/>
        <v>0</v>
      </c>
      <c r="BP57" s="57">
        <f t="shared" si="23"/>
        <v>0</v>
      </c>
      <c r="BQ57" s="57">
        <f t="shared" si="23"/>
        <v>0</v>
      </c>
      <c r="BR57" s="57">
        <f t="shared" si="23"/>
        <v>0</v>
      </c>
      <c r="BS57" s="57">
        <f t="shared" si="23"/>
        <v>0</v>
      </c>
      <c r="BT57" s="57">
        <f t="shared" si="23"/>
        <v>0</v>
      </c>
      <c r="BU57" s="57">
        <f t="shared" si="23"/>
        <v>0</v>
      </c>
      <c r="BV57" s="57">
        <f t="shared" si="23"/>
        <v>0</v>
      </c>
      <c r="BW57" s="57">
        <f t="shared" si="23"/>
        <v>0</v>
      </c>
      <c r="BX57" s="57">
        <f t="shared" si="23"/>
        <v>0</v>
      </c>
      <c r="BY57" s="57">
        <f t="shared" si="23"/>
        <v>0</v>
      </c>
      <c r="BZ57" s="57">
        <f t="shared" si="23"/>
        <v>0</v>
      </c>
      <c r="CA57" s="57">
        <f t="shared" si="23"/>
        <v>0</v>
      </c>
      <c r="CB57" s="57">
        <f t="shared" si="23"/>
        <v>0</v>
      </c>
      <c r="CC57" s="57">
        <f t="shared" si="23"/>
        <v>0</v>
      </c>
      <c r="CD57" s="57">
        <f t="shared" si="23"/>
        <v>0</v>
      </c>
      <c r="CE57" s="57">
        <f t="shared" si="23"/>
        <v>0</v>
      </c>
      <c r="CF57" s="57">
        <f t="shared" si="23"/>
        <v>0</v>
      </c>
      <c r="CG57" s="57">
        <f t="shared" si="23"/>
        <v>0</v>
      </c>
      <c r="CH57" s="57">
        <f t="shared" ref="CH57:DJ57" si="24">SUM(CH52:CH56)</f>
        <v>0</v>
      </c>
      <c r="CI57" s="57">
        <f t="shared" si="24"/>
        <v>0</v>
      </c>
      <c r="CJ57" s="57">
        <f t="shared" si="24"/>
        <v>0</v>
      </c>
      <c r="CK57" s="57">
        <f t="shared" si="24"/>
        <v>0</v>
      </c>
      <c r="CL57" s="57">
        <f t="shared" si="24"/>
        <v>0</v>
      </c>
      <c r="CM57" s="57">
        <f t="shared" si="24"/>
        <v>0</v>
      </c>
      <c r="CN57" s="57">
        <f t="shared" si="24"/>
        <v>0</v>
      </c>
      <c r="CO57" s="57">
        <f t="shared" si="24"/>
        <v>0</v>
      </c>
      <c r="CP57" s="57">
        <f t="shared" si="24"/>
        <v>0</v>
      </c>
      <c r="CQ57" s="57">
        <f t="shared" si="24"/>
        <v>0</v>
      </c>
      <c r="CR57" s="57">
        <f t="shared" si="24"/>
        <v>0</v>
      </c>
      <c r="CS57" s="57">
        <f t="shared" si="24"/>
        <v>0</v>
      </c>
      <c r="CT57" s="57">
        <f t="shared" si="24"/>
        <v>0</v>
      </c>
      <c r="CU57" s="57">
        <f t="shared" si="24"/>
        <v>0</v>
      </c>
      <c r="CV57" s="57">
        <f t="shared" si="24"/>
        <v>0</v>
      </c>
      <c r="CW57" s="57">
        <f t="shared" si="24"/>
        <v>0</v>
      </c>
      <c r="CX57" s="57">
        <f t="shared" si="24"/>
        <v>0</v>
      </c>
      <c r="CY57" s="57">
        <f t="shared" si="24"/>
        <v>0</v>
      </c>
      <c r="CZ57" s="57">
        <f t="shared" si="24"/>
        <v>0</v>
      </c>
      <c r="DA57" s="57">
        <f t="shared" si="24"/>
        <v>0</v>
      </c>
      <c r="DB57" s="57">
        <f t="shared" si="24"/>
        <v>0</v>
      </c>
      <c r="DC57" s="57">
        <f t="shared" si="24"/>
        <v>0</v>
      </c>
      <c r="DD57" s="57">
        <f t="shared" si="24"/>
        <v>0</v>
      </c>
      <c r="DE57" s="57">
        <f t="shared" si="24"/>
        <v>0</v>
      </c>
      <c r="DF57" s="57">
        <f t="shared" si="24"/>
        <v>0</v>
      </c>
      <c r="DG57" s="57">
        <f t="shared" si="24"/>
        <v>0</v>
      </c>
      <c r="DH57" s="57">
        <f t="shared" si="24"/>
        <v>0</v>
      </c>
      <c r="DI57" s="57">
        <f t="shared" si="24"/>
        <v>0</v>
      </c>
      <c r="DJ57" s="57">
        <f t="shared" si="24"/>
        <v>0</v>
      </c>
    </row>
    <row r="58" spans="1:114">
      <c r="A58" s="100" t="s">
        <v>257</v>
      </c>
      <c r="B58" s="209" t="s">
        <v>282</v>
      </c>
      <c r="C58" s="168" t="s">
        <v>83</v>
      </c>
      <c r="D58" s="168" t="s">
        <v>83</v>
      </c>
      <c r="E58" s="2" t="s">
        <v>84</v>
      </c>
      <c r="F58" s="212" t="s">
        <v>75</v>
      </c>
      <c r="G58" s="213"/>
      <c r="H58" s="213"/>
      <c r="I58" s="213"/>
      <c r="J58" s="213"/>
      <c r="K58" s="214"/>
      <c r="L58" s="164"/>
      <c r="M58" s="7">
        <v>95983</v>
      </c>
      <c r="N58" s="6">
        <f t="shared" ref="N58:N63" si="25">SUMIF($T$6:$DJ$6,"&lt;="&amp;$R$2,$T58:$DJ58)</f>
        <v>0</v>
      </c>
      <c r="O58" s="6">
        <f t="shared" ref="O58:O63" si="26">P58-N58</f>
        <v>0</v>
      </c>
      <c r="P58" s="6">
        <f t="shared" ref="P58:P63" si="27">SUMIF($T$6:$DJ$6,"&lt;="&amp;$Q$3,$T58:$DJ58)</f>
        <v>0</v>
      </c>
      <c r="Q58" s="6">
        <f t="shared" ref="Q58:Q63" si="28">M58-P58</f>
        <v>95983</v>
      </c>
      <c r="R58" s="6"/>
      <c r="S58" s="60"/>
      <c r="T58" s="6"/>
      <c r="U58" s="65"/>
      <c r="V58" s="72">
        <v>0</v>
      </c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</row>
    <row r="59" spans="1:114">
      <c r="A59" s="100" t="s">
        <v>257</v>
      </c>
      <c r="B59" s="210"/>
      <c r="C59" s="168" t="s">
        <v>83</v>
      </c>
      <c r="D59" s="168" t="s">
        <v>83</v>
      </c>
      <c r="E59" s="2" t="s">
        <v>85</v>
      </c>
      <c r="F59" s="212" t="s">
        <v>77</v>
      </c>
      <c r="G59" s="213"/>
      <c r="H59" s="213"/>
      <c r="I59" s="213"/>
      <c r="J59" s="213"/>
      <c r="K59" s="214"/>
      <c r="L59" s="164"/>
      <c r="M59" s="7">
        <v>95978</v>
      </c>
      <c r="N59" s="6">
        <f t="shared" si="25"/>
        <v>0</v>
      </c>
      <c r="O59" s="6">
        <f t="shared" si="26"/>
        <v>0</v>
      </c>
      <c r="P59" s="6">
        <f t="shared" si="27"/>
        <v>0</v>
      </c>
      <c r="Q59" s="6">
        <f t="shared" si="28"/>
        <v>95978</v>
      </c>
      <c r="R59" s="6"/>
      <c r="S59" s="60"/>
      <c r="T59" s="6"/>
      <c r="U59" s="65"/>
      <c r="V59" s="72">
        <v>0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</row>
    <row r="60" spans="1:114">
      <c r="A60" s="100" t="s">
        <v>257</v>
      </c>
      <c r="B60" s="210"/>
      <c r="C60" s="168" t="s">
        <v>83</v>
      </c>
      <c r="D60" s="168" t="s">
        <v>83</v>
      </c>
      <c r="E60" s="2" t="s">
        <v>86</v>
      </c>
      <c r="F60" s="212" t="s">
        <v>79</v>
      </c>
      <c r="G60" s="213"/>
      <c r="H60" s="213"/>
      <c r="I60" s="213"/>
      <c r="J60" s="213"/>
      <c r="K60" s="214"/>
      <c r="L60" s="164"/>
      <c r="M60" s="7">
        <v>58426</v>
      </c>
      <c r="N60" s="6">
        <f t="shared" si="25"/>
        <v>0</v>
      </c>
      <c r="O60" s="6">
        <f t="shared" si="26"/>
        <v>0</v>
      </c>
      <c r="P60" s="6">
        <f t="shared" si="27"/>
        <v>0</v>
      </c>
      <c r="Q60" s="6">
        <f t="shared" si="28"/>
        <v>58426</v>
      </c>
      <c r="R60" s="6"/>
      <c r="S60" s="60"/>
      <c r="T60" s="6"/>
      <c r="U60" s="65"/>
      <c r="V60" s="72">
        <v>0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</row>
    <row r="61" spans="1:114">
      <c r="A61" s="100" t="s">
        <v>257</v>
      </c>
      <c r="B61" s="210"/>
      <c r="C61" s="168" t="s">
        <v>83</v>
      </c>
      <c r="D61" s="168" t="s">
        <v>83</v>
      </c>
      <c r="E61" s="2" t="s">
        <v>87</v>
      </c>
      <c r="F61" s="212" t="s">
        <v>81</v>
      </c>
      <c r="G61" s="213"/>
      <c r="H61" s="213"/>
      <c r="I61" s="213"/>
      <c r="J61" s="213"/>
      <c r="K61" s="214"/>
      <c r="L61" s="164"/>
      <c r="M61" s="7">
        <v>58426</v>
      </c>
      <c r="N61" s="6">
        <f t="shared" si="25"/>
        <v>0</v>
      </c>
      <c r="O61" s="6">
        <f t="shared" si="26"/>
        <v>0</v>
      </c>
      <c r="P61" s="6">
        <f t="shared" si="27"/>
        <v>0</v>
      </c>
      <c r="Q61" s="6">
        <f t="shared" si="28"/>
        <v>58426</v>
      </c>
      <c r="R61" s="6"/>
      <c r="S61" s="60"/>
      <c r="T61" s="6"/>
      <c r="U61" s="65"/>
      <c r="V61" s="72">
        <v>0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</row>
    <row r="62" spans="1:114">
      <c r="A62" s="100" t="s">
        <v>257</v>
      </c>
      <c r="B62" s="210"/>
      <c r="C62" s="168" t="s">
        <v>83</v>
      </c>
      <c r="D62" s="168" t="s">
        <v>83</v>
      </c>
      <c r="E62" s="2" t="s">
        <v>88</v>
      </c>
      <c r="F62" s="212" t="s">
        <v>89</v>
      </c>
      <c r="G62" s="213"/>
      <c r="H62" s="213"/>
      <c r="I62" s="213"/>
      <c r="J62" s="213"/>
      <c r="K62" s="214"/>
      <c r="L62" s="164"/>
      <c r="M62" s="7">
        <v>36156</v>
      </c>
      <c r="N62" s="6">
        <f t="shared" si="25"/>
        <v>0</v>
      </c>
      <c r="O62" s="6">
        <f t="shared" si="26"/>
        <v>0</v>
      </c>
      <c r="P62" s="6">
        <f t="shared" si="27"/>
        <v>0</v>
      </c>
      <c r="Q62" s="6">
        <f t="shared" si="28"/>
        <v>36156</v>
      </c>
      <c r="R62" s="6"/>
      <c r="S62" s="60"/>
      <c r="T62" s="6"/>
      <c r="U62" s="65"/>
      <c r="V62" s="72">
        <v>0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</row>
    <row r="63" spans="1:114">
      <c r="A63" s="100" t="s">
        <v>257</v>
      </c>
      <c r="B63" s="210"/>
      <c r="C63" s="168" t="s">
        <v>83</v>
      </c>
      <c r="D63" s="168" t="s">
        <v>83</v>
      </c>
      <c r="E63" s="2" t="s">
        <v>90</v>
      </c>
      <c r="F63" s="223" t="s">
        <v>291</v>
      </c>
      <c r="G63" s="224"/>
      <c r="H63" s="224"/>
      <c r="I63" s="224"/>
      <c r="J63" s="224"/>
      <c r="K63" s="225"/>
      <c r="L63" s="169"/>
      <c r="M63" s="7">
        <v>360</v>
      </c>
      <c r="N63" s="6">
        <f t="shared" si="25"/>
        <v>0</v>
      </c>
      <c r="O63" s="6">
        <f t="shared" si="26"/>
        <v>0</v>
      </c>
      <c r="P63" s="6">
        <f t="shared" si="27"/>
        <v>0</v>
      </c>
      <c r="Q63" s="6">
        <f t="shared" si="28"/>
        <v>360</v>
      </c>
      <c r="R63" s="6"/>
      <c r="S63" s="60"/>
      <c r="T63" s="6"/>
      <c r="U63" s="65"/>
      <c r="V63" s="72"/>
      <c r="W63" s="101"/>
      <c r="X63" s="101"/>
      <c r="Y63" s="101"/>
      <c r="Z63" s="119"/>
      <c r="AA63" s="101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</row>
    <row r="64" spans="1:114">
      <c r="A64" s="100"/>
      <c r="B64" s="211"/>
      <c r="C64" s="168"/>
      <c r="D64" s="168"/>
      <c r="E64" s="3"/>
      <c r="F64" s="1"/>
      <c r="G64" s="1"/>
      <c r="H64" s="1"/>
      <c r="I64" s="1"/>
      <c r="J64" s="1"/>
      <c r="K64" s="1"/>
      <c r="L64" s="1"/>
      <c r="M64" s="8">
        <f>SUM(M58:M63)</f>
        <v>345329</v>
      </c>
      <c r="N64" s="8">
        <f>SUM(N58:N63)</f>
        <v>0</v>
      </c>
      <c r="O64" s="8">
        <f>SUM(O58:O63)</f>
        <v>0</v>
      </c>
      <c r="P64" s="8">
        <f>SUM(P58:P63)</f>
        <v>0</v>
      </c>
      <c r="Q64" s="8">
        <f>SUM(Q58:Q63)</f>
        <v>345329</v>
      </c>
      <c r="R64" s="8"/>
      <c r="S64" s="61"/>
      <c r="T64" s="57">
        <f>SUM(T58:T63)</f>
        <v>0</v>
      </c>
      <c r="U64" s="67">
        <v>2052</v>
      </c>
      <c r="V64" s="74">
        <f t="shared" ref="V64:BA64" si="29">SUM(V58:V63)</f>
        <v>0</v>
      </c>
      <c r="W64" s="57">
        <f t="shared" si="29"/>
        <v>0</v>
      </c>
      <c r="X64" s="57">
        <f t="shared" si="29"/>
        <v>0</v>
      </c>
      <c r="Y64" s="57">
        <f t="shared" si="29"/>
        <v>0</v>
      </c>
      <c r="Z64" s="57">
        <f t="shared" si="29"/>
        <v>0</v>
      </c>
      <c r="AA64" s="57">
        <f t="shared" si="29"/>
        <v>0</v>
      </c>
      <c r="AB64" s="57">
        <f t="shared" si="29"/>
        <v>0</v>
      </c>
      <c r="AC64" s="57">
        <f t="shared" si="29"/>
        <v>0</v>
      </c>
      <c r="AD64" s="57">
        <f t="shared" si="29"/>
        <v>0</v>
      </c>
      <c r="AE64" s="57">
        <f t="shared" si="29"/>
        <v>0</v>
      </c>
      <c r="AF64" s="57">
        <f t="shared" si="29"/>
        <v>0</v>
      </c>
      <c r="AG64" s="57">
        <f t="shared" si="29"/>
        <v>0</v>
      </c>
      <c r="AH64" s="57">
        <f t="shared" si="29"/>
        <v>0</v>
      </c>
      <c r="AI64" s="57">
        <f t="shared" si="29"/>
        <v>0</v>
      </c>
      <c r="AJ64" s="57">
        <f t="shared" si="29"/>
        <v>0</v>
      </c>
      <c r="AK64" s="57">
        <f t="shared" si="29"/>
        <v>0</v>
      </c>
      <c r="AL64" s="57">
        <f t="shared" si="29"/>
        <v>0</v>
      </c>
      <c r="AM64" s="57">
        <f t="shared" si="29"/>
        <v>0</v>
      </c>
      <c r="AN64" s="57">
        <f t="shared" si="29"/>
        <v>0</v>
      </c>
      <c r="AO64" s="57">
        <f t="shared" si="29"/>
        <v>0</v>
      </c>
      <c r="AP64" s="57">
        <f t="shared" si="29"/>
        <v>0</v>
      </c>
      <c r="AQ64" s="57">
        <f t="shared" si="29"/>
        <v>0</v>
      </c>
      <c r="AR64" s="57">
        <f t="shared" si="29"/>
        <v>0</v>
      </c>
      <c r="AS64" s="57">
        <f t="shared" si="29"/>
        <v>0</v>
      </c>
      <c r="AT64" s="57">
        <f t="shared" si="29"/>
        <v>0</v>
      </c>
      <c r="AU64" s="57">
        <f t="shared" si="29"/>
        <v>0</v>
      </c>
      <c r="AV64" s="57">
        <f t="shared" si="29"/>
        <v>0</v>
      </c>
      <c r="AW64" s="57">
        <f t="shared" si="29"/>
        <v>0</v>
      </c>
      <c r="AX64" s="57">
        <f t="shared" si="29"/>
        <v>0</v>
      </c>
      <c r="AY64" s="57">
        <f t="shared" si="29"/>
        <v>0</v>
      </c>
      <c r="AZ64" s="57">
        <f t="shared" si="29"/>
        <v>0</v>
      </c>
      <c r="BA64" s="57">
        <f t="shared" si="29"/>
        <v>0</v>
      </c>
      <c r="BB64" s="57">
        <f t="shared" ref="BB64:CG64" si="30">SUM(BB58:BB63)</f>
        <v>0</v>
      </c>
      <c r="BC64" s="57">
        <f t="shared" si="30"/>
        <v>0</v>
      </c>
      <c r="BD64" s="57">
        <f t="shared" si="30"/>
        <v>0</v>
      </c>
      <c r="BE64" s="57">
        <f t="shared" si="30"/>
        <v>0</v>
      </c>
      <c r="BF64" s="57">
        <f t="shared" si="30"/>
        <v>0</v>
      </c>
      <c r="BG64" s="57">
        <f t="shared" si="30"/>
        <v>0</v>
      </c>
      <c r="BH64" s="57">
        <f t="shared" si="30"/>
        <v>0</v>
      </c>
      <c r="BI64" s="57">
        <f t="shared" si="30"/>
        <v>0</v>
      </c>
      <c r="BJ64" s="57">
        <f t="shared" si="30"/>
        <v>0</v>
      </c>
      <c r="BK64" s="57">
        <f t="shared" si="30"/>
        <v>0</v>
      </c>
      <c r="BL64" s="57">
        <f t="shared" si="30"/>
        <v>0</v>
      </c>
      <c r="BM64" s="57">
        <f t="shared" si="30"/>
        <v>0</v>
      </c>
      <c r="BN64" s="57">
        <f t="shared" si="30"/>
        <v>0</v>
      </c>
      <c r="BO64" s="57">
        <f t="shared" si="30"/>
        <v>0</v>
      </c>
      <c r="BP64" s="57">
        <f t="shared" si="30"/>
        <v>0</v>
      </c>
      <c r="BQ64" s="57">
        <f t="shared" si="30"/>
        <v>0</v>
      </c>
      <c r="BR64" s="57">
        <f t="shared" si="30"/>
        <v>0</v>
      </c>
      <c r="BS64" s="57">
        <f t="shared" si="30"/>
        <v>0</v>
      </c>
      <c r="BT64" s="57">
        <f t="shared" si="30"/>
        <v>0</v>
      </c>
      <c r="BU64" s="57">
        <f t="shared" si="30"/>
        <v>0</v>
      </c>
      <c r="BV64" s="57">
        <f t="shared" si="30"/>
        <v>0</v>
      </c>
      <c r="BW64" s="57">
        <f t="shared" si="30"/>
        <v>0</v>
      </c>
      <c r="BX64" s="57">
        <f t="shared" si="30"/>
        <v>0</v>
      </c>
      <c r="BY64" s="57">
        <f t="shared" si="30"/>
        <v>0</v>
      </c>
      <c r="BZ64" s="57">
        <f t="shared" si="30"/>
        <v>0</v>
      </c>
      <c r="CA64" s="57">
        <f t="shared" si="30"/>
        <v>0</v>
      </c>
      <c r="CB64" s="57">
        <f t="shared" si="30"/>
        <v>0</v>
      </c>
      <c r="CC64" s="57">
        <f t="shared" si="30"/>
        <v>0</v>
      </c>
      <c r="CD64" s="57">
        <f t="shared" si="30"/>
        <v>0</v>
      </c>
      <c r="CE64" s="57">
        <f t="shared" si="30"/>
        <v>0</v>
      </c>
      <c r="CF64" s="57">
        <f t="shared" si="30"/>
        <v>0</v>
      </c>
      <c r="CG64" s="57">
        <f t="shared" si="30"/>
        <v>0</v>
      </c>
      <c r="CH64" s="57">
        <f t="shared" ref="CH64:DJ64" si="31">SUM(CH58:CH63)</f>
        <v>0</v>
      </c>
      <c r="CI64" s="57">
        <f t="shared" si="31"/>
        <v>0</v>
      </c>
      <c r="CJ64" s="57">
        <f t="shared" si="31"/>
        <v>0</v>
      </c>
      <c r="CK64" s="57">
        <f t="shared" si="31"/>
        <v>0</v>
      </c>
      <c r="CL64" s="57">
        <f t="shared" si="31"/>
        <v>0</v>
      </c>
      <c r="CM64" s="57">
        <f t="shared" si="31"/>
        <v>0</v>
      </c>
      <c r="CN64" s="57">
        <f t="shared" si="31"/>
        <v>0</v>
      </c>
      <c r="CO64" s="57">
        <f t="shared" si="31"/>
        <v>0</v>
      </c>
      <c r="CP64" s="57">
        <f t="shared" si="31"/>
        <v>0</v>
      </c>
      <c r="CQ64" s="57">
        <f t="shared" si="31"/>
        <v>0</v>
      </c>
      <c r="CR64" s="57">
        <f t="shared" si="31"/>
        <v>0</v>
      </c>
      <c r="CS64" s="57">
        <f t="shared" si="31"/>
        <v>0</v>
      </c>
      <c r="CT64" s="57">
        <f t="shared" si="31"/>
        <v>0</v>
      </c>
      <c r="CU64" s="57">
        <f t="shared" si="31"/>
        <v>0</v>
      </c>
      <c r="CV64" s="57">
        <f t="shared" si="31"/>
        <v>0</v>
      </c>
      <c r="CW64" s="57">
        <f t="shared" si="31"/>
        <v>0</v>
      </c>
      <c r="CX64" s="57">
        <f t="shared" si="31"/>
        <v>0</v>
      </c>
      <c r="CY64" s="57">
        <f t="shared" si="31"/>
        <v>0</v>
      </c>
      <c r="CZ64" s="57">
        <f t="shared" si="31"/>
        <v>0</v>
      </c>
      <c r="DA64" s="57">
        <f t="shared" si="31"/>
        <v>0</v>
      </c>
      <c r="DB64" s="57">
        <f t="shared" si="31"/>
        <v>0</v>
      </c>
      <c r="DC64" s="57">
        <f t="shared" si="31"/>
        <v>0</v>
      </c>
      <c r="DD64" s="57">
        <f t="shared" si="31"/>
        <v>0</v>
      </c>
      <c r="DE64" s="57">
        <f t="shared" si="31"/>
        <v>0</v>
      </c>
      <c r="DF64" s="57">
        <f t="shared" si="31"/>
        <v>0</v>
      </c>
      <c r="DG64" s="57">
        <f t="shared" si="31"/>
        <v>0</v>
      </c>
      <c r="DH64" s="57">
        <f t="shared" si="31"/>
        <v>0</v>
      </c>
      <c r="DI64" s="57">
        <f t="shared" si="31"/>
        <v>0</v>
      </c>
      <c r="DJ64" s="57">
        <f t="shared" si="31"/>
        <v>0</v>
      </c>
    </row>
    <row r="65" spans="1:114">
      <c r="A65" s="100" t="s">
        <v>257</v>
      </c>
      <c r="B65" s="209" t="s">
        <v>283</v>
      </c>
      <c r="C65" s="170">
        <v>10</v>
      </c>
      <c r="D65" s="170">
        <v>10</v>
      </c>
      <c r="E65" s="2" t="s">
        <v>91</v>
      </c>
      <c r="F65" s="212" t="s">
        <v>92</v>
      </c>
      <c r="G65" s="213"/>
      <c r="H65" s="213"/>
      <c r="I65" s="213"/>
      <c r="J65" s="213"/>
      <c r="K65" s="214"/>
      <c r="L65" s="164"/>
      <c r="M65" s="7">
        <v>75789</v>
      </c>
      <c r="N65" s="6">
        <f>SUMIF($T$6:$DJ$6,"&lt;="&amp;$R$2,$T65:$DJ65)</f>
        <v>0</v>
      </c>
      <c r="O65" s="6">
        <f>P65-N65</f>
        <v>0</v>
      </c>
      <c r="P65" s="6">
        <f>SUMIF($T$6:$DJ$6,"&lt;="&amp;$Q$3,$T65:$DJ65)</f>
        <v>0</v>
      </c>
      <c r="Q65" s="6">
        <f>M65-P65</f>
        <v>75789</v>
      </c>
      <c r="R65" s="6"/>
      <c r="S65" s="60"/>
      <c r="T65" s="6"/>
      <c r="U65" s="65"/>
      <c r="V65" s="72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</row>
    <row r="66" spans="1:114">
      <c r="A66" s="100" t="s">
        <v>257</v>
      </c>
      <c r="B66" s="210"/>
      <c r="C66" s="170">
        <v>10</v>
      </c>
      <c r="D66" s="170">
        <v>10</v>
      </c>
      <c r="E66" s="2" t="s">
        <v>93</v>
      </c>
      <c r="F66" s="212" t="s">
        <v>94</v>
      </c>
      <c r="G66" s="213"/>
      <c r="H66" s="213"/>
      <c r="I66" s="213"/>
      <c r="J66" s="213"/>
      <c r="K66" s="214"/>
      <c r="L66" s="164"/>
      <c r="M66" s="7">
        <v>75788</v>
      </c>
      <c r="N66" s="6">
        <f>SUMIF($T$6:$DJ$6,"&lt;="&amp;$R$2,$T66:$DJ66)</f>
        <v>0</v>
      </c>
      <c r="O66" s="6">
        <f>P66-N66</f>
        <v>0</v>
      </c>
      <c r="P66" s="6">
        <f>SUMIF($T$6:$DJ$6,"&lt;="&amp;$Q$3,$T66:$DJ66)</f>
        <v>0</v>
      </c>
      <c r="Q66" s="6">
        <f>M66-P66</f>
        <v>75788</v>
      </c>
      <c r="R66" s="6"/>
      <c r="S66" s="60"/>
      <c r="T66" s="6"/>
      <c r="U66" s="65"/>
      <c r="V66" s="72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</row>
    <row r="67" spans="1:114">
      <c r="A67" s="100" t="s">
        <v>257</v>
      </c>
      <c r="B67" s="210"/>
      <c r="C67" s="170">
        <v>10</v>
      </c>
      <c r="D67" s="170">
        <v>10</v>
      </c>
      <c r="E67" s="2" t="s">
        <v>95</v>
      </c>
      <c r="F67" s="212" t="s">
        <v>96</v>
      </c>
      <c r="G67" s="213"/>
      <c r="H67" s="213"/>
      <c r="I67" s="213"/>
      <c r="J67" s="213"/>
      <c r="K67" s="214"/>
      <c r="L67" s="164"/>
      <c r="M67" s="7">
        <v>73600</v>
      </c>
      <c r="N67" s="6">
        <f>SUMIF($T$6:$DJ$6,"&lt;="&amp;$R$2,$T67:$DJ67)</f>
        <v>0</v>
      </c>
      <c r="O67" s="6">
        <f>P67-N67</f>
        <v>0</v>
      </c>
      <c r="P67" s="6">
        <f>SUMIF($T$6:$DJ$6,"&lt;="&amp;$Q$3,$T67:$DJ67)</f>
        <v>0</v>
      </c>
      <c r="Q67" s="6">
        <f>M67-P67</f>
        <v>73600</v>
      </c>
      <c r="R67" s="6"/>
      <c r="S67" s="60"/>
      <c r="T67" s="6"/>
      <c r="U67" s="65"/>
      <c r="V67" s="72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</row>
    <row r="68" spans="1:114">
      <c r="A68" s="100" t="s">
        <v>257</v>
      </c>
      <c r="B68" s="210"/>
      <c r="C68" s="170">
        <v>10</v>
      </c>
      <c r="D68" s="170">
        <v>10</v>
      </c>
      <c r="E68" s="2" t="s">
        <v>97</v>
      </c>
      <c r="F68" s="212" t="s">
        <v>96</v>
      </c>
      <c r="G68" s="213"/>
      <c r="H68" s="213"/>
      <c r="I68" s="213"/>
      <c r="J68" s="213"/>
      <c r="K68" s="214"/>
      <c r="L68" s="164"/>
      <c r="M68" s="7">
        <v>13889</v>
      </c>
      <c r="N68" s="6">
        <f>SUMIF($T$6:$DJ$6,"&lt;="&amp;$R$2,$T68:$DJ68)</f>
        <v>0</v>
      </c>
      <c r="O68" s="6">
        <f>P68-N68</f>
        <v>0</v>
      </c>
      <c r="P68" s="6">
        <f>SUMIF($T$6:$DJ$6,"&lt;="&amp;$Q$3,$T68:$DJ68)</f>
        <v>0</v>
      </c>
      <c r="Q68" s="6">
        <f>M68-P68</f>
        <v>13889</v>
      </c>
      <c r="R68" s="6"/>
      <c r="S68" s="60"/>
      <c r="T68" s="6"/>
      <c r="U68" s="65"/>
      <c r="V68" s="72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</row>
    <row r="69" spans="1:114">
      <c r="A69" s="100"/>
      <c r="B69" s="211"/>
      <c r="C69" s="170"/>
      <c r="D69" s="170"/>
      <c r="E69" s="3"/>
      <c r="F69" s="1"/>
      <c r="G69" s="1"/>
      <c r="H69" s="1"/>
      <c r="I69" s="1"/>
      <c r="J69" s="1"/>
      <c r="K69" s="1"/>
      <c r="L69" s="1"/>
      <c r="M69" s="8">
        <f>SUM(M65:M68)</f>
        <v>239066</v>
      </c>
      <c r="N69" s="8">
        <f>SUM(N65:N68)</f>
        <v>0</v>
      </c>
      <c r="O69" s="8">
        <f>SUM(O65:O68)</f>
        <v>0</v>
      </c>
      <c r="P69" s="8">
        <f>SUM(P65:P68)</f>
        <v>0</v>
      </c>
      <c r="Q69" s="8">
        <f>SUM(Q65:Q68)</f>
        <v>239066</v>
      </c>
      <c r="R69" s="8"/>
      <c r="S69" s="61"/>
      <c r="T69" s="56">
        <f>SUM(T65:T68)</f>
        <v>0</v>
      </c>
      <c r="U69" s="68">
        <v>0</v>
      </c>
      <c r="V69" s="75">
        <f t="shared" ref="V69:CG69" si="32">SUM(V65:V68)</f>
        <v>0</v>
      </c>
      <c r="W69" s="56">
        <f t="shared" si="32"/>
        <v>0</v>
      </c>
      <c r="X69" s="56">
        <f t="shared" si="32"/>
        <v>0</v>
      </c>
      <c r="Y69" s="56">
        <f t="shared" si="32"/>
        <v>0</v>
      </c>
      <c r="Z69" s="56">
        <f t="shared" si="32"/>
        <v>0</v>
      </c>
      <c r="AA69" s="56">
        <f t="shared" si="32"/>
        <v>0</v>
      </c>
      <c r="AB69" s="56">
        <f t="shared" si="32"/>
        <v>0</v>
      </c>
      <c r="AC69" s="56">
        <f t="shared" si="32"/>
        <v>0</v>
      </c>
      <c r="AD69" s="56">
        <f t="shared" si="32"/>
        <v>0</v>
      </c>
      <c r="AE69" s="56">
        <f t="shared" si="32"/>
        <v>0</v>
      </c>
      <c r="AF69" s="56">
        <f t="shared" si="32"/>
        <v>0</v>
      </c>
      <c r="AG69" s="56">
        <f t="shared" si="32"/>
        <v>0</v>
      </c>
      <c r="AH69" s="56">
        <f t="shared" si="32"/>
        <v>0</v>
      </c>
      <c r="AI69" s="56">
        <f t="shared" si="32"/>
        <v>0</v>
      </c>
      <c r="AJ69" s="56">
        <f t="shared" si="32"/>
        <v>0</v>
      </c>
      <c r="AK69" s="56">
        <f t="shared" si="32"/>
        <v>0</v>
      </c>
      <c r="AL69" s="56">
        <f t="shared" si="32"/>
        <v>0</v>
      </c>
      <c r="AM69" s="56">
        <f t="shared" si="32"/>
        <v>0</v>
      </c>
      <c r="AN69" s="56">
        <f t="shared" si="32"/>
        <v>0</v>
      </c>
      <c r="AO69" s="56">
        <f t="shared" si="32"/>
        <v>0</v>
      </c>
      <c r="AP69" s="56">
        <f t="shared" si="32"/>
        <v>0</v>
      </c>
      <c r="AQ69" s="56">
        <f t="shared" si="32"/>
        <v>0</v>
      </c>
      <c r="AR69" s="56">
        <f t="shared" si="32"/>
        <v>0</v>
      </c>
      <c r="AS69" s="56">
        <f t="shared" si="32"/>
        <v>0</v>
      </c>
      <c r="AT69" s="56">
        <f t="shared" si="32"/>
        <v>0</v>
      </c>
      <c r="AU69" s="56">
        <f t="shared" si="32"/>
        <v>0</v>
      </c>
      <c r="AV69" s="56">
        <f t="shared" si="32"/>
        <v>0</v>
      </c>
      <c r="AW69" s="56">
        <f t="shared" si="32"/>
        <v>0</v>
      </c>
      <c r="AX69" s="56">
        <f t="shared" si="32"/>
        <v>0</v>
      </c>
      <c r="AY69" s="56">
        <f t="shared" si="32"/>
        <v>0</v>
      </c>
      <c r="AZ69" s="56">
        <f t="shared" si="32"/>
        <v>0</v>
      </c>
      <c r="BA69" s="56">
        <f t="shared" si="32"/>
        <v>0</v>
      </c>
      <c r="BB69" s="56">
        <f t="shared" si="32"/>
        <v>0</v>
      </c>
      <c r="BC69" s="56">
        <f t="shared" si="32"/>
        <v>0</v>
      </c>
      <c r="BD69" s="56">
        <f t="shared" si="32"/>
        <v>0</v>
      </c>
      <c r="BE69" s="56">
        <f t="shared" si="32"/>
        <v>0</v>
      </c>
      <c r="BF69" s="56">
        <f t="shared" si="32"/>
        <v>0</v>
      </c>
      <c r="BG69" s="56">
        <f t="shared" si="32"/>
        <v>0</v>
      </c>
      <c r="BH69" s="56">
        <f t="shared" si="32"/>
        <v>0</v>
      </c>
      <c r="BI69" s="56">
        <f t="shared" si="32"/>
        <v>0</v>
      </c>
      <c r="BJ69" s="56">
        <f t="shared" si="32"/>
        <v>0</v>
      </c>
      <c r="BK69" s="56">
        <f t="shared" si="32"/>
        <v>0</v>
      </c>
      <c r="BL69" s="56">
        <f t="shared" si="32"/>
        <v>0</v>
      </c>
      <c r="BM69" s="56">
        <f t="shared" si="32"/>
        <v>0</v>
      </c>
      <c r="BN69" s="56">
        <f t="shared" si="32"/>
        <v>0</v>
      </c>
      <c r="BO69" s="56">
        <f t="shared" si="32"/>
        <v>0</v>
      </c>
      <c r="BP69" s="56">
        <f t="shared" si="32"/>
        <v>0</v>
      </c>
      <c r="BQ69" s="56">
        <f t="shared" si="32"/>
        <v>0</v>
      </c>
      <c r="BR69" s="56">
        <f t="shared" si="32"/>
        <v>0</v>
      </c>
      <c r="BS69" s="56">
        <f t="shared" si="32"/>
        <v>0</v>
      </c>
      <c r="BT69" s="56">
        <f t="shared" si="32"/>
        <v>0</v>
      </c>
      <c r="BU69" s="56">
        <f t="shared" si="32"/>
        <v>0</v>
      </c>
      <c r="BV69" s="56">
        <f t="shared" si="32"/>
        <v>0</v>
      </c>
      <c r="BW69" s="56">
        <f t="shared" si="32"/>
        <v>0</v>
      </c>
      <c r="BX69" s="56">
        <f t="shared" si="32"/>
        <v>0</v>
      </c>
      <c r="BY69" s="56">
        <f t="shared" si="32"/>
        <v>0</v>
      </c>
      <c r="BZ69" s="56">
        <f t="shared" si="32"/>
        <v>0</v>
      </c>
      <c r="CA69" s="56">
        <f t="shared" si="32"/>
        <v>0</v>
      </c>
      <c r="CB69" s="56">
        <f t="shared" si="32"/>
        <v>0</v>
      </c>
      <c r="CC69" s="56">
        <f t="shared" si="32"/>
        <v>0</v>
      </c>
      <c r="CD69" s="56">
        <f t="shared" si="32"/>
        <v>0</v>
      </c>
      <c r="CE69" s="56">
        <f t="shared" si="32"/>
        <v>0</v>
      </c>
      <c r="CF69" s="56">
        <f t="shared" si="32"/>
        <v>0</v>
      </c>
      <c r="CG69" s="56">
        <f t="shared" si="32"/>
        <v>0</v>
      </c>
      <c r="CH69" s="56">
        <f t="shared" ref="CH69:DJ69" si="33">SUM(CH65:CH68)</f>
        <v>0</v>
      </c>
      <c r="CI69" s="56">
        <f t="shared" si="33"/>
        <v>0</v>
      </c>
      <c r="CJ69" s="56">
        <f t="shared" si="33"/>
        <v>0</v>
      </c>
      <c r="CK69" s="56">
        <f t="shared" si="33"/>
        <v>0</v>
      </c>
      <c r="CL69" s="56">
        <f t="shared" si="33"/>
        <v>0</v>
      </c>
      <c r="CM69" s="56">
        <f t="shared" si="33"/>
        <v>0</v>
      </c>
      <c r="CN69" s="56">
        <f t="shared" si="33"/>
        <v>0</v>
      </c>
      <c r="CO69" s="56">
        <f t="shared" si="33"/>
        <v>0</v>
      </c>
      <c r="CP69" s="56">
        <f t="shared" si="33"/>
        <v>0</v>
      </c>
      <c r="CQ69" s="56">
        <f t="shared" si="33"/>
        <v>0</v>
      </c>
      <c r="CR69" s="56">
        <f t="shared" si="33"/>
        <v>0</v>
      </c>
      <c r="CS69" s="56">
        <f t="shared" si="33"/>
        <v>0</v>
      </c>
      <c r="CT69" s="56">
        <f t="shared" si="33"/>
        <v>0</v>
      </c>
      <c r="CU69" s="56">
        <f t="shared" si="33"/>
        <v>0</v>
      </c>
      <c r="CV69" s="56">
        <f t="shared" si="33"/>
        <v>0</v>
      </c>
      <c r="CW69" s="56">
        <f t="shared" si="33"/>
        <v>0</v>
      </c>
      <c r="CX69" s="56">
        <f t="shared" si="33"/>
        <v>0</v>
      </c>
      <c r="CY69" s="56">
        <f t="shared" si="33"/>
        <v>0</v>
      </c>
      <c r="CZ69" s="56">
        <f t="shared" si="33"/>
        <v>0</v>
      </c>
      <c r="DA69" s="56">
        <f t="shared" si="33"/>
        <v>0</v>
      </c>
      <c r="DB69" s="56">
        <f t="shared" si="33"/>
        <v>0</v>
      </c>
      <c r="DC69" s="56">
        <f t="shared" si="33"/>
        <v>0</v>
      </c>
      <c r="DD69" s="56">
        <f t="shared" si="33"/>
        <v>0</v>
      </c>
      <c r="DE69" s="56">
        <f t="shared" si="33"/>
        <v>0</v>
      </c>
      <c r="DF69" s="56">
        <f t="shared" si="33"/>
        <v>0</v>
      </c>
      <c r="DG69" s="56">
        <f t="shared" si="33"/>
        <v>0</v>
      </c>
      <c r="DH69" s="56">
        <f t="shared" si="33"/>
        <v>0</v>
      </c>
      <c r="DI69" s="56">
        <f t="shared" si="33"/>
        <v>0</v>
      </c>
      <c r="DJ69" s="56">
        <f t="shared" si="33"/>
        <v>0</v>
      </c>
    </row>
    <row r="70" spans="1:114">
      <c r="B70" s="171"/>
      <c r="C70" s="175"/>
      <c r="D70" s="175"/>
      <c r="E70" s="176"/>
      <c r="F70" s="176"/>
      <c r="G70" s="176"/>
      <c r="H70" s="176"/>
      <c r="I70" s="176"/>
      <c r="J70" s="176"/>
      <c r="K70" s="177"/>
      <c r="L70" s="177" t="s">
        <v>354</v>
      </c>
      <c r="M70" s="179">
        <f>SUM(M72,M74,M81,M83,M91)</f>
        <v>355920</v>
      </c>
      <c r="N70" s="180">
        <f>SUM(N72,N74,N81,N83,N91)</f>
        <v>66893.2</v>
      </c>
      <c r="O70" s="181">
        <f>SUM(O72,O74,O81,O83,O91)</f>
        <v>32240</v>
      </c>
      <c r="P70" s="181">
        <f>SUM(P72,P74,P81,P83,P91)</f>
        <v>99133.2</v>
      </c>
      <c r="Q70" s="181">
        <f>SUM(Q72,Q74,Q81,Q83,Q91)</f>
        <v>256786.8</v>
      </c>
      <c r="R70" s="178"/>
      <c r="S70" s="4"/>
      <c r="T70" s="25"/>
      <c r="U70" s="64"/>
      <c r="V70" s="71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</row>
    <row r="71" spans="1:114">
      <c r="A71" s="100" t="s">
        <v>258</v>
      </c>
      <c r="B71" s="171"/>
      <c r="C71" s="182" t="s">
        <v>355</v>
      </c>
      <c r="D71" s="182" t="s">
        <v>355</v>
      </c>
      <c r="E71" s="2" t="s">
        <v>82</v>
      </c>
      <c r="F71" s="223" t="s">
        <v>289</v>
      </c>
      <c r="G71" s="224"/>
      <c r="H71" s="224"/>
      <c r="I71" s="224"/>
      <c r="J71" s="224"/>
      <c r="K71" s="225"/>
      <c r="L71" s="169"/>
      <c r="M71" s="7">
        <f>33075-540</f>
        <v>32535</v>
      </c>
      <c r="N71" s="6">
        <f>SUMIF($T$6:$DJ$6,"&lt;="&amp;$R$2,$T71:$DJ71)</f>
        <v>0</v>
      </c>
      <c r="O71" s="6">
        <f>P71-N71</f>
        <v>0</v>
      </c>
      <c r="P71" s="6">
        <f>SUMIF($T$6:$DJ$6,"&lt;="&amp;$Q$3,$T71:$DJ71)</f>
        <v>0</v>
      </c>
      <c r="Q71" s="6">
        <f>M71-P71</f>
        <v>32535</v>
      </c>
      <c r="R71" s="6"/>
      <c r="S71" s="60"/>
      <c r="T71" s="6"/>
      <c r="U71" s="65"/>
      <c r="V71" s="72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</row>
    <row r="72" spans="1:114">
      <c r="A72" s="100"/>
      <c r="B72" s="171"/>
      <c r="C72" s="182"/>
      <c r="D72" s="182"/>
      <c r="E72" s="3"/>
      <c r="F72" s="1"/>
      <c r="G72" s="1"/>
      <c r="H72" s="1"/>
      <c r="I72" s="1"/>
      <c r="J72" s="1"/>
      <c r="K72" s="1"/>
      <c r="L72" s="1"/>
      <c r="M72" s="8">
        <f>SUM(M71)</f>
        <v>32535</v>
      </c>
      <c r="N72" s="8">
        <f>SUM(N71)</f>
        <v>0</v>
      </c>
      <c r="O72" s="8">
        <f>SUM(O71)</f>
        <v>0</v>
      </c>
      <c r="P72" s="8">
        <f>SUM(P71)</f>
        <v>0</v>
      </c>
      <c r="Q72" s="8">
        <f>SUM(Q71)</f>
        <v>32535</v>
      </c>
      <c r="R72" s="8"/>
      <c r="S72" s="61"/>
      <c r="T72" s="57">
        <f>SUM(T66:T71)</f>
        <v>0</v>
      </c>
      <c r="U72" s="67">
        <v>0</v>
      </c>
      <c r="V72" s="74">
        <f t="shared" ref="V72:CG72" si="34">SUM(V66:V71)</f>
        <v>0</v>
      </c>
      <c r="W72" s="57">
        <f t="shared" si="34"/>
        <v>0</v>
      </c>
      <c r="X72" s="57">
        <f t="shared" si="34"/>
        <v>0</v>
      </c>
      <c r="Y72" s="57">
        <f t="shared" si="34"/>
        <v>0</v>
      </c>
      <c r="Z72" s="57">
        <f t="shared" si="34"/>
        <v>0</v>
      </c>
      <c r="AA72" s="57">
        <f t="shared" si="34"/>
        <v>0</v>
      </c>
      <c r="AB72" s="57">
        <f t="shared" si="34"/>
        <v>0</v>
      </c>
      <c r="AC72" s="57">
        <f t="shared" si="34"/>
        <v>0</v>
      </c>
      <c r="AD72" s="57">
        <f t="shared" si="34"/>
        <v>0</v>
      </c>
      <c r="AE72" s="57">
        <f t="shared" si="34"/>
        <v>0</v>
      </c>
      <c r="AF72" s="57">
        <f t="shared" si="34"/>
        <v>0</v>
      </c>
      <c r="AG72" s="57">
        <f t="shared" si="34"/>
        <v>0</v>
      </c>
      <c r="AH72" s="57">
        <f t="shared" si="34"/>
        <v>0</v>
      </c>
      <c r="AI72" s="57">
        <f t="shared" si="34"/>
        <v>0</v>
      </c>
      <c r="AJ72" s="57">
        <f t="shared" si="34"/>
        <v>0</v>
      </c>
      <c r="AK72" s="57">
        <f t="shared" si="34"/>
        <v>0</v>
      </c>
      <c r="AL72" s="57">
        <f t="shared" si="34"/>
        <v>0</v>
      </c>
      <c r="AM72" s="57">
        <f t="shared" si="34"/>
        <v>0</v>
      </c>
      <c r="AN72" s="57">
        <f t="shared" si="34"/>
        <v>0</v>
      </c>
      <c r="AO72" s="57">
        <f t="shared" si="34"/>
        <v>0</v>
      </c>
      <c r="AP72" s="57">
        <f t="shared" si="34"/>
        <v>0</v>
      </c>
      <c r="AQ72" s="57">
        <f t="shared" si="34"/>
        <v>0</v>
      </c>
      <c r="AR72" s="57">
        <f t="shared" si="34"/>
        <v>0</v>
      </c>
      <c r="AS72" s="57">
        <f t="shared" si="34"/>
        <v>0</v>
      </c>
      <c r="AT72" s="57">
        <f t="shared" si="34"/>
        <v>0</v>
      </c>
      <c r="AU72" s="57">
        <f t="shared" si="34"/>
        <v>0</v>
      </c>
      <c r="AV72" s="57">
        <f t="shared" si="34"/>
        <v>0</v>
      </c>
      <c r="AW72" s="57">
        <f t="shared" si="34"/>
        <v>0</v>
      </c>
      <c r="AX72" s="57">
        <f t="shared" si="34"/>
        <v>0</v>
      </c>
      <c r="AY72" s="57">
        <f t="shared" si="34"/>
        <v>0</v>
      </c>
      <c r="AZ72" s="57">
        <f t="shared" si="34"/>
        <v>0</v>
      </c>
      <c r="BA72" s="57">
        <f t="shared" si="34"/>
        <v>0</v>
      </c>
      <c r="BB72" s="57">
        <f t="shared" si="34"/>
        <v>0</v>
      </c>
      <c r="BC72" s="57">
        <f t="shared" si="34"/>
        <v>0</v>
      </c>
      <c r="BD72" s="57">
        <f t="shared" si="34"/>
        <v>0</v>
      </c>
      <c r="BE72" s="57">
        <f t="shared" si="34"/>
        <v>0</v>
      </c>
      <c r="BF72" s="57">
        <f t="shared" si="34"/>
        <v>0</v>
      </c>
      <c r="BG72" s="57">
        <f t="shared" si="34"/>
        <v>0</v>
      </c>
      <c r="BH72" s="57">
        <f t="shared" si="34"/>
        <v>0</v>
      </c>
      <c r="BI72" s="57">
        <f t="shared" si="34"/>
        <v>0</v>
      </c>
      <c r="BJ72" s="57">
        <f t="shared" si="34"/>
        <v>0</v>
      </c>
      <c r="BK72" s="57">
        <f t="shared" si="34"/>
        <v>0</v>
      </c>
      <c r="BL72" s="57">
        <f t="shared" si="34"/>
        <v>0</v>
      </c>
      <c r="BM72" s="57">
        <f t="shared" si="34"/>
        <v>0</v>
      </c>
      <c r="BN72" s="57">
        <f t="shared" si="34"/>
        <v>0</v>
      </c>
      <c r="BO72" s="57">
        <f t="shared" si="34"/>
        <v>0</v>
      </c>
      <c r="BP72" s="57">
        <f t="shared" si="34"/>
        <v>0</v>
      </c>
      <c r="BQ72" s="57">
        <f t="shared" si="34"/>
        <v>0</v>
      </c>
      <c r="BR72" s="57">
        <f t="shared" si="34"/>
        <v>0</v>
      </c>
      <c r="BS72" s="57">
        <f t="shared" si="34"/>
        <v>0</v>
      </c>
      <c r="BT72" s="57">
        <f t="shared" si="34"/>
        <v>0</v>
      </c>
      <c r="BU72" s="57">
        <f t="shared" si="34"/>
        <v>0</v>
      </c>
      <c r="BV72" s="57">
        <f t="shared" si="34"/>
        <v>0</v>
      </c>
      <c r="BW72" s="57">
        <f t="shared" si="34"/>
        <v>0</v>
      </c>
      <c r="BX72" s="57">
        <f t="shared" si="34"/>
        <v>0</v>
      </c>
      <c r="BY72" s="57">
        <f t="shared" si="34"/>
        <v>0</v>
      </c>
      <c r="BZ72" s="57">
        <f t="shared" si="34"/>
        <v>0</v>
      </c>
      <c r="CA72" s="57">
        <f t="shared" si="34"/>
        <v>0</v>
      </c>
      <c r="CB72" s="57">
        <f t="shared" si="34"/>
        <v>0</v>
      </c>
      <c r="CC72" s="57">
        <f t="shared" si="34"/>
        <v>0</v>
      </c>
      <c r="CD72" s="57">
        <f t="shared" si="34"/>
        <v>0</v>
      </c>
      <c r="CE72" s="57">
        <f t="shared" si="34"/>
        <v>0</v>
      </c>
      <c r="CF72" s="57">
        <f t="shared" si="34"/>
        <v>0</v>
      </c>
      <c r="CG72" s="57">
        <f t="shared" si="34"/>
        <v>0</v>
      </c>
      <c r="CH72" s="57">
        <f t="shared" ref="CH72:DJ72" si="35">SUM(CH66:CH71)</f>
        <v>0</v>
      </c>
      <c r="CI72" s="57">
        <f t="shared" si="35"/>
        <v>0</v>
      </c>
      <c r="CJ72" s="57">
        <f t="shared" si="35"/>
        <v>0</v>
      </c>
      <c r="CK72" s="57">
        <f t="shared" si="35"/>
        <v>0</v>
      </c>
      <c r="CL72" s="57">
        <f t="shared" si="35"/>
        <v>0</v>
      </c>
      <c r="CM72" s="57">
        <f t="shared" si="35"/>
        <v>0</v>
      </c>
      <c r="CN72" s="57">
        <f t="shared" si="35"/>
        <v>0</v>
      </c>
      <c r="CO72" s="57">
        <f t="shared" si="35"/>
        <v>0</v>
      </c>
      <c r="CP72" s="57">
        <f t="shared" si="35"/>
        <v>0</v>
      </c>
      <c r="CQ72" s="57">
        <f t="shared" si="35"/>
        <v>0</v>
      </c>
      <c r="CR72" s="57">
        <f t="shared" si="35"/>
        <v>0</v>
      </c>
      <c r="CS72" s="57">
        <f t="shared" si="35"/>
        <v>0</v>
      </c>
      <c r="CT72" s="57">
        <f t="shared" si="35"/>
        <v>0</v>
      </c>
      <c r="CU72" s="57">
        <f t="shared" si="35"/>
        <v>0</v>
      </c>
      <c r="CV72" s="57">
        <f t="shared" si="35"/>
        <v>0</v>
      </c>
      <c r="CW72" s="57">
        <f t="shared" si="35"/>
        <v>0</v>
      </c>
      <c r="CX72" s="57">
        <f t="shared" si="35"/>
        <v>0</v>
      </c>
      <c r="CY72" s="57">
        <f t="shared" si="35"/>
        <v>0</v>
      </c>
      <c r="CZ72" s="57">
        <f t="shared" si="35"/>
        <v>0</v>
      </c>
      <c r="DA72" s="57">
        <f t="shared" si="35"/>
        <v>0</v>
      </c>
      <c r="DB72" s="57">
        <f t="shared" si="35"/>
        <v>0</v>
      </c>
      <c r="DC72" s="57">
        <f t="shared" si="35"/>
        <v>0</v>
      </c>
      <c r="DD72" s="57">
        <f t="shared" si="35"/>
        <v>0</v>
      </c>
      <c r="DE72" s="57">
        <f t="shared" si="35"/>
        <v>0</v>
      </c>
      <c r="DF72" s="57">
        <f t="shared" si="35"/>
        <v>0</v>
      </c>
      <c r="DG72" s="57">
        <f t="shared" si="35"/>
        <v>0</v>
      </c>
      <c r="DH72" s="57">
        <f t="shared" si="35"/>
        <v>0</v>
      </c>
      <c r="DI72" s="57">
        <f t="shared" si="35"/>
        <v>0</v>
      </c>
      <c r="DJ72" s="57">
        <f t="shared" si="35"/>
        <v>0</v>
      </c>
    </row>
    <row r="73" spans="1:114">
      <c r="A73" s="100" t="s">
        <v>258</v>
      </c>
      <c r="B73" s="171"/>
      <c r="C73" s="182" t="s">
        <v>356</v>
      </c>
      <c r="D73" s="182" t="s">
        <v>356</v>
      </c>
      <c r="E73" s="2" t="s">
        <v>90</v>
      </c>
      <c r="F73" s="223" t="s">
        <v>290</v>
      </c>
      <c r="G73" s="224"/>
      <c r="H73" s="224"/>
      <c r="I73" s="224"/>
      <c r="J73" s="224"/>
      <c r="K73" s="225"/>
      <c r="L73" s="169"/>
      <c r="M73" s="7">
        <f>46085-360</f>
        <v>45725</v>
      </c>
      <c r="N73" s="6">
        <f>SUMIF($T$6:$DJ$6,"&lt;="&amp;$R$2,$T73:$DJ73)</f>
        <v>4022</v>
      </c>
      <c r="O73" s="6">
        <f>P73-N73</f>
        <v>5180</v>
      </c>
      <c r="P73" s="6">
        <f>SUMIF($T$6:$DJ$6,"&lt;="&amp;$Q$3,$T73:$DJ73)</f>
        <v>9202</v>
      </c>
      <c r="Q73" s="6">
        <f>M73-P73</f>
        <v>36523</v>
      </c>
      <c r="R73" s="6"/>
      <c r="S73" s="60"/>
      <c r="T73" s="6">
        <v>1970</v>
      </c>
      <c r="U73" s="65">
        <v>2052</v>
      </c>
      <c r="V73" s="72">
        <v>855</v>
      </c>
      <c r="W73" s="101">
        <v>1020</v>
      </c>
      <c r="X73" s="101">
        <v>1055</v>
      </c>
      <c r="Y73" s="101">
        <v>1080</v>
      </c>
      <c r="Z73" s="119">
        <v>1170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</row>
    <row r="74" spans="1:114">
      <c r="A74" s="100"/>
      <c r="B74" s="171"/>
      <c r="C74" s="182"/>
      <c r="D74" s="182"/>
      <c r="E74" s="3"/>
      <c r="F74" s="1"/>
      <c r="G74" s="1"/>
      <c r="H74" s="1"/>
      <c r="I74" s="1"/>
      <c r="J74" s="1"/>
      <c r="K74" s="1"/>
      <c r="L74" s="1"/>
      <c r="M74" s="8">
        <f>SUM(M73)</f>
        <v>45725</v>
      </c>
      <c r="N74" s="8">
        <f>SUM(N73)</f>
        <v>4022</v>
      </c>
      <c r="O74" s="8">
        <f>SUM(O73)</f>
        <v>5180</v>
      </c>
      <c r="P74" s="8">
        <f>SUM(P73)</f>
        <v>9202</v>
      </c>
      <c r="Q74" s="8">
        <f>SUM(Q73)</f>
        <v>36523</v>
      </c>
      <c r="R74" s="8"/>
      <c r="S74" s="61"/>
      <c r="T74" s="57">
        <f>SUM(T67:T73)</f>
        <v>1970</v>
      </c>
      <c r="U74" s="67">
        <v>2052</v>
      </c>
      <c r="V74" s="74">
        <f t="shared" ref="V74:CG74" si="36">SUM(V67:V73)</f>
        <v>855</v>
      </c>
      <c r="W74" s="57">
        <f t="shared" si="36"/>
        <v>1020</v>
      </c>
      <c r="X74" s="57">
        <f t="shared" si="36"/>
        <v>1055</v>
      </c>
      <c r="Y74" s="57">
        <f t="shared" si="36"/>
        <v>1080</v>
      </c>
      <c r="Z74" s="57">
        <f t="shared" si="36"/>
        <v>1170</v>
      </c>
      <c r="AA74" s="57">
        <f t="shared" si="36"/>
        <v>0</v>
      </c>
      <c r="AB74" s="57">
        <f t="shared" si="36"/>
        <v>0</v>
      </c>
      <c r="AC74" s="57">
        <f t="shared" si="36"/>
        <v>0</v>
      </c>
      <c r="AD74" s="57">
        <f t="shared" si="36"/>
        <v>0</v>
      </c>
      <c r="AE74" s="57">
        <f t="shared" si="36"/>
        <v>0</v>
      </c>
      <c r="AF74" s="57">
        <f t="shared" si="36"/>
        <v>0</v>
      </c>
      <c r="AG74" s="57">
        <f t="shared" si="36"/>
        <v>0</v>
      </c>
      <c r="AH74" s="57">
        <f t="shared" si="36"/>
        <v>0</v>
      </c>
      <c r="AI74" s="57">
        <f t="shared" si="36"/>
        <v>0</v>
      </c>
      <c r="AJ74" s="57">
        <f t="shared" si="36"/>
        <v>0</v>
      </c>
      <c r="AK74" s="57">
        <f t="shared" si="36"/>
        <v>0</v>
      </c>
      <c r="AL74" s="57">
        <f t="shared" si="36"/>
        <v>0</v>
      </c>
      <c r="AM74" s="57">
        <f t="shared" si="36"/>
        <v>0</v>
      </c>
      <c r="AN74" s="57">
        <f t="shared" si="36"/>
        <v>0</v>
      </c>
      <c r="AO74" s="57">
        <f t="shared" si="36"/>
        <v>0</v>
      </c>
      <c r="AP74" s="57">
        <f t="shared" si="36"/>
        <v>0</v>
      </c>
      <c r="AQ74" s="57">
        <f t="shared" si="36"/>
        <v>0</v>
      </c>
      <c r="AR74" s="57">
        <f t="shared" si="36"/>
        <v>0</v>
      </c>
      <c r="AS74" s="57">
        <f t="shared" si="36"/>
        <v>0</v>
      </c>
      <c r="AT74" s="57">
        <f t="shared" si="36"/>
        <v>0</v>
      </c>
      <c r="AU74" s="57">
        <f t="shared" si="36"/>
        <v>0</v>
      </c>
      <c r="AV74" s="57">
        <f t="shared" si="36"/>
        <v>0</v>
      </c>
      <c r="AW74" s="57">
        <f t="shared" si="36"/>
        <v>0</v>
      </c>
      <c r="AX74" s="57">
        <f t="shared" si="36"/>
        <v>0</v>
      </c>
      <c r="AY74" s="57">
        <f t="shared" si="36"/>
        <v>0</v>
      </c>
      <c r="AZ74" s="57">
        <f t="shared" si="36"/>
        <v>0</v>
      </c>
      <c r="BA74" s="57">
        <f t="shared" si="36"/>
        <v>0</v>
      </c>
      <c r="BB74" s="57">
        <f t="shared" si="36"/>
        <v>0</v>
      </c>
      <c r="BC74" s="57">
        <f t="shared" si="36"/>
        <v>0</v>
      </c>
      <c r="BD74" s="57">
        <f t="shared" si="36"/>
        <v>0</v>
      </c>
      <c r="BE74" s="57">
        <f t="shared" si="36"/>
        <v>0</v>
      </c>
      <c r="BF74" s="57">
        <f t="shared" si="36"/>
        <v>0</v>
      </c>
      <c r="BG74" s="57">
        <f t="shared" si="36"/>
        <v>0</v>
      </c>
      <c r="BH74" s="57">
        <f t="shared" si="36"/>
        <v>0</v>
      </c>
      <c r="BI74" s="57">
        <f t="shared" si="36"/>
        <v>0</v>
      </c>
      <c r="BJ74" s="57">
        <f t="shared" si="36"/>
        <v>0</v>
      </c>
      <c r="BK74" s="57">
        <f t="shared" si="36"/>
        <v>0</v>
      </c>
      <c r="BL74" s="57">
        <f t="shared" si="36"/>
        <v>0</v>
      </c>
      <c r="BM74" s="57">
        <f t="shared" si="36"/>
        <v>0</v>
      </c>
      <c r="BN74" s="57">
        <f t="shared" si="36"/>
        <v>0</v>
      </c>
      <c r="BO74" s="57">
        <f t="shared" si="36"/>
        <v>0</v>
      </c>
      <c r="BP74" s="57">
        <f t="shared" si="36"/>
        <v>0</v>
      </c>
      <c r="BQ74" s="57">
        <f t="shared" si="36"/>
        <v>0</v>
      </c>
      <c r="BR74" s="57">
        <f t="shared" si="36"/>
        <v>0</v>
      </c>
      <c r="BS74" s="57">
        <f t="shared" si="36"/>
        <v>0</v>
      </c>
      <c r="BT74" s="57">
        <f t="shared" si="36"/>
        <v>0</v>
      </c>
      <c r="BU74" s="57">
        <f t="shared" si="36"/>
        <v>0</v>
      </c>
      <c r="BV74" s="57">
        <f t="shared" si="36"/>
        <v>0</v>
      </c>
      <c r="BW74" s="57">
        <f t="shared" si="36"/>
        <v>0</v>
      </c>
      <c r="BX74" s="57">
        <f t="shared" si="36"/>
        <v>0</v>
      </c>
      <c r="BY74" s="57">
        <f t="shared" si="36"/>
        <v>0</v>
      </c>
      <c r="BZ74" s="57">
        <f t="shared" si="36"/>
        <v>0</v>
      </c>
      <c r="CA74" s="57">
        <f t="shared" si="36"/>
        <v>0</v>
      </c>
      <c r="CB74" s="57">
        <f t="shared" si="36"/>
        <v>0</v>
      </c>
      <c r="CC74" s="57">
        <f t="shared" si="36"/>
        <v>0</v>
      </c>
      <c r="CD74" s="57">
        <f t="shared" si="36"/>
        <v>0</v>
      </c>
      <c r="CE74" s="57">
        <f t="shared" si="36"/>
        <v>0</v>
      </c>
      <c r="CF74" s="57">
        <f t="shared" si="36"/>
        <v>0</v>
      </c>
      <c r="CG74" s="57">
        <f t="shared" si="36"/>
        <v>0</v>
      </c>
      <c r="CH74" s="57">
        <f t="shared" ref="CH74:DJ74" si="37">SUM(CH67:CH73)</f>
        <v>0</v>
      </c>
      <c r="CI74" s="57">
        <f t="shared" si="37"/>
        <v>0</v>
      </c>
      <c r="CJ74" s="57">
        <f t="shared" si="37"/>
        <v>0</v>
      </c>
      <c r="CK74" s="57">
        <f t="shared" si="37"/>
        <v>0</v>
      </c>
      <c r="CL74" s="57">
        <f t="shared" si="37"/>
        <v>0</v>
      </c>
      <c r="CM74" s="57">
        <f t="shared" si="37"/>
        <v>0</v>
      </c>
      <c r="CN74" s="57">
        <f t="shared" si="37"/>
        <v>0</v>
      </c>
      <c r="CO74" s="57">
        <f t="shared" si="37"/>
        <v>0</v>
      </c>
      <c r="CP74" s="57">
        <f t="shared" si="37"/>
        <v>0</v>
      </c>
      <c r="CQ74" s="57">
        <f t="shared" si="37"/>
        <v>0</v>
      </c>
      <c r="CR74" s="57">
        <f t="shared" si="37"/>
        <v>0</v>
      </c>
      <c r="CS74" s="57">
        <f t="shared" si="37"/>
        <v>0</v>
      </c>
      <c r="CT74" s="57">
        <f t="shared" si="37"/>
        <v>0</v>
      </c>
      <c r="CU74" s="57">
        <f t="shared" si="37"/>
        <v>0</v>
      </c>
      <c r="CV74" s="57">
        <f t="shared" si="37"/>
        <v>0</v>
      </c>
      <c r="CW74" s="57">
        <f t="shared" si="37"/>
        <v>0</v>
      </c>
      <c r="CX74" s="57">
        <f t="shared" si="37"/>
        <v>0</v>
      </c>
      <c r="CY74" s="57">
        <f t="shared" si="37"/>
        <v>0</v>
      </c>
      <c r="CZ74" s="57">
        <f t="shared" si="37"/>
        <v>0</v>
      </c>
      <c r="DA74" s="57">
        <f t="shared" si="37"/>
        <v>0</v>
      </c>
      <c r="DB74" s="57">
        <f t="shared" si="37"/>
        <v>0</v>
      </c>
      <c r="DC74" s="57">
        <f t="shared" si="37"/>
        <v>0</v>
      </c>
      <c r="DD74" s="57">
        <f t="shared" si="37"/>
        <v>0</v>
      </c>
      <c r="DE74" s="57">
        <f t="shared" si="37"/>
        <v>0</v>
      </c>
      <c r="DF74" s="57">
        <f t="shared" si="37"/>
        <v>0</v>
      </c>
      <c r="DG74" s="57">
        <f t="shared" si="37"/>
        <v>0</v>
      </c>
      <c r="DH74" s="57">
        <f t="shared" si="37"/>
        <v>0</v>
      </c>
      <c r="DI74" s="57">
        <f t="shared" si="37"/>
        <v>0</v>
      </c>
      <c r="DJ74" s="57">
        <f t="shared" si="37"/>
        <v>0</v>
      </c>
    </row>
    <row r="75" spans="1:114">
      <c r="A75" s="100" t="s">
        <v>258</v>
      </c>
      <c r="B75" s="209" t="s">
        <v>284</v>
      </c>
      <c r="C75" s="170">
        <v>11</v>
      </c>
      <c r="D75" s="170">
        <v>11</v>
      </c>
      <c r="E75" s="2" t="s">
        <v>98</v>
      </c>
      <c r="F75" s="212" t="s">
        <v>99</v>
      </c>
      <c r="G75" s="213"/>
      <c r="H75" s="213"/>
      <c r="I75" s="213"/>
      <c r="J75" s="213"/>
      <c r="K75" s="214"/>
      <c r="L75" s="164"/>
      <c r="M75" s="7">
        <v>34020</v>
      </c>
      <c r="N75" s="6">
        <f t="shared" ref="N75:N80" si="38">SUMIF($T$6:$DJ$6,"&lt;="&amp;$R$2,$T75:$DJ75)</f>
        <v>19323</v>
      </c>
      <c r="O75" s="6">
        <f t="shared" ref="O75:O80" si="39">P75-N75</f>
        <v>8840</v>
      </c>
      <c r="P75" s="6">
        <f t="shared" ref="P75:P80" si="40">SUMIF($T$6:$DJ$6,"&lt;="&amp;$Q$3,$T75:$DJ75)</f>
        <v>28163</v>
      </c>
      <c r="Q75" s="6">
        <f t="shared" ref="Q75:Q80" si="41">M75-P75</f>
        <v>5857</v>
      </c>
      <c r="R75" s="6"/>
      <c r="S75" s="60"/>
      <c r="T75" s="6">
        <v>13737.8</v>
      </c>
      <c r="U75" s="65">
        <f>5535.2+50</f>
        <v>5585.2</v>
      </c>
      <c r="V75" s="72">
        <v>1410</v>
      </c>
      <c r="W75" s="101">
        <f>1760+250</f>
        <v>2010</v>
      </c>
      <c r="X75" s="101">
        <v>1730</v>
      </c>
      <c r="Y75" s="101">
        <v>1800</v>
      </c>
      <c r="Z75" s="119">
        <f>1600+290</f>
        <v>1890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</row>
    <row r="76" spans="1:114">
      <c r="A76" s="100" t="s">
        <v>258</v>
      </c>
      <c r="B76" s="210"/>
      <c r="C76" s="170">
        <v>11</v>
      </c>
      <c r="D76" s="170">
        <v>11</v>
      </c>
      <c r="E76" s="2" t="s">
        <v>100</v>
      </c>
      <c r="F76" s="212" t="s">
        <v>101</v>
      </c>
      <c r="G76" s="213"/>
      <c r="H76" s="213"/>
      <c r="I76" s="213"/>
      <c r="J76" s="213"/>
      <c r="K76" s="214"/>
      <c r="L76" s="164"/>
      <c r="M76" s="7">
        <v>4022</v>
      </c>
      <c r="N76" s="6">
        <f t="shared" si="38"/>
        <v>0</v>
      </c>
      <c r="O76" s="6">
        <f t="shared" si="39"/>
        <v>625</v>
      </c>
      <c r="P76" s="6">
        <f t="shared" si="40"/>
        <v>625</v>
      </c>
      <c r="Q76" s="6">
        <f t="shared" si="41"/>
        <v>3397</v>
      </c>
      <c r="R76" s="6"/>
      <c r="S76" s="60"/>
      <c r="T76" s="6"/>
      <c r="U76" s="65"/>
      <c r="V76" s="72"/>
      <c r="W76" s="101"/>
      <c r="X76" s="101">
        <v>170</v>
      </c>
      <c r="Y76" s="101">
        <v>180</v>
      </c>
      <c r="Z76" s="119">
        <v>275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</row>
    <row r="77" spans="1:114">
      <c r="A77" s="100" t="s">
        <v>258</v>
      </c>
      <c r="B77" s="210"/>
      <c r="C77" s="170">
        <v>11</v>
      </c>
      <c r="D77" s="170">
        <v>11</v>
      </c>
      <c r="E77" s="2" t="s">
        <v>102</v>
      </c>
      <c r="F77" s="212" t="s">
        <v>103</v>
      </c>
      <c r="G77" s="213"/>
      <c r="H77" s="213"/>
      <c r="I77" s="213"/>
      <c r="J77" s="213"/>
      <c r="K77" s="214"/>
      <c r="L77" s="164"/>
      <c r="M77" s="7">
        <v>23123</v>
      </c>
      <c r="N77" s="6">
        <f t="shared" si="38"/>
        <v>10676</v>
      </c>
      <c r="O77" s="6">
        <f t="shared" si="39"/>
        <v>1310</v>
      </c>
      <c r="P77" s="6">
        <f t="shared" si="40"/>
        <v>11986</v>
      </c>
      <c r="Q77" s="6">
        <f t="shared" si="41"/>
        <v>11137</v>
      </c>
      <c r="R77" s="6"/>
      <c r="S77" s="60"/>
      <c r="T77" s="6">
        <v>6272</v>
      </c>
      <c r="U77" s="65">
        <v>4404</v>
      </c>
      <c r="V77" s="72">
        <v>990</v>
      </c>
      <c r="W77" s="101">
        <v>320</v>
      </c>
      <c r="X77" s="101"/>
      <c r="Y77" s="101"/>
      <c r="Z77" s="11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</row>
    <row r="78" spans="1:114">
      <c r="A78" s="100" t="s">
        <v>258</v>
      </c>
      <c r="B78" s="210"/>
      <c r="C78" s="170">
        <v>11</v>
      </c>
      <c r="D78" s="170">
        <v>11</v>
      </c>
      <c r="E78" s="2" t="s">
        <v>104</v>
      </c>
      <c r="F78" s="212" t="s">
        <v>105</v>
      </c>
      <c r="G78" s="213"/>
      <c r="H78" s="213"/>
      <c r="I78" s="213"/>
      <c r="J78" s="213"/>
      <c r="K78" s="214"/>
      <c r="L78" s="164"/>
      <c r="M78" s="7">
        <v>34023</v>
      </c>
      <c r="N78" s="6">
        <f t="shared" si="38"/>
        <v>8065</v>
      </c>
      <c r="O78" s="6">
        <f t="shared" si="39"/>
        <v>7110</v>
      </c>
      <c r="P78" s="6">
        <f t="shared" si="40"/>
        <v>15175</v>
      </c>
      <c r="Q78" s="6">
        <f t="shared" si="41"/>
        <v>18848</v>
      </c>
      <c r="R78" s="6"/>
      <c r="S78" s="60"/>
      <c r="T78" s="6">
        <v>6150</v>
      </c>
      <c r="U78" s="65">
        <v>1915</v>
      </c>
      <c r="V78" s="72">
        <v>660</v>
      </c>
      <c r="W78" s="101">
        <v>1290</v>
      </c>
      <c r="X78" s="101">
        <v>1840</v>
      </c>
      <c r="Y78" s="101">
        <v>1800</v>
      </c>
      <c r="Z78" s="119">
        <f>1490+30</f>
        <v>1520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</row>
    <row r="79" spans="1:114">
      <c r="A79" s="100" t="s">
        <v>258</v>
      </c>
      <c r="B79" s="210"/>
      <c r="C79" s="170">
        <v>11</v>
      </c>
      <c r="D79" s="170">
        <v>11</v>
      </c>
      <c r="E79" s="2" t="s">
        <v>106</v>
      </c>
      <c r="F79" s="212" t="s">
        <v>107</v>
      </c>
      <c r="G79" s="213"/>
      <c r="H79" s="213"/>
      <c r="I79" s="213"/>
      <c r="J79" s="213"/>
      <c r="K79" s="214"/>
      <c r="L79" s="164"/>
      <c r="M79" s="7">
        <v>4022</v>
      </c>
      <c r="N79" s="6">
        <f t="shared" si="38"/>
        <v>0</v>
      </c>
      <c r="O79" s="6">
        <f t="shared" si="39"/>
        <v>180</v>
      </c>
      <c r="P79" s="6">
        <f t="shared" si="40"/>
        <v>180</v>
      </c>
      <c r="Q79" s="6">
        <f t="shared" si="41"/>
        <v>3842</v>
      </c>
      <c r="R79" s="6"/>
      <c r="S79" s="60"/>
      <c r="T79" s="6"/>
      <c r="U79" s="65"/>
      <c r="V79" s="72">
        <v>0</v>
      </c>
      <c r="W79" s="101"/>
      <c r="X79" s="101"/>
      <c r="Y79" s="101">
        <v>50</v>
      </c>
      <c r="Z79" s="119">
        <v>130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</row>
    <row r="80" spans="1:114">
      <c r="A80" s="100" t="s">
        <v>258</v>
      </c>
      <c r="B80" s="210"/>
      <c r="C80" s="170">
        <v>11</v>
      </c>
      <c r="D80" s="170">
        <v>11</v>
      </c>
      <c r="E80" s="2" t="s">
        <v>108</v>
      </c>
      <c r="F80" s="212" t="s">
        <v>109</v>
      </c>
      <c r="G80" s="213"/>
      <c r="H80" s="213"/>
      <c r="I80" s="213"/>
      <c r="J80" s="213"/>
      <c r="K80" s="214"/>
      <c r="L80" s="164"/>
      <c r="M80" s="7">
        <v>8462</v>
      </c>
      <c r="N80" s="6">
        <f t="shared" si="38"/>
        <v>8013.6</v>
      </c>
      <c r="O80" s="6">
        <f t="shared" si="39"/>
        <v>1080</v>
      </c>
      <c r="P80" s="6">
        <f t="shared" si="40"/>
        <v>9093.6</v>
      </c>
      <c r="Q80" s="6">
        <f t="shared" si="41"/>
        <v>-631.60000000000036</v>
      </c>
      <c r="R80" s="6"/>
      <c r="S80" s="60"/>
      <c r="T80" s="6">
        <v>2030</v>
      </c>
      <c r="U80" s="65">
        <v>5983.6</v>
      </c>
      <c r="V80" s="72">
        <v>970</v>
      </c>
      <c r="W80" s="101">
        <v>30</v>
      </c>
      <c r="X80" s="101">
        <v>80</v>
      </c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</row>
    <row r="81" spans="1:114">
      <c r="A81" s="100"/>
      <c r="B81" s="211"/>
      <c r="C81" s="170"/>
      <c r="D81" s="170"/>
      <c r="E81" s="3"/>
      <c r="F81" s="1"/>
      <c r="G81" s="1"/>
      <c r="H81" s="1"/>
      <c r="I81" s="1"/>
      <c r="J81" s="1"/>
      <c r="K81" s="1"/>
      <c r="L81" s="1"/>
      <c r="M81" s="8">
        <f>SUM(M75:M80)</f>
        <v>107672</v>
      </c>
      <c r="N81" s="8">
        <f>SUM(N75:N80)</f>
        <v>46077.599999999999</v>
      </c>
      <c r="O81" s="8">
        <f>SUM(O75:O80)</f>
        <v>19145</v>
      </c>
      <c r="P81" s="8">
        <f>SUM(P75:P80)</f>
        <v>65222.6</v>
      </c>
      <c r="Q81" s="8">
        <f>SUM(Q75:Q80)</f>
        <v>42449.4</v>
      </c>
      <c r="R81" s="8"/>
      <c r="S81" s="61"/>
      <c r="T81" s="57">
        <f>SUM(T75:T80)</f>
        <v>28189.8</v>
      </c>
      <c r="U81" s="67">
        <v>17837.800000000003</v>
      </c>
      <c r="V81" s="74">
        <f t="shared" ref="V81:CG81" si="42">SUM(V75:V80)</f>
        <v>4030</v>
      </c>
      <c r="W81" s="57">
        <f t="shared" si="42"/>
        <v>3650</v>
      </c>
      <c r="X81" s="57">
        <f t="shared" si="42"/>
        <v>3820</v>
      </c>
      <c r="Y81" s="57">
        <f t="shared" si="42"/>
        <v>3830</v>
      </c>
      <c r="Z81" s="57">
        <f t="shared" si="42"/>
        <v>3815</v>
      </c>
      <c r="AA81" s="57">
        <f t="shared" si="42"/>
        <v>0</v>
      </c>
      <c r="AB81" s="57">
        <f t="shared" si="42"/>
        <v>0</v>
      </c>
      <c r="AC81" s="57">
        <f t="shared" si="42"/>
        <v>0</v>
      </c>
      <c r="AD81" s="57">
        <f t="shared" si="42"/>
        <v>0</v>
      </c>
      <c r="AE81" s="57">
        <f t="shared" si="42"/>
        <v>0</v>
      </c>
      <c r="AF81" s="57">
        <f t="shared" si="42"/>
        <v>0</v>
      </c>
      <c r="AG81" s="57">
        <f t="shared" si="42"/>
        <v>0</v>
      </c>
      <c r="AH81" s="57">
        <f t="shared" si="42"/>
        <v>0</v>
      </c>
      <c r="AI81" s="57">
        <f t="shared" si="42"/>
        <v>0</v>
      </c>
      <c r="AJ81" s="57">
        <f t="shared" si="42"/>
        <v>0</v>
      </c>
      <c r="AK81" s="57">
        <f t="shared" si="42"/>
        <v>0</v>
      </c>
      <c r="AL81" s="57">
        <f t="shared" si="42"/>
        <v>0</v>
      </c>
      <c r="AM81" s="57">
        <f t="shared" si="42"/>
        <v>0</v>
      </c>
      <c r="AN81" s="57">
        <f t="shared" si="42"/>
        <v>0</v>
      </c>
      <c r="AO81" s="57">
        <f t="shared" si="42"/>
        <v>0</v>
      </c>
      <c r="AP81" s="57">
        <f t="shared" si="42"/>
        <v>0</v>
      </c>
      <c r="AQ81" s="57">
        <f t="shared" si="42"/>
        <v>0</v>
      </c>
      <c r="AR81" s="57">
        <f t="shared" si="42"/>
        <v>0</v>
      </c>
      <c r="AS81" s="57">
        <f t="shared" si="42"/>
        <v>0</v>
      </c>
      <c r="AT81" s="57">
        <f t="shared" si="42"/>
        <v>0</v>
      </c>
      <c r="AU81" s="57">
        <f t="shared" si="42"/>
        <v>0</v>
      </c>
      <c r="AV81" s="57">
        <f t="shared" si="42"/>
        <v>0</v>
      </c>
      <c r="AW81" s="57">
        <f t="shared" si="42"/>
        <v>0</v>
      </c>
      <c r="AX81" s="57">
        <f t="shared" si="42"/>
        <v>0</v>
      </c>
      <c r="AY81" s="57">
        <f t="shared" si="42"/>
        <v>0</v>
      </c>
      <c r="AZ81" s="57">
        <f t="shared" si="42"/>
        <v>0</v>
      </c>
      <c r="BA81" s="57">
        <f t="shared" si="42"/>
        <v>0</v>
      </c>
      <c r="BB81" s="57">
        <f t="shared" si="42"/>
        <v>0</v>
      </c>
      <c r="BC81" s="57">
        <f t="shared" si="42"/>
        <v>0</v>
      </c>
      <c r="BD81" s="57">
        <f t="shared" si="42"/>
        <v>0</v>
      </c>
      <c r="BE81" s="57">
        <f t="shared" si="42"/>
        <v>0</v>
      </c>
      <c r="BF81" s="57">
        <f t="shared" si="42"/>
        <v>0</v>
      </c>
      <c r="BG81" s="57">
        <f t="shared" si="42"/>
        <v>0</v>
      </c>
      <c r="BH81" s="57">
        <f t="shared" si="42"/>
        <v>0</v>
      </c>
      <c r="BI81" s="57">
        <f t="shared" si="42"/>
        <v>0</v>
      </c>
      <c r="BJ81" s="57">
        <f t="shared" si="42"/>
        <v>0</v>
      </c>
      <c r="BK81" s="57">
        <f t="shared" si="42"/>
        <v>0</v>
      </c>
      <c r="BL81" s="57">
        <f t="shared" si="42"/>
        <v>0</v>
      </c>
      <c r="BM81" s="57">
        <f t="shared" si="42"/>
        <v>0</v>
      </c>
      <c r="BN81" s="57">
        <f t="shared" si="42"/>
        <v>0</v>
      </c>
      <c r="BO81" s="57">
        <f t="shared" si="42"/>
        <v>0</v>
      </c>
      <c r="BP81" s="57">
        <f t="shared" si="42"/>
        <v>0</v>
      </c>
      <c r="BQ81" s="57">
        <f t="shared" si="42"/>
        <v>0</v>
      </c>
      <c r="BR81" s="57">
        <f t="shared" si="42"/>
        <v>0</v>
      </c>
      <c r="BS81" s="57">
        <f t="shared" si="42"/>
        <v>0</v>
      </c>
      <c r="BT81" s="57">
        <f t="shared" si="42"/>
        <v>0</v>
      </c>
      <c r="BU81" s="57">
        <f t="shared" si="42"/>
        <v>0</v>
      </c>
      <c r="BV81" s="57">
        <f t="shared" si="42"/>
        <v>0</v>
      </c>
      <c r="BW81" s="57">
        <f t="shared" si="42"/>
        <v>0</v>
      </c>
      <c r="BX81" s="57">
        <f t="shared" si="42"/>
        <v>0</v>
      </c>
      <c r="BY81" s="57">
        <f t="shared" si="42"/>
        <v>0</v>
      </c>
      <c r="BZ81" s="57">
        <f t="shared" si="42"/>
        <v>0</v>
      </c>
      <c r="CA81" s="57">
        <f t="shared" si="42"/>
        <v>0</v>
      </c>
      <c r="CB81" s="57">
        <f t="shared" si="42"/>
        <v>0</v>
      </c>
      <c r="CC81" s="57">
        <f t="shared" si="42"/>
        <v>0</v>
      </c>
      <c r="CD81" s="57">
        <f t="shared" si="42"/>
        <v>0</v>
      </c>
      <c r="CE81" s="57">
        <f t="shared" si="42"/>
        <v>0</v>
      </c>
      <c r="CF81" s="57">
        <f t="shared" si="42"/>
        <v>0</v>
      </c>
      <c r="CG81" s="57">
        <f t="shared" si="42"/>
        <v>0</v>
      </c>
      <c r="CH81" s="57">
        <f t="shared" ref="CH81:DJ81" si="43">SUM(CH75:CH80)</f>
        <v>0</v>
      </c>
      <c r="CI81" s="57">
        <f t="shared" si="43"/>
        <v>0</v>
      </c>
      <c r="CJ81" s="57">
        <f t="shared" si="43"/>
        <v>0</v>
      </c>
      <c r="CK81" s="57">
        <f t="shared" si="43"/>
        <v>0</v>
      </c>
      <c r="CL81" s="57">
        <f t="shared" si="43"/>
        <v>0</v>
      </c>
      <c r="CM81" s="57">
        <f t="shared" si="43"/>
        <v>0</v>
      </c>
      <c r="CN81" s="57">
        <f t="shared" si="43"/>
        <v>0</v>
      </c>
      <c r="CO81" s="57">
        <f t="shared" si="43"/>
        <v>0</v>
      </c>
      <c r="CP81" s="57">
        <f t="shared" si="43"/>
        <v>0</v>
      </c>
      <c r="CQ81" s="57">
        <f t="shared" si="43"/>
        <v>0</v>
      </c>
      <c r="CR81" s="57">
        <f t="shared" si="43"/>
        <v>0</v>
      </c>
      <c r="CS81" s="57">
        <f t="shared" si="43"/>
        <v>0</v>
      </c>
      <c r="CT81" s="57">
        <f t="shared" si="43"/>
        <v>0</v>
      </c>
      <c r="CU81" s="57">
        <f t="shared" si="43"/>
        <v>0</v>
      </c>
      <c r="CV81" s="57">
        <f t="shared" si="43"/>
        <v>0</v>
      </c>
      <c r="CW81" s="57">
        <f t="shared" si="43"/>
        <v>0</v>
      </c>
      <c r="CX81" s="57">
        <f t="shared" si="43"/>
        <v>0</v>
      </c>
      <c r="CY81" s="57">
        <f t="shared" si="43"/>
        <v>0</v>
      </c>
      <c r="CZ81" s="57">
        <f t="shared" si="43"/>
        <v>0</v>
      </c>
      <c r="DA81" s="57">
        <f t="shared" si="43"/>
        <v>0</v>
      </c>
      <c r="DB81" s="57">
        <f t="shared" si="43"/>
        <v>0</v>
      </c>
      <c r="DC81" s="57">
        <f t="shared" si="43"/>
        <v>0</v>
      </c>
      <c r="DD81" s="57">
        <f t="shared" si="43"/>
        <v>0</v>
      </c>
      <c r="DE81" s="57">
        <f t="shared" si="43"/>
        <v>0</v>
      </c>
      <c r="DF81" s="57">
        <f t="shared" si="43"/>
        <v>0</v>
      </c>
      <c r="DG81" s="57">
        <f t="shared" si="43"/>
        <v>0</v>
      </c>
      <c r="DH81" s="57">
        <f t="shared" si="43"/>
        <v>0</v>
      </c>
      <c r="DI81" s="57">
        <f t="shared" si="43"/>
        <v>0</v>
      </c>
      <c r="DJ81" s="57">
        <f t="shared" si="43"/>
        <v>0</v>
      </c>
    </row>
    <row r="82" spans="1:114">
      <c r="A82" s="100" t="s">
        <v>258</v>
      </c>
      <c r="B82" s="209" t="s">
        <v>285</v>
      </c>
      <c r="C82" s="170">
        <v>12</v>
      </c>
      <c r="D82" s="170">
        <v>12</v>
      </c>
      <c r="E82" s="2" t="s">
        <v>110</v>
      </c>
      <c r="F82" s="212" t="s">
        <v>111</v>
      </c>
      <c r="G82" s="213"/>
      <c r="H82" s="213"/>
      <c r="I82" s="213"/>
      <c r="J82" s="213"/>
      <c r="K82" s="214"/>
      <c r="L82" s="164"/>
      <c r="M82" s="7">
        <v>18495</v>
      </c>
      <c r="N82" s="6">
        <f>SUMIF($T$6:$DJ$6,"&lt;="&amp;$R$2,$T82:$DJ82)</f>
        <v>15674.2</v>
      </c>
      <c r="O82" s="6">
        <f>P82-N82</f>
        <v>175</v>
      </c>
      <c r="P82" s="6">
        <f>SUMIF($T$6:$DJ$6,"&lt;="&amp;$Q$3,$T82:$DJ82)</f>
        <v>15849.2</v>
      </c>
      <c r="Q82" s="6">
        <f>M82-P82</f>
        <v>2645.7999999999993</v>
      </c>
      <c r="R82" s="6"/>
      <c r="S82" s="60"/>
      <c r="T82" s="6">
        <v>15339.6</v>
      </c>
      <c r="U82" s="65">
        <v>334.6</v>
      </c>
      <c r="V82" s="72"/>
      <c r="W82" s="9"/>
      <c r="X82" s="101">
        <v>135</v>
      </c>
      <c r="Y82" s="101">
        <v>40</v>
      </c>
      <c r="Z82" s="101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</row>
    <row r="83" spans="1:114">
      <c r="A83" s="100"/>
      <c r="B83" s="211"/>
      <c r="C83" s="170"/>
      <c r="D83" s="170"/>
      <c r="E83" s="3"/>
      <c r="F83" s="1"/>
      <c r="G83" s="1"/>
      <c r="H83" s="1"/>
      <c r="I83" s="1"/>
      <c r="J83" s="1"/>
      <c r="K83" s="1"/>
      <c r="L83" s="1"/>
      <c r="M83" s="8">
        <f>SUM(M82)</f>
        <v>18495</v>
      </c>
      <c r="N83" s="8">
        <f>SUM(N82)</f>
        <v>15674.2</v>
      </c>
      <c r="O83" s="8">
        <f>SUM(O82)</f>
        <v>175</v>
      </c>
      <c r="P83" s="8">
        <f>SUM(P82)</f>
        <v>15849.2</v>
      </c>
      <c r="Q83" s="8">
        <f>SUM(Q82)</f>
        <v>2645.7999999999993</v>
      </c>
      <c r="R83" s="8"/>
      <c r="S83" s="61"/>
      <c r="T83" s="57">
        <f>SUM(T82)</f>
        <v>15339.6</v>
      </c>
      <c r="U83" s="67">
        <v>334.6</v>
      </c>
      <c r="V83" s="74">
        <f t="shared" ref="V83:CG83" si="44">SUM(V82)</f>
        <v>0</v>
      </c>
      <c r="W83" s="57">
        <f t="shared" si="44"/>
        <v>0</v>
      </c>
      <c r="X83" s="57">
        <f t="shared" si="44"/>
        <v>135</v>
      </c>
      <c r="Y83" s="57">
        <f t="shared" si="44"/>
        <v>40</v>
      </c>
      <c r="Z83" s="57">
        <f t="shared" si="44"/>
        <v>0</v>
      </c>
      <c r="AA83" s="57">
        <f t="shared" si="44"/>
        <v>0</v>
      </c>
      <c r="AB83" s="57">
        <f t="shared" si="44"/>
        <v>0</v>
      </c>
      <c r="AC83" s="57">
        <f t="shared" si="44"/>
        <v>0</v>
      </c>
      <c r="AD83" s="57">
        <f t="shared" si="44"/>
        <v>0</v>
      </c>
      <c r="AE83" s="57">
        <f t="shared" si="44"/>
        <v>0</v>
      </c>
      <c r="AF83" s="57">
        <f t="shared" si="44"/>
        <v>0</v>
      </c>
      <c r="AG83" s="57">
        <f t="shared" si="44"/>
        <v>0</v>
      </c>
      <c r="AH83" s="57">
        <f t="shared" si="44"/>
        <v>0</v>
      </c>
      <c r="AI83" s="57">
        <f t="shared" si="44"/>
        <v>0</v>
      </c>
      <c r="AJ83" s="57">
        <f t="shared" si="44"/>
        <v>0</v>
      </c>
      <c r="AK83" s="57">
        <f t="shared" si="44"/>
        <v>0</v>
      </c>
      <c r="AL83" s="57">
        <f t="shared" si="44"/>
        <v>0</v>
      </c>
      <c r="AM83" s="57">
        <f t="shared" si="44"/>
        <v>0</v>
      </c>
      <c r="AN83" s="57">
        <f t="shared" si="44"/>
        <v>0</v>
      </c>
      <c r="AO83" s="57">
        <f t="shared" si="44"/>
        <v>0</v>
      </c>
      <c r="AP83" s="57">
        <f t="shared" si="44"/>
        <v>0</v>
      </c>
      <c r="AQ83" s="57">
        <f t="shared" si="44"/>
        <v>0</v>
      </c>
      <c r="AR83" s="57">
        <f t="shared" si="44"/>
        <v>0</v>
      </c>
      <c r="AS83" s="57">
        <f t="shared" si="44"/>
        <v>0</v>
      </c>
      <c r="AT83" s="57">
        <f t="shared" si="44"/>
        <v>0</v>
      </c>
      <c r="AU83" s="57">
        <f t="shared" si="44"/>
        <v>0</v>
      </c>
      <c r="AV83" s="57">
        <f t="shared" si="44"/>
        <v>0</v>
      </c>
      <c r="AW83" s="57">
        <f t="shared" si="44"/>
        <v>0</v>
      </c>
      <c r="AX83" s="57">
        <f t="shared" si="44"/>
        <v>0</v>
      </c>
      <c r="AY83" s="57">
        <f t="shared" si="44"/>
        <v>0</v>
      </c>
      <c r="AZ83" s="57">
        <f t="shared" si="44"/>
        <v>0</v>
      </c>
      <c r="BA83" s="57">
        <f t="shared" si="44"/>
        <v>0</v>
      </c>
      <c r="BB83" s="57">
        <f t="shared" si="44"/>
        <v>0</v>
      </c>
      <c r="BC83" s="57">
        <f t="shared" si="44"/>
        <v>0</v>
      </c>
      <c r="BD83" s="57">
        <f t="shared" si="44"/>
        <v>0</v>
      </c>
      <c r="BE83" s="57">
        <f t="shared" si="44"/>
        <v>0</v>
      </c>
      <c r="BF83" s="57">
        <f t="shared" si="44"/>
        <v>0</v>
      </c>
      <c r="BG83" s="57">
        <f t="shared" si="44"/>
        <v>0</v>
      </c>
      <c r="BH83" s="57">
        <f t="shared" si="44"/>
        <v>0</v>
      </c>
      <c r="BI83" s="57">
        <f t="shared" si="44"/>
        <v>0</v>
      </c>
      <c r="BJ83" s="57">
        <f t="shared" si="44"/>
        <v>0</v>
      </c>
      <c r="BK83" s="57">
        <f t="shared" si="44"/>
        <v>0</v>
      </c>
      <c r="BL83" s="57">
        <f t="shared" si="44"/>
        <v>0</v>
      </c>
      <c r="BM83" s="57">
        <f t="shared" si="44"/>
        <v>0</v>
      </c>
      <c r="BN83" s="57">
        <f t="shared" si="44"/>
        <v>0</v>
      </c>
      <c r="BO83" s="57">
        <f t="shared" si="44"/>
        <v>0</v>
      </c>
      <c r="BP83" s="57">
        <f t="shared" si="44"/>
        <v>0</v>
      </c>
      <c r="BQ83" s="57">
        <f t="shared" si="44"/>
        <v>0</v>
      </c>
      <c r="BR83" s="57">
        <f t="shared" si="44"/>
        <v>0</v>
      </c>
      <c r="BS83" s="57">
        <f t="shared" si="44"/>
        <v>0</v>
      </c>
      <c r="BT83" s="57">
        <f t="shared" si="44"/>
        <v>0</v>
      </c>
      <c r="BU83" s="57">
        <f t="shared" si="44"/>
        <v>0</v>
      </c>
      <c r="BV83" s="57">
        <f t="shared" si="44"/>
        <v>0</v>
      </c>
      <c r="BW83" s="57">
        <f t="shared" si="44"/>
        <v>0</v>
      </c>
      <c r="BX83" s="57">
        <f t="shared" si="44"/>
        <v>0</v>
      </c>
      <c r="BY83" s="57">
        <f t="shared" si="44"/>
        <v>0</v>
      </c>
      <c r="BZ83" s="57">
        <f t="shared" si="44"/>
        <v>0</v>
      </c>
      <c r="CA83" s="57">
        <f t="shared" si="44"/>
        <v>0</v>
      </c>
      <c r="CB83" s="57">
        <f t="shared" si="44"/>
        <v>0</v>
      </c>
      <c r="CC83" s="57">
        <f t="shared" si="44"/>
        <v>0</v>
      </c>
      <c r="CD83" s="57">
        <f t="shared" si="44"/>
        <v>0</v>
      </c>
      <c r="CE83" s="57">
        <f t="shared" si="44"/>
        <v>0</v>
      </c>
      <c r="CF83" s="57">
        <f t="shared" si="44"/>
        <v>0</v>
      </c>
      <c r="CG83" s="57">
        <f t="shared" si="44"/>
        <v>0</v>
      </c>
      <c r="CH83" s="57">
        <f t="shared" ref="CH83:DJ83" si="45">SUM(CH82)</f>
        <v>0</v>
      </c>
      <c r="CI83" s="57">
        <f t="shared" si="45"/>
        <v>0</v>
      </c>
      <c r="CJ83" s="57">
        <f t="shared" si="45"/>
        <v>0</v>
      </c>
      <c r="CK83" s="57">
        <f t="shared" si="45"/>
        <v>0</v>
      </c>
      <c r="CL83" s="57">
        <f t="shared" si="45"/>
        <v>0</v>
      </c>
      <c r="CM83" s="57">
        <f t="shared" si="45"/>
        <v>0</v>
      </c>
      <c r="CN83" s="57">
        <f t="shared" si="45"/>
        <v>0</v>
      </c>
      <c r="CO83" s="57">
        <f t="shared" si="45"/>
        <v>0</v>
      </c>
      <c r="CP83" s="57">
        <f t="shared" si="45"/>
        <v>0</v>
      </c>
      <c r="CQ83" s="57">
        <f t="shared" si="45"/>
        <v>0</v>
      </c>
      <c r="CR83" s="57">
        <f t="shared" si="45"/>
        <v>0</v>
      </c>
      <c r="CS83" s="57">
        <f t="shared" si="45"/>
        <v>0</v>
      </c>
      <c r="CT83" s="57">
        <f t="shared" si="45"/>
        <v>0</v>
      </c>
      <c r="CU83" s="57">
        <f t="shared" si="45"/>
        <v>0</v>
      </c>
      <c r="CV83" s="57">
        <f t="shared" si="45"/>
        <v>0</v>
      </c>
      <c r="CW83" s="57">
        <f t="shared" si="45"/>
        <v>0</v>
      </c>
      <c r="CX83" s="57">
        <f t="shared" si="45"/>
        <v>0</v>
      </c>
      <c r="CY83" s="57">
        <f t="shared" si="45"/>
        <v>0</v>
      </c>
      <c r="CZ83" s="57">
        <f t="shared" si="45"/>
        <v>0</v>
      </c>
      <c r="DA83" s="57">
        <f t="shared" si="45"/>
        <v>0</v>
      </c>
      <c r="DB83" s="57">
        <f t="shared" si="45"/>
        <v>0</v>
      </c>
      <c r="DC83" s="57">
        <f t="shared" si="45"/>
        <v>0</v>
      </c>
      <c r="DD83" s="57">
        <f t="shared" si="45"/>
        <v>0</v>
      </c>
      <c r="DE83" s="57">
        <f t="shared" si="45"/>
        <v>0</v>
      </c>
      <c r="DF83" s="57">
        <f t="shared" si="45"/>
        <v>0</v>
      </c>
      <c r="DG83" s="57">
        <f t="shared" si="45"/>
        <v>0</v>
      </c>
      <c r="DH83" s="57">
        <f t="shared" si="45"/>
        <v>0</v>
      </c>
      <c r="DI83" s="57">
        <f t="shared" si="45"/>
        <v>0</v>
      </c>
      <c r="DJ83" s="57">
        <f t="shared" si="45"/>
        <v>0</v>
      </c>
    </row>
    <row r="84" spans="1:114">
      <c r="A84" s="100" t="s">
        <v>258</v>
      </c>
      <c r="B84" s="209" t="s">
        <v>286</v>
      </c>
      <c r="C84" s="170">
        <v>13</v>
      </c>
      <c r="D84" s="170">
        <v>13</v>
      </c>
      <c r="E84" s="2" t="s">
        <v>112</v>
      </c>
      <c r="F84" s="223" t="s">
        <v>292</v>
      </c>
      <c r="G84" s="224"/>
      <c r="H84" s="224"/>
      <c r="I84" s="224"/>
      <c r="J84" s="224"/>
      <c r="K84" s="225"/>
      <c r="L84" s="169"/>
      <c r="M84" s="7">
        <v>17939</v>
      </c>
      <c r="N84" s="6">
        <f t="shared" ref="N84:N90" si="46">SUMIF($T$6:$DJ$6,"&lt;="&amp;$R$2,$T84:$DJ84)</f>
        <v>0</v>
      </c>
      <c r="O84" s="6">
        <f t="shared" ref="O84:O90" si="47">P84-N84</f>
        <v>360</v>
      </c>
      <c r="P84" s="6">
        <f t="shared" ref="P84:P90" si="48">SUMIF($T$6:$DJ$6,"&lt;="&amp;$Q$3,$T84:$DJ84)</f>
        <v>360</v>
      </c>
      <c r="Q84" s="6">
        <f t="shared" ref="Q84:Q90" si="49">M84-P84</f>
        <v>17579</v>
      </c>
      <c r="R84" s="6"/>
      <c r="S84" s="60"/>
      <c r="T84" s="6"/>
      <c r="U84" s="65"/>
      <c r="V84" s="72"/>
      <c r="W84" s="9"/>
      <c r="X84" s="101">
        <v>135</v>
      </c>
      <c r="Y84" s="101">
        <v>170</v>
      </c>
      <c r="Z84" s="119">
        <v>55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</row>
    <row r="85" spans="1:114">
      <c r="A85" s="100" t="s">
        <v>258</v>
      </c>
      <c r="B85" s="210"/>
      <c r="C85" s="170">
        <v>13</v>
      </c>
      <c r="D85" s="170">
        <v>13</v>
      </c>
      <c r="E85" s="2" t="s">
        <v>113</v>
      </c>
      <c r="F85" s="212" t="s">
        <v>114</v>
      </c>
      <c r="G85" s="213"/>
      <c r="H85" s="213"/>
      <c r="I85" s="213"/>
      <c r="J85" s="213"/>
      <c r="K85" s="214"/>
      <c r="L85" s="164"/>
      <c r="M85" s="7">
        <v>65523</v>
      </c>
      <c r="N85" s="6">
        <f t="shared" si="46"/>
        <v>0</v>
      </c>
      <c r="O85" s="6">
        <f t="shared" si="47"/>
        <v>0</v>
      </c>
      <c r="P85" s="6">
        <f t="shared" si="48"/>
        <v>0</v>
      </c>
      <c r="Q85" s="6">
        <f t="shared" si="49"/>
        <v>65523</v>
      </c>
      <c r="R85" s="6"/>
      <c r="S85" s="60"/>
      <c r="T85" s="6"/>
      <c r="U85" s="65"/>
      <c r="V85" s="72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</row>
    <row r="86" spans="1:114">
      <c r="A86" s="100" t="s">
        <v>258</v>
      </c>
      <c r="B86" s="210"/>
      <c r="C86" s="170">
        <v>13</v>
      </c>
      <c r="D86" s="170">
        <v>13</v>
      </c>
      <c r="E86" s="2" t="s">
        <v>115</v>
      </c>
      <c r="F86" s="212" t="s">
        <v>101</v>
      </c>
      <c r="G86" s="213"/>
      <c r="H86" s="213"/>
      <c r="I86" s="213"/>
      <c r="J86" s="213"/>
      <c r="K86" s="214"/>
      <c r="L86" s="164"/>
      <c r="M86" s="7">
        <v>854</v>
      </c>
      <c r="N86" s="6">
        <f t="shared" si="46"/>
        <v>0</v>
      </c>
      <c r="O86" s="6">
        <f t="shared" si="47"/>
        <v>0</v>
      </c>
      <c r="P86" s="6">
        <f t="shared" si="48"/>
        <v>0</v>
      </c>
      <c r="Q86" s="6">
        <f t="shared" si="49"/>
        <v>854</v>
      </c>
      <c r="R86" s="6"/>
      <c r="S86" s="60"/>
      <c r="T86" s="6"/>
      <c r="U86" s="65"/>
      <c r="V86" s="72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</row>
    <row r="87" spans="1:114">
      <c r="A87" s="100" t="s">
        <v>258</v>
      </c>
      <c r="B87" s="210"/>
      <c r="C87" s="170">
        <v>13</v>
      </c>
      <c r="D87" s="170">
        <v>13</v>
      </c>
      <c r="E87" s="2" t="s">
        <v>116</v>
      </c>
      <c r="F87" s="212" t="s">
        <v>103</v>
      </c>
      <c r="G87" s="213"/>
      <c r="H87" s="213"/>
      <c r="I87" s="213"/>
      <c r="J87" s="213"/>
      <c r="K87" s="214"/>
      <c r="L87" s="164"/>
      <c r="M87" s="7">
        <v>6691</v>
      </c>
      <c r="N87" s="6">
        <f t="shared" si="46"/>
        <v>0</v>
      </c>
      <c r="O87" s="6">
        <f t="shared" si="47"/>
        <v>1500</v>
      </c>
      <c r="P87" s="6">
        <f t="shared" si="48"/>
        <v>1500</v>
      </c>
      <c r="Q87" s="6">
        <f t="shared" si="49"/>
        <v>5191</v>
      </c>
      <c r="R87" s="6"/>
      <c r="S87" s="60"/>
      <c r="T87" s="6"/>
      <c r="U87" s="65"/>
      <c r="V87" s="72"/>
      <c r="W87" s="101">
        <v>320</v>
      </c>
      <c r="X87" s="101">
        <v>570</v>
      </c>
      <c r="Y87" s="101">
        <v>430</v>
      </c>
      <c r="Z87" s="119">
        <v>180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</row>
    <row r="88" spans="1:114">
      <c r="A88" s="100" t="s">
        <v>258</v>
      </c>
      <c r="B88" s="210"/>
      <c r="C88" s="170">
        <v>13</v>
      </c>
      <c r="D88" s="170">
        <v>13</v>
      </c>
      <c r="E88" s="2" t="s">
        <v>117</v>
      </c>
      <c r="F88" s="212" t="s">
        <v>107</v>
      </c>
      <c r="G88" s="213"/>
      <c r="H88" s="213"/>
      <c r="I88" s="213"/>
      <c r="J88" s="213"/>
      <c r="K88" s="214"/>
      <c r="L88" s="164"/>
      <c r="M88" s="7">
        <v>854</v>
      </c>
      <c r="N88" s="6">
        <f t="shared" si="46"/>
        <v>0</v>
      </c>
      <c r="O88" s="6">
        <f t="shared" si="47"/>
        <v>0</v>
      </c>
      <c r="P88" s="6">
        <f t="shared" si="48"/>
        <v>0</v>
      </c>
      <c r="Q88" s="6">
        <f t="shared" si="49"/>
        <v>854</v>
      </c>
      <c r="R88" s="6"/>
      <c r="S88" s="60"/>
      <c r="T88" s="6"/>
      <c r="U88" s="65"/>
      <c r="V88" s="72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</row>
    <row r="89" spans="1:114">
      <c r="A89" s="100" t="s">
        <v>258</v>
      </c>
      <c r="B89" s="210"/>
      <c r="C89" s="170">
        <v>13</v>
      </c>
      <c r="D89" s="170">
        <v>13</v>
      </c>
      <c r="E89" s="2" t="s">
        <v>118</v>
      </c>
      <c r="F89" s="212" t="s">
        <v>109</v>
      </c>
      <c r="G89" s="213"/>
      <c r="H89" s="213"/>
      <c r="I89" s="213"/>
      <c r="J89" s="213"/>
      <c r="K89" s="214"/>
      <c r="L89" s="164"/>
      <c r="M89" s="7">
        <v>6691</v>
      </c>
      <c r="N89" s="6">
        <f t="shared" si="46"/>
        <v>0</v>
      </c>
      <c r="O89" s="6">
        <f t="shared" si="47"/>
        <v>740</v>
      </c>
      <c r="P89" s="6">
        <f t="shared" si="48"/>
        <v>740</v>
      </c>
      <c r="Q89" s="6">
        <f t="shared" si="49"/>
        <v>5951</v>
      </c>
      <c r="R89" s="6"/>
      <c r="S89" s="60"/>
      <c r="T89" s="6"/>
      <c r="U89" s="65"/>
      <c r="V89" s="72"/>
      <c r="W89" s="101">
        <v>740</v>
      </c>
      <c r="X89" s="9"/>
      <c r="Y89" s="9"/>
      <c r="Z89" s="101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</row>
    <row r="90" spans="1:114">
      <c r="A90" s="100" t="s">
        <v>258</v>
      </c>
      <c r="B90" s="210"/>
      <c r="C90" s="170">
        <v>13</v>
      </c>
      <c r="D90" s="170">
        <v>13</v>
      </c>
      <c r="E90" s="2" t="s">
        <v>119</v>
      </c>
      <c r="F90" s="212" t="s">
        <v>298</v>
      </c>
      <c r="G90" s="213"/>
      <c r="H90" s="213"/>
      <c r="I90" s="213"/>
      <c r="J90" s="213"/>
      <c r="K90" s="214"/>
      <c r="L90" s="164"/>
      <c r="M90" s="7">
        <v>52941</v>
      </c>
      <c r="N90" s="6">
        <f t="shared" si="46"/>
        <v>1119.4000000000001</v>
      </c>
      <c r="O90" s="6">
        <f t="shared" si="47"/>
        <v>5140</v>
      </c>
      <c r="P90" s="6">
        <f t="shared" si="48"/>
        <v>6259.4</v>
      </c>
      <c r="Q90" s="6">
        <f t="shared" si="49"/>
        <v>46681.599999999999</v>
      </c>
      <c r="R90" s="6"/>
      <c r="S90" s="60"/>
      <c r="T90" s="6"/>
      <c r="U90" s="65">
        <v>1119.4000000000001</v>
      </c>
      <c r="V90" s="72">
        <v>790</v>
      </c>
      <c r="W90" s="101">
        <v>720</v>
      </c>
      <c r="X90" s="101">
        <v>1030</v>
      </c>
      <c r="Y90" s="101">
        <v>1490</v>
      </c>
      <c r="Z90" s="119">
        <v>1110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</row>
    <row r="91" spans="1:114">
      <c r="A91" s="100"/>
      <c r="B91" s="211"/>
      <c r="C91" s="170"/>
      <c r="D91" s="170"/>
      <c r="E91" s="3"/>
      <c r="F91" s="1"/>
      <c r="G91" s="1"/>
      <c r="H91" s="1"/>
      <c r="I91" s="1"/>
      <c r="J91" s="1"/>
      <c r="K91" s="1"/>
      <c r="L91" s="1"/>
      <c r="M91" s="8">
        <f>SUM(M84:M90)</f>
        <v>151493</v>
      </c>
      <c r="N91" s="8">
        <f>SUM(N84:N90)</f>
        <v>1119.4000000000001</v>
      </c>
      <c r="O91" s="8">
        <f>SUM(O84:O90)</f>
        <v>7740</v>
      </c>
      <c r="P91" s="8">
        <f>SUM(P84:P90)</f>
        <v>8859.4</v>
      </c>
      <c r="Q91" s="8">
        <f>SUM(Q84:Q90)</f>
        <v>142633.60000000001</v>
      </c>
      <c r="R91" s="8"/>
      <c r="S91" s="61"/>
      <c r="T91" s="57">
        <f>SUM(T84:T90)</f>
        <v>0</v>
      </c>
      <c r="U91" s="67">
        <v>1119.4000000000001</v>
      </c>
      <c r="V91" s="74">
        <f t="shared" ref="V91:CG91" si="50">SUM(V84:V90)</f>
        <v>790</v>
      </c>
      <c r="W91" s="57">
        <f t="shared" si="50"/>
        <v>1780</v>
      </c>
      <c r="X91" s="57">
        <f t="shared" si="50"/>
        <v>1735</v>
      </c>
      <c r="Y91" s="57">
        <f t="shared" si="50"/>
        <v>2090</v>
      </c>
      <c r="Z91" s="57">
        <f t="shared" si="50"/>
        <v>1345</v>
      </c>
      <c r="AA91" s="57">
        <f t="shared" si="50"/>
        <v>0</v>
      </c>
      <c r="AB91" s="57">
        <f t="shared" si="50"/>
        <v>0</v>
      </c>
      <c r="AC91" s="57">
        <f t="shared" si="50"/>
        <v>0</v>
      </c>
      <c r="AD91" s="57">
        <f t="shared" si="50"/>
        <v>0</v>
      </c>
      <c r="AE91" s="57">
        <f t="shared" si="50"/>
        <v>0</v>
      </c>
      <c r="AF91" s="57">
        <f t="shared" si="50"/>
        <v>0</v>
      </c>
      <c r="AG91" s="57">
        <f t="shared" si="50"/>
        <v>0</v>
      </c>
      <c r="AH91" s="57">
        <f t="shared" si="50"/>
        <v>0</v>
      </c>
      <c r="AI91" s="57">
        <f t="shared" si="50"/>
        <v>0</v>
      </c>
      <c r="AJ91" s="57">
        <f t="shared" si="50"/>
        <v>0</v>
      </c>
      <c r="AK91" s="57">
        <f t="shared" si="50"/>
        <v>0</v>
      </c>
      <c r="AL91" s="57">
        <f t="shared" si="50"/>
        <v>0</v>
      </c>
      <c r="AM91" s="57">
        <f t="shared" si="50"/>
        <v>0</v>
      </c>
      <c r="AN91" s="57">
        <f t="shared" si="50"/>
        <v>0</v>
      </c>
      <c r="AO91" s="57">
        <f t="shared" si="50"/>
        <v>0</v>
      </c>
      <c r="AP91" s="57">
        <f t="shared" si="50"/>
        <v>0</v>
      </c>
      <c r="AQ91" s="57">
        <f t="shared" si="50"/>
        <v>0</v>
      </c>
      <c r="AR91" s="57">
        <f t="shared" si="50"/>
        <v>0</v>
      </c>
      <c r="AS91" s="57">
        <f t="shared" si="50"/>
        <v>0</v>
      </c>
      <c r="AT91" s="57">
        <f t="shared" si="50"/>
        <v>0</v>
      </c>
      <c r="AU91" s="57">
        <f t="shared" si="50"/>
        <v>0</v>
      </c>
      <c r="AV91" s="57">
        <f t="shared" si="50"/>
        <v>0</v>
      </c>
      <c r="AW91" s="57">
        <f t="shared" si="50"/>
        <v>0</v>
      </c>
      <c r="AX91" s="57">
        <f t="shared" si="50"/>
        <v>0</v>
      </c>
      <c r="AY91" s="57">
        <f t="shared" si="50"/>
        <v>0</v>
      </c>
      <c r="AZ91" s="57">
        <f t="shared" si="50"/>
        <v>0</v>
      </c>
      <c r="BA91" s="57">
        <f t="shared" si="50"/>
        <v>0</v>
      </c>
      <c r="BB91" s="57">
        <f t="shared" si="50"/>
        <v>0</v>
      </c>
      <c r="BC91" s="57">
        <f t="shared" si="50"/>
        <v>0</v>
      </c>
      <c r="BD91" s="57">
        <f t="shared" si="50"/>
        <v>0</v>
      </c>
      <c r="BE91" s="57">
        <f t="shared" si="50"/>
        <v>0</v>
      </c>
      <c r="BF91" s="57">
        <f t="shared" si="50"/>
        <v>0</v>
      </c>
      <c r="BG91" s="57">
        <f t="shared" si="50"/>
        <v>0</v>
      </c>
      <c r="BH91" s="57">
        <f t="shared" si="50"/>
        <v>0</v>
      </c>
      <c r="BI91" s="57">
        <f t="shared" si="50"/>
        <v>0</v>
      </c>
      <c r="BJ91" s="57">
        <f t="shared" si="50"/>
        <v>0</v>
      </c>
      <c r="BK91" s="57">
        <f t="shared" si="50"/>
        <v>0</v>
      </c>
      <c r="BL91" s="57">
        <f t="shared" si="50"/>
        <v>0</v>
      </c>
      <c r="BM91" s="57">
        <f t="shared" si="50"/>
        <v>0</v>
      </c>
      <c r="BN91" s="57">
        <f t="shared" si="50"/>
        <v>0</v>
      </c>
      <c r="BO91" s="57">
        <f t="shared" si="50"/>
        <v>0</v>
      </c>
      <c r="BP91" s="57">
        <f t="shared" si="50"/>
        <v>0</v>
      </c>
      <c r="BQ91" s="57">
        <f t="shared" si="50"/>
        <v>0</v>
      </c>
      <c r="BR91" s="57">
        <f t="shared" si="50"/>
        <v>0</v>
      </c>
      <c r="BS91" s="57">
        <f t="shared" si="50"/>
        <v>0</v>
      </c>
      <c r="BT91" s="57">
        <f t="shared" si="50"/>
        <v>0</v>
      </c>
      <c r="BU91" s="57">
        <f t="shared" si="50"/>
        <v>0</v>
      </c>
      <c r="BV91" s="57">
        <f t="shared" si="50"/>
        <v>0</v>
      </c>
      <c r="BW91" s="57">
        <f t="shared" si="50"/>
        <v>0</v>
      </c>
      <c r="BX91" s="57">
        <f t="shared" si="50"/>
        <v>0</v>
      </c>
      <c r="BY91" s="57">
        <f t="shared" si="50"/>
        <v>0</v>
      </c>
      <c r="BZ91" s="57">
        <f t="shared" si="50"/>
        <v>0</v>
      </c>
      <c r="CA91" s="57">
        <f t="shared" si="50"/>
        <v>0</v>
      </c>
      <c r="CB91" s="57">
        <f t="shared" si="50"/>
        <v>0</v>
      </c>
      <c r="CC91" s="57">
        <f t="shared" si="50"/>
        <v>0</v>
      </c>
      <c r="CD91" s="57">
        <f t="shared" si="50"/>
        <v>0</v>
      </c>
      <c r="CE91" s="57">
        <f t="shared" si="50"/>
        <v>0</v>
      </c>
      <c r="CF91" s="57">
        <f t="shared" si="50"/>
        <v>0</v>
      </c>
      <c r="CG91" s="57">
        <f t="shared" si="50"/>
        <v>0</v>
      </c>
      <c r="CH91" s="57">
        <f t="shared" ref="CH91:DJ91" si="51">SUM(CH84:CH90)</f>
        <v>0</v>
      </c>
      <c r="CI91" s="57">
        <f t="shared" si="51"/>
        <v>0</v>
      </c>
      <c r="CJ91" s="57">
        <f t="shared" si="51"/>
        <v>0</v>
      </c>
      <c r="CK91" s="57">
        <f t="shared" si="51"/>
        <v>0</v>
      </c>
      <c r="CL91" s="57">
        <f t="shared" si="51"/>
        <v>0</v>
      </c>
      <c r="CM91" s="57">
        <f t="shared" si="51"/>
        <v>0</v>
      </c>
      <c r="CN91" s="57">
        <f t="shared" si="51"/>
        <v>0</v>
      </c>
      <c r="CO91" s="57">
        <f t="shared" si="51"/>
        <v>0</v>
      </c>
      <c r="CP91" s="57">
        <f t="shared" si="51"/>
        <v>0</v>
      </c>
      <c r="CQ91" s="57">
        <f t="shared" si="51"/>
        <v>0</v>
      </c>
      <c r="CR91" s="57">
        <f t="shared" si="51"/>
        <v>0</v>
      </c>
      <c r="CS91" s="57">
        <f t="shared" si="51"/>
        <v>0</v>
      </c>
      <c r="CT91" s="57">
        <f t="shared" si="51"/>
        <v>0</v>
      </c>
      <c r="CU91" s="57">
        <f t="shared" si="51"/>
        <v>0</v>
      </c>
      <c r="CV91" s="57">
        <f t="shared" si="51"/>
        <v>0</v>
      </c>
      <c r="CW91" s="57">
        <f t="shared" si="51"/>
        <v>0</v>
      </c>
      <c r="CX91" s="57">
        <f t="shared" si="51"/>
        <v>0</v>
      </c>
      <c r="CY91" s="57">
        <f t="shared" si="51"/>
        <v>0</v>
      </c>
      <c r="CZ91" s="57">
        <f t="shared" si="51"/>
        <v>0</v>
      </c>
      <c r="DA91" s="57">
        <f t="shared" si="51"/>
        <v>0</v>
      </c>
      <c r="DB91" s="57">
        <f t="shared" si="51"/>
        <v>0</v>
      </c>
      <c r="DC91" s="57">
        <f t="shared" si="51"/>
        <v>0</v>
      </c>
      <c r="DD91" s="57">
        <f t="shared" si="51"/>
        <v>0</v>
      </c>
      <c r="DE91" s="57">
        <f t="shared" si="51"/>
        <v>0</v>
      </c>
      <c r="DF91" s="57">
        <f t="shared" si="51"/>
        <v>0</v>
      </c>
      <c r="DG91" s="57">
        <f t="shared" si="51"/>
        <v>0</v>
      </c>
      <c r="DH91" s="57">
        <f t="shared" si="51"/>
        <v>0</v>
      </c>
      <c r="DI91" s="57">
        <f t="shared" si="51"/>
        <v>0</v>
      </c>
      <c r="DJ91" s="57">
        <f t="shared" si="51"/>
        <v>0</v>
      </c>
    </row>
    <row r="92" spans="1:114">
      <c r="B92" s="171"/>
      <c r="C92" s="175"/>
      <c r="D92" s="175"/>
      <c r="E92" s="176"/>
      <c r="F92" s="176"/>
      <c r="G92" s="176"/>
      <c r="H92" s="176"/>
      <c r="I92" s="176"/>
      <c r="J92" s="176"/>
      <c r="K92" s="177"/>
      <c r="L92" s="177" t="s">
        <v>353</v>
      </c>
      <c r="M92" s="179">
        <f>SUM(M99,M105)</f>
        <v>411045</v>
      </c>
      <c r="N92" s="180">
        <f>SUM(N99,N105)</f>
        <v>1879.2</v>
      </c>
      <c r="O92" s="181">
        <f>SUM(O99,O105)</f>
        <v>339.99999999999977</v>
      </c>
      <c r="P92" s="181">
        <f>SUM(P99,P105)</f>
        <v>2219.1999999999998</v>
      </c>
      <c r="Q92" s="181">
        <f>SUM(Q99,Q105)</f>
        <v>408825.8</v>
      </c>
      <c r="R92" s="178"/>
      <c r="S92" s="4"/>
      <c r="T92" s="25"/>
      <c r="U92" s="64"/>
      <c r="V92" s="71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</row>
    <row r="93" spans="1:114">
      <c r="A93" s="100" t="s">
        <v>259</v>
      </c>
      <c r="B93" s="209" t="s">
        <v>287</v>
      </c>
      <c r="C93" s="170">
        <v>14</v>
      </c>
      <c r="D93" s="170">
        <v>14</v>
      </c>
      <c r="E93" s="2" t="s">
        <v>120</v>
      </c>
      <c r="F93" s="212" t="s">
        <v>121</v>
      </c>
      <c r="G93" s="213"/>
      <c r="H93" s="213"/>
      <c r="I93" s="213"/>
      <c r="J93" s="213"/>
      <c r="K93" s="214"/>
      <c r="L93" s="164"/>
      <c r="M93" s="7">
        <v>2808</v>
      </c>
      <c r="N93" s="6">
        <f t="shared" ref="N93:N98" si="52">SUMIF($T$6:$DJ$6,"&lt;="&amp;$R$2,$T93:$DJ93)</f>
        <v>1879.2</v>
      </c>
      <c r="O93" s="6">
        <f t="shared" ref="O93:O98" si="53">P93-N93</f>
        <v>314.99999999999977</v>
      </c>
      <c r="P93" s="6">
        <f t="shared" ref="P93:P98" si="54">SUMIF($T$6:$DJ$6,"&lt;="&amp;$Q$3,$T93:$DJ93)</f>
        <v>2194.1999999999998</v>
      </c>
      <c r="Q93" s="6">
        <f t="shared" ref="Q93:Q98" si="55">M93-P93</f>
        <v>613.80000000000018</v>
      </c>
      <c r="R93" s="6"/>
      <c r="S93" s="60"/>
      <c r="T93" s="6">
        <v>1088</v>
      </c>
      <c r="U93" s="65">
        <v>791.2</v>
      </c>
      <c r="V93" s="72">
        <v>245</v>
      </c>
      <c r="W93" s="9"/>
      <c r="X93" s="101">
        <v>30</v>
      </c>
      <c r="Y93" s="9"/>
      <c r="Z93" s="119">
        <v>40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</row>
    <row r="94" spans="1:114">
      <c r="A94" s="100" t="s">
        <v>259</v>
      </c>
      <c r="B94" s="210"/>
      <c r="C94" s="170">
        <v>14</v>
      </c>
      <c r="D94" s="170">
        <v>14</v>
      </c>
      <c r="E94" s="2" t="s">
        <v>122</v>
      </c>
      <c r="F94" s="212" t="s">
        <v>123</v>
      </c>
      <c r="G94" s="213"/>
      <c r="H94" s="213"/>
      <c r="I94" s="213"/>
      <c r="J94" s="213"/>
      <c r="K94" s="214"/>
      <c r="L94" s="164"/>
      <c r="M94" s="7">
        <v>40615</v>
      </c>
      <c r="N94" s="6">
        <f t="shared" si="52"/>
        <v>0</v>
      </c>
      <c r="O94" s="6">
        <f t="shared" si="53"/>
        <v>25</v>
      </c>
      <c r="P94" s="6">
        <f t="shared" si="54"/>
        <v>25</v>
      </c>
      <c r="Q94" s="6">
        <f t="shared" si="55"/>
        <v>40590</v>
      </c>
      <c r="R94" s="6"/>
      <c r="S94" s="60"/>
      <c r="T94" s="6"/>
      <c r="U94" s="65"/>
      <c r="V94" s="72">
        <v>25</v>
      </c>
      <c r="W94" s="101"/>
      <c r="X94" s="101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</row>
    <row r="95" spans="1:114">
      <c r="A95" s="100" t="s">
        <v>259</v>
      </c>
      <c r="B95" s="210"/>
      <c r="C95" s="170">
        <v>14</v>
      </c>
      <c r="D95" s="170">
        <v>14</v>
      </c>
      <c r="E95" s="2" t="s">
        <v>124</v>
      </c>
      <c r="F95" s="212" t="s">
        <v>125</v>
      </c>
      <c r="G95" s="213"/>
      <c r="H95" s="213"/>
      <c r="I95" s="213"/>
      <c r="J95" s="213"/>
      <c r="K95" s="214"/>
      <c r="L95" s="164"/>
      <c r="M95" s="7">
        <v>40583</v>
      </c>
      <c r="N95" s="6">
        <f t="shared" si="52"/>
        <v>0</v>
      </c>
      <c r="O95" s="6">
        <f t="shared" si="53"/>
        <v>0</v>
      </c>
      <c r="P95" s="6">
        <f t="shared" si="54"/>
        <v>0</v>
      </c>
      <c r="Q95" s="6">
        <f t="shared" si="55"/>
        <v>40583</v>
      </c>
      <c r="R95" s="6"/>
      <c r="S95" s="60"/>
      <c r="T95" s="6"/>
      <c r="U95" s="65"/>
      <c r="V95" s="72"/>
      <c r="W95" s="101"/>
      <c r="X95" s="101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</row>
    <row r="96" spans="1:114">
      <c r="A96" s="100" t="s">
        <v>259</v>
      </c>
      <c r="B96" s="210"/>
      <c r="C96" s="170">
        <v>14</v>
      </c>
      <c r="D96" s="170">
        <v>14</v>
      </c>
      <c r="E96" s="2" t="s">
        <v>126</v>
      </c>
      <c r="F96" s="212" t="s">
        <v>127</v>
      </c>
      <c r="G96" s="213"/>
      <c r="H96" s="213"/>
      <c r="I96" s="213"/>
      <c r="J96" s="213"/>
      <c r="K96" s="214"/>
      <c r="L96" s="164"/>
      <c r="M96" s="7">
        <v>29065</v>
      </c>
      <c r="N96" s="6">
        <f t="shared" si="52"/>
        <v>0</v>
      </c>
      <c r="O96" s="6">
        <f t="shared" si="53"/>
        <v>0</v>
      </c>
      <c r="P96" s="6">
        <f t="shared" si="54"/>
        <v>0</v>
      </c>
      <c r="Q96" s="6">
        <f t="shared" si="55"/>
        <v>29065</v>
      </c>
      <c r="R96" s="6"/>
      <c r="S96" s="60"/>
      <c r="T96" s="6"/>
      <c r="U96" s="65"/>
      <c r="V96" s="72"/>
      <c r="W96" s="101"/>
      <c r="X96" s="101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</row>
    <row r="97" spans="1:114">
      <c r="A97" s="100" t="s">
        <v>259</v>
      </c>
      <c r="B97" s="210"/>
      <c r="C97" s="170">
        <v>14</v>
      </c>
      <c r="D97" s="170">
        <v>14</v>
      </c>
      <c r="E97" s="2" t="s">
        <v>128</v>
      </c>
      <c r="F97" s="212" t="s">
        <v>129</v>
      </c>
      <c r="G97" s="213"/>
      <c r="H97" s="213"/>
      <c r="I97" s="213"/>
      <c r="J97" s="213"/>
      <c r="K97" s="214"/>
      <c r="L97" s="164"/>
      <c r="M97" s="7">
        <v>25193</v>
      </c>
      <c r="N97" s="6">
        <f t="shared" si="52"/>
        <v>0</v>
      </c>
      <c r="O97" s="6">
        <f t="shared" si="53"/>
        <v>0</v>
      </c>
      <c r="P97" s="6">
        <f t="shared" si="54"/>
        <v>0</v>
      </c>
      <c r="Q97" s="6">
        <f t="shared" si="55"/>
        <v>25193</v>
      </c>
      <c r="R97" s="6"/>
      <c r="S97" s="60"/>
      <c r="T97" s="6"/>
      <c r="U97" s="65"/>
      <c r="V97" s="72"/>
      <c r="W97" s="101"/>
      <c r="X97" s="101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</row>
    <row r="98" spans="1:114">
      <c r="A98" s="100" t="s">
        <v>259</v>
      </c>
      <c r="B98" s="210"/>
      <c r="C98" s="170">
        <v>14</v>
      </c>
      <c r="D98" s="170">
        <v>14</v>
      </c>
      <c r="E98" s="2" t="s">
        <v>130</v>
      </c>
      <c r="F98" s="212" t="s">
        <v>131</v>
      </c>
      <c r="G98" s="213"/>
      <c r="H98" s="213"/>
      <c r="I98" s="213"/>
      <c r="J98" s="213"/>
      <c r="K98" s="214"/>
      <c r="L98" s="164"/>
      <c r="M98" s="7">
        <v>12577</v>
      </c>
      <c r="N98" s="6">
        <f t="shared" si="52"/>
        <v>0</v>
      </c>
      <c r="O98" s="6">
        <f t="shared" si="53"/>
        <v>0</v>
      </c>
      <c r="P98" s="6">
        <f t="shared" si="54"/>
        <v>0</v>
      </c>
      <c r="Q98" s="6">
        <f t="shared" si="55"/>
        <v>12577</v>
      </c>
      <c r="R98" s="6"/>
      <c r="S98" s="60"/>
      <c r="T98" s="6"/>
      <c r="U98" s="65"/>
      <c r="V98" s="72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</row>
    <row r="99" spans="1:114">
      <c r="A99" s="100"/>
      <c r="B99" s="211"/>
      <c r="C99" s="170"/>
      <c r="D99" s="170"/>
      <c r="E99" s="3"/>
      <c r="F99" s="1"/>
      <c r="G99" s="1"/>
      <c r="H99" s="1"/>
      <c r="I99" s="1"/>
      <c r="J99" s="1"/>
      <c r="K99" s="1"/>
      <c r="L99" s="1"/>
      <c r="M99" s="8">
        <f>SUM(M93:M98)</f>
        <v>150841</v>
      </c>
      <c r="N99" s="8">
        <f>SUM(N93:N98)</f>
        <v>1879.2</v>
      </c>
      <c r="O99" s="8">
        <f>SUM(O93:O98)</f>
        <v>339.99999999999977</v>
      </c>
      <c r="P99" s="8">
        <f>SUM(P93:P98)</f>
        <v>2219.1999999999998</v>
      </c>
      <c r="Q99" s="8">
        <f>SUM(Q93:Q98)</f>
        <v>148621.79999999999</v>
      </c>
      <c r="R99" s="8"/>
      <c r="S99" s="61"/>
      <c r="T99" s="57">
        <f>SUM(T93:T98)</f>
        <v>1088</v>
      </c>
      <c r="U99" s="67">
        <v>791.2</v>
      </c>
      <c r="V99" s="74">
        <f t="shared" ref="V99:CG99" si="56">SUM(V93:V98)</f>
        <v>270</v>
      </c>
      <c r="W99" s="57">
        <f t="shared" si="56"/>
        <v>0</v>
      </c>
      <c r="X99" s="57">
        <f t="shared" si="56"/>
        <v>30</v>
      </c>
      <c r="Y99" s="57">
        <f t="shared" si="56"/>
        <v>0</v>
      </c>
      <c r="Z99" s="57">
        <f t="shared" si="56"/>
        <v>40</v>
      </c>
      <c r="AA99" s="57">
        <f t="shared" si="56"/>
        <v>0</v>
      </c>
      <c r="AB99" s="57">
        <f t="shared" si="56"/>
        <v>0</v>
      </c>
      <c r="AC99" s="57">
        <f t="shared" si="56"/>
        <v>0</v>
      </c>
      <c r="AD99" s="57">
        <f t="shared" si="56"/>
        <v>0</v>
      </c>
      <c r="AE99" s="57">
        <f t="shared" si="56"/>
        <v>0</v>
      </c>
      <c r="AF99" s="57">
        <f t="shared" si="56"/>
        <v>0</v>
      </c>
      <c r="AG99" s="57">
        <f t="shared" si="56"/>
        <v>0</v>
      </c>
      <c r="AH99" s="57">
        <f t="shared" si="56"/>
        <v>0</v>
      </c>
      <c r="AI99" s="57">
        <f t="shared" si="56"/>
        <v>0</v>
      </c>
      <c r="AJ99" s="57">
        <f t="shared" si="56"/>
        <v>0</v>
      </c>
      <c r="AK99" s="57">
        <f t="shared" si="56"/>
        <v>0</v>
      </c>
      <c r="AL99" s="57">
        <f t="shared" si="56"/>
        <v>0</v>
      </c>
      <c r="AM99" s="57">
        <f t="shared" si="56"/>
        <v>0</v>
      </c>
      <c r="AN99" s="57">
        <f t="shared" si="56"/>
        <v>0</v>
      </c>
      <c r="AO99" s="57">
        <f t="shared" si="56"/>
        <v>0</v>
      </c>
      <c r="AP99" s="57">
        <f t="shared" si="56"/>
        <v>0</v>
      </c>
      <c r="AQ99" s="57">
        <f t="shared" si="56"/>
        <v>0</v>
      </c>
      <c r="AR99" s="57">
        <f t="shared" si="56"/>
        <v>0</v>
      </c>
      <c r="AS99" s="57">
        <f t="shared" si="56"/>
        <v>0</v>
      </c>
      <c r="AT99" s="57">
        <f t="shared" si="56"/>
        <v>0</v>
      </c>
      <c r="AU99" s="57">
        <f t="shared" si="56"/>
        <v>0</v>
      </c>
      <c r="AV99" s="57">
        <f t="shared" si="56"/>
        <v>0</v>
      </c>
      <c r="AW99" s="57">
        <f t="shared" si="56"/>
        <v>0</v>
      </c>
      <c r="AX99" s="57">
        <f t="shared" si="56"/>
        <v>0</v>
      </c>
      <c r="AY99" s="57">
        <f t="shared" si="56"/>
        <v>0</v>
      </c>
      <c r="AZ99" s="57">
        <f t="shared" si="56"/>
        <v>0</v>
      </c>
      <c r="BA99" s="57">
        <f t="shared" si="56"/>
        <v>0</v>
      </c>
      <c r="BB99" s="57">
        <f t="shared" si="56"/>
        <v>0</v>
      </c>
      <c r="BC99" s="57">
        <f t="shared" si="56"/>
        <v>0</v>
      </c>
      <c r="BD99" s="57">
        <f t="shared" si="56"/>
        <v>0</v>
      </c>
      <c r="BE99" s="57">
        <f t="shared" si="56"/>
        <v>0</v>
      </c>
      <c r="BF99" s="57">
        <f t="shared" si="56"/>
        <v>0</v>
      </c>
      <c r="BG99" s="57">
        <f t="shared" si="56"/>
        <v>0</v>
      </c>
      <c r="BH99" s="57">
        <f t="shared" si="56"/>
        <v>0</v>
      </c>
      <c r="BI99" s="57">
        <f t="shared" si="56"/>
        <v>0</v>
      </c>
      <c r="BJ99" s="57">
        <f t="shared" si="56"/>
        <v>0</v>
      </c>
      <c r="BK99" s="57">
        <f t="shared" si="56"/>
        <v>0</v>
      </c>
      <c r="BL99" s="57">
        <f t="shared" si="56"/>
        <v>0</v>
      </c>
      <c r="BM99" s="57">
        <f t="shared" si="56"/>
        <v>0</v>
      </c>
      <c r="BN99" s="57">
        <f t="shared" si="56"/>
        <v>0</v>
      </c>
      <c r="BO99" s="57">
        <f t="shared" si="56"/>
        <v>0</v>
      </c>
      <c r="BP99" s="57">
        <f t="shared" si="56"/>
        <v>0</v>
      </c>
      <c r="BQ99" s="57">
        <f t="shared" si="56"/>
        <v>0</v>
      </c>
      <c r="BR99" s="57">
        <f t="shared" si="56"/>
        <v>0</v>
      </c>
      <c r="BS99" s="57">
        <f t="shared" si="56"/>
        <v>0</v>
      </c>
      <c r="BT99" s="57">
        <f t="shared" si="56"/>
        <v>0</v>
      </c>
      <c r="BU99" s="57">
        <f t="shared" si="56"/>
        <v>0</v>
      </c>
      <c r="BV99" s="57">
        <f t="shared" si="56"/>
        <v>0</v>
      </c>
      <c r="BW99" s="57">
        <f t="shared" si="56"/>
        <v>0</v>
      </c>
      <c r="BX99" s="57">
        <f t="shared" si="56"/>
        <v>0</v>
      </c>
      <c r="BY99" s="57">
        <f t="shared" si="56"/>
        <v>0</v>
      </c>
      <c r="BZ99" s="57">
        <f t="shared" si="56"/>
        <v>0</v>
      </c>
      <c r="CA99" s="57">
        <f t="shared" si="56"/>
        <v>0</v>
      </c>
      <c r="CB99" s="57">
        <f t="shared" si="56"/>
        <v>0</v>
      </c>
      <c r="CC99" s="57">
        <f t="shared" si="56"/>
        <v>0</v>
      </c>
      <c r="CD99" s="57">
        <f t="shared" si="56"/>
        <v>0</v>
      </c>
      <c r="CE99" s="57">
        <f t="shared" si="56"/>
        <v>0</v>
      </c>
      <c r="CF99" s="57">
        <f t="shared" si="56"/>
        <v>0</v>
      </c>
      <c r="CG99" s="57">
        <f t="shared" si="56"/>
        <v>0</v>
      </c>
      <c r="CH99" s="57">
        <f t="shared" ref="CH99:DJ99" si="57">SUM(CH93:CH98)</f>
        <v>0</v>
      </c>
      <c r="CI99" s="57">
        <f t="shared" si="57"/>
        <v>0</v>
      </c>
      <c r="CJ99" s="57">
        <f t="shared" si="57"/>
        <v>0</v>
      </c>
      <c r="CK99" s="57">
        <f t="shared" si="57"/>
        <v>0</v>
      </c>
      <c r="CL99" s="57">
        <f t="shared" si="57"/>
        <v>0</v>
      </c>
      <c r="CM99" s="57">
        <f t="shared" si="57"/>
        <v>0</v>
      </c>
      <c r="CN99" s="57">
        <f t="shared" si="57"/>
        <v>0</v>
      </c>
      <c r="CO99" s="57">
        <f t="shared" si="57"/>
        <v>0</v>
      </c>
      <c r="CP99" s="57">
        <f t="shared" si="57"/>
        <v>0</v>
      </c>
      <c r="CQ99" s="57">
        <f t="shared" si="57"/>
        <v>0</v>
      </c>
      <c r="CR99" s="57">
        <f t="shared" si="57"/>
        <v>0</v>
      </c>
      <c r="CS99" s="57">
        <f t="shared" si="57"/>
        <v>0</v>
      </c>
      <c r="CT99" s="57">
        <f t="shared" si="57"/>
        <v>0</v>
      </c>
      <c r="CU99" s="57">
        <f t="shared" si="57"/>
        <v>0</v>
      </c>
      <c r="CV99" s="57">
        <f t="shared" si="57"/>
        <v>0</v>
      </c>
      <c r="CW99" s="57">
        <f t="shared" si="57"/>
        <v>0</v>
      </c>
      <c r="CX99" s="57">
        <f t="shared" si="57"/>
        <v>0</v>
      </c>
      <c r="CY99" s="57">
        <f t="shared" si="57"/>
        <v>0</v>
      </c>
      <c r="CZ99" s="57">
        <f t="shared" si="57"/>
        <v>0</v>
      </c>
      <c r="DA99" s="57">
        <f t="shared" si="57"/>
        <v>0</v>
      </c>
      <c r="DB99" s="57">
        <f t="shared" si="57"/>
        <v>0</v>
      </c>
      <c r="DC99" s="57">
        <f t="shared" si="57"/>
        <v>0</v>
      </c>
      <c r="DD99" s="57">
        <f t="shared" si="57"/>
        <v>0</v>
      </c>
      <c r="DE99" s="57">
        <f t="shared" si="57"/>
        <v>0</v>
      </c>
      <c r="DF99" s="57">
        <f t="shared" si="57"/>
        <v>0</v>
      </c>
      <c r="DG99" s="57">
        <f t="shared" si="57"/>
        <v>0</v>
      </c>
      <c r="DH99" s="57">
        <f t="shared" si="57"/>
        <v>0</v>
      </c>
      <c r="DI99" s="57">
        <f t="shared" si="57"/>
        <v>0</v>
      </c>
      <c r="DJ99" s="57">
        <f t="shared" si="57"/>
        <v>0</v>
      </c>
    </row>
    <row r="100" spans="1:114">
      <c r="A100" s="100" t="s">
        <v>259</v>
      </c>
      <c r="B100" s="209" t="s">
        <v>288</v>
      </c>
      <c r="C100" s="170">
        <v>15</v>
      </c>
      <c r="D100" s="170">
        <v>15</v>
      </c>
      <c r="E100" s="2" t="s">
        <v>132</v>
      </c>
      <c r="F100" s="212" t="s">
        <v>133</v>
      </c>
      <c r="G100" s="213"/>
      <c r="H100" s="213"/>
      <c r="I100" s="213"/>
      <c r="J100" s="213"/>
      <c r="K100" s="214"/>
      <c r="L100" s="164"/>
      <c r="M100" s="7">
        <v>60397</v>
      </c>
      <c r="N100" s="6">
        <f>SUMIF($T$6:$DJ$6,"&lt;="&amp;$R$2,$T100:$DJ100)</f>
        <v>0</v>
      </c>
      <c r="O100" s="6">
        <f>P100-N100</f>
        <v>0</v>
      </c>
      <c r="P100" s="6">
        <f>SUMIF($T$6:$DJ$6,"&lt;="&amp;$Q$3,$T100:$DJ100)</f>
        <v>0</v>
      </c>
      <c r="Q100" s="6">
        <f>M100-P100</f>
        <v>60397</v>
      </c>
      <c r="R100" s="6"/>
      <c r="S100" s="60"/>
      <c r="T100" s="6"/>
      <c r="U100" s="65"/>
      <c r="V100" s="72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</row>
    <row r="101" spans="1:114">
      <c r="A101" s="100" t="s">
        <v>259</v>
      </c>
      <c r="B101" s="210"/>
      <c r="C101" s="170">
        <v>15</v>
      </c>
      <c r="D101" s="170">
        <v>15</v>
      </c>
      <c r="E101" s="2" t="s">
        <v>134</v>
      </c>
      <c r="F101" s="212" t="s">
        <v>135</v>
      </c>
      <c r="G101" s="213"/>
      <c r="H101" s="213"/>
      <c r="I101" s="213"/>
      <c r="J101" s="213"/>
      <c r="K101" s="214"/>
      <c r="L101" s="164"/>
      <c r="M101" s="7">
        <v>59392</v>
      </c>
      <c r="N101" s="6">
        <f>SUMIF($T$6:$DJ$6,"&lt;="&amp;$R$2,$T101:$DJ101)</f>
        <v>0</v>
      </c>
      <c r="O101" s="6">
        <f>P101-N101</f>
        <v>0</v>
      </c>
      <c r="P101" s="6">
        <f>SUMIF($T$6:$DJ$6,"&lt;="&amp;$Q$3,$T101:$DJ101)</f>
        <v>0</v>
      </c>
      <c r="Q101" s="6">
        <f>M101-P101</f>
        <v>59392</v>
      </c>
      <c r="R101" s="6"/>
      <c r="S101" s="60"/>
      <c r="T101" s="6"/>
      <c r="U101" s="65"/>
      <c r="V101" s="72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</row>
    <row r="102" spans="1:114">
      <c r="A102" s="100" t="s">
        <v>259</v>
      </c>
      <c r="B102" s="210"/>
      <c r="C102" s="170">
        <v>15</v>
      </c>
      <c r="D102" s="170">
        <v>15</v>
      </c>
      <c r="E102" s="2" t="s">
        <v>136</v>
      </c>
      <c r="F102" s="212" t="s">
        <v>137</v>
      </c>
      <c r="G102" s="213"/>
      <c r="H102" s="213"/>
      <c r="I102" s="213"/>
      <c r="J102" s="213"/>
      <c r="K102" s="214"/>
      <c r="L102" s="164"/>
      <c r="M102" s="7">
        <v>52117</v>
      </c>
      <c r="N102" s="6">
        <f>SUMIF($T$6:$DJ$6,"&lt;="&amp;$R$2,$T102:$DJ102)</f>
        <v>0</v>
      </c>
      <c r="O102" s="6">
        <f>P102-N102</f>
        <v>0</v>
      </c>
      <c r="P102" s="6">
        <f>SUMIF($T$6:$DJ$6,"&lt;="&amp;$Q$3,$T102:$DJ102)</f>
        <v>0</v>
      </c>
      <c r="Q102" s="6">
        <f>M102-P102</f>
        <v>52117</v>
      </c>
      <c r="R102" s="6"/>
      <c r="S102" s="60"/>
      <c r="T102" s="6"/>
      <c r="U102" s="65"/>
      <c r="V102" s="72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</row>
    <row r="103" spans="1:114">
      <c r="A103" s="100" t="s">
        <v>259</v>
      </c>
      <c r="B103" s="210"/>
      <c r="C103" s="170">
        <v>15</v>
      </c>
      <c r="D103" s="170">
        <v>15</v>
      </c>
      <c r="E103" s="2" t="s">
        <v>138</v>
      </c>
      <c r="F103" s="212" t="s">
        <v>139</v>
      </c>
      <c r="G103" s="213"/>
      <c r="H103" s="213"/>
      <c r="I103" s="213"/>
      <c r="J103" s="213"/>
      <c r="K103" s="214"/>
      <c r="L103" s="164"/>
      <c r="M103" s="7">
        <v>52092</v>
      </c>
      <c r="N103" s="6">
        <f>SUMIF($T$6:$DJ$6,"&lt;="&amp;$R$2,$T103:$DJ103)</f>
        <v>0</v>
      </c>
      <c r="O103" s="6">
        <f>P103-N103</f>
        <v>0</v>
      </c>
      <c r="P103" s="6">
        <f>SUMIF($T$6:$DJ$6,"&lt;="&amp;$Q$3,$T103:$DJ103)</f>
        <v>0</v>
      </c>
      <c r="Q103" s="6">
        <f>M103-P103</f>
        <v>52092</v>
      </c>
      <c r="R103" s="6"/>
      <c r="S103" s="60"/>
      <c r="T103" s="6"/>
      <c r="U103" s="65"/>
      <c r="V103" s="72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</row>
    <row r="104" spans="1:114">
      <c r="A104" s="100" t="s">
        <v>259</v>
      </c>
      <c r="B104" s="210"/>
      <c r="C104" s="170">
        <v>15</v>
      </c>
      <c r="D104" s="170">
        <v>15</v>
      </c>
      <c r="E104" s="2" t="s">
        <v>140</v>
      </c>
      <c r="F104" s="212" t="s">
        <v>141</v>
      </c>
      <c r="G104" s="213"/>
      <c r="H104" s="213"/>
      <c r="I104" s="213"/>
      <c r="J104" s="213"/>
      <c r="K104" s="214"/>
      <c r="L104" s="164"/>
      <c r="M104" s="7">
        <v>36206</v>
      </c>
      <c r="N104" s="6">
        <f>SUMIF($T$6:$DJ$6,"&lt;="&amp;$R$2,$T104:$DJ104)</f>
        <v>0</v>
      </c>
      <c r="O104" s="6">
        <f>P104-N104</f>
        <v>0</v>
      </c>
      <c r="P104" s="6">
        <f>SUMIF($T$6:$DJ$6,"&lt;="&amp;$Q$3,$T104:$DJ104)</f>
        <v>0</v>
      </c>
      <c r="Q104" s="6">
        <f>M104-P104</f>
        <v>36206</v>
      </c>
      <c r="R104" s="6"/>
      <c r="S104" s="60"/>
      <c r="T104" s="6"/>
      <c r="U104" s="65"/>
      <c r="V104" s="72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</row>
    <row r="105" spans="1:114">
      <c r="A105" s="100"/>
      <c r="B105" s="211"/>
      <c r="C105" s="5"/>
      <c r="D105" s="5"/>
      <c r="E105" s="3"/>
      <c r="F105" s="1"/>
      <c r="G105" s="1"/>
      <c r="H105" s="1"/>
      <c r="I105" s="1"/>
      <c r="J105" s="1"/>
      <c r="K105" s="1"/>
      <c r="L105" s="1"/>
      <c r="M105" s="8">
        <f>SUM(M100:M104)</f>
        <v>260204</v>
      </c>
      <c r="N105" s="8">
        <f>SUM(N100:N104)</f>
        <v>0</v>
      </c>
      <c r="O105" s="8">
        <f>SUM(O100:O104)</f>
        <v>0</v>
      </c>
      <c r="P105" s="8">
        <f>SUM(P100:P104)</f>
        <v>0</v>
      </c>
      <c r="Q105" s="8">
        <f>SUM(Q100:Q104)</f>
        <v>260204</v>
      </c>
      <c r="R105" s="8"/>
      <c r="S105" s="61"/>
      <c r="T105" s="57">
        <f>SUM(T100:T104)</f>
        <v>0</v>
      </c>
      <c r="U105" s="67">
        <v>0</v>
      </c>
      <c r="V105" s="74">
        <f t="shared" ref="V105:CG105" si="58">SUM(V100:V104)</f>
        <v>0</v>
      </c>
      <c r="W105" s="57">
        <f t="shared" si="58"/>
        <v>0</v>
      </c>
      <c r="X105" s="57">
        <f t="shared" si="58"/>
        <v>0</v>
      </c>
      <c r="Y105" s="57">
        <f t="shared" si="58"/>
        <v>0</v>
      </c>
      <c r="Z105" s="57">
        <f t="shared" si="58"/>
        <v>0</v>
      </c>
      <c r="AA105" s="57">
        <f t="shared" si="58"/>
        <v>0</v>
      </c>
      <c r="AB105" s="57">
        <f t="shared" si="58"/>
        <v>0</v>
      </c>
      <c r="AC105" s="57">
        <f t="shared" si="58"/>
        <v>0</v>
      </c>
      <c r="AD105" s="57">
        <f t="shared" si="58"/>
        <v>0</v>
      </c>
      <c r="AE105" s="57">
        <f t="shared" si="58"/>
        <v>0</v>
      </c>
      <c r="AF105" s="57">
        <f t="shared" si="58"/>
        <v>0</v>
      </c>
      <c r="AG105" s="57">
        <f t="shared" si="58"/>
        <v>0</v>
      </c>
      <c r="AH105" s="57">
        <f t="shared" si="58"/>
        <v>0</v>
      </c>
      <c r="AI105" s="57">
        <f t="shared" si="58"/>
        <v>0</v>
      </c>
      <c r="AJ105" s="57">
        <f t="shared" si="58"/>
        <v>0</v>
      </c>
      <c r="AK105" s="57">
        <f t="shared" si="58"/>
        <v>0</v>
      </c>
      <c r="AL105" s="57">
        <f t="shared" si="58"/>
        <v>0</v>
      </c>
      <c r="AM105" s="57">
        <f t="shared" si="58"/>
        <v>0</v>
      </c>
      <c r="AN105" s="57">
        <f t="shared" si="58"/>
        <v>0</v>
      </c>
      <c r="AO105" s="57">
        <f t="shared" si="58"/>
        <v>0</v>
      </c>
      <c r="AP105" s="57">
        <f t="shared" si="58"/>
        <v>0</v>
      </c>
      <c r="AQ105" s="57">
        <f t="shared" si="58"/>
        <v>0</v>
      </c>
      <c r="AR105" s="57">
        <f t="shared" si="58"/>
        <v>0</v>
      </c>
      <c r="AS105" s="57">
        <f t="shared" si="58"/>
        <v>0</v>
      </c>
      <c r="AT105" s="57">
        <f t="shared" si="58"/>
        <v>0</v>
      </c>
      <c r="AU105" s="57">
        <f t="shared" si="58"/>
        <v>0</v>
      </c>
      <c r="AV105" s="57">
        <f t="shared" si="58"/>
        <v>0</v>
      </c>
      <c r="AW105" s="57">
        <f t="shared" si="58"/>
        <v>0</v>
      </c>
      <c r="AX105" s="57">
        <f t="shared" si="58"/>
        <v>0</v>
      </c>
      <c r="AY105" s="57">
        <f t="shared" si="58"/>
        <v>0</v>
      </c>
      <c r="AZ105" s="57">
        <f t="shared" si="58"/>
        <v>0</v>
      </c>
      <c r="BA105" s="57">
        <f t="shared" si="58"/>
        <v>0</v>
      </c>
      <c r="BB105" s="57">
        <f t="shared" si="58"/>
        <v>0</v>
      </c>
      <c r="BC105" s="57">
        <f t="shared" si="58"/>
        <v>0</v>
      </c>
      <c r="BD105" s="57">
        <f t="shared" si="58"/>
        <v>0</v>
      </c>
      <c r="BE105" s="57">
        <f t="shared" si="58"/>
        <v>0</v>
      </c>
      <c r="BF105" s="57">
        <f t="shared" si="58"/>
        <v>0</v>
      </c>
      <c r="BG105" s="57">
        <f t="shared" si="58"/>
        <v>0</v>
      </c>
      <c r="BH105" s="57">
        <f t="shared" si="58"/>
        <v>0</v>
      </c>
      <c r="BI105" s="57">
        <f t="shared" si="58"/>
        <v>0</v>
      </c>
      <c r="BJ105" s="57">
        <f t="shared" si="58"/>
        <v>0</v>
      </c>
      <c r="BK105" s="57">
        <f t="shared" si="58"/>
        <v>0</v>
      </c>
      <c r="BL105" s="57">
        <f t="shared" si="58"/>
        <v>0</v>
      </c>
      <c r="BM105" s="57">
        <f t="shared" si="58"/>
        <v>0</v>
      </c>
      <c r="BN105" s="57">
        <f t="shared" si="58"/>
        <v>0</v>
      </c>
      <c r="BO105" s="57">
        <f t="shared" si="58"/>
        <v>0</v>
      </c>
      <c r="BP105" s="57">
        <f t="shared" si="58"/>
        <v>0</v>
      </c>
      <c r="BQ105" s="57">
        <f t="shared" si="58"/>
        <v>0</v>
      </c>
      <c r="BR105" s="57">
        <f t="shared" si="58"/>
        <v>0</v>
      </c>
      <c r="BS105" s="57">
        <f t="shared" si="58"/>
        <v>0</v>
      </c>
      <c r="BT105" s="57">
        <f t="shared" si="58"/>
        <v>0</v>
      </c>
      <c r="BU105" s="57">
        <f t="shared" si="58"/>
        <v>0</v>
      </c>
      <c r="BV105" s="57">
        <f t="shared" si="58"/>
        <v>0</v>
      </c>
      <c r="BW105" s="57">
        <f t="shared" si="58"/>
        <v>0</v>
      </c>
      <c r="BX105" s="57">
        <f t="shared" si="58"/>
        <v>0</v>
      </c>
      <c r="BY105" s="57">
        <f t="shared" si="58"/>
        <v>0</v>
      </c>
      <c r="BZ105" s="57">
        <f t="shared" si="58"/>
        <v>0</v>
      </c>
      <c r="CA105" s="57">
        <f t="shared" si="58"/>
        <v>0</v>
      </c>
      <c r="CB105" s="57">
        <f t="shared" si="58"/>
        <v>0</v>
      </c>
      <c r="CC105" s="57">
        <f t="shared" si="58"/>
        <v>0</v>
      </c>
      <c r="CD105" s="57">
        <f t="shared" si="58"/>
        <v>0</v>
      </c>
      <c r="CE105" s="57">
        <f t="shared" si="58"/>
        <v>0</v>
      </c>
      <c r="CF105" s="57">
        <f t="shared" si="58"/>
        <v>0</v>
      </c>
      <c r="CG105" s="57">
        <f t="shared" si="58"/>
        <v>0</v>
      </c>
      <c r="CH105" s="57">
        <f t="shared" ref="CH105:DJ105" si="59">SUM(CH100:CH104)</f>
        <v>0</v>
      </c>
      <c r="CI105" s="57">
        <f t="shared" si="59"/>
        <v>0</v>
      </c>
      <c r="CJ105" s="57">
        <f t="shared" si="59"/>
        <v>0</v>
      </c>
      <c r="CK105" s="57">
        <f t="shared" si="59"/>
        <v>0</v>
      </c>
      <c r="CL105" s="57">
        <f t="shared" si="59"/>
        <v>0</v>
      </c>
      <c r="CM105" s="57">
        <f t="shared" si="59"/>
        <v>0</v>
      </c>
      <c r="CN105" s="57">
        <f t="shared" si="59"/>
        <v>0</v>
      </c>
      <c r="CO105" s="57">
        <f t="shared" si="59"/>
        <v>0</v>
      </c>
      <c r="CP105" s="57">
        <f t="shared" si="59"/>
        <v>0</v>
      </c>
      <c r="CQ105" s="57">
        <f t="shared" si="59"/>
        <v>0</v>
      </c>
      <c r="CR105" s="57">
        <f t="shared" si="59"/>
        <v>0</v>
      </c>
      <c r="CS105" s="57">
        <f t="shared" si="59"/>
        <v>0</v>
      </c>
      <c r="CT105" s="57">
        <f t="shared" si="59"/>
        <v>0</v>
      </c>
      <c r="CU105" s="57">
        <f t="shared" si="59"/>
        <v>0</v>
      </c>
      <c r="CV105" s="57">
        <f t="shared" si="59"/>
        <v>0</v>
      </c>
      <c r="CW105" s="57">
        <f t="shared" si="59"/>
        <v>0</v>
      </c>
      <c r="CX105" s="57">
        <f t="shared" si="59"/>
        <v>0</v>
      </c>
      <c r="CY105" s="57">
        <f t="shared" si="59"/>
        <v>0</v>
      </c>
      <c r="CZ105" s="57">
        <f t="shared" si="59"/>
        <v>0</v>
      </c>
      <c r="DA105" s="57">
        <f t="shared" si="59"/>
        <v>0</v>
      </c>
      <c r="DB105" s="57">
        <f t="shared" si="59"/>
        <v>0</v>
      </c>
      <c r="DC105" s="57">
        <f t="shared" si="59"/>
        <v>0</v>
      </c>
      <c r="DD105" s="57">
        <f t="shared" si="59"/>
        <v>0</v>
      </c>
      <c r="DE105" s="57">
        <f t="shared" si="59"/>
        <v>0</v>
      </c>
      <c r="DF105" s="57">
        <f t="shared" si="59"/>
        <v>0</v>
      </c>
      <c r="DG105" s="57">
        <f t="shared" si="59"/>
        <v>0</v>
      </c>
      <c r="DH105" s="57">
        <f t="shared" si="59"/>
        <v>0</v>
      </c>
      <c r="DI105" s="57">
        <f t="shared" si="59"/>
        <v>0</v>
      </c>
      <c r="DJ105" s="57">
        <f t="shared" si="59"/>
        <v>0</v>
      </c>
    </row>
    <row r="106" spans="1:114" ht="6.75" customHeight="1">
      <c r="T106" s="6"/>
      <c r="U106" s="65"/>
      <c r="V106" s="72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</row>
    <row r="107" spans="1:114">
      <c r="C107" s="215" t="s">
        <v>148</v>
      </c>
      <c r="D107" s="216"/>
      <c r="E107" s="216"/>
      <c r="F107" s="216"/>
      <c r="G107" s="216"/>
      <c r="H107" s="216"/>
      <c r="I107" s="216"/>
      <c r="J107" s="216"/>
      <c r="K107" s="217"/>
      <c r="L107" s="172"/>
      <c r="M107" s="10">
        <f>SUM(M12,M17,M33,M36,M39,M47,M51,M57,M64,M69,M81,M83,M91,M99,M105,M72,M74)</f>
        <v>3077899</v>
      </c>
      <c r="N107" s="10">
        <f>SUM(N12,N17,N33,N36,N39,N47,N51,N57,N64,N69,N81,N83,N91,N99,N105,N72,N74)</f>
        <v>126281.79999999999</v>
      </c>
      <c r="O107" s="10">
        <f>SUM(O12,O17,O33,O36,O39,O47,O51,O57,O64,O69,O81,O83,O91,O99,O105,O72,O74)</f>
        <v>77865</v>
      </c>
      <c r="P107" s="10">
        <f>SUM(P12,P17,P33,P36,P39,P47,P51,P57,P64,P69,P81,P83,P91,P99,P105,P72,P74)</f>
        <v>204146.80000000002</v>
      </c>
      <c r="Q107" s="10">
        <f>SUM(Q12,Q17,Q33,Q36,Q39,Q47,Q51,Q57,Q64,Q69,Q81,Q83,Q91,Q99,Q105,Q72,Q74)</f>
        <v>2873752.1999999997</v>
      </c>
      <c r="R107" s="10"/>
      <c r="S107" s="62"/>
      <c r="T107" s="57">
        <f>SUM(T12,T17,T33,T36,T39,T47,T51,T57,T64,T69,T81,T83,T91,T99,T105)</f>
        <v>76236.800000000003</v>
      </c>
      <c r="U107" s="67">
        <v>48025</v>
      </c>
      <c r="V107" s="74">
        <f t="shared" ref="V107:BA107" si="60">SUM(V12,V17,V33,V36,V39,V47,V51,V57,V64,V69,V81,V83,V91,V99,V105)</f>
        <v>11030</v>
      </c>
      <c r="W107" s="57">
        <f t="shared" si="60"/>
        <v>13540</v>
      </c>
      <c r="X107" s="57">
        <f t="shared" si="60"/>
        <v>15410</v>
      </c>
      <c r="Y107" s="57">
        <f t="shared" si="60"/>
        <v>15885</v>
      </c>
      <c r="Z107" s="57">
        <f t="shared" si="60"/>
        <v>16820</v>
      </c>
      <c r="AA107" s="57">
        <f t="shared" si="60"/>
        <v>0</v>
      </c>
      <c r="AB107" s="57">
        <f t="shared" si="60"/>
        <v>0</v>
      </c>
      <c r="AC107" s="57">
        <f t="shared" si="60"/>
        <v>0</v>
      </c>
      <c r="AD107" s="57">
        <f t="shared" si="60"/>
        <v>0</v>
      </c>
      <c r="AE107" s="57">
        <f t="shared" si="60"/>
        <v>0</v>
      </c>
      <c r="AF107" s="57">
        <f t="shared" si="60"/>
        <v>0</v>
      </c>
      <c r="AG107" s="57">
        <f t="shared" si="60"/>
        <v>0</v>
      </c>
      <c r="AH107" s="57">
        <f t="shared" si="60"/>
        <v>0</v>
      </c>
      <c r="AI107" s="57">
        <f t="shared" si="60"/>
        <v>0</v>
      </c>
      <c r="AJ107" s="57">
        <f t="shared" si="60"/>
        <v>0</v>
      </c>
      <c r="AK107" s="57">
        <f t="shared" si="60"/>
        <v>0</v>
      </c>
      <c r="AL107" s="57">
        <f t="shared" si="60"/>
        <v>0</v>
      </c>
      <c r="AM107" s="57">
        <f t="shared" si="60"/>
        <v>0</v>
      </c>
      <c r="AN107" s="57">
        <f t="shared" si="60"/>
        <v>0</v>
      </c>
      <c r="AO107" s="57">
        <f t="shared" si="60"/>
        <v>0</v>
      </c>
      <c r="AP107" s="57">
        <f t="shared" si="60"/>
        <v>0</v>
      </c>
      <c r="AQ107" s="57">
        <f t="shared" si="60"/>
        <v>0</v>
      </c>
      <c r="AR107" s="57">
        <f t="shared" si="60"/>
        <v>0</v>
      </c>
      <c r="AS107" s="57">
        <f t="shared" si="60"/>
        <v>0</v>
      </c>
      <c r="AT107" s="57">
        <f t="shared" si="60"/>
        <v>0</v>
      </c>
      <c r="AU107" s="57">
        <f t="shared" si="60"/>
        <v>0</v>
      </c>
      <c r="AV107" s="57">
        <f t="shared" si="60"/>
        <v>0</v>
      </c>
      <c r="AW107" s="57">
        <f t="shared" si="60"/>
        <v>0</v>
      </c>
      <c r="AX107" s="57">
        <f t="shared" si="60"/>
        <v>0</v>
      </c>
      <c r="AY107" s="57">
        <f t="shared" si="60"/>
        <v>0</v>
      </c>
      <c r="AZ107" s="57">
        <f t="shared" si="60"/>
        <v>0</v>
      </c>
      <c r="BA107" s="57">
        <f t="shared" si="60"/>
        <v>0</v>
      </c>
      <c r="BB107" s="57">
        <f t="shared" ref="BB107:CG107" si="61">SUM(BB12,BB17,BB33,BB36,BB39,BB47,BB51,BB57,BB64,BB69,BB81,BB83,BB91,BB99,BB105)</f>
        <v>0</v>
      </c>
      <c r="BC107" s="57">
        <f t="shared" si="61"/>
        <v>0</v>
      </c>
      <c r="BD107" s="57">
        <f t="shared" si="61"/>
        <v>0</v>
      </c>
      <c r="BE107" s="57">
        <f t="shared" si="61"/>
        <v>0</v>
      </c>
      <c r="BF107" s="57">
        <f t="shared" si="61"/>
        <v>0</v>
      </c>
      <c r="BG107" s="57">
        <f t="shared" si="61"/>
        <v>0</v>
      </c>
      <c r="BH107" s="57">
        <f t="shared" si="61"/>
        <v>0</v>
      </c>
      <c r="BI107" s="57">
        <f t="shared" si="61"/>
        <v>0</v>
      </c>
      <c r="BJ107" s="57">
        <f t="shared" si="61"/>
        <v>0</v>
      </c>
      <c r="BK107" s="57">
        <f t="shared" si="61"/>
        <v>0</v>
      </c>
      <c r="BL107" s="57">
        <f t="shared" si="61"/>
        <v>0</v>
      </c>
      <c r="BM107" s="57">
        <f t="shared" si="61"/>
        <v>0</v>
      </c>
      <c r="BN107" s="57">
        <f t="shared" si="61"/>
        <v>0</v>
      </c>
      <c r="BO107" s="57">
        <f t="shared" si="61"/>
        <v>0</v>
      </c>
      <c r="BP107" s="57">
        <f t="shared" si="61"/>
        <v>0</v>
      </c>
      <c r="BQ107" s="57">
        <f t="shared" si="61"/>
        <v>0</v>
      </c>
      <c r="BR107" s="57">
        <f t="shared" si="61"/>
        <v>0</v>
      </c>
      <c r="BS107" s="57">
        <f t="shared" si="61"/>
        <v>0</v>
      </c>
      <c r="BT107" s="57">
        <f t="shared" si="61"/>
        <v>0</v>
      </c>
      <c r="BU107" s="57">
        <f t="shared" si="61"/>
        <v>0</v>
      </c>
      <c r="BV107" s="57">
        <f t="shared" si="61"/>
        <v>0</v>
      </c>
      <c r="BW107" s="57">
        <f t="shared" si="61"/>
        <v>0</v>
      </c>
      <c r="BX107" s="57">
        <f t="shared" si="61"/>
        <v>0</v>
      </c>
      <c r="BY107" s="57">
        <f t="shared" si="61"/>
        <v>0</v>
      </c>
      <c r="BZ107" s="57">
        <f t="shared" si="61"/>
        <v>0</v>
      </c>
      <c r="CA107" s="57">
        <f t="shared" si="61"/>
        <v>0</v>
      </c>
      <c r="CB107" s="57">
        <f t="shared" si="61"/>
        <v>0</v>
      </c>
      <c r="CC107" s="57">
        <f t="shared" si="61"/>
        <v>0</v>
      </c>
      <c r="CD107" s="57">
        <f t="shared" si="61"/>
        <v>0</v>
      </c>
      <c r="CE107" s="57">
        <f t="shared" si="61"/>
        <v>0</v>
      </c>
      <c r="CF107" s="57">
        <f t="shared" si="61"/>
        <v>0</v>
      </c>
      <c r="CG107" s="57">
        <f t="shared" si="61"/>
        <v>0</v>
      </c>
      <c r="CH107" s="57">
        <f t="shared" ref="CH107:DJ107" si="62">SUM(CH12,CH17,CH33,CH36,CH39,CH47,CH51,CH57,CH64,CH69,CH81,CH83,CH91,CH99,CH105)</f>
        <v>0</v>
      </c>
      <c r="CI107" s="57">
        <f t="shared" si="62"/>
        <v>0</v>
      </c>
      <c r="CJ107" s="57">
        <f t="shared" si="62"/>
        <v>0</v>
      </c>
      <c r="CK107" s="57">
        <f t="shared" si="62"/>
        <v>0</v>
      </c>
      <c r="CL107" s="57">
        <f t="shared" si="62"/>
        <v>0</v>
      </c>
      <c r="CM107" s="57">
        <f t="shared" si="62"/>
        <v>0</v>
      </c>
      <c r="CN107" s="57">
        <f t="shared" si="62"/>
        <v>0</v>
      </c>
      <c r="CO107" s="57">
        <f t="shared" si="62"/>
        <v>0</v>
      </c>
      <c r="CP107" s="57">
        <f t="shared" si="62"/>
        <v>0</v>
      </c>
      <c r="CQ107" s="57">
        <f t="shared" si="62"/>
        <v>0</v>
      </c>
      <c r="CR107" s="57">
        <f t="shared" si="62"/>
        <v>0</v>
      </c>
      <c r="CS107" s="57">
        <f t="shared" si="62"/>
        <v>0</v>
      </c>
      <c r="CT107" s="57">
        <f t="shared" si="62"/>
        <v>0</v>
      </c>
      <c r="CU107" s="57">
        <f t="shared" si="62"/>
        <v>0</v>
      </c>
      <c r="CV107" s="57">
        <f t="shared" si="62"/>
        <v>0</v>
      </c>
      <c r="CW107" s="57">
        <f t="shared" si="62"/>
        <v>0</v>
      </c>
      <c r="CX107" s="57">
        <f t="shared" si="62"/>
        <v>0</v>
      </c>
      <c r="CY107" s="57">
        <f t="shared" si="62"/>
        <v>0</v>
      </c>
      <c r="CZ107" s="57">
        <f t="shared" si="62"/>
        <v>0</v>
      </c>
      <c r="DA107" s="57">
        <f t="shared" si="62"/>
        <v>0</v>
      </c>
      <c r="DB107" s="57">
        <f t="shared" si="62"/>
        <v>0</v>
      </c>
      <c r="DC107" s="57">
        <f t="shared" si="62"/>
        <v>0</v>
      </c>
      <c r="DD107" s="57">
        <f t="shared" si="62"/>
        <v>0</v>
      </c>
      <c r="DE107" s="57">
        <f t="shared" si="62"/>
        <v>0</v>
      </c>
      <c r="DF107" s="57">
        <f t="shared" si="62"/>
        <v>0</v>
      </c>
      <c r="DG107" s="57">
        <f t="shared" si="62"/>
        <v>0</v>
      </c>
      <c r="DH107" s="57">
        <f t="shared" si="62"/>
        <v>0</v>
      </c>
      <c r="DI107" s="57">
        <f t="shared" si="62"/>
        <v>0</v>
      </c>
      <c r="DJ107" s="57">
        <f t="shared" si="62"/>
        <v>0</v>
      </c>
    </row>
    <row r="108" spans="1:114" ht="5.25" customHeight="1"/>
    <row r="109" spans="1:114" ht="10.5" customHeight="1">
      <c r="N109" s="11"/>
      <c r="O109" s="11"/>
    </row>
    <row r="110" spans="1:114">
      <c r="C110" s="226" t="s">
        <v>260</v>
      </c>
      <c r="D110" s="218"/>
      <c r="E110" s="218"/>
      <c r="F110" s="218"/>
      <c r="G110" s="218"/>
      <c r="H110" s="218"/>
      <c r="I110" s="218"/>
      <c r="J110" s="218"/>
      <c r="K110" s="219"/>
      <c r="L110" s="165"/>
      <c r="M110" s="222" t="s">
        <v>142</v>
      </c>
      <c r="N110" s="222" t="s">
        <v>143</v>
      </c>
      <c r="O110" s="218" t="s">
        <v>250</v>
      </c>
      <c r="P110" s="218"/>
      <c r="Q110" s="219"/>
      <c r="R110" s="220" t="s">
        <v>147</v>
      </c>
      <c r="V110" s="173">
        <f>V107+'variation (Monthly)'!AI38+'Infrastructural (Monthly)'!AI30</f>
        <v>16540</v>
      </c>
      <c r="W110" s="174">
        <f>W107+'variation (Monthly)'!AJ38+'Infrastructural (Monthly)'!AJ30</f>
        <v>18640</v>
      </c>
      <c r="X110" s="174">
        <f>X107+'variation (Monthly)'!AK38+'Infrastructural (Monthly)'!AK30</f>
        <v>19570</v>
      </c>
      <c r="Y110" s="174">
        <f>Y107+'variation (Monthly)'!AL38+'Infrastructural (Monthly)'!AL30</f>
        <v>20125</v>
      </c>
      <c r="Z110" s="174">
        <f>Z107+'variation (Monthly)'!AM38+'Infrastructural (Monthly)'!AM30</f>
        <v>21180</v>
      </c>
    </row>
    <row r="111" spans="1:114">
      <c r="C111" s="227"/>
      <c r="D111" s="228"/>
      <c r="E111" s="228"/>
      <c r="F111" s="228"/>
      <c r="G111" s="228"/>
      <c r="H111" s="228"/>
      <c r="I111" s="228"/>
      <c r="J111" s="228"/>
      <c r="K111" s="229"/>
      <c r="L111" s="166"/>
      <c r="M111" s="221"/>
      <c r="N111" s="221"/>
      <c r="O111" s="12" t="s">
        <v>144</v>
      </c>
      <c r="P111" s="12" t="s">
        <v>145</v>
      </c>
      <c r="Q111" s="12" t="s">
        <v>146</v>
      </c>
      <c r="R111" s="221"/>
    </row>
    <row r="112" spans="1:114">
      <c r="C112" s="206" t="s">
        <v>253</v>
      </c>
      <c r="D112" s="207"/>
      <c r="E112" s="207"/>
      <c r="F112" s="207"/>
      <c r="G112" s="207"/>
      <c r="H112" s="207"/>
      <c r="I112" s="207"/>
      <c r="J112" s="207"/>
      <c r="K112" s="208"/>
      <c r="L112" s="53"/>
      <c r="M112" s="7">
        <f>SUMIF($A$8:$A$105,"c",$M$8:$M$105)</f>
        <v>355920</v>
      </c>
      <c r="N112" s="7">
        <f>SUMIF($A$8:$A$105,"c",$N$8:$N$105)</f>
        <v>66893.2</v>
      </c>
      <c r="O112" s="7">
        <f>SUMIF($A$8:$A$105,"c",$O$8:$O$105)</f>
        <v>32240</v>
      </c>
      <c r="P112" s="7">
        <f>SUMIF($A$8:$A$105,"c",$P$8:$P$105)</f>
        <v>99133.2</v>
      </c>
      <c r="Q112" s="7">
        <f>SUMIF($A$8:$A$105,"c",$Q$8:$Q$105)</f>
        <v>256786.80000000002</v>
      </c>
      <c r="R112" s="9"/>
      <c r="S112" s="11"/>
    </row>
    <row r="113" spans="3:19">
      <c r="C113" s="206" t="s">
        <v>255</v>
      </c>
      <c r="D113" s="207"/>
      <c r="E113" s="207"/>
      <c r="F113" s="207"/>
      <c r="G113" s="207"/>
      <c r="H113" s="207"/>
      <c r="I113" s="207"/>
      <c r="J113" s="207"/>
      <c r="K113" s="208"/>
      <c r="L113" s="53"/>
      <c r="M113" s="7">
        <f>SUMIF($A$8:$A$105,"m",$M$8:$M$105)</f>
        <v>2310934</v>
      </c>
      <c r="N113" s="7">
        <f>SUMIF($A$8:$A$105,"m",$N$8:$N$105)</f>
        <v>57509.4</v>
      </c>
      <c r="O113" s="7">
        <f>SUMIF($A$8:$A$105,"m",$O$8:$O$105)</f>
        <v>45284.999999999993</v>
      </c>
      <c r="P113" s="7">
        <f>SUMIF($A$8:$A$105,"m",$P$8:$P$105)</f>
        <v>102794.4</v>
      </c>
      <c r="Q113" s="7">
        <f>SUMIF($A$8:$A$105,"m",$Q$8:$Q$105)</f>
        <v>2208139.6</v>
      </c>
      <c r="R113" s="9"/>
      <c r="S113" s="11"/>
    </row>
    <row r="114" spans="3:19">
      <c r="C114" s="206" t="s">
        <v>256</v>
      </c>
      <c r="D114" s="207"/>
      <c r="E114" s="207"/>
      <c r="F114" s="207"/>
      <c r="G114" s="207"/>
      <c r="H114" s="207"/>
      <c r="I114" s="207"/>
      <c r="J114" s="207"/>
      <c r="K114" s="208"/>
      <c r="L114" s="53"/>
      <c r="M114" s="7">
        <f>SUMIF($A$8:$A$105,"e",$M$8:$M$105)</f>
        <v>411045</v>
      </c>
      <c r="N114" s="7">
        <f>SUMIF($A$8:$A$105,"e",$N$8:$N$105)</f>
        <v>1879.2</v>
      </c>
      <c r="O114" s="7">
        <f>SUMIF($A$8:$A$105,"e",$O$8:$O$105)</f>
        <v>339.99999999999977</v>
      </c>
      <c r="P114" s="7">
        <f>SUMIF($A$8:$A$105,"e",$P$8:$P$105)</f>
        <v>2219.1999999999998</v>
      </c>
      <c r="Q114" s="7">
        <f>SUMIF($A$8:$A$105,"e",$Q$8:$Q$105)</f>
        <v>408825.8</v>
      </c>
      <c r="R114" s="9"/>
      <c r="S114" s="11"/>
    </row>
    <row r="115" spans="3:19" ht="5.25" customHeight="1">
      <c r="C115" s="76"/>
      <c r="D115" s="76"/>
      <c r="E115" s="76"/>
      <c r="F115" s="76"/>
      <c r="G115" s="76"/>
      <c r="H115" s="76"/>
      <c r="I115" s="76"/>
      <c r="J115" s="76"/>
      <c r="K115" s="76"/>
      <c r="L115" s="76"/>
    </row>
    <row r="116" spans="3:19">
      <c r="C116" s="206" t="s">
        <v>254</v>
      </c>
      <c r="D116" s="207"/>
      <c r="E116" s="207"/>
      <c r="F116" s="207"/>
      <c r="G116" s="207"/>
      <c r="H116" s="207"/>
      <c r="I116" s="207"/>
      <c r="J116" s="207"/>
      <c r="K116" s="208"/>
      <c r="L116" s="53"/>
      <c r="M116" s="7">
        <f>SUM(M112:M114)</f>
        <v>3077899</v>
      </c>
      <c r="N116" s="7">
        <f>SUM(N112:N114)</f>
        <v>126281.8</v>
      </c>
      <c r="O116" s="7">
        <f>SUM(O112:O114)</f>
        <v>77865</v>
      </c>
      <c r="P116" s="7">
        <f>SUM(P112:P114)</f>
        <v>204146.8</v>
      </c>
      <c r="Q116" s="7">
        <f>SUM(Q112:Q114)</f>
        <v>2873752.1999999997</v>
      </c>
      <c r="R116" s="9"/>
    </row>
  </sheetData>
  <autoFilter ref="C4:R105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12" showButton="0"/>
    <filterColumn colId="13" showButton="0"/>
  </autoFilter>
  <mergeCells count="116">
    <mergeCell ref="T4:U4"/>
    <mergeCell ref="M4:M6"/>
    <mergeCell ref="C1:R1"/>
    <mergeCell ref="T2:U2"/>
    <mergeCell ref="Q3:R3"/>
    <mergeCell ref="T3:U3"/>
    <mergeCell ref="L4:L6"/>
    <mergeCell ref="N4:N6"/>
    <mergeCell ref="O4:Q5"/>
    <mergeCell ref="R4:R6"/>
    <mergeCell ref="B34:B36"/>
    <mergeCell ref="F34:K34"/>
    <mergeCell ref="F35:K35"/>
    <mergeCell ref="F30:K30"/>
    <mergeCell ref="F31:K31"/>
    <mergeCell ref="F26:K26"/>
    <mergeCell ref="F27:K27"/>
    <mergeCell ref="F28:K28"/>
    <mergeCell ref="F29:K29"/>
    <mergeCell ref="B4:B6"/>
    <mergeCell ref="C4:C6"/>
    <mergeCell ref="B37:B39"/>
    <mergeCell ref="F37:K37"/>
    <mergeCell ref="F38:K38"/>
    <mergeCell ref="B8:B12"/>
    <mergeCell ref="F8:K8"/>
    <mergeCell ref="F9:K9"/>
    <mergeCell ref="F10:K10"/>
    <mergeCell ref="F11:K11"/>
    <mergeCell ref="B13:B17"/>
    <mergeCell ref="F13:K13"/>
    <mergeCell ref="F14:K14"/>
    <mergeCell ref="F15:K15"/>
    <mergeCell ref="F16:K16"/>
    <mergeCell ref="B18:B33"/>
    <mergeCell ref="F18:K18"/>
    <mergeCell ref="F19:K19"/>
    <mergeCell ref="F20:K20"/>
    <mergeCell ref="F21:K21"/>
    <mergeCell ref="B40:B47"/>
    <mergeCell ref="F40:K40"/>
    <mergeCell ref="F41:K41"/>
    <mergeCell ref="F42:K42"/>
    <mergeCell ref="F43:K43"/>
    <mergeCell ref="F44:K44"/>
    <mergeCell ref="F45:K45"/>
    <mergeCell ref="F46:K46"/>
    <mergeCell ref="F22:K22"/>
    <mergeCell ref="F23:K23"/>
    <mergeCell ref="F24:K24"/>
    <mergeCell ref="F25:K25"/>
    <mergeCell ref="F32:K32"/>
    <mergeCell ref="F67:K67"/>
    <mergeCell ref="F68:K68"/>
    <mergeCell ref="B48:B51"/>
    <mergeCell ref="F80:K80"/>
    <mergeCell ref="B52:B57"/>
    <mergeCell ref="F52:K52"/>
    <mergeCell ref="F53:K53"/>
    <mergeCell ref="F54:K54"/>
    <mergeCell ref="F55:K55"/>
    <mergeCell ref="F56:K56"/>
    <mergeCell ref="F60:K60"/>
    <mergeCell ref="F71:K71"/>
    <mergeCell ref="B75:B81"/>
    <mergeCell ref="F75:K75"/>
    <mergeCell ref="F76:K76"/>
    <mergeCell ref="F77:K77"/>
    <mergeCell ref="F78:K78"/>
    <mergeCell ref="F79:K79"/>
    <mergeCell ref="F49:K49"/>
    <mergeCell ref="F50:K50"/>
    <mergeCell ref="F48:K48"/>
    <mergeCell ref="B84:B91"/>
    <mergeCell ref="F84:K84"/>
    <mergeCell ref="F85:K85"/>
    <mergeCell ref="F86:K86"/>
    <mergeCell ref="F87:K87"/>
    <mergeCell ref="C110:K111"/>
    <mergeCell ref="B58:B64"/>
    <mergeCell ref="F58:K58"/>
    <mergeCell ref="F59:K59"/>
    <mergeCell ref="B93:B99"/>
    <mergeCell ref="F93:K93"/>
    <mergeCell ref="F94:K94"/>
    <mergeCell ref="F95:K95"/>
    <mergeCell ref="F96:K96"/>
    <mergeCell ref="F97:K97"/>
    <mergeCell ref="F98:K98"/>
    <mergeCell ref="F73:K73"/>
    <mergeCell ref="F61:K61"/>
    <mergeCell ref="F62:K62"/>
    <mergeCell ref="B82:B83"/>
    <mergeCell ref="F63:K63"/>
    <mergeCell ref="B65:B69"/>
    <mergeCell ref="F65:K65"/>
    <mergeCell ref="F66:K66"/>
    <mergeCell ref="O110:Q110"/>
    <mergeCell ref="R110:R111"/>
    <mergeCell ref="F82:K82"/>
    <mergeCell ref="M110:M111"/>
    <mergeCell ref="N110:N111"/>
    <mergeCell ref="C113:K113"/>
    <mergeCell ref="C112:K112"/>
    <mergeCell ref="F89:K89"/>
    <mergeCell ref="F90:K90"/>
    <mergeCell ref="F88:K88"/>
    <mergeCell ref="C114:K114"/>
    <mergeCell ref="C116:K116"/>
    <mergeCell ref="B100:B105"/>
    <mergeCell ref="F100:K100"/>
    <mergeCell ref="F101:K101"/>
    <mergeCell ref="F102:K102"/>
    <mergeCell ref="F103:K103"/>
    <mergeCell ref="F104:K104"/>
    <mergeCell ref="C107:K107"/>
  </mergeCells>
  <phoneticPr fontId="49" type="noConversion"/>
  <pageMargins left="0.70866141732283472" right="0.70866141732283472" top="0.74803149606299213" bottom="0.55118110236220474" header="0.31496062992125984" footer="0.31496062992125984"/>
  <pageSetup paperSize="9" scale="54" orientation="portrait" verticalDpi="0" r:id="rId1"/>
  <rowBreaks count="1" manualBreakCount="1">
    <brk id="81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EY49"/>
  <sheetViews>
    <sheetView showZeros="0" view="pageBreakPreview" zoomScale="85" zoomScaleNormal="80" zoomScaleSheetLayoutView="85" workbookViewId="0">
      <pane xSplit="4" ySplit="10" topLeftCell="E11" activePane="bottomRight" state="frozen"/>
      <selection activeCell="D47" sqref="D47"/>
      <selection pane="topRight" activeCell="D47" sqref="D47"/>
      <selection pane="bottomLeft" activeCell="D47" sqref="D47"/>
      <selection pane="bottomRight" activeCell="B35" sqref="B35:B36"/>
    </sheetView>
  </sheetViews>
  <sheetFormatPr defaultColWidth="9" defaultRowHeight="12.75"/>
  <cols>
    <col min="1" max="1" width="2" style="14" customWidth="1"/>
    <col min="2" max="2" width="10.140625" style="272" customWidth="1"/>
    <col min="3" max="3" width="11.42578125" style="14" customWidth="1"/>
    <col min="4" max="4" width="60.5703125" style="14" customWidth="1"/>
    <col min="5" max="5" width="11" style="14" customWidth="1"/>
    <col min="6" max="7" width="11.28515625" style="14" customWidth="1"/>
    <col min="8" max="9" width="9.42578125" style="14" customWidth="1"/>
    <col min="10" max="10" width="3.42578125" style="14" customWidth="1"/>
    <col min="11" max="11" width="10" style="14" customWidth="1"/>
    <col min="12" max="37" width="8.42578125" style="14" customWidth="1"/>
    <col min="38" max="127" width="9" style="14"/>
    <col min="128" max="155" width="9" style="33"/>
    <col min="156" max="16384" width="9" style="14"/>
  </cols>
  <sheetData>
    <row r="1" spans="1:155" ht="6.75" customHeight="1"/>
    <row r="2" spans="1:155" ht="15" customHeight="1">
      <c r="B2" s="273" t="s">
        <v>247</v>
      </c>
      <c r="C2" s="50">
        <v>40508</v>
      </c>
      <c r="D2" s="86">
        <f>C2-C3*7</f>
        <v>40473</v>
      </c>
    </row>
    <row r="3" spans="1:155" s="27" customFormat="1" ht="15" customHeight="1">
      <c r="B3" s="273" t="s">
        <v>249</v>
      </c>
      <c r="C3" s="51">
        <v>5</v>
      </c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</row>
    <row r="4" spans="1:155" s="27" customFormat="1" ht="7.5" customHeight="1">
      <c r="B4" s="273"/>
      <c r="C4" s="79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</row>
    <row r="5" spans="1:155" ht="23.25">
      <c r="B5" s="246" t="s">
        <v>358</v>
      </c>
      <c r="C5" s="246"/>
      <c r="D5" s="246"/>
      <c r="E5" s="246"/>
      <c r="F5" s="246"/>
      <c r="G5" s="246"/>
      <c r="H5" s="246"/>
      <c r="I5" s="246"/>
      <c r="J5" s="87"/>
      <c r="K5" s="8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</row>
    <row r="6" spans="1:155" ht="9" customHeight="1">
      <c r="J6" s="33"/>
      <c r="K6" s="33"/>
    </row>
    <row r="7" spans="1:155" ht="18.75" customHeight="1">
      <c r="B7" s="272" t="s">
        <v>269</v>
      </c>
      <c r="G7" s="250">
        <f>C2</f>
        <v>40508</v>
      </c>
      <c r="H7" s="250"/>
      <c r="I7" s="250"/>
      <c r="J7" s="88"/>
      <c r="K7" s="88"/>
    </row>
    <row r="8" spans="1:155" s="31" customFormat="1" ht="25.5" customHeight="1">
      <c r="A8" s="96"/>
      <c r="B8" s="274" t="s">
        <v>262</v>
      </c>
      <c r="C8" s="259" t="s">
        <v>191</v>
      </c>
      <c r="D8" s="259" t="s">
        <v>261</v>
      </c>
      <c r="E8" s="251" t="s">
        <v>263</v>
      </c>
      <c r="F8" s="251" t="s">
        <v>266</v>
      </c>
      <c r="G8" s="251"/>
      <c r="H8" s="251" t="s">
        <v>248</v>
      </c>
      <c r="I8" s="251" t="s">
        <v>267</v>
      </c>
      <c r="J8" s="46"/>
      <c r="K8" s="251" t="s">
        <v>189</v>
      </c>
      <c r="L8" s="258">
        <v>2010</v>
      </c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47">
        <v>2011</v>
      </c>
      <c r="AT8" s="248"/>
      <c r="AU8" s="248"/>
      <c r="AV8" s="248"/>
      <c r="AW8" s="248"/>
      <c r="AX8" s="248"/>
      <c r="AY8" s="248"/>
      <c r="AZ8" s="248"/>
      <c r="BA8" s="248"/>
      <c r="BB8" s="248"/>
      <c r="BC8" s="248"/>
      <c r="BD8" s="248"/>
      <c r="BE8" s="248"/>
      <c r="BF8" s="248"/>
      <c r="BG8" s="248"/>
      <c r="BH8" s="248"/>
      <c r="BI8" s="248"/>
      <c r="BJ8" s="248"/>
      <c r="BK8" s="248"/>
      <c r="BL8" s="248"/>
      <c r="BM8" s="248"/>
      <c r="BN8" s="248"/>
      <c r="BO8" s="248"/>
      <c r="BP8" s="248"/>
      <c r="BQ8" s="248"/>
      <c r="BR8" s="248"/>
      <c r="BS8" s="248"/>
      <c r="BT8" s="248"/>
      <c r="BU8" s="248"/>
      <c r="BV8" s="248"/>
      <c r="BW8" s="248"/>
      <c r="BX8" s="248"/>
      <c r="BY8" s="248"/>
      <c r="BZ8" s="248"/>
      <c r="CA8" s="248"/>
      <c r="CB8" s="248"/>
      <c r="CC8" s="248"/>
      <c r="CD8" s="248"/>
      <c r="CE8" s="248"/>
      <c r="CF8" s="248"/>
      <c r="CG8" s="248"/>
      <c r="CH8" s="248"/>
      <c r="CI8" s="248"/>
      <c r="CJ8" s="248"/>
      <c r="CK8" s="248"/>
      <c r="CL8" s="248"/>
      <c r="CM8" s="248"/>
      <c r="CN8" s="248"/>
      <c r="CO8" s="248"/>
      <c r="CP8" s="248"/>
      <c r="CQ8" s="248"/>
      <c r="CR8" s="248"/>
      <c r="CS8" s="249"/>
      <c r="CT8" s="247">
        <v>2012</v>
      </c>
      <c r="CU8" s="248"/>
      <c r="CV8" s="248"/>
      <c r="CW8" s="248"/>
      <c r="CX8" s="248"/>
      <c r="CY8" s="248"/>
      <c r="CZ8" s="248"/>
      <c r="DA8" s="248"/>
      <c r="DB8" s="248"/>
      <c r="DC8" s="248"/>
      <c r="DD8" s="248"/>
      <c r="DE8" s="248"/>
      <c r="DF8" s="248"/>
      <c r="DG8" s="248"/>
      <c r="DH8" s="248"/>
      <c r="DI8" s="248"/>
      <c r="DJ8" s="248"/>
      <c r="DK8" s="248"/>
      <c r="DL8" s="248"/>
      <c r="DM8" s="248"/>
      <c r="DN8" s="248"/>
      <c r="DO8" s="248"/>
      <c r="DP8" s="248"/>
      <c r="DQ8" s="248"/>
      <c r="DR8" s="248"/>
      <c r="DS8" s="248"/>
      <c r="DT8" s="248"/>
      <c r="DU8" s="248"/>
      <c r="DV8" s="248"/>
      <c r="DW8" s="249"/>
      <c r="DX8" s="34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</row>
    <row r="9" spans="1:155" s="24" customFormat="1" ht="25.5" customHeight="1">
      <c r="B9" s="274"/>
      <c r="C9" s="259"/>
      <c r="D9" s="259"/>
      <c r="E9" s="251"/>
      <c r="F9" s="251" t="s">
        <v>264</v>
      </c>
      <c r="G9" s="251" t="s">
        <v>265</v>
      </c>
      <c r="H9" s="251"/>
      <c r="I9" s="251"/>
      <c r="J9" s="46"/>
      <c r="K9" s="251"/>
      <c r="L9" s="30" t="s">
        <v>188</v>
      </c>
      <c r="M9" s="30" t="s">
        <v>187</v>
      </c>
      <c r="N9" s="30" t="s">
        <v>186</v>
      </c>
      <c r="O9" s="30" t="s">
        <v>185</v>
      </c>
      <c r="P9" s="30" t="s">
        <v>184</v>
      </c>
      <c r="Q9" s="30" t="s">
        <v>183</v>
      </c>
      <c r="R9" s="30" t="s">
        <v>182</v>
      </c>
      <c r="S9" s="30" t="s">
        <v>149</v>
      </c>
      <c r="T9" s="30" t="s">
        <v>150</v>
      </c>
      <c r="U9" s="30" t="s">
        <v>151</v>
      </c>
      <c r="V9" s="30" t="s">
        <v>152</v>
      </c>
      <c r="W9" s="30" t="s">
        <v>153</v>
      </c>
      <c r="X9" s="30" t="s">
        <v>154</v>
      </c>
      <c r="Y9" s="30" t="s">
        <v>155</v>
      </c>
      <c r="Z9" s="30" t="s">
        <v>156</v>
      </c>
      <c r="AA9" s="30" t="s">
        <v>157</v>
      </c>
      <c r="AB9" s="30" t="s">
        <v>181</v>
      </c>
      <c r="AC9" s="30" t="s">
        <v>180</v>
      </c>
      <c r="AD9" s="30" t="s">
        <v>179</v>
      </c>
      <c r="AE9" s="30" t="s">
        <v>178</v>
      </c>
      <c r="AF9" s="30" t="s">
        <v>177</v>
      </c>
      <c r="AG9" s="30" t="s">
        <v>176</v>
      </c>
      <c r="AH9" s="30" t="s">
        <v>175</v>
      </c>
      <c r="AI9" s="30" t="s">
        <v>174</v>
      </c>
      <c r="AJ9" s="30" t="s">
        <v>173</v>
      </c>
      <c r="AK9" s="30" t="s">
        <v>172</v>
      </c>
      <c r="AL9" s="30" t="s">
        <v>212</v>
      </c>
      <c r="AM9" s="30" t="s">
        <v>213</v>
      </c>
      <c r="AN9" s="30" t="s">
        <v>214</v>
      </c>
      <c r="AO9" s="30" t="s">
        <v>215</v>
      </c>
      <c r="AP9" s="30" t="s">
        <v>216</v>
      </c>
      <c r="AQ9" s="30" t="s">
        <v>217</v>
      </c>
      <c r="AR9" s="30" t="s">
        <v>218</v>
      </c>
      <c r="AS9" s="30" t="s">
        <v>219</v>
      </c>
      <c r="AT9" s="30" t="s">
        <v>220</v>
      </c>
      <c r="AU9" s="30" t="s">
        <v>221</v>
      </c>
      <c r="AV9" s="30" t="s">
        <v>222</v>
      </c>
      <c r="AW9" s="30" t="s">
        <v>223</v>
      </c>
      <c r="AX9" s="30" t="s">
        <v>224</v>
      </c>
      <c r="AY9" s="30" t="s">
        <v>225</v>
      </c>
      <c r="AZ9" s="30" t="s">
        <v>226</v>
      </c>
      <c r="BA9" s="30" t="s">
        <v>227</v>
      </c>
      <c r="BB9" s="30" t="s">
        <v>228</v>
      </c>
      <c r="BC9" s="30" t="s">
        <v>229</v>
      </c>
      <c r="BD9" s="30" t="s">
        <v>230</v>
      </c>
      <c r="BE9" s="30" t="s">
        <v>231</v>
      </c>
      <c r="BF9" s="30" t="s">
        <v>232</v>
      </c>
      <c r="BG9" s="30" t="s">
        <v>233</v>
      </c>
      <c r="BH9" s="30" t="s">
        <v>234</v>
      </c>
      <c r="BI9" s="30" t="s">
        <v>235</v>
      </c>
      <c r="BJ9" s="30" t="s">
        <v>236</v>
      </c>
      <c r="BK9" s="30" t="s">
        <v>237</v>
      </c>
      <c r="BL9" s="30" t="s">
        <v>238</v>
      </c>
      <c r="BM9" s="30" t="s">
        <v>239</v>
      </c>
      <c r="BN9" s="30" t="s">
        <v>187</v>
      </c>
      <c r="BO9" s="30" t="s">
        <v>186</v>
      </c>
      <c r="BP9" s="30" t="s">
        <v>185</v>
      </c>
      <c r="BQ9" s="30" t="s">
        <v>184</v>
      </c>
      <c r="BR9" s="30" t="s">
        <v>183</v>
      </c>
      <c r="BS9" s="30" t="s">
        <v>182</v>
      </c>
      <c r="BT9" s="30" t="s">
        <v>149</v>
      </c>
      <c r="BU9" s="30" t="s">
        <v>150</v>
      </c>
      <c r="BV9" s="30" t="s">
        <v>151</v>
      </c>
      <c r="BW9" s="30" t="s">
        <v>152</v>
      </c>
      <c r="BX9" s="30" t="s">
        <v>153</v>
      </c>
      <c r="BY9" s="30" t="s">
        <v>154</v>
      </c>
      <c r="BZ9" s="30" t="s">
        <v>155</v>
      </c>
      <c r="CA9" s="30" t="s">
        <v>156</v>
      </c>
      <c r="CB9" s="30" t="s">
        <v>157</v>
      </c>
      <c r="CC9" s="30" t="s">
        <v>158</v>
      </c>
      <c r="CD9" s="30" t="s">
        <v>159</v>
      </c>
      <c r="CE9" s="30" t="s">
        <v>160</v>
      </c>
      <c r="CF9" s="30" t="s">
        <v>240</v>
      </c>
      <c r="CG9" s="30" t="s">
        <v>241</v>
      </c>
      <c r="CH9" s="30" t="s">
        <v>242</v>
      </c>
      <c r="CI9" s="30" t="s">
        <v>243</v>
      </c>
      <c r="CJ9" s="30" t="s">
        <v>244</v>
      </c>
      <c r="CK9" s="30" t="s">
        <v>245</v>
      </c>
      <c r="CL9" s="30" t="s">
        <v>246</v>
      </c>
      <c r="CM9" s="30" t="s">
        <v>212</v>
      </c>
      <c r="CN9" s="30" t="s">
        <v>213</v>
      </c>
      <c r="CO9" s="30" t="s">
        <v>214</v>
      </c>
      <c r="CP9" s="30" t="s">
        <v>215</v>
      </c>
      <c r="CQ9" s="30" t="s">
        <v>216</v>
      </c>
      <c r="CR9" s="30" t="s">
        <v>217</v>
      </c>
      <c r="CS9" s="30" t="s">
        <v>218</v>
      </c>
      <c r="CT9" s="30" t="s">
        <v>219</v>
      </c>
      <c r="CU9" s="30" t="s">
        <v>220</v>
      </c>
      <c r="CV9" s="30" t="s">
        <v>221</v>
      </c>
      <c r="CW9" s="30" t="s">
        <v>222</v>
      </c>
      <c r="CX9" s="30" t="s">
        <v>223</v>
      </c>
      <c r="CY9" s="30" t="s">
        <v>224</v>
      </c>
      <c r="CZ9" s="30" t="s">
        <v>225</v>
      </c>
      <c r="DA9" s="30" t="s">
        <v>226</v>
      </c>
      <c r="DB9" s="30" t="s">
        <v>227</v>
      </c>
      <c r="DC9" s="30" t="s">
        <v>228</v>
      </c>
      <c r="DD9" s="30" t="s">
        <v>229</v>
      </c>
      <c r="DE9" s="30" t="s">
        <v>230</v>
      </c>
      <c r="DF9" s="30" t="s">
        <v>231</v>
      </c>
      <c r="DG9" s="30" t="s">
        <v>232</v>
      </c>
      <c r="DH9" s="30" t="s">
        <v>233</v>
      </c>
      <c r="DI9" s="30" t="s">
        <v>234</v>
      </c>
      <c r="DJ9" s="30" t="s">
        <v>235</v>
      </c>
      <c r="DK9" s="30" t="s">
        <v>236</v>
      </c>
      <c r="DL9" s="30" t="s">
        <v>237</v>
      </c>
      <c r="DM9" s="30" t="s">
        <v>238</v>
      </c>
      <c r="DN9" s="30" t="s">
        <v>239</v>
      </c>
      <c r="DO9" s="30" t="s">
        <v>187</v>
      </c>
      <c r="DP9" s="30" t="s">
        <v>186</v>
      </c>
      <c r="DQ9" s="30" t="s">
        <v>185</v>
      </c>
      <c r="DR9" s="30" t="s">
        <v>184</v>
      </c>
      <c r="DS9" s="30" t="s">
        <v>183</v>
      </c>
      <c r="DT9" s="30" t="s">
        <v>182</v>
      </c>
      <c r="DU9" s="30" t="s">
        <v>149</v>
      </c>
      <c r="DV9" s="30" t="s">
        <v>150</v>
      </c>
      <c r="DW9" s="30" t="s">
        <v>151</v>
      </c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</row>
    <row r="10" spans="1:155" s="24" customFormat="1" ht="25.5" customHeight="1">
      <c r="B10" s="274"/>
      <c r="C10" s="259"/>
      <c r="D10" s="259"/>
      <c r="E10" s="251"/>
      <c r="F10" s="251"/>
      <c r="G10" s="251"/>
      <c r="H10" s="251"/>
      <c r="I10" s="251"/>
      <c r="J10" s="46"/>
      <c r="K10" s="251"/>
      <c r="L10" s="25">
        <v>40313</v>
      </c>
      <c r="M10" s="25">
        <v>40320</v>
      </c>
      <c r="N10" s="25">
        <v>40327</v>
      </c>
      <c r="O10" s="25">
        <v>40334</v>
      </c>
      <c r="P10" s="25">
        <v>40341</v>
      </c>
      <c r="Q10" s="25">
        <v>40348</v>
      </c>
      <c r="R10" s="25">
        <v>40355</v>
      </c>
      <c r="S10" s="25">
        <v>40362</v>
      </c>
      <c r="T10" s="25">
        <v>40369</v>
      </c>
      <c r="U10" s="25">
        <v>40376</v>
      </c>
      <c r="V10" s="25">
        <v>40383</v>
      </c>
      <c r="W10" s="25">
        <v>40390</v>
      </c>
      <c r="X10" s="25">
        <v>40397</v>
      </c>
      <c r="Y10" s="25">
        <v>40404</v>
      </c>
      <c r="Z10" s="25">
        <v>40411</v>
      </c>
      <c r="AA10" s="25">
        <v>40418</v>
      </c>
      <c r="AB10" s="25">
        <v>40425</v>
      </c>
      <c r="AC10" s="25">
        <v>40432</v>
      </c>
      <c r="AD10" s="25">
        <v>40439</v>
      </c>
      <c r="AE10" s="25">
        <v>40446</v>
      </c>
      <c r="AF10" s="25">
        <v>40453</v>
      </c>
      <c r="AG10" s="25">
        <v>40460</v>
      </c>
      <c r="AH10" s="25">
        <v>40467</v>
      </c>
      <c r="AI10" s="25">
        <v>40474</v>
      </c>
      <c r="AJ10" s="25">
        <v>40481</v>
      </c>
      <c r="AK10" s="25">
        <v>40488</v>
      </c>
      <c r="AL10" s="25">
        <v>40495</v>
      </c>
      <c r="AM10" s="25">
        <v>40502</v>
      </c>
      <c r="AN10" s="25">
        <v>40509</v>
      </c>
      <c r="AO10" s="25">
        <v>40516</v>
      </c>
      <c r="AP10" s="25">
        <v>40523</v>
      </c>
      <c r="AQ10" s="25">
        <v>40530</v>
      </c>
      <c r="AR10" s="25">
        <v>40537</v>
      </c>
      <c r="AS10" s="25">
        <v>40544</v>
      </c>
      <c r="AT10" s="25">
        <v>40551</v>
      </c>
      <c r="AU10" s="25">
        <v>40558</v>
      </c>
      <c r="AV10" s="25">
        <v>40565</v>
      </c>
      <c r="AW10" s="25">
        <v>40572</v>
      </c>
      <c r="AX10" s="25">
        <v>40579</v>
      </c>
      <c r="AY10" s="25">
        <v>40586</v>
      </c>
      <c r="AZ10" s="25">
        <v>40593</v>
      </c>
      <c r="BA10" s="25">
        <v>40600</v>
      </c>
      <c r="BB10" s="25">
        <v>40607</v>
      </c>
      <c r="BC10" s="25">
        <v>40614</v>
      </c>
      <c r="BD10" s="25">
        <v>40621</v>
      </c>
      <c r="BE10" s="25">
        <v>40628</v>
      </c>
      <c r="BF10" s="25">
        <v>40635</v>
      </c>
      <c r="BG10" s="25">
        <v>40642</v>
      </c>
      <c r="BH10" s="25">
        <v>40649</v>
      </c>
      <c r="BI10" s="25">
        <v>40656</v>
      </c>
      <c r="BJ10" s="25">
        <v>40663</v>
      </c>
      <c r="BK10" s="25">
        <v>40670</v>
      </c>
      <c r="BL10" s="25">
        <v>40677</v>
      </c>
      <c r="BM10" s="25">
        <v>40684</v>
      </c>
      <c r="BN10" s="25">
        <v>40691</v>
      </c>
      <c r="BO10" s="25">
        <v>40698</v>
      </c>
      <c r="BP10" s="25">
        <v>40705</v>
      </c>
      <c r="BQ10" s="25">
        <v>40712</v>
      </c>
      <c r="BR10" s="25">
        <v>40719</v>
      </c>
      <c r="BS10" s="25">
        <v>40726</v>
      </c>
      <c r="BT10" s="25">
        <v>40733</v>
      </c>
      <c r="BU10" s="25">
        <v>40740</v>
      </c>
      <c r="BV10" s="25">
        <v>40747</v>
      </c>
      <c r="BW10" s="25">
        <v>40754</v>
      </c>
      <c r="BX10" s="25">
        <v>40761</v>
      </c>
      <c r="BY10" s="25">
        <v>40768</v>
      </c>
      <c r="BZ10" s="25">
        <v>40775</v>
      </c>
      <c r="CA10" s="25">
        <v>40782</v>
      </c>
      <c r="CB10" s="25">
        <v>40789</v>
      </c>
      <c r="CC10" s="25">
        <v>40796</v>
      </c>
      <c r="CD10" s="25">
        <v>40803</v>
      </c>
      <c r="CE10" s="25">
        <v>40810</v>
      </c>
      <c r="CF10" s="25">
        <v>40817</v>
      </c>
      <c r="CG10" s="25">
        <v>40824</v>
      </c>
      <c r="CH10" s="25">
        <v>40831</v>
      </c>
      <c r="CI10" s="25">
        <v>40838</v>
      </c>
      <c r="CJ10" s="25">
        <v>40845</v>
      </c>
      <c r="CK10" s="25">
        <v>40852</v>
      </c>
      <c r="CL10" s="25">
        <v>40859</v>
      </c>
      <c r="CM10" s="25">
        <v>40866</v>
      </c>
      <c r="CN10" s="25">
        <v>40873</v>
      </c>
      <c r="CO10" s="25">
        <v>40880</v>
      </c>
      <c r="CP10" s="25">
        <v>40887</v>
      </c>
      <c r="CQ10" s="25">
        <v>40894</v>
      </c>
      <c r="CR10" s="25">
        <v>40901</v>
      </c>
      <c r="CS10" s="25">
        <v>40908</v>
      </c>
      <c r="CT10" s="25">
        <v>40915</v>
      </c>
      <c r="CU10" s="25">
        <v>40922</v>
      </c>
      <c r="CV10" s="25">
        <v>40929</v>
      </c>
      <c r="CW10" s="25">
        <v>40936</v>
      </c>
      <c r="CX10" s="25">
        <v>40943</v>
      </c>
      <c r="CY10" s="25">
        <v>40950</v>
      </c>
      <c r="CZ10" s="25">
        <v>40957</v>
      </c>
      <c r="DA10" s="25">
        <v>40964</v>
      </c>
      <c r="DB10" s="25">
        <v>40971</v>
      </c>
      <c r="DC10" s="25">
        <v>40978</v>
      </c>
      <c r="DD10" s="25">
        <v>40985</v>
      </c>
      <c r="DE10" s="25">
        <v>40992</v>
      </c>
      <c r="DF10" s="25">
        <v>40999</v>
      </c>
      <c r="DG10" s="25">
        <v>41006</v>
      </c>
      <c r="DH10" s="25">
        <v>41013</v>
      </c>
      <c r="DI10" s="25">
        <v>41020</v>
      </c>
      <c r="DJ10" s="25">
        <v>41027</v>
      </c>
      <c r="DK10" s="25">
        <v>41034</v>
      </c>
      <c r="DL10" s="25">
        <v>41041</v>
      </c>
      <c r="DM10" s="25">
        <v>41048</v>
      </c>
      <c r="DN10" s="25">
        <v>41055</v>
      </c>
      <c r="DO10" s="25">
        <v>41062</v>
      </c>
      <c r="DP10" s="25">
        <v>41069</v>
      </c>
      <c r="DQ10" s="25">
        <v>41076</v>
      </c>
      <c r="DR10" s="25">
        <v>41083</v>
      </c>
      <c r="DS10" s="25">
        <v>41090</v>
      </c>
      <c r="DT10" s="25">
        <v>41097</v>
      </c>
      <c r="DU10" s="25">
        <v>41104</v>
      </c>
      <c r="DV10" s="25">
        <v>41111</v>
      </c>
      <c r="DW10" s="25">
        <v>41118</v>
      </c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</row>
    <row r="11" spans="1:155" ht="16.5" customHeight="1">
      <c r="B11" s="275" t="s">
        <v>196</v>
      </c>
      <c r="C11" s="23" t="s">
        <v>190</v>
      </c>
      <c r="D11" s="22" t="s">
        <v>171</v>
      </c>
      <c r="E11" s="47">
        <f t="shared" ref="E11:E21" si="0">SUMIF($L$10:$DW$10,"&lt;="&amp;$D$2,$L11:$DW11)</f>
        <v>284</v>
      </c>
      <c r="F11" s="47">
        <f>G11-E11</f>
        <v>0</v>
      </c>
      <c r="G11" s="47">
        <f t="shared" ref="G11:G21" si="1">SUMIF($L$10:$DW$10,"&lt;="&amp;$C$2,$L11:$DW11)</f>
        <v>284</v>
      </c>
      <c r="H11" s="42">
        <f t="shared" ref="H11:H21" si="2">SUMIF($L$10:$DW$10,"&lt;="&amp;$C$2,$L11:$DW11)-SUMIF($L$10:$DW$10,"&lt;="&amp;$D$2,$L11:$DW11)</f>
        <v>0</v>
      </c>
      <c r="I11" s="42"/>
      <c r="J11" s="89"/>
      <c r="K11" s="47">
        <f>SUM($L11:$DW11)</f>
        <v>284</v>
      </c>
      <c r="L11" s="21"/>
      <c r="M11" s="21"/>
      <c r="N11" s="21"/>
      <c r="O11" s="21"/>
      <c r="P11" s="21"/>
      <c r="Q11" s="21"/>
      <c r="R11" s="21"/>
      <c r="S11" s="21">
        <v>284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</row>
    <row r="12" spans="1:155" ht="16.5" customHeight="1">
      <c r="B12" s="275"/>
      <c r="C12" s="23" t="s">
        <v>190</v>
      </c>
      <c r="D12" s="22" t="s">
        <v>170</v>
      </c>
      <c r="E12" s="47">
        <f t="shared" si="0"/>
        <v>458</v>
      </c>
      <c r="F12" s="47">
        <f t="shared" ref="F12:F21" si="3">G12-E12</f>
        <v>0</v>
      </c>
      <c r="G12" s="47">
        <f t="shared" si="1"/>
        <v>458</v>
      </c>
      <c r="H12" s="42">
        <f t="shared" si="2"/>
        <v>0</v>
      </c>
      <c r="I12" s="42"/>
      <c r="J12" s="89"/>
      <c r="K12" s="47">
        <f t="shared" ref="K12:K21" si="4">SUM($L12:$DW12)</f>
        <v>458</v>
      </c>
      <c r="L12" s="21"/>
      <c r="M12" s="21"/>
      <c r="N12" s="21"/>
      <c r="O12" s="21"/>
      <c r="P12" s="21"/>
      <c r="Q12" s="21"/>
      <c r="R12" s="21"/>
      <c r="S12" s="21"/>
      <c r="T12" s="21">
        <v>258</v>
      </c>
      <c r="U12" s="21">
        <v>200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</row>
    <row r="13" spans="1:155" ht="16.5" customHeight="1">
      <c r="B13" s="275"/>
      <c r="C13" s="23" t="s">
        <v>195</v>
      </c>
      <c r="D13" s="22" t="s">
        <v>169</v>
      </c>
      <c r="E13" s="47">
        <f t="shared" si="0"/>
        <v>458</v>
      </c>
      <c r="F13" s="47">
        <f t="shared" si="3"/>
        <v>0</v>
      </c>
      <c r="G13" s="47">
        <f t="shared" si="1"/>
        <v>458</v>
      </c>
      <c r="H13" s="42">
        <f t="shared" si="2"/>
        <v>0</v>
      </c>
      <c r="I13" s="42"/>
      <c r="J13" s="89"/>
      <c r="K13" s="47">
        <f t="shared" si="4"/>
        <v>458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>
        <f>229+229</f>
        <v>458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</row>
    <row r="14" spans="1:155" ht="16.5" customHeight="1">
      <c r="B14" s="275"/>
      <c r="C14" s="23" t="s">
        <v>195</v>
      </c>
      <c r="D14" s="22" t="s">
        <v>168</v>
      </c>
      <c r="E14" s="47">
        <f t="shared" si="0"/>
        <v>1735</v>
      </c>
      <c r="F14" s="47">
        <f t="shared" si="3"/>
        <v>0</v>
      </c>
      <c r="G14" s="47">
        <f t="shared" si="1"/>
        <v>1735</v>
      </c>
      <c r="H14" s="42">
        <f t="shared" si="2"/>
        <v>0</v>
      </c>
      <c r="I14" s="42"/>
      <c r="J14" s="89"/>
      <c r="K14" s="47">
        <f t="shared" si="4"/>
        <v>1735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>
        <v>530</v>
      </c>
      <c r="AB14" s="21">
        <v>845</v>
      </c>
      <c r="AC14" s="21"/>
      <c r="AD14" s="21"/>
      <c r="AE14" s="21">
        <v>220</v>
      </c>
      <c r="AF14" s="21">
        <v>140</v>
      </c>
      <c r="AG14" s="21"/>
      <c r="AH14" s="21"/>
      <c r="AI14" s="21"/>
      <c r="AJ14" s="21"/>
      <c r="AK14" s="21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</row>
    <row r="15" spans="1:155" ht="16.5" customHeight="1">
      <c r="B15" s="275"/>
      <c r="C15" s="23" t="s">
        <v>299</v>
      </c>
      <c r="D15" s="22" t="s">
        <v>314</v>
      </c>
      <c r="E15" s="47">
        <f t="shared" si="0"/>
        <v>0</v>
      </c>
      <c r="F15" s="47">
        <f>G15-E15</f>
        <v>450</v>
      </c>
      <c r="G15" s="47">
        <f t="shared" si="1"/>
        <v>450</v>
      </c>
      <c r="H15" s="42"/>
      <c r="I15" s="42"/>
      <c r="J15" s="89"/>
      <c r="K15" s="47">
        <f t="shared" si="4"/>
        <v>450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103">
        <v>230</v>
      </c>
      <c r="AM15" s="118">
        <v>220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</row>
    <row r="16" spans="1:155" ht="16.5" customHeight="1">
      <c r="B16" s="275"/>
      <c r="C16" s="23" t="s">
        <v>299</v>
      </c>
      <c r="D16" s="22" t="s">
        <v>315</v>
      </c>
      <c r="E16" s="47"/>
      <c r="F16" s="47"/>
      <c r="G16" s="47"/>
      <c r="H16" s="42"/>
      <c r="I16" s="42"/>
      <c r="J16" s="89"/>
      <c r="K16" s="47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103"/>
      <c r="AM16" s="118">
        <v>50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</row>
    <row r="17" spans="2:155" ht="16.5" customHeight="1">
      <c r="B17" s="275"/>
      <c r="C17" s="23" t="s">
        <v>316</v>
      </c>
      <c r="D17" s="22" t="s">
        <v>317</v>
      </c>
      <c r="E17" s="47"/>
      <c r="F17" s="47"/>
      <c r="G17" s="47"/>
      <c r="H17" s="42"/>
      <c r="I17" s="42"/>
      <c r="J17" s="89"/>
      <c r="K17" s="47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103"/>
      <c r="AM17" s="118">
        <v>140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</row>
    <row r="18" spans="2:155" ht="16.5" customHeight="1">
      <c r="B18" s="275"/>
      <c r="C18" s="23" t="s">
        <v>195</v>
      </c>
      <c r="D18" s="22" t="s">
        <v>165</v>
      </c>
      <c r="E18" s="47">
        <f t="shared" si="0"/>
        <v>727</v>
      </c>
      <c r="F18" s="47">
        <f t="shared" si="3"/>
        <v>0</v>
      </c>
      <c r="G18" s="47">
        <f t="shared" si="1"/>
        <v>727</v>
      </c>
      <c r="H18" s="42">
        <f t="shared" si="2"/>
        <v>0</v>
      </c>
      <c r="I18" s="42"/>
      <c r="J18" s="89"/>
      <c r="K18" s="47">
        <f t="shared" si="4"/>
        <v>727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>
        <v>260</v>
      </c>
      <c r="AG18" s="21"/>
      <c r="AH18" s="21">
        <v>467</v>
      </c>
      <c r="AI18" s="21"/>
      <c r="AJ18" s="21"/>
      <c r="AK18" s="21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</row>
    <row r="19" spans="2:155" ht="16.5" customHeight="1">
      <c r="B19" s="275"/>
      <c r="C19" s="23" t="s">
        <v>193</v>
      </c>
      <c r="D19" s="22" t="s">
        <v>167</v>
      </c>
      <c r="E19" s="47">
        <f t="shared" si="0"/>
        <v>55</v>
      </c>
      <c r="F19" s="47">
        <f t="shared" si="3"/>
        <v>60</v>
      </c>
      <c r="G19" s="47">
        <f t="shared" si="1"/>
        <v>115</v>
      </c>
      <c r="H19" s="42">
        <f t="shared" si="2"/>
        <v>60</v>
      </c>
      <c r="I19" s="42"/>
      <c r="J19" s="89"/>
      <c r="K19" s="47">
        <f t="shared" si="4"/>
        <v>115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>
        <v>55</v>
      </c>
      <c r="AC19" s="21"/>
      <c r="AD19" s="21"/>
      <c r="AE19" s="21"/>
      <c r="AF19" s="21"/>
      <c r="AG19" s="21"/>
      <c r="AH19" s="21"/>
      <c r="AI19" s="21">
        <v>60</v>
      </c>
      <c r="AJ19" s="21"/>
      <c r="AK19" s="21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</row>
    <row r="20" spans="2:155" ht="16.5" customHeight="1">
      <c r="B20" s="275"/>
      <c r="C20" s="23" t="s">
        <v>194</v>
      </c>
      <c r="D20" s="22" t="s">
        <v>166</v>
      </c>
      <c r="E20" s="47">
        <f t="shared" si="0"/>
        <v>1430</v>
      </c>
      <c r="F20" s="47">
        <f t="shared" si="3"/>
        <v>0</v>
      </c>
      <c r="G20" s="47">
        <f t="shared" si="1"/>
        <v>1430</v>
      </c>
      <c r="H20" s="42">
        <f t="shared" si="2"/>
        <v>0</v>
      </c>
      <c r="I20" s="42"/>
      <c r="J20" s="89"/>
      <c r="K20" s="47">
        <f t="shared" si="4"/>
        <v>1430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810</v>
      </c>
      <c r="AF20" s="21">
        <v>620</v>
      </c>
      <c r="AG20" s="21"/>
      <c r="AH20" s="21"/>
      <c r="AI20" s="21"/>
      <c r="AJ20" s="21"/>
      <c r="AK20" s="21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</row>
    <row r="21" spans="2:155" ht="16.5" customHeight="1">
      <c r="B21" s="275"/>
      <c r="C21" s="23" t="s">
        <v>192</v>
      </c>
      <c r="D21" s="22" t="s">
        <v>164</v>
      </c>
      <c r="E21" s="47">
        <f t="shared" si="0"/>
        <v>0</v>
      </c>
      <c r="F21" s="47">
        <f t="shared" si="3"/>
        <v>260</v>
      </c>
      <c r="G21" s="47">
        <f t="shared" si="1"/>
        <v>260</v>
      </c>
      <c r="H21" s="42">
        <f t="shared" si="2"/>
        <v>260</v>
      </c>
      <c r="I21" s="42"/>
      <c r="J21" s="89"/>
      <c r="K21" s="47">
        <f t="shared" si="4"/>
        <v>260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>
        <v>60</v>
      </c>
      <c r="AJ21" s="21">
        <v>200</v>
      </c>
      <c r="AK21" s="21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</row>
    <row r="22" spans="2:155" s="39" customFormat="1" ht="16.5" customHeight="1">
      <c r="B22" s="253" t="s">
        <v>270</v>
      </c>
      <c r="C22" s="253"/>
      <c r="D22" s="253"/>
      <c r="E22" s="48">
        <f>SUM(E11:E21)</f>
        <v>5147</v>
      </c>
      <c r="F22" s="48">
        <f>SUM(F11:F21)</f>
        <v>770</v>
      </c>
      <c r="G22" s="48">
        <f>SUM(G11:G21)</f>
        <v>5917</v>
      </c>
      <c r="H22" s="38">
        <f>SUM(H11:H21)</f>
        <v>320</v>
      </c>
      <c r="I22" s="38"/>
      <c r="J22" s="90"/>
      <c r="K22" s="48">
        <f t="shared" ref="K22:AM22" si="5">SUM(K11:K21)</f>
        <v>5917</v>
      </c>
      <c r="L22" s="38">
        <f t="shared" si="5"/>
        <v>0</v>
      </c>
      <c r="M22" s="38">
        <f t="shared" si="5"/>
        <v>0</v>
      </c>
      <c r="N22" s="38">
        <f t="shared" si="5"/>
        <v>0</v>
      </c>
      <c r="O22" s="38">
        <f t="shared" si="5"/>
        <v>0</v>
      </c>
      <c r="P22" s="38">
        <f t="shared" si="5"/>
        <v>0</v>
      </c>
      <c r="Q22" s="38">
        <f t="shared" si="5"/>
        <v>0</v>
      </c>
      <c r="R22" s="38">
        <f t="shared" si="5"/>
        <v>0</v>
      </c>
      <c r="S22" s="38">
        <f t="shared" si="5"/>
        <v>284</v>
      </c>
      <c r="T22" s="38">
        <f t="shared" si="5"/>
        <v>258</v>
      </c>
      <c r="U22" s="38">
        <f t="shared" si="5"/>
        <v>200</v>
      </c>
      <c r="V22" s="38">
        <f t="shared" si="5"/>
        <v>0</v>
      </c>
      <c r="W22" s="38">
        <f t="shared" si="5"/>
        <v>458</v>
      </c>
      <c r="X22" s="38">
        <f t="shared" si="5"/>
        <v>0</v>
      </c>
      <c r="Y22" s="38">
        <f t="shared" si="5"/>
        <v>0</v>
      </c>
      <c r="Z22" s="38">
        <f t="shared" si="5"/>
        <v>0</v>
      </c>
      <c r="AA22" s="38">
        <f t="shared" si="5"/>
        <v>530</v>
      </c>
      <c r="AB22" s="38">
        <f t="shared" si="5"/>
        <v>900</v>
      </c>
      <c r="AC22" s="38">
        <f t="shared" si="5"/>
        <v>0</v>
      </c>
      <c r="AD22" s="38">
        <f t="shared" si="5"/>
        <v>0</v>
      </c>
      <c r="AE22" s="38">
        <f t="shared" si="5"/>
        <v>1030</v>
      </c>
      <c r="AF22" s="38">
        <f t="shared" si="5"/>
        <v>1020</v>
      </c>
      <c r="AG22" s="38">
        <f t="shared" si="5"/>
        <v>0</v>
      </c>
      <c r="AH22" s="38">
        <f t="shared" si="5"/>
        <v>467</v>
      </c>
      <c r="AI22" s="38">
        <f t="shared" si="5"/>
        <v>120</v>
      </c>
      <c r="AJ22" s="38">
        <f t="shared" si="5"/>
        <v>200</v>
      </c>
      <c r="AK22" s="38">
        <f t="shared" si="5"/>
        <v>0</v>
      </c>
      <c r="AL22" s="104">
        <f t="shared" si="5"/>
        <v>230</v>
      </c>
      <c r="AM22" s="104">
        <f t="shared" si="5"/>
        <v>410</v>
      </c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</row>
    <row r="23" spans="2:155" s="15" customFormat="1" ht="6" customHeight="1">
      <c r="B23" s="276"/>
      <c r="C23" s="29"/>
      <c r="D23" s="29"/>
      <c r="E23" s="97"/>
      <c r="F23" s="97"/>
      <c r="G23" s="97"/>
      <c r="H23" s="98"/>
      <c r="I23" s="41"/>
      <c r="J23" s="91"/>
      <c r="K23" s="97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</row>
    <row r="24" spans="2:155" s="15" customFormat="1" ht="16.5" customHeight="1">
      <c r="B24" s="277" t="s">
        <v>211</v>
      </c>
      <c r="C24" s="23" t="s">
        <v>197</v>
      </c>
      <c r="D24" s="22" t="s">
        <v>198</v>
      </c>
      <c r="E24" s="47">
        <f t="shared" ref="E24:E32" si="6">SUMIF($L$10:$DW$10,"&lt;="&amp;$D$2,$L24:$DW24)</f>
        <v>3244</v>
      </c>
      <c r="F24" s="47">
        <f>G24-E24</f>
        <v>960</v>
      </c>
      <c r="G24" s="47">
        <f t="shared" ref="G24:G32" si="7">SUMIF($L$10:$DW$10,"&lt;="&amp;$C$2,$L24:$DW24)</f>
        <v>4204</v>
      </c>
      <c r="H24" s="42">
        <f t="shared" ref="H24:H32" si="8">SUMIF($L$10:$DW$10,"&lt;="&amp;$C$2,$L24:$DW24)-SUMIF($L$10:$DW$10,"&lt;="&amp;$D$2,$L24:$DW24)</f>
        <v>960</v>
      </c>
      <c r="I24" s="42"/>
      <c r="J24" s="89"/>
      <c r="K24" s="47">
        <f t="shared" ref="K24:K32" si="9">SUM($L24:$DW24)</f>
        <v>4204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>
        <v>400</v>
      </c>
      <c r="AB24" s="21">
        <v>300</v>
      </c>
      <c r="AC24" s="21">
        <v>300</v>
      </c>
      <c r="AD24" s="21">
        <v>250</v>
      </c>
      <c r="AE24" s="21">
        <v>390</v>
      </c>
      <c r="AF24" s="21">
        <v>540</v>
      </c>
      <c r="AG24" s="21">
        <v>660</v>
      </c>
      <c r="AH24" s="21">
        <v>404</v>
      </c>
      <c r="AI24" s="21">
        <v>480</v>
      </c>
      <c r="AJ24" s="21">
        <v>480</v>
      </c>
      <c r="AK24" s="21"/>
      <c r="AL24" s="44"/>
      <c r="AM24" s="44"/>
      <c r="AN24" s="45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</row>
    <row r="25" spans="2:155" s="15" customFormat="1" ht="16.5" customHeight="1">
      <c r="B25" s="277"/>
      <c r="C25" s="23" t="s">
        <v>303</v>
      </c>
      <c r="D25" s="22" t="s">
        <v>304</v>
      </c>
      <c r="E25" s="47">
        <f t="shared" si="6"/>
        <v>0</v>
      </c>
      <c r="F25" s="47">
        <f>G25-E25</f>
        <v>710</v>
      </c>
      <c r="G25" s="47">
        <f t="shared" si="7"/>
        <v>710</v>
      </c>
      <c r="H25" s="42">
        <f t="shared" si="8"/>
        <v>710</v>
      </c>
      <c r="I25" s="42"/>
      <c r="J25" s="89"/>
      <c r="K25" s="47">
        <f t="shared" si="9"/>
        <v>710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>
        <v>240</v>
      </c>
      <c r="AL25" s="102">
        <v>230</v>
      </c>
      <c r="AM25" s="102">
        <v>240</v>
      </c>
      <c r="AN25" s="45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</row>
    <row r="26" spans="2:155" s="15" customFormat="1" ht="16.5" customHeight="1">
      <c r="B26" s="277"/>
      <c r="C26" s="23" t="s">
        <v>303</v>
      </c>
      <c r="D26" s="22" t="s">
        <v>305</v>
      </c>
      <c r="E26" s="47">
        <f t="shared" si="6"/>
        <v>0</v>
      </c>
      <c r="F26" s="47">
        <f>G26-E26</f>
        <v>720</v>
      </c>
      <c r="G26" s="47">
        <f t="shared" si="7"/>
        <v>720</v>
      </c>
      <c r="H26" s="42">
        <f t="shared" si="8"/>
        <v>720</v>
      </c>
      <c r="I26" s="42"/>
      <c r="J26" s="89"/>
      <c r="K26" s="47">
        <f t="shared" si="9"/>
        <v>720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>
        <v>240</v>
      </c>
      <c r="AL26" s="102">
        <v>240</v>
      </c>
      <c r="AM26" s="102">
        <v>240</v>
      </c>
      <c r="AN26" s="45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</row>
    <row r="27" spans="2:155" s="15" customFormat="1" ht="16.5" customHeight="1">
      <c r="B27" s="277"/>
      <c r="C27" s="23" t="s">
        <v>199</v>
      </c>
      <c r="D27" s="22" t="s">
        <v>200</v>
      </c>
      <c r="E27" s="47">
        <f t="shared" si="6"/>
        <v>0</v>
      </c>
      <c r="F27" s="47">
        <f t="shared" ref="F27:F32" si="10">G27-E27</f>
        <v>2590</v>
      </c>
      <c r="G27" s="47">
        <f t="shared" si="7"/>
        <v>2590</v>
      </c>
      <c r="H27" s="42">
        <f t="shared" si="8"/>
        <v>2590</v>
      </c>
      <c r="I27" s="42"/>
      <c r="J27" s="89"/>
      <c r="K27" s="47">
        <f t="shared" si="9"/>
        <v>2590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>
        <v>370</v>
      </c>
      <c r="AJ27" s="21">
        <v>600</v>
      </c>
      <c r="AK27" s="21">
        <v>540</v>
      </c>
      <c r="AL27" s="102">
        <v>540</v>
      </c>
      <c r="AM27" s="102">
        <v>540</v>
      </c>
      <c r="AN27" s="45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</row>
    <row r="28" spans="2:155" s="15" customFormat="1" ht="16.5" customHeight="1">
      <c r="B28" s="277"/>
      <c r="C28" s="23" t="s">
        <v>201</v>
      </c>
      <c r="D28" s="22" t="s">
        <v>202</v>
      </c>
      <c r="E28" s="47">
        <f t="shared" si="6"/>
        <v>0</v>
      </c>
      <c r="F28" s="47">
        <f t="shared" si="10"/>
        <v>1800</v>
      </c>
      <c r="G28" s="47">
        <f t="shared" si="7"/>
        <v>1800</v>
      </c>
      <c r="H28" s="42">
        <f t="shared" si="8"/>
        <v>1800</v>
      </c>
      <c r="I28" s="42"/>
      <c r="J28" s="89"/>
      <c r="K28" s="47">
        <f t="shared" si="9"/>
        <v>1800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>
        <v>360</v>
      </c>
      <c r="AJ28" s="21">
        <v>360</v>
      </c>
      <c r="AK28" s="21">
        <v>360</v>
      </c>
      <c r="AL28" s="102">
        <v>360</v>
      </c>
      <c r="AM28" s="102">
        <v>360</v>
      </c>
      <c r="AN28" s="45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</row>
    <row r="29" spans="2:155" s="15" customFormat="1" ht="16.5" customHeight="1">
      <c r="B29" s="277"/>
      <c r="C29" s="23" t="s">
        <v>205</v>
      </c>
      <c r="D29" s="22" t="s">
        <v>206</v>
      </c>
      <c r="E29" s="47">
        <f t="shared" si="6"/>
        <v>0</v>
      </c>
      <c r="F29" s="47">
        <f t="shared" si="10"/>
        <v>1800</v>
      </c>
      <c r="G29" s="47">
        <f t="shared" si="7"/>
        <v>1800</v>
      </c>
      <c r="H29" s="42">
        <f t="shared" si="8"/>
        <v>1800</v>
      </c>
      <c r="I29" s="42"/>
      <c r="J29" s="89"/>
      <c r="K29" s="47">
        <f t="shared" si="9"/>
        <v>1800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>
        <v>360</v>
      </c>
      <c r="AJ29" s="21">
        <v>360</v>
      </c>
      <c r="AK29" s="21">
        <v>360</v>
      </c>
      <c r="AL29" s="102">
        <v>360</v>
      </c>
      <c r="AM29" s="102">
        <v>360</v>
      </c>
      <c r="AN29" s="45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</row>
    <row r="30" spans="2:155" s="15" customFormat="1" ht="16.5" customHeight="1">
      <c r="B30" s="277"/>
      <c r="C30" s="23" t="s">
        <v>203</v>
      </c>
      <c r="D30" s="22" t="s">
        <v>204</v>
      </c>
      <c r="E30" s="47">
        <f t="shared" si="6"/>
        <v>0</v>
      </c>
      <c r="F30" s="47">
        <f t="shared" si="10"/>
        <v>1800</v>
      </c>
      <c r="G30" s="47">
        <f t="shared" si="7"/>
        <v>1800</v>
      </c>
      <c r="H30" s="42">
        <f t="shared" si="8"/>
        <v>1800</v>
      </c>
      <c r="I30" s="42"/>
      <c r="J30" s="89"/>
      <c r="K30" s="47">
        <f t="shared" si="9"/>
        <v>1800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>
        <v>360</v>
      </c>
      <c r="AJ30" s="21">
        <v>360</v>
      </c>
      <c r="AK30" s="21">
        <v>360</v>
      </c>
      <c r="AL30" s="102">
        <v>360</v>
      </c>
      <c r="AM30" s="102">
        <v>360</v>
      </c>
      <c r="AN30" s="45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</row>
    <row r="31" spans="2:155" s="15" customFormat="1" ht="16.5" customHeight="1">
      <c r="B31" s="277"/>
      <c r="C31" s="23" t="s">
        <v>207</v>
      </c>
      <c r="D31" s="22" t="s">
        <v>208</v>
      </c>
      <c r="E31" s="47">
        <f t="shared" si="6"/>
        <v>0</v>
      </c>
      <c r="F31" s="47">
        <f t="shared" si="10"/>
        <v>1800</v>
      </c>
      <c r="G31" s="47">
        <f t="shared" si="7"/>
        <v>1800</v>
      </c>
      <c r="H31" s="42">
        <f t="shared" si="8"/>
        <v>1800</v>
      </c>
      <c r="I31" s="42"/>
      <c r="J31" s="89"/>
      <c r="K31" s="47">
        <f t="shared" si="9"/>
        <v>1800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>
        <v>360</v>
      </c>
      <c r="AJ31" s="21">
        <v>360</v>
      </c>
      <c r="AK31" s="21">
        <v>360</v>
      </c>
      <c r="AL31" s="102">
        <v>360</v>
      </c>
      <c r="AM31" s="102">
        <v>360</v>
      </c>
      <c r="AN31" s="45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</row>
    <row r="32" spans="2:155" s="15" customFormat="1" ht="16.5" customHeight="1">
      <c r="B32" s="277"/>
      <c r="C32" s="23" t="s">
        <v>209</v>
      </c>
      <c r="D32" s="22" t="s">
        <v>210</v>
      </c>
      <c r="E32" s="47">
        <f t="shared" si="6"/>
        <v>0</v>
      </c>
      <c r="F32" s="47">
        <f t="shared" si="10"/>
        <v>100</v>
      </c>
      <c r="G32" s="47">
        <f t="shared" si="7"/>
        <v>100</v>
      </c>
      <c r="H32" s="42">
        <f t="shared" si="8"/>
        <v>100</v>
      </c>
      <c r="I32" s="42"/>
      <c r="J32" s="89"/>
      <c r="K32" s="47">
        <f t="shared" si="9"/>
        <v>100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>
        <v>100</v>
      </c>
      <c r="AJ32" s="21"/>
      <c r="AK32" s="21"/>
      <c r="AL32" s="102"/>
      <c r="AM32" s="102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</row>
    <row r="33" spans="2:155" s="39" customFormat="1" ht="16.5" customHeight="1">
      <c r="B33" s="253" t="s">
        <v>270</v>
      </c>
      <c r="C33" s="253"/>
      <c r="D33" s="253"/>
      <c r="E33" s="48">
        <f t="shared" ref="E33:AM33" si="11">SUM(E23:E32)</f>
        <v>3244</v>
      </c>
      <c r="F33" s="48">
        <f t="shared" si="11"/>
        <v>12280</v>
      </c>
      <c r="G33" s="48">
        <f t="shared" si="11"/>
        <v>15524</v>
      </c>
      <c r="H33" s="48">
        <f t="shared" si="11"/>
        <v>12280</v>
      </c>
      <c r="I33" s="48"/>
      <c r="J33" s="92"/>
      <c r="K33" s="48">
        <f t="shared" si="11"/>
        <v>15524</v>
      </c>
      <c r="L33" s="38">
        <f t="shared" si="11"/>
        <v>0</v>
      </c>
      <c r="M33" s="38">
        <f t="shared" si="11"/>
        <v>0</v>
      </c>
      <c r="N33" s="38">
        <f t="shared" si="11"/>
        <v>0</v>
      </c>
      <c r="O33" s="38">
        <f t="shared" si="11"/>
        <v>0</v>
      </c>
      <c r="P33" s="38">
        <f t="shared" si="11"/>
        <v>0</v>
      </c>
      <c r="Q33" s="38">
        <f t="shared" si="11"/>
        <v>0</v>
      </c>
      <c r="R33" s="38">
        <f t="shared" si="11"/>
        <v>0</v>
      </c>
      <c r="S33" s="38">
        <f t="shared" si="11"/>
        <v>0</v>
      </c>
      <c r="T33" s="38">
        <f t="shared" si="11"/>
        <v>0</v>
      </c>
      <c r="U33" s="38">
        <f t="shared" si="11"/>
        <v>0</v>
      </c>
      <c r="V33" s="38">
        <f t="shared" si="11"/>
        <v>0</v>
      </c>
      <c r="W33" s="38">
        <f t="shared" si="11"/>
        <v>0</v>
      </c>
      <c r="X33" s="38">
        <f t="shared" si="11"/>
        <v>0</v>
      </c>
      <c r="Y33" s="38">
        <f t="shared" si="11"/>
        <v>0</v>
      </c>
      <c r="Z33" s="38">
        <f t="shared" si="11"/>
        <v>0</v>
      </c>
      <c r="AA33" s="38">
        <f t="shared" si="11"/>
        <v>400</v>
      </c>
      <c r="AB33" s="38">
        <f t="shared" si="11"/>
        <v>300</v>
      </c>
      <c r="AC33" s="38">
        <f t="shared" si="11"/>
        <v>300</v>
      </c>
      <c r="AD33" s="38">
        <f t="shared" si="11"/>
        <v>250</v>
      </c>
      <c r="AE33" s="38">
        <f t="shared" si="11"/>
        <v>390</v>
      </c>
      <c r="AF33" s="38">
        <f t="shared" si="11"/>
        <v>540</v>
      </c>
      <c r="AG33" s="38">
        <f t="shared" si="11"/>
        <v>660</v>
      </c>
      <c r="AH33" s="38">
        <f t="shared" si="11"/>
        <v>404</v>
      </c>
      <c r="AI33" s="38">
        <f t="shared" si="11"/>
        <v>2390</v>
      </c>
      <c r="AJ33" s="38">
        <f t="shared" si="11"/>
        <v>2520</v>
      </c>
      <c r="AK33" s="38">
        <f t="shared" si="11"/>
        <v>2460</v>
      </c>
      <c r="AL33" s="104">
        <f t="shared" si="11"/>
        <v>2450</v>
      </c>
      <c r="AM33" s="104">
        <f t="shared" si="11"/>
        <v>2460</v>
      </c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</row>
    <row r="34" spans="2:155" s="15" customFormat="1" ht="6" customHeight="1">
      <c r="B34" s="276"/>
      <c r="C34" s="29"/>
      <c r="D34" s="29"/>
      <c r="E34" s="97"/>
      <c r="F34" s="97"/>
      <c r="G34" s="97"/>
      <c r="H34" s="98"/>
      <c r="I34" s="41"/>
      <c r="J34" s="91"/>
      <c r="K34" s="97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</row>
    <row r="35" spans="2:155" s="15" customFormat="1" ht="15.95" customHeight="1">
      <c r="B35" s="278" t="s">
        <v>300</v>
      </c>
      <c r="C35" s="105"/>
      <c r="D35" s="107"/>
      <c r="E35" s="97"/>
      <c r="F35" s="97"/>
      <c r="G35" s="97"/>
      <c r="H35" s="98"/>
      <c r="I35" s="41"/>
      <c r="J35" s="91"/>
      <c r="K35" s="97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102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</row>
    <row r="36" spans="2:155" s="15" customFormat="1" ht="15.95" customHeight="1">
      <c r="B36" s="279"/>
      <c r="C36" s="105"/>
      <c r="D36" s="105"/>
      <c r="E36" s="97"/>
      <c r="F36" s="97"/>
      <c r="G36" s="97"/>
      <c r="H36" s="98"/>
      <c r="I36" s="41"/>
      <c r="J36" s="91"/>
      <c r="K36" s="97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102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</row>
    <row r="37" spans="2:155" s="15" customFormat="1" ht="15.95" customHeight="1">
      <c r="B37" s="253" t="s">
        <v>301</v>
      </c>
      <c r="C37" s="253"/>
      <c r="D37" s="253"/>
      <c r="E37" s="115"/>
      <c r="F37" s="115"/>
      <c r="G37" s="115"/>
      <c r="H37" s="116"/>
      <c r="I37" s="117"/>
      <c r="J37" s="91"/>
      <c r="K37" s="97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102">
        <f>SUM(AL35:AL36)</f>
        <v>0</v>
      </c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</row>
    <row r="38" spans="2:155" s="85" customFormat="1" ht="16.5" customHeight="1">
      <c r="B38" s="252" t="s">
        <v>271</v>
      </c>
      <c r="C38" s="252"/>
      <c r="D38" s="252"/>
      <c r="E38" s="81">
        <f>E33+E22</f>
        <v>8391</v>
      </c>
      <c r="F38" s="81">
        <f>F33+F22</f>
        <v>13050</v>
      </c>
      <c r="G38" s="81">
        <f>G33+G22</f>
        <v>21441</v>
      </c>
      <c r="H38" s="81">
        <f>H33+H22</f>
        <v>12600</v>
      </c>
      <c r="I38" s="81"/>
      <c r="J38" s="93"/>
      <c r="K38" s="81">
        <f t="shared" ref="K38:AK38" si="12">K33+K22</f>
        <v>21441</v>
      </c>
      <c r="L38" s="82">
        <f t="shared" si="12"/>
        <v>0</v>
      </c>
      <c r="M38" s="82">
        <f t="shared" si="12"/>
        <v>0</v>
      </c>
      <c r="N38" s="82">
        <f t="shared" si="12"/>
        <v>0</v>
      </c>
      <c r="O38" s="82">
        <f t="shared" si="12"/>
        <v>0</v>
      </c>
      <c r="P38" s="82">
        <f t="shared" si="12"/>
        <v>0</v>
      </c>
      <c r="Q38" s="82">
        <f t="shared" si="12"/>
        <v>0</v>
      </c>
      <c r="R38" s="82">
        <f t="shared" si="12"/>
        <v>0</v>
      </c>
      <c r="S38" s="82">
        <f t="shared" si="12"/>
        <v>284</v>
      </c>
      <c r="T38" s="82">
        <f t="shared" si="12"/>
        <v>258</v>
      </c>
      <c r="U38" s="82">
        <f t="shared" si="12"/>
        <v>200</v>
      </c>
      <c r="V38" s="82">
        <f t="shared" si="12"/>
        <v>0</v>
      </c>
      <c r="W38" s="82">
        <f t="shared" si="12"/>
        <v>458</v>
      </c>
      <c r="X38" s="82">
        <f t="shared" si="12"/>
        <v>0</v>
      </c>
      <c r="Y38" s="82">
        <f t="shared" si="12"/>
        <v>0</v>
      </c>
      <c r="Z38" s="82">
        <f t="shared" si="12"/>
        <v>0</v>
      </c>
      <c r="AA38" s="82">
        <f t="shared" si="12"/>
        <v>930</v>
      </c>
      <c r="AB38" s="82">
        <f t="shared" si="12"/>
        <v>1200</v>
      </c>
      <c r="AC38" s="82">
        <f t="shared" si="12"/>
        <v>300</v>
      </c>
      <c r="AD38" s="82">
        <f t="shared" si="12"/>
        <v>250</v>
      </c>
      <c r="AE38" s="82">
        <f t="shared" si="12"/>
        <v>1420</v>
      </c>
      <c r="AF38" s="82">
        <f t="shared" si="12"/>
        <v>1560</v>
      </c>
      <c r="AG38" s="82">
        <f t="shared" si="12"/>
        <v>660</v>
      </c>
      <c r="AH38" s="82">
        <f t="shared" si="12"/>
        <v>871</v>
      </c>
      <c r="AI38" s="82">
        <f t="shared" si="12"/>
        <v>2510</v>
      </c>
      <c r="AJ38" s="82">
        <f t="shared" si="12"/>
        <v>2720</v>
      </c>
      <c r="AK38" s="82">
        <f t="shared" si="12"/>
        <v>2460</v>
      </c>
      <c r="AL38" s="106">
        <f>AL37+AL33+AL22</f>
        <v>2680</v>
      </c>
      <c r="AM38" s="106">
        <f>AM37+AM33+AM22</f>
        <v>2870</v>
      </c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4"/>
      <c r="DY38" s="84"/>
      <c r="DZ38" s="84"/>
      <c r="EA38" s="84"/>
      <c r="EB38" s="84"/>
      <c r="EC38" s="84"/>
      <c r="ED38" s="84"/>
      <c r="EE38" s="84"/>
      <c r="EF38" s="84"/>
      <c r="EG38" s="84"/>
      <c r="EH38" s="84"/>
      <c r="EI38" s="84"/>
      <c r="EJ38" s="84"/>
      <c r="EK38" s="84"/>
      <c r="EL38" s="84"/>
      <c r="EM38" s="84"/>
      <c r="EN38" s="84"/>
      <c r="EO38" s="84"/>
      <c r="EP38" s="84"/>
      <c r="EQ38" s="84"/>
      <c r="ER38" s="84"/>
      <c r="ES38" s="84"/>
      <c r="ET38" s="84"/>
      <c r="EU38" s="84"/>
      <c r="EV38" s="84"/>
      <c r="EW38" s="84"/>
      <c r="EX38" s="84"/>
      <c r="EY38" s="84"/>
    </row>
    <row r="39" spans="2:155">
      <c r="J39" s="33"/>
      <c r="K39" s="33"/>
    </row>
    <row r="40" spans="2:155" hidden="1">
      <c r="B40" s="280"/>
      <c r="C40" s="15"/>
      <c r="D40" s="18" t="s">
        <v>163</v>
      </c>
      <c r="E40" s="18"/>
      <c r="F40" s="18"/>
      <c r="G40" s="18"/>
      <c r="H40" s="18"/>
      <c r="I40" s="18"/>
      <c r="J40" s="94"/>
      <c r="K40" s="94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</row>
    <row r="41" spans="2:155" hidden="1">
      <c r="B41" s="280"/>
      <c r="C41" s="15"/>
      <c r="D41" s="18"/>
      <c r="E41" s="18"/>
      <c r="F41" s="18"/>
      <c r="G41" s="18"/>
      <c r="H41" s="18"/>
      <c r="I41" s="18"/>
      <c r="J41" s="94"/>
      <c r="K41" s="94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</row>
    <row r="42" spans="2:155" hidden="1">
      <c r="B42" s="280"/>
      <c r="C42" s="15"/>
      <c r="D42" s="18" t="s">
        <v>162</v>
      </c>
      <c r="E42" s="18"/>
      <c r="F42" s="18"/>
      <c r="G42" s="18"/>
      <c r="H42" s="18"/>
      <c r="I42" s="18"/>
      <c r="J42" s="94"/>
      <c r="K42" s="94"/>
      <c r="L42" s="17">
        <f>+L38+L40</f>
        <v>0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>
        <f t="shared" ref="AA42:AK42" si="13">+AA38+AA40</f>
        <v>930</v>
      </c>
      <c r="AB42" s="17">
        <f t="shared" si="13"/>
        <v>1200</v>
      </c>
      <c r="AC42" s="17">
        <f t="shared" si="13"/>
        <v>300</v>
      </c>
      <c r="AD42" s="17">
        <f t="shared" si="13"/>
        <v>250</v>
      </c>
      <c r="AE42" s="17">
        <f t="shared" si="13"/>
        <v>1420</v>
      </c>
      <c r="AF42" s="17">
        <f t="shared" si="13"/>
        <v>1560</v>
      </c>
      <c r="AG42" s="17">
        <f t="shared" si="13"/>
        <v>660</v>
      </c>
      <c r="AH42" s="17">
        <f t="shared" si="13"/>
        <v>871</v>
      </c>
      <c r="AI42" s="17">
        <f t="shared" si="13"/>
        <v>2510</v>
      </c>
      <c r="AJ42" s="17">
        <f t="shared" si="13"/>
        <v>2720</v>
      </c>
      <c r="AK42" s="17">
        <f t="shared" si="13"/>
        <v>2460</v>
      </c>
    </row>
    <row r="43" spans="2:155" ht="36" hidden="1" customHeight="1">
      <c r="B43" s="281"/>
      <c r="C43" s="16"/>
      <c r="D43" s="16"/>
      <c r="E43" s="16"/>
      <c r="F43" s="16"/>
      <c r="G43" s="16"/>
      <c r="H43" s="16"/>
      <c r="I43" s="16"/>
      <c r="J43" s="95"/>
      <c r="K43" s="95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</row>
    <row r="44" spans="2:155" s="15" customFormat="1" ht="28.5" hidden="1" customHeight="1">
      <c r="B44" s="281"/>
      <c r="C44" s="16"/>
      <c r="D44" s="16"/>
      <c r="E44" s="16"/>
      <c r="F44" s="16"/>
      <c r="G44" s="16"/>
      <c r="H44" s="16"/>
      <c r="I44" s="16"/>
      <c r="J44" s="95"/>
      <c r="K44" s="95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</row>
    <row r="45" spans="2:155" hidden="1">
      <c r="C45" s="15" t="s">
        <v>161</v>
      </c>
      <c r="J45" s="33"/>
      <c r="K45" s="33"/>
    </row>
    <row r="46" spans="2:155" hidden="1">
      <c r="J46" s="33"/>
      <c r="K46" s="33"/>
    </row>
    <row r="47" spans="2:155">
      <c r="J47" s="33"/>
      <c r="K47" s="33"/>
    </row>
    <row r="48" spans="2:155">
      <c r="J48" s="33"/>
      <c r="K48" s="33"/>
    </row>
    <row r="49" spans="10:11">
      <c r="J49" s="33"/>
      <c r="K49" s="33"/>
    </row>
  </sheetData>
  <mergeCells count="22">
    <mergeCell ref="CT8:DW8"/>
    <mergeCell ref="B11:B21"/>
    <mergeCell ref="B22:D22"/>
    <mergeCell ref="L8:AR8"/>
    <mergeCell ref="E8:E10"/>
    <mergeCell ref="B8:B10"/>
    <mergeCell ref="C8:C10"/>
    <mergeCell ref="D8:D10"/>
    <mergeCell ref="I8:I10"/>
    <mergeCell ref="F8:G8"/>
    <mergeCell ref="F9:F10"/>
    <mergeCell ref="G9:G10"/>
    <mergeCell ref="B38:D38"/>
    <mergeCell ref="B33:D33"/>
    <mergeCell ref="B24:B32"/>
    <mergeCell ref="B35:B36"/>
    <mergeCell ref="B37:D37"/>
    <mergeCell ref="B5:I5"/>
    <mergeCell ref="AS8:CS8"/>
    <mergeCell ref="G7:I7"/>
    <mergeCell ref="K8:K10"/>
    <mergeCell ref="H8:H10"/>
  </mergeCells>
  <phoneticPr fontId="1" type="noConversion"/>
  <printOptions horizontalCentered="1"/>
  <pageMargins left="0.19685039370078741" right="0.19685039370078741" top="0.19685039370078741" bottom="0.15748031496062992" header="0.74803149606299213" footer="0.15748031496062992"/>
  <pageSetup paperSize="9" scale="65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EY41"/>
  <sheetViews>
    <sheetView showZeros="0" view="pageBreakPreview" zoomScale="85" zoomScaleNormal="80" zoomScaleSheetLayoutView="85" workbookViewId="0">
      <pane xSplit="4" ySplit="10" topLeftCell="E11" activePane="bottomRight" state="frozen"/>
      <selection activeCell="F63" sqref="F63:K63"/>
      <selection pane="topRight" activeCell="F63" sqref="F63:K63"/>
      <selection pane="bottomLeft" activeCell="F63" sqref="F63:K63"/>
      <selection pane="bottomRight" activeCell="H47" sqref="H47"/>
    </sheetView>
  </sheetViews>
  <sheetFormatPr defaultColWidth="9" defaultRowHeight="12.75"/>
  <cols>
    <col min="1" max="1" width="2" style="14" customWidth="1"/>
    <col min="2" max="2" width="10.140625" style="14" customWidth="1"/>
    <col min="3" max="3" width="11.42578125" style="14" customWidth="1"/>
    <col min="4" max="4" width="60.5703125" style="14" customWidth="1"/>
    <col min="5" max="5" width="11" style="14" customWidth="1"/>
    <col min="6" max="7" width="11.28515625" style="14" customWidth="1"/>
    <col min="8" max="9" width="9.42578125" style="14" customWidth="1"/>
    <col min="10" max="10" width="3.42578125" style="14" customWidth="1"/>
    <col min="11" max="11" width="10" style="14" customWidth="1"/>
    <col min="12" max="37" width="8.42578125" style="14" customWidth="1"/>
    <col min="38" max="127" width="9" style="14"/>
    <col min="128" max="155" width="9" style="33"/>
    <col min="156" max="16384" width="9" style="14"/>
  </cols>
  <sheetData>
    <row r="1" spans="1:155" ht="6.75" customHeight="1"/>
    <row r="2" spans="1:155" ht="15" customHeight="1">
      <c r="B2" s="49" t="s">
        <v>247</v>
      </c>
      <c r="C2" s="50">
        <v>40508</v>
      </c>
      <c r="D2" s="86">
        <f>C2-C3*7</f>
        <v>40473</v>
      </c>
    </row>
    <row r="3" spans="1:155" s="27" customFormat="1" ht="15" customHeight="1">
      <c r="B3" s="49" t="s">
        <v>249</v>
      </c>
      <c r="C3" s="51">
        <v>5</v>
      </c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</row>
    <row r="4" spans="1:155" s="27" customFormat="1" ht="7.5" customHeight="1">
      <c r="B4" s="78"/>
      <c r="C4" s="79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</row>
    <row r="5" spans="1:155" ht="23.25">
      <c r="B5" s="246" t="s">
        <v>294</v>
      </c>
      <c r="C5" s="246"/>
      <c r="D5" s="246"/>
      <c r="E5" s="246"/>
      <c r="F5" s="246"/>
      <c r="G5" s="246"/>
      <c r="H5" s="246"/>
      <c r="I5" s="246"/>
      <c r="J5" s="87"/>
      <c r="K5" s="8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</row>
    <row r="6" spans="1:155" ht="9" customHeight="1">
      <c r="J6" s="33"/>
      <c r="K6" s="33"/>
    </row>
    <row r="7" spans="1:155" ht="18.75" customHeight="1">
      <c r="B7" s="14" t="s">
        <v>268</v>
      </c>
      <c r="G7" s="250">
        <f>C2</f>
        <v>40508</v>
      </c>
      <c r="H7" s="250"/>
      <c r="I7" s="250"/>
      <c r="J7" s="88"/>
      <c r="K7" s="88"/>
    </row>
    <row r="8" spans="1:155" s="31" customFormat="1" ht="25.5" customHeight="1">
      <c r="A8" s="96"/>
      <c r="B8" s="259" t="s">
        <v>262</v>
      </c>
      <c r="C8" s="259" t="s">
        <v>191</v>
      </c>
      <c r="D8" s="259" t="s">
        <v>260</v>
      </c>
      <c r="E8" s="251" t="s">
        <v>143</v>
      </c>
      <c r="F8" s="251" t="s">
        <v>266</v>
      </c>
      <c r="G8" s="251"/>
      <c r="H8" s="251" t="s">
        <v>248</v>
      </c>
      <c r="I8" s="251" t="s">
        <v>147</v>
      </c>
      <c r="J8" s="46"/>
      <c r="K8" s="251" t="s">
        <v>189</v>
      </c>
      <c r="L8" s="258">
        <v>2010</v>
      </c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47">
        <v>2011</v>
      </c>
      <c r="AT8" s="248"/>
      <c r="AU8" s="248"/>
      <c r="AV8" s="248"/>
      <c r="AW8" s="248"/>
      <c r="AX8" s="248"/>
      <c r="AY8" s="248"/>
      <c r="AZ8" s="248"/>
      <c r="BA8" s="248"/>
      <c r="BB8" s="248"/>
      <c r="BC8" s="248"/>
      <c r="BD8" s="248"/>
      <c r="BE8" s="248"/>
      <c r="BF8" s="248"/>
      <c r="BG8" s="248"/>
      <c r="BH8" s="248"/>
      <c r="BI8" s="248"/>
      <c r="BJ8" s="248"/>
      <c r="BK8" s="248"/>
      <c r="BL8" s="248"/>
      <c r="BM8" s="248"/>
      <c r="BN8" s="248"/>
      <c r="BO8" s="248"/>
      <c r="BP8" s="248"/>
      <c r="BQ8" s="248"/>
      <c r="BR8" s="248"/>
      <c r="BS8" s="248"/>
      <c r="BT8" s="248"/>
      <c r="BU8" s="248"/>
      <c r="BV8" s="248"/>
      <c r="BW8" s="248"/>
      <c r="BX8" s="248"/>
      <c r="BY8" s="248"/>
      <c r="BZ8" s="248"/>
      <c r="CA8" s="248"/>
      <c r="CB8" s="248"/>
      <c r="CC8" s="248"/>
      <c r="CD8" s="248"/>
      <c r="CE8" s="248"/>
      <c r="CF8" s="248"/>
      <c r="CG8" s="248"/>
      <c r="CH8" s="248"/>
      <c r="CI8" s="248"/>
      <c r="CJ8" s="248"/>
      <c r="CK8" s="248"/>
      <c r="CL8" s="248"/>
      <c r="CM8" s="248"/>
      <c r="CN8" s="248"/>
      <c r="CO8" s="248"/>
      <c r="CP8" s="248"/>
      <c r="CQ8" s="248"/>
      <c r="CR8" s="248"/>
      <c r="CS8" s="249"/>
      <c r="CT8" s="247">
        <v>2012</v>
      </c>
      <c r="CU8" s="248"/>
      <c r="CV8" s="248"/>
      <c r="CW8" s="248"/>
      <c r="CX8" s="248"/>
      <c r="CY8" s="248"/>
      <c r="CZ8" s="248"/>
      <c r="DA8" s="248"/>
      <c r="DB8" s="248"/>
      <c r="DC8" s="248"/>
      <c r="DD8" s="248"/>
      <c r="DE8" s="248"/>
      <c r="DF8" s="248"/>
      <c r="DG8" s="248"/>
      <c r="DH8" s="248"/>
      <c r="DI8" s="248"/>
      <c r="DJ8" s="248"/>
      <c r="DK8" s="248"/>
      <c r="DL8" s="248"/>
      <c r="DM8" s="248"/>
      <c r="DN8" s="248"/>
      <c r="DO8" s="248"/>
      <c r="DP8" s="248"/>
      <c r="DQ8" s="248"/>
      <c r="DR8" s="248"/>
      <c r="DS8" s="248"/>
      <c r="DT8" s="248"/>
      <c r="DU8" s="248"/>
      <c r="DV8" s="248"/>
      <c r="DW8" s="249"/>
      <c r="DX8" s="34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</row>
    <row r="9" spans="1:155" s="24" customFormat="1" ht="25.5" customHeight="1">
      <c r="B9" s="259"/>
      <c r="C9" s="259"/>
      <c r="D9" s="259"/>
      <c r="E9" s="251"/>
      <c r="F9" s="251" t="s">
        <v>264</v>
      </c>
      <c r="G9" s="251" t="s">
        <v>265</v>
      </c>
      <c r="H9" s="251"/>
      <c r="I9" s="251"/>
      <c r="J9" s="46"/>
      <c r="K9" s="251"/>
      <c r="L9" s="30" t="s">
        <v>188</v>
      </c>
      <c r="M9" s="30" t="s">
        <v>187</v>
      </c>
      <c r="N9" s="30" t="s">
        <v>186</v>
      </c>
      <c r="O9" s="30" t="s">
        <v>185</v>
      </c>
      <c r="P9" s="30" t="s">
        <v>184</v>
      </c>
      <c r="Q9" s="30" t="s">
        <v>183</v>
      </c>
      <c r="R9" s="30" t="s">
        <v>182</v>
      </c>
      <c r="S9" s="30" t="s">
        <v>149</v>
      </c>
      <c r="T9" s="30" t="s">
        <v>150</v>
      </c>
      <c r="U9" s="30" t="s">
        <v>151</v>
      </c>
      <c r="V9" s="30" t="s">
        <v>152</v>
      </c>
      <c r="W9" s="30" t="s">
        <v>153</v>
      </c>
      <c r="X9" s="30" t="s">
        <v>154</v>
      </c>
      <c r="Y9" s="30" t="s">
        <v>155</v>
      </c>
      <c r="Z9" s="30" t="s">
        <v>156</v>
      </c>
      <c r="AA9" s="30" t="s">
        <v>157</v>
      </c>
      <c r="AB9" s="30" t="s">
        <v>181</v>
      </c>
      <c r="AC9" s="30" t="s">
        <v>180</v>
      </c>
      <c r="AD9" s="30" t="s">
        <v>179</v>
      </c>
      <c r="AE9" s="30" t="s">
        <v>178</v>
      </c>
      <c r="AF9" s="30" t="s">
        <v>177</v>
      </c>
      <c r="AG9" s="30" t="s">
        <v>176</v>
      </c>
      <c r="AH9" s="30" t="s">
        <v>175</v>
      </c>
      <c r="AI9" s="30" t="s">
        <v>174</v>
      </c>
      <c r="AJ9" s="30" t="s">
        <v>173</v>
      </c>
      <c r="AK9" s="30" t="s">
        <v>172</v>
      </c>
      <c r="AL9" s="30" t="s">
        <v>212</v>
      </c>
      <c r="AM9" s="30" t="s">
        <v>213</v>
      </c>
      <c r="AN9" s="30" t="s">
        <v>214</v>
      </c>
      <c r="AO9" s="30" t="s">
        <v>215</v>
      </c>
      <c r="AP9" s="30" t="s">
        <v>216</v>
      </c>
      <c r="AQ9" s="30" t="s">
        <v>217</v>
      </c>
      <c r="AR9" s="30" t="s">
        <v>218</v>
      </c>
      <c r="AS9" s="30" t="s">
        <v>219</v>
      </c>
      <c r="AT9" s="30" t="s">
        <v>220</v>
      </c>
      <c r="AU9" s="30" t="s">
        <v>221</v>
      </c>
      <c r="AV9" s="30" t="s">
        <v>222</v>
      </c>
      <c r="AW9" s="30" t="s">
        <v>223</v>
      </c>
      <c r="AX9" s="30" t="s">
        <v>224</v>
      </c>
      <c r="AY9" s="30" t="s">
        <v>225</v>
      </c>
      <c r="AZ9" s="30" t="s">
        <v>226</v>
      </c>
      <c r="BA9" s="30" t="s">
        <v>227</v>
      </c>
      <c r="BB9" s="30" t="s">
        <v>228</v>
      </c>
      <c r="BC9" s="30" t="s">
        <v>229</v>
      </c>
      <c r="BD9" s="30" t="s">
        <v>230</v>
      </c>
      <c r="BE9" s="30" t="s">
        <v>231</v>
      </c>
      <c r="BF9" s="30" t="s">
        <v>232</v>
      </c>
      <c r="BG9" s="30" t="s">
        <v>233</v>
      </c>
      <c r="BH9" s="30" t="s">
        <v>234</v>
      </c>
      <c r="BI9" s="30" t="s">
        <v>235</v>
      </c>
      <c r="BJ9" s="30" t="s">
        <v>236</v>
      </c>
      <c r="BK9" s="30" t="s">
        <v>237</v>
      </c>
      <c r="BL9" s="30" t="s">
        <v>238</v>
      </c>
      <c r="BM9" s="30" t="s">
        <v>239</v>
      </c>
      <c r="BN9" s="30" t="s">
        <v>187</v>
      </c>
      <c r="BO9" s="30" t="s">
        <v>186</v>
      </c>
      <c r="BP9" s="30" t="s">
        <v>185</v>
      </c>
      <c r="BQ9" s="30" t="s">
        <v>184</v>
      </c>
      <c r="BR9" s="30" t="s">
        <v>183</v>
      </c>
      <c r="BS9" s="30" t="s">
        <v>182</v>
      </c>
      <c r="BT9" s="30" t="s">
        <v>149</v>
      </c>
      <c r="BU9" s="30" t="s">
        <v>150</v>
      </c>
      <c r="BV9" s="30" t="s">
        <v>151</v>
      </c>
      <c r="BW9" s="30" t="s">
        <v>152</v>
      </c>
      <c r="BX9" s="30" t="s">
        <v>153</v>
      </c>
      <c r="BY9" s="30" t="s">
        <v>154</v>
      </c>
      <c r="BZ9" s="30" t="s">
        <v>155</v>
      </c>
      <c r="CA9" s="30" t="s">
        <v>156</v>
      </c>
      <c r="CB9" s="30" t="s">
        <v>157</v>
      </c>
      <c r="CC9" s="30" t="s">
        <v>158</v>
      </c>
      <c r="CD9" s="30" t="s">
        <v>159</v>
      </c>
      <c r="CE9" s="30" t="s">
        <v>160</v>
      </c>
      <c r="CF9" s="30" t="s">
        <v>240</v>
      </c>
      <c r="CG9" s="30" t="s">
        <v>241</v>
      </c>
      <c r="CH9" s="30" t="s">
        <v>242</v>
      </c>
      <c r="CI9" s="30" t="s">
        <v>243</v>
      </c>
      <c r="CJ9" s="30" t="s">
        <v>244</v>
      </c>
      <c r="CK9" s="30" t="s">
        <v>245</v>
      </c>
      <c r="CL9" s="30" t="s">
        <v>246</v>
      </c>
      <c r="CM9" s="30" t="s">
        <v>212</v>
      </c>
      <c r="CN9" s="30" t="s">
        <v>213</v>
      </c>
      <c r="CO9" s="30" t="s">
        <v>214</v>
      </c>
      <c r="CP9" s="30" t="s">
        <v>215</v>
      </c>
      <c r="CQ9" s="30" t="s">
        <v>216</v>
      </c>
      <c r="CR9" s="30" t="s">
        <v>217</v>
      </c>
      <c r="CS9" s="30" t="s">
        <v>218</v>
      </c>
      <c r="CT9" s="30" t="s">
        <v>219</v>
      </c>
      <c r="CU9" s="30" t="s">
        <v>220</v>
      </c>
      <c r="CV9" s="30" t="s">
        <v>221</v>
      </c>
      <c r="CW9" s="30" t="s">
        <v>222</v>
      </c>
      <c r="CX9" s="30" t="s">
        <v>223</v>
      </c>
      <c r="CY9" s="30" t="s">
        <v>224</v>
      </c>
      <c r="CZ9" s="30" t="s">
        <v>225</v>
      </c>
      <c r="DA9" s="30" t="s">
        <v>226</v>
      </c>
      <c r="DB9" s="30" t="s">
        <v>227</v>
      </c>
      <c r="DC9" s="30" t="s">
        <v>228</v>
      </c>
      <c r="DD9" s="30" t="s">
        <v>229</v>
      </c>
      <c r="DE9" s="30" t="s">
        <v>230</v>
      </c>
      <c r="DF9" s="30" t="s">
        <v>231</v>
      </c>
      <c r="DG9" s="30" t="s">
        <v>232</v>
      </c>
      <c r="DH9" s="30" t="s">
        <v>233</v>
      </c>
      <c r="DI9" s="30" t="s">
        <v>234</v>
      </c>
      <c r="DJ9" s="30" t="s">
        <v>235</v>
      </c>
      <c r="DK9" s="30" t="s">
        <v>236</v>
      </c>
      <c r="DL9" s="30" t="s">
        <v>237</v>
      </c>
      <c r="DM9" s="30" t="s">
        <v>238</v>
      </c>
      <c r="DN9" s="30" t="s">
        <v>239</v>
      </c>
      <c r="DO9" s="30" t="s">
        <v>187</v>
      </c>
      <c r="DP9" s="30" t="s">
        <v>186</v>
      </c>
      <c r="DQ9" s="30" t="s">
        <v>185</v>
      </c>
      <c r="DR9" s="30" t="s">
        <v>184</v>
      </c>
      <c r="DS9" s="30" t="s">
        <v>183</v>
      </c>
      <c r="DT9" s="30" t="s">
        <v>182</v>
      </c>
      <c r="DU9" s="30" t="s">
        <v>149</v>
      </c>
      <c r="DV9" s="30" t="s">
        <v>150</v>
      </c>
      <c r="DW9" s="30" t="s">
        <v>151</v>
      </c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</row>
    <row r="10" spans="1:155" s="24" customFormat="1" ht="25.5" customHeight="1">
      <c r="B10" s="259"/>
      <c r="C10" s="259"/>
      <c r="D10" s="259"/>
      <c r="E10" s="251"/>
      <c r="F10" s="251"/>
      <c r="G10" s="251"/>
      <c r="H10" s="251"/>
      <c r="I10" s="251"/>
      <c r="J10" s="46"/>
      <c r="K10" s="251"/>
      <c r="L10" s="25">
        <v>40313</v>
      </c>
      <c r="M10" s="25">
        <v>40320</v>
      </c>
      <c r="N10" s="25">
        <v>40327</v>
      </c>
      <c r="O10" s="25">
        <v>40334</v>
      </c>
      <c r="P10" s="25">
        <v>40341</v>
      </c>
      <c r="Q10" s="25">
        <v>40348</v>
      </c>
      <c r="R10" s="25">
        <v>40355</v>
      </c>
      <c r="S10" s="25">
        <v>40362</v>
      </c>
      <c r="T10" s="25">
        <v>40369</v>
      </c>
      <c r="U10" s="25">
        <v>40376</v>
      </c>
      <c r="V10" s="25">
        <v>40383</v>
      </c>
      <c r="W10" s="25">
        <v>40390</v>
      </c>
      <c r="X10" s="25">
        <v>40397</v>
      </c>
      <c r="Y10" s="25">
        <v>40404</v>
      </c>
      <c r="Z10" s="25">
        <v>40411</v>
      </c>
      <c r="AA10" s="25">
        <v>40418</v>
      </c>
      <c r="AB10" s="25">
        <v>40425</v>
      </c>
      <c r="AC10" s="25">
        <v>40432</v>
      </c>
      <c r="AD10" s="25">
        <v>40439</v>
      </c>
      <c r="AE10" s="25">
        <v>40446</v>
      </c>
      <c r="AF10" s="25">
        <v>40453</v>
      </c>
      <c r="AG10" s="25">
        <v>40460</v>
      </c>
      <c r="AH10" s="25">
        <v>40467</v>
      </c>
      <c r="AI10" s="25">
        <v>40474</v>
      </c>
      <c r="AJ10" s="25">
        <v>40481</v>
      </c>
      <c r="AK10" s="25">
        <v>40488</v>
      </c>
      <c r="AL10" s="25">
        <v>40495</v>
      </c>
      <c r="AM10" s="25">
        <v>40502</v>
      </c>
      <c r="AN10" s="25">
        <v>40509</v>
      </c>
      <c r="AO10" s="25">
        <v>40516</v>
      </c>
      <c r="AP10" s="25">
        <v>40523</v>
      </c>
      <c r="AQ10" s="25">
        <v>40530</v>
      </c>
      <c r="AR10" s="25">
        <v>40537</v>
      </c>
      <c r="AS10" s="25">
        <v>40544</v>
      </c>
      <c r="AT10" s="25">
        <v>40551</v>
      </c>
      <c r="AU10" s="25">
        <v>40558</v>
      </c>
      <c r="AV10" s="25">
        <v>40565</v>
      </c>
      <c r="AW10" s="25">
        <v>40572</v>
      </c>
      <c r="AX10" s="25">
        <v>40579</v>
      </c>
      <c r="AY10" s="25">
        <v>40586</v>
      </c>
      <c r="AZ10" s="25">
        <v>40593</v>
      </c>
      <c r="BA10" s="25">
        <v>40600</v>
      </c>
      <c r="BB10" s="25">
        <v>40607</v>
      </c>
      <c r="BC10" s="25">
        <v>40614</v>
      </c>
      <c r="BD10" s="25">
        <v>40621</v>
      </c>
      <c r="BE10" s="25">
        <v>40628</v>
      </c>
      <c r="BF10" s="25">
        <v>40635</v>
      </c>
      <c r="BG10" s="25">
        <v>40642</v>
      </c>
      <c r="BH10" s="25">
        <v>40649</v>
      </c>
      <c r="BI10" s="25">
        <v>40656</v>
      </c>
      <c r="BJ10" s="25">
        <v>40663</v>
      </c>
      <c r="BK10" s="25">
        <v>40670</v>
      </c>
      <c r="BL10" s="25">
        <v>40677</v>
      </c>
      <c r="BM10" s="25">
        <v>40684</v>
      </c>
      <c r="BN10" s="25">
        <v>40691</v>
      </c>
      <c r="BO10" s="25">
        <v>40698</v>
      </c>
      <c r="BP10" s="25">
        <v>40705</v>
      </c>
      <c r="BQ10" s="25">
        <v>40712</v>
      </c>
      <c r="BR10" s="25">
        <v>40719</v>
      </c>
      <c r="BS10" s="25">
        <v>40726</v>
      </c>
      <c r="BT10" s="25">
        <v>40733</v>
      </c>
      <c r="BU10" s="25">
        <v>40740</v>
      </c>
      <c r="BV10" s="25">
        <v>40747</v>
      </c>
      <c r="BW10" s="25">
        <v>40754</v>
      </c>
      <c r="BX10" s="25">
        <v>40761</v>
      </c>
      <c r="BY10" s="25">
        <v>40768</v>
      </c>
      <c r="BZ10" s="25">
        <v>40775</v>
      </c>
      <c r="CA10" s="25">
        <v>40782</v>
      </c>
      <c r="CB10" s="25">
        <v>40789</v>
      </c>
      <c r="CC10" s="25">
        <v>40796</v>
      </c>
      <c r="CD10" s="25">
        <v>40803</v>
      </c>
      <c r="CE10" s="25">
        <v>40810</v>
      </c>
      <c r="CF10" s="25">
        <v>40817</v>
      </c>
      <c r="CG10" s="25">
        <v>40824</v>
      </c>
      <c r="CH10" s="25">
        <v>40831</v>
      </c>
      <c r="CI10" s="25">
        <v>40838</v>
      </c>
      <c r="CJ10" s="25">
        <v>40845</v>
      </c>
      <c r="CK10" s="25">
        <v>40852</v>
      </c>
      <c r="CL10" s="25">
        <v>40859</v>
      </c>
      <c r="CM10" s="25">
        <v>40866</v>
      </c>
      <c r="CN10" s="25">
        <v>40873</v>
      </c>
      <c r="CO10" s="25">
        <v>40880</v>
      </c>
      <c r="CP10" s="25">
        <v>40887</v>
      </c>
      <c r="CQ10" s="25">
        <v>40894</v>
      </c>
      <c r="CR10" s="25">
        <v>40901</v>
      </c>
      <c r="CS10" s="25">
        <v>40908</v>
      </c>
      <c r="CT10" s="25">
        <v>40915</v>
      </c>
      <c r="CU10" s="25">
        <v>40922</v>
      </c>
      <c r="CV10" s="25">
        <v>40929</v>
      </c>
      <c r="CW10" s="25">
        <v>40936</v>
      </c>
      <c r="CX10" s="25">
        <v>40943</v>
      </c>
      <c r="CY10" s="25">
        <v>40950</v>
      </c>
      <c r="CZ10" s="25">
        <v>40957</v>
      </c>
      <c r="DA10" s="25">
        <v>40964</v>
      </c>
      <c r="DB10" s="25">
        <v>40971</v>
      </c>
      <c r="DC10" s="25">
        <v>40978</v>
      </c>
      <c r="DD10" s="25">
        <v>40985</v>
      </c>
      <c r="DE10" s="25">
        <v>40992</v>
      </c>
      <c r="DF10" s="25">
        <v>40999</v>
      </c>
      <c r="DG10" s="25">
        <v>41006</v>
      </c>
      <c r="DH10" s="25">
        <v>41013</v>
      </c>
      <c r="DI10" s="25">
        <v>41020</v>
      </c>
      <c r="DJ10" s="25">
        <v>41027</v>
      </c>
      <c r="DK10" s="25">
        <v>41034</v>
      </c>
      <c r="DL10" s="25">
        <v>41041</v>
      </c>
      <c r="DM10" s="25">
        <v>41048</v>
      </c>
      <c r="DN10" s="25">
        <v>41055</v>
      </c>
      <c r="DO10" s="25">
        <v>41062</v>
      </c>
      <c r="DP10" s="25">
        <v>41069</v>
      </c>
      <c r="DQ10" s="25">
        <v>41076</v>
      </c>
      <c r="DR10" s="25">
        <v>41083</v>
      </c>
      <c r="DS10" s="25">
        <v>41090</v>
      </c>
      <c r="DT10" s="25">
        <v>41097</v>
      </c>
      <c r="DU10" s="25">
        <v>41104</v>
      </c>
      <c r="DV10" s="25">
        <v>41111</v>
      </c>
      <c r="DW10" s="25">
        <v>41118</v>
      </c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</row>
    <row r="11" spans="1:155" ht="16.5" customHeight="1">
      <c r="B11" s="257" t="s">
        <v>196</v>
      </c>
      <c r="C11" s="23"/>
      <c r="D11" s="22" t="s">
        <v>313</v>
      </c>
      <c r="E11" s="47">
        <f>SUMIF($L$10:$DW$10,"&lt;="&amp;$D$2,$L11:$DW11)</f>
        <v>1032.5999999999999</v>
      </c>
      <c r="F11" s="47">
        <f>G11-E11</f>
        <v>1820</v>
      </c>
      <c r="G11" s="47">
        <f>SUMIF($L$10:$DW$10,"&lt;="&amp;$C$2,$L11:$DW11)</f>
        <v>2852.6</v>
      </c>
      <c r="H11" s="42">
        <f>SUMIF($L$10:$DW$10,"&lt;="&amp;$C$2,$L11:$DW11)-SUMIF($L$10:$DW$10,"&lt;="&amp;$D$2,$L11:$DW11)</f>
        <v>1820</v>
      </c>
      <c r="I11" s="42"/>
      <c r="J11" s="89"/>
      <c r="K11" s="47">
        <f>SUM($L11:$DW11)</f>
        <v>2852.6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>
        <v>110</v>
      </c>
      <c r="Z11" s="21"/>
      <c r="AA11" s="21"/>
      <c r="AB11" s="21">
        <v>110</v>
      </c>
      <c r="AC11" s="21"/>
      <c r="AD11" s="21"/>
      <c r="AE11" s="21"/>
      <c r="AF11" s="21"/>
      <c r="AG11" s="21">
        <v>320</v>
      </c>
      <c r="AH11" s="21">
        <v>492.6</v>
      </c>
      <c r="AI11" s="21">
        <v>990</v>
      </c>
      <c r="AJ11" s="21">
        <v>650</v>
      </c>
      <c r="AK11" s="21">
        <v>180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</row>
    <row r="12" spans="1:155" ht="16.5" customHeight="1">
      <c r="B12" s="257"/>
      <c r="C12" s="23"/>
      <c r="D12" s="22"/>
      <c r="E12" s="47">
        <f>SUMIF($L$10:$DW$10,"&lt;="&amp;$D$2,$L12:$DW12)</f>
        <v>0</v>
      </c>
      <c r="F12" s="47">
        <f>G12-E12</f>
        <v>0</v>
      </c>
      <c r="G12" s="47">
        <f>SUMIF($L$10:$DW$10,"&lt;="&amp;$C$2,$L12:$DW12)</f>
        <v>0</v>
      </c>
      <c r="H12" s="42">
        <f>SUMIF($L$10:$DW$10,"&lt;="&amp;$C$2,$L12:$DW12)-SUMIF($L$10:$DW$10,"&lt;="&amp;$D$2,$L12:$DW12)</f>
        <v>0</v>
      </c>
      <c r="I12" s="42"/>
      <c r="J12" s="89"/>
      <c r="K12" s="47">
        <f>SUM($L12:$DW12)</f>
        <v>0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</row>
    <row r="13" spans="1:155" ht="16.5" customHeight="1">
      <c r="B13" s="257"/>
      <c r="C13" s="23"/>
      <c r="D13" s="22"/>
      <c r="E13" s="47">
        <f>SUMIF($L$10:$DW$10,"&lt;="&amp;$D$2,$L13:$DW13)</f>
        <v>0</v>
      </c>
      <c r="F13" s="47">
        <f>G13-E13</f>
        <v>0</v>
      </c>
      <c r="G13" s="47">
        <f>SUMIF($L$10:$DW$10,"&lt;="&amp;$C$2,$L13:$DW13)</f>
        <v>0</v>
      </c>
      <c r="H13" s="42">
        <f>SUMIF($L$10:$DW$10,"&lt;="&amp;$C$2,$L13:$DW13)-SUMIF($L$10:$DW$10,"&lt;="&amp;$D$2,$L13:$DW13)</f>
        <v>0</v>
      </c>
      <c r="I13" s="42"/>
      <c r="J13" s="89"/>
      <c r="K13" s="47">
        <f>SUM($L13:$DW13)</f>
        <v>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</row>
    <row r="14" spans="1:155" s="39" customFormat="1" ht="16.5" customHeight="1">
      <c r="B14" s="253" t="s">
        <v>270</v>
      </c>
      <c r="C14" s="253"/>
      <c r="D14" s="253"/>
      <c r="E14" s="48">
        <f>SUM(E11:E13)</f>
        <v>1032.5999999999999</v>
      </c>
      <c r="F14" s="48">
        <f>SUM(F11:F13)</f>
        <v>1820</v>
      </c>
      <c r="G14" s="48">
        <f>SUM(G11:G13)</f>
        <v>2852.6</v>
      </c>
      <c r="H14" s="38">
        <f>SUM(H11:H13)</f>
        <v>1820</v>
      </c>
      <c r="I14" s="38"/>
      <c r="J14" s="90"/>
      <c r="K14" s="48">
        <f t="shared" ref="K14:AK14" si="0">SUM(K11:K13)</f>
        <v>2852.6</v>
      </c>
      <c r="L14" s="38">
        <f t="shared" si="0"/>
        <v>0</v>
      </c>
      <c r="M14" s="38">
        <f t="shared" si="0"/>
        <v>0</v>
      </c>
      <c r="N14" s="38">
        <f t="shared" si="0"/>
        <v>0</v>
      </c>
      <c r="O14" s="38">
        <f t="shared" si="0"/>
        <v>0</v>
      </c>
      <c r="P14" s="38">
        <f t="shared" si="0"/>
        <v>0</v>
      </c>
      <c r="Q14" s="38">
        <f t="shared" si="0"/>
        <v>0</v>
      </c>
      <c r="R14" s="38">
        <f t="shared" si="0"/>
        <v>0</v>
      </c>
      <c r="S14" s="38">
        <f t="shared" si="0"/>
        <v>0</v>
      </c>
      <c r="T14" s="38">
        <f t="shared" si="0"/>
        <v>0</v>
      </c>
      <c r="U14" s="38">
        <f t="shared" si="0"/>
        <v>0</v>
      </c>
      <c r="V14" s="38">
        <f t="shared" si="0"/>
        <v>0</v>
      </c>
      <c r="W14" s="38">
        <f t="shared" si="0"/>
        <v>0</v>
      </c>
      <c r="X14" s="38">
        <f t="shared" si="0"/>
        <v>0</v>
      </c>
      <c r="Y14" s="38">
        <f t="shared" si="0"/>
        <v>110</v>
      </c>
      <c r="Z14" s="38">
        <f t="shared" si="0"/>
        <v>0</v>
      </c>
      <c r="AA14" s="38">
        <f t="shared" si="0"/>
        <v>0</v>
      </c>
      <c r="AB14" s="38">
        <f t="shared" si="0"/>
        <v>110</v>
      </c>
      <c r="AC14" s="38">
        <f t="shared" si="0"/>
        <v>0</v>
      </c>
      <c r="AD14" s="38">
        <f t="shared" si="0"/>
        <v>0</v>
      </c>
      <c r="AE14" s="38">
        <f t="shared" si="0"/>
        <v>0</v>
      </c>
      <c r="AF14" s="38">
        <f t="shared" si="0"/>
        <v>0</v>
      </c>
      <c r="AG14" s="38">
        <f t="shared" si="0"/>
        <v>320</v>
      </c>
      <c r="AH14" s="38">
        <f t="shared" si="0"/>
        <v>492.6</v>
      </c>
      <c r="AI14" s="38">
        <f t="shared" si="0"/>
        <v>990</v>
      </c>
      <c r="AJ14" s="38">
        <f t="shared" si="0"/>
        <v>650</v>
      </c>
      <c r="AK14" s="38">
        <f t="shared" si="0"/>
        <v>180</v>
      </c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</row>
    <row r="15" spans="1:155" s="15" customFormat="1" ht="6" customHeight="1">
      <c r="B15" s="28"/>
      <c r="C15" s="29"/>
      <c r="D15" s="29"/>
      <c r="E15" s="97"/>
      <c r="F15" s="97"/>
      <c r="G15" s="97"/>
      <c r="H15" s="98"/>
      <c r="I15" s="41"/>
      <c r="J15" s="91"/>
      <c r="K15" s="9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</row>
    <row r="16" spans="1:155" s="15" customFormat="1" ht="16.5" customHeight="1">
      <c r="B16" s="254" t="s">
        <v>211</v>
      </c>
      <c r="C16" s="23"/>
      <c r="D16" s="22" t="s">
        <v>310</v>
      </c>
      <c r="E16" s="47">
        <f t="shared" ref="E16:E24" si="1">SUMIF($L$10:$DW$10,"&lt;="&amp;$D$2,$L16:$DW16)</f>
        <v>4677.8</v>
      </c>
      <c r="F16" s="47">
        <f>G16-E16</f>
        <v>0</v>
      </c>
      <c r="G16" s="47">
        <f t="shared" ref="G16:G24" si="2">SUMIF($L$10:$DW$10,"&lt;="&amp;$C$2,$L16:$DW16)</f>
        <v>4677.8</v>
      </c>
      <c r="H16" s="42">
        <f t="shared" ref="H16:H24" si="3">SUMIF($L$10:$DW$10,"&lt;="&amp;$C$2,$L16:$DW16)-SUMIF($L$10:$DW$10,"&lt;="&amp;$D$2,$L16:$DW16)</f>
        <v>0</v>
      </c>
      <c r="I16" s="42"/>
      <c r="J16" s="89"/>
      <c r="K16" s="47">
        <f t="shared" ref="K16:K24" si="4">SUM($L16:$DW16)</f>
        <v>4677.8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90</v>
      </c>
      <c r="AB16" s="21">
        <v>417.8</v>
      </c>
      <c r="AC16" s="21">
        <v>420</v>
      </c>
      <c r="AD16" s="21">
        <v>750</v>
      </c>
      <c r="AE16" s="21">
        <v>900</v>
      </c>
      <c r="AF16" s="21">
        <v>900</v>
      </c>
      <c r="AG16" s="21">
        <v>900</v>
      </c>
      <c r="AH16" s="21">
        <v>300</v>
      </c>
      <c r="AI16" s="21"/>
      <c r="AJ16" s="21"/>
      <c r="AK16" s="21"/>
      <c r="AL16" s="44"/>
      <c r="AM16" s="44"/>
      <c r="AN16" s="45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</row>
    <row r="17" spans="2:155" s="15" customFormat="1" ht="16.5" customHeight="1">
      <c r="B17" s="254"/>
      <c r="C17" s="23"/>
      <c r="D17" s="22" t="s">
        <v>296</v>
      </c>
      <c r="E17" s="47">
        <f t="shared" si="1"/>
        <v>0</v>
      </c>
      <c r="F17" s="47">
        <f>G17-E17</f>
        <v>1920</v>
      </c>
      <c r="G17" s="47">
        <f t="shared" si="2"/>
        <v>1920</v>
      </c>
      <c r="H17" s="42">
        <f t="shared" si="3"/>
        <v>1920</v>
      </c>
      <c r="I17" s="42"/>
      <c r="J17" s="89"/>
      <c r="K17" s="47">
        <f t="shared" si="4"/>
        <v>1920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109">
        <v>1020</v>
      </c>
      <c r="AK17" s="21">
        <v>300</v>
      </c>
      <c r="AL17" s="102">
        <v>300</v>
      </c>
      <c r="AM17" s="102">
        <v>300</v>
      </c>
      <c r="AN17" s="45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</row>
    <row r="18" spans="2:155" s="15" customFormat="1" ht="16.5" customHeight="1">
      <c r="B18" s="254"/>
      <c r="C18" s="23"/>
      <c r="D18" s="22" t="s">
        <v>297</v>
      </c>
      <c r="E18" s="47">
        <f t="shared" si="1"/>
        <v>321</v>
      </c>
      <c r="F18" s="47">
        <f>G18-E18</f>
        <v>1800</v>
      </c>
      <c r="G18" s="47">
        <f t="shared" si="2"/>
        <v>2121</v>
      </c>
      <c r="H18" s="42">
        <f t="shared" si="3"/>
        <v>1800</v>
      </c>
      <c r="I18" s="42"/>
      <c r="J18" s="89"/>
      <c r="K18" s="47">
        <f t="shared" si="4"/>
        <v>2121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>
        <v>321</v>
      </c>
      <c r="AI18" s="21">
        <v>540</v>
      </c>
      <c r="AJ18" s="21"/>
      <c r="AK18" s="21">
        <v>420</v>
      </c>
      <c r="AL18" s="102">
        <v>420</v>
      </c>
      <c r="AM18" s="102">
        <v>420</v>
      </c>
      <c r="AN18" s="45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</row>
    <row r="19" spans="2:155" s="15" customFormat="1" ht="16.5" customHeight="1">
      <c r="B19" s="254"/>
      <c r="C19" s="23"/>
      <c r="D19" s="22" t="s">
        <v>307</v>
      </c>
      <c r="E19" s="47">
        <f t="shared" si="1"/>
        <v>2730</v>
      </c>
      <c r="F19" s="47">
        <f t="shared" ref="F19:F24" si="5">G19-E19</f>
        <v>600</v>
      </c>
      <c r="G19" s="47">
        <f t="shared" si="2"/>
        <v>3330</v>
      </c>
      <c r="H19" s="42">
        <f t="shared" si="3"/>
        <v>600</v>
      </c>
      <c r="I19" s="42"/>
      <c r="J19" s="89"/>
      <c r="K19" s="47">
        <f t="shared" si="4"/>
        <v>3330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>
        <v>360</v>
      </c>
      <c r="AC19" s="21">
        <v>360</v>
      </c>
      <c r="AD19" s="21">
        <v>360</v>
      </c>
      <c r="AE19" s="21">
        <v>240</v>
      </c>
      <c r="AF19" s="21">
        <v>360</v>
      </c>
      <c r="AG19" s="21">
        <v>520</v>
      </c>
      <c r="AH19" s="21">
        <v>530</v>
      </c>
      <c r="AI19" s="21">
        <v>600</v>
      </c>
      <c r="AJ19" s="21"/>
      <c r="AK19" s="21"/>
      <c r="AL19" s="44"/>
      <c r="AM19" s="102"/>
      <c r="AN19" s="45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</row>
    <row r="20" spans="2:155" s="15" customFormat="1" ht="16.5" customHeight="1">
      <c r="B20" s="254"/>
      <c r="C20" s="23"/>
      <c r="D20" s="22" t="s">
        <v>308</v>
      </c>
      <c r="E20" s="47">
        <f t="shared" si="1"/>
        <v>99</v>
      </c>
      <c r="F20" s="47">
        <f t="shared" si="5"/>
        <v>30</v>
      </c>
      <c r="G20" s="47">
        <f t="shared" si="2"/>
        <v>129</v>
      </c>
      <c r="H20" s="42">
        <f t="shared" si="3"/>
        <v>30</v>
      </c>
      <c r="I20" s="42"/>
      <c r="J20" s="89"/>
      <c r="K20" s="47">
        <f t="shared" si="4"/>
        <v>129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>
        <v>99</v>
      </c>
      <c r="AI20" s="21">
        <v>30</v>
      </c>
      <c r="AJ20" s="21"/>
      <c r="AK20" s="21"/>
      <c r="AL20" s="44"/>
      <c r="AM20" s="102"/>
      <c r="AN20" s="45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</row>
    <row r="21" spans="2:155" s="15" customFormat="1" ht="16.5" customHeight="1">
      <c r="B21" s="254"/>
      <c r="C21" s="23"/>
      <c r="D21" s="22" t="s">
        <v>309</v>
      </c>
      <c r="E21" s="47">
        <f t="shared" si="1"/>
        <v>0</v>
      </c>
      <c r="F21" s="47">
        <f t="shared" si="5"/>
        <v>150</v>
      </c>
      <c r="G21" s="47">
        <f t="shared" si="2"/>
        <v>150</v>
      </c>
      <c r="H21" s="42">
        <f t="shared" si="3"/>
        <v>150</v>
      </c>
      <c r="I21" s="42"/>
      <c r="J21" s="89"/>
      <c r="K21" s="47">
        <f t="shared" si="4"/>
        <v>150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>
        <v>150</v>
      </c>
      <c r="AJ21" s="21"/>
      <c r="AK21" s="21"/>
      <c r="AL21" s="44"/>
      <c r="AM21" s="102"/>
      <c r="AN21" s="45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</row>
    <row r="22" spans="2:155" s="15" customFormat="1" ht="16.5" customHeight="1">
      <c r="B22" s="254"/>
      <c r="C22" s="23"/>
      <c r="D22" s="22" t="s">
        <v>311</v>
      </c>
      <c r="E22" s="47">
        <f t="shared" si="1"/>
        <v>125</v>
      </c>
      <c r="F22" s="47">
        <f t="shared" si="5"/>
        <v>0</v>
      </c>
      <c r="G22" s="47">
        <f t="shared" si="2"/>
        <v>125</v>
      </c>
      <c r="H22" s="42">
        <f t="shared" si="3"/>
        <v>0</v>
      </c>
      <c r="I22" s="42"/>
      <c r="J22" s="89"/>
      <c r="K22" s="47">
        <f t="shared" si="4"/>
        <v>125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125</v>
      </c>
      <c r="AI22" s="21"/>
      <c r="AJ22" s="21"/>
      <c r="AK22" s="21"/>
      <c r="AL22" s="44"/>
      <c r="AM22" s="102"/>
      <c r="AN22" s="45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</row>
    <row r="23" spans="2:155" s="15" customFormat="1" ht="16.5" customHeight="1">
      <c r="B23" s="254"/>
      <c r="C23" s="23"/>
      <c r="D23" s="22" t="s">
        <v>312</v>
      </c>
      <c r="E23" s="47">
        <f t="shared" si="1"/>
        <v>370</v>
      </c>
      <c r="F23" s="47">
        <f t="shared" si="5"/>
        <v>0</v>
      </c>
      <c r="G23" s="47">
        <f t="shared" si="2"/>
        <v>370</v>
      </c>
      <c r="H23" s="42">
        <f t="shared" si="3"/>
        <v>0</v>
      </c>
      <c r="I23" s="42"/>
      <c r="J23" s="89"/>
      <c r="K23" s="47">
        <f t="shared" si="4"/>
        <v>370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>
        <v>180</v>
      </c>
      <c r="AF23" s="21">
        <v>160</v>
      </c>
      <c r="AG23" s="21">
        <v>30</v>
      </c>
      <c r="AH23" s="21"/>
      <c r="AI23" s="21"/>
      <c r="AJ23" s="21"/>
      <c r="AK23" s="21"/>
      <c r="AL23" s="44"/>
      <c r="AM23" s="102"/>
      <c r="AN23" s="45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</row>
    <row r="24" spans="2:155" s="15" customFormat="1" ht="16.5" customHeight="1">
      <c r="B24" s="254"/>
      <c r="C24" s="23"/>
      <c r="D24" s="22"/>
      <c r="E24" s="47">
        <f t="shared" si="1"/>
        <v>0</v>
      </c>
      <c r="F24" s="47">
        <f t="shared" si="5"/>
        <v>0</v>
      </c>
      <c r="G24" s="47">
        <f t="shared" si="2"/>
        <v>0</v>
      </c>
      <c r="H24" s="42">
        <f t="shared" si="3"/>
        <v>0</v>
      </c>
      <c r="I24" s="42"/>
      <c r="J24" s="89"/>
      <c r="K24" s="47">
        <f t="shared" si="4"/>
        <v>0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44"/>
      <c r="AM24" s="102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</row>
    <row r="25" spans="2:155" s="39" customFormat="1" ht="16.5" customHeight="1">
      <c r="B25" s="253" t="s">
        <v>270</v>
      </c>
      <c r="C25" s="253"/>
      <c r="D25" s="253"/>
      <c r="E25" s="48">
        <f t="shared" ref="E25:AK25" si="6">SUM(E15:E24)</f>
        <v>8322.7999999999993</v>
      </c>
      <c r="F25" s="48">
        <f t="shared" si="6"/>
        <v>4500</v>
      </c>
      <c r="G25" s="48">
        <f t="shared" si="6"/>
        <v>12822.8</v>
      </c>
      <c r="H25" s="48">
        <f t="shared" si="6"/>
        <v>4500</v>
      </c>
      <c r="I25" s="48"/>
      <c r="J25" s="92"/>
      <c r="K25" s="48">
        <f t="shared" si="6"/>
        <v>12822.8</v>
      </c>
      <c r="L25" s="38">
        <f t="shared" si="6"/>
        <v>0</v>
      </c>
      <c r="M25" s="38">
        <f t="shared" si="6"/>
        <v>0</v>
      </c>
      <c r="N25" s="38">
        <f t="shared" si="6"/>
        <v>0</v>
      </c>
      <c r="O25" s="38">
        <f t="shared" si="6"/>
        <v>0</v>
      </c>
      <c r="P25" s="38">
        <f t="shared" si="6"/>
        <v>0</v>
      </c>
      <c r="Q25" s="38">
        <f t="shared" si="6"/>
        <v>0</v>
      </c>
      <c r="R25" s="38">
        <f t="shared" si="6"/>
        <v>0</v>
      </c>
      <c r="S25" s="38">
        <f t="shared" si="6"/>
        <v>0</v>
      </c>
      <c r="T25" s="38">
        <f t="shared" si="6"/>
        <v>0</v>
      </c>
      <c r="U25" s="38">
        <f t="shared" si="6"/>
        <v>0</v>
      </c>
      <c r="V25" s="38">
        <f t="shared" si="6"/>
        <v>0</v>
      </c>
      <c r="W25" s="38">
        <f t="shared" si="6"/>
        <v>0</v>
      </c>
      <c r="X25" s="38">
        <f t="shared" si="6"/>
        <v>0</v>
      </c>
      <c r="Y25" s="38">
        <f t="shared" si="6"/>
        <v>0</v>
      </c>
      <c r="Z25" s="38">
        <f t="shared" si="6"/>
        <v>0</v>
      </c>
      <c r="AA25" s="38">
        <f t="shared" si="6"/>
        <v>90</v>
      </c>
      <c r="AB25" s="38">
        <f t="shared" si="6"/>
        <v>777.8</v>
      </c>
      <c r="AC25" s="38">
        <f t="shared" si="6"/>
        <v>780</v>
      </c>
      <c r="AD25" s="38">
        <f t="shared" si="6"/>
        <v>1110</v>
      </c>
      <c r="AE25" s="38">
        <f t="shared" si="6"/>
        <v>1320</v>
      </c>
      <c r="AF25" s="38">
        <f t="shared" si="6"/>
        <v>1420</v>
      </c>
      <c r="AG25" s="38">
        <f t="shared" si="6"/>
        <v>1450</v>
      </c>
      <c r="AH25" s="38">
        <f t="shared" si="6"/>
        <v>1375</v>
      </c>
      <c r="AI25" s="38">
        <f t="shared" si="6"/>
        <v>1320</v>
      </c>
      <c r="AJ25" s="38">
        <f t="shared" si="6"/>
        <v>1020</v>
      </c>
      <c r="AK25" s="38">
        <f t="shared" si="6"/>
        <v>720</v>
      </c>
      <c r="AL25" s="104">
        <f>SUM(AL15:AL24)</f>
        <v>720</v>
      </c>
      <c r="AM25" s="104">
        <f>SUM(AM15:AM24)</f>
        <v>720</v>
      </c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</row>
    <row r="26" spans="2:155" s="15" customFormat="1" ht="6" customHeight="1">
      <c r="B26" s="28"/>
      <c r="C26" s="29"/>
      <c r="D26" s="29"/>
      <c r="E26" s="97"/>
      <c r="F26" s="97"/>
      <c r="G26" s="97"/>
      <c r="H26" s="98"/>
      <c r="I26" s="41"/>
      <c r="J26" s="91"/>
      <c r="K26" s="97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02"/>
      <c r="AM26" s="102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</row>
    <row r="27" spans="2:155" s="15" customFormat="1" ht="16.5" customHeight="1">
      <c r="B27" s="255" t="s">
        <v>300</v>
      </c>
      <c r="C27" s="105"/>
      <c r="D27" s="107" t="s">
        <v>302</v>
      </c>
      <c r="E27" s="112">
        <f>SUMIF($L$10:$DW$10,"&lt;="&amp;$D$2,$L27:$DW27)</f>
        <v>7959</v>
      </c>
      <c r="F27" s="112">
        <f>G27-E27</f>
        <v>3810</v>
      </c>
      <c r="G27" s="112">
        <f>SUMIF($L$10:$DW$10,"&lt;="&amp;$C$2,$L27:$DW27)</f>
        <v>11769</v>
      </c>
      <c r="H27" s="113">
        <f>SUMIF($L$10:$DW$10,"&lt;="&amp;$C$2,$L27:$DW27)-SUMIF($L$10:$DW$10,"&lt;="&amp;$D$2,$L27:$DW27)</f>
        <v>3810</v>
      </c>
      <c r="I27" s="113"/>
      <c r="J27" s="91"/>
      <c r="K27" s="108">
        <f>SUM($L27:$DW27)</f>
        <v>11769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>
        <v>780</v>
      </c>
      <c r="X27" s="20">
        <v>550</v>
      </c>
      <c r="Y27" s="20">
        <v>420</v>
      </c>
      <c r="Z27" s="20">
        <v>720</v>
      </c>
      <c r="AA27" s="20">
        <v>760</v>
      </c>
      <c r="AB27" s="20">
        <v>690</v>
      </c>
      <c r="AC27" s="20">
        <v>710</v>
      </c>
      <c r="AD27" s="20">
        <v>540</v>
      </c>
      <c r="AE27" s="20">
        <v>765</v>
      </c>
      <c r="AF27" s="20">
        <v>750</v>
      </c>
      <c r="AG27" s="20">
        <v>625</v>
      </c>
      <c r="AH27" s="20">
        <v>649</v>
      </c>
      <c r="AI27" s="20">
        <v>690</v>
      </c>
      <c r="AJ27" s="20">
        <v>710</v>
      </c>
      <c r="AK27" s="20">
        <v>800</v>
      </c>
      <c r="AL27" s="102">
        <v>840</v>
      </c>
      <c r="AM27" s="102">
        <v>770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</row>
    <row r="28" spans="2:155" s="15" customFormat="1" ht="16.5" customHeight="1">
      <c r="B28" s="256"/>
      <c r="C28" s="105"/>
      <c r="D28" s="105"/>
      <c r="E28" s="112">
        <f>SUMIF($L$10:$DW$10,"&lt;="&amp;$D$2,$L28:$DW28)</f>
        <v>0</v>
      </c>
      <c r="F28" s="112">
        <f>G28-E28</f>
        <v>0</v>
      </c>
      <c r="G28" s="112">
        <f>SUMIF($L$10:$DW$10,"&lt;="&amp;$C$2,$L28:$DW28)</f>
        <v>0</v>
      </c>
      <c r="H28" s="113">
        <f>SUMIF($L$10:$DW$10,"&lt;="&amp;$C$2,$L28:$DW28)-SUMIF($L$10:$DW$10,"&lt;="&amp;$D$2,$L28:$DW28)</f>
        <v>0</v>
      </c>
      <c r="I28" s="113"/>
      <c r="J28" s="91"/>
      <c r="K28" s="97">
        <f>SUM($L28:$DW28)</f>
        <v>0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102"/>
      <c r="AM28" s="102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</row>
    <row r="29" spans="2:155" s="15" customFormat="1" ht="16.5" customHeight="1">
      <c r="B29" s="253" t="s">
        <v>301</v>
      </c>
      <c r="C29" s="253"/>
      <c r="D29" s="253"/>
      <c r="E29" s="110">
        <f>SUM(E27:E28)</f>
        <v>7959</v>
      </c>
      <c r="F29" s="114">
        <f>SUM(F27:F28)</f>
        <v>3810</v>
      </c>
      <c r="G29" s="114">
        <f>SUM(G27:G28)</f>
        <v>11769</v>
      </c>
      <c r="H29" s="114">
        <f>SUM(H27:H28)</f>
        <v>3810</v>
      </c>
      <c r="I29" s="111"/>
      <c r="J29" s="91"/>
      <c r="K29" s="97">
        <f>SUM(K27:K28)</f>
        <v>11769</v>
      </c>
      <c r="L29" s="20">
        <f t="shared" ref="L29:AX29" si="7">SUM(L27:L28)</f>
        <v>0</v>
      </c>
      <c r="M29" s="20">
        <f t="shared" si="7"/>
        <v>0</v>
      </c>
      <c r="N29" s="20">
        <f t="shared" si="7"/>
        <v>0</v>
      </c>
      <c r="O29" s="20">
        <f t="shared" si="7"/>
        <v>0</v>
      </c>
      <c r="P29" s="20">
        <f t="shared" si="7"/>
        <v>0</v>
      </c>
      <c r="Q29" s="20">
        <f t="shared" si="7"/>
        <v>0</v>
      </c>
      <c r="R29" s="20">
        <f t="shared" si="7"/>
        <v>0</v>
      </c>
      <c r="S29" s="20">
        <f t="shared" si="7"/>
        <v>0</v>
      </c>
      <c r="T29" s="20">
        <f t="shared" si="7"/>
        <v>0</v>
      </c>
      <c r="U29" s="20">
        <f t="shared" si="7"/>
        <v>0</v>
      </c>
      <c r="V29" s="20">
        <f t="shared" si="7"/>
        <v>0</v>
      </c>
      <c r="W29" s="20">
        <f t="shared" si="7"/>
        <v>780</v>
      </c>
      <c r="X29" s="20">
        <f t="shared" si="7"/>
        <v>550</v>
      </c>
      <c r="Y29" s="20">
        <f t="shared" si="7"/>
        <v>420</v>
      </c>
      <c r="Z29" s="20">
        <f t="shared" si="7"/>
        <v>720</v>
      </c>
      <c r="AA29" s="20">
        <f t="shared" si="7"/>
        <v>760</v>
      </c>
      <c r="AB29" s="20">
        <f t="shared" si="7"/>
        <v>690</v>
      </c>
      <c r="AC29" s="20">
        <f t="shared" si="7"/>
        <v>710</v>
      </c>
      <c r="AD29" s="20">
        <f t="shared" si="7"/>
        <v>540</v>
      </c>
      <c r="AE29" s="20">
        <f t="shared" si="7"/>
        <v>765</v>
      </c>
      <c r="AF29" s="20">
        <f t="shared" si="7"/>
        <v>750</v>
      </c>
      <c r="AG29" s="20">
        <f t="shared" si="7"/>
        <v>625</v>
      </c>
      <c r="AH29" s="20">
        <f t="shared" si="7"/>
        <v>649</v>
      </c>
      <c r="AI29" s="20">
        <f t="shared" si="7"/>
        <v>690</v>
      </c>
      <c r="AJ29" s="20">
        <f t="shared" si="7"/>
        <v>710</v>
      </c>
      <c r="AK29" s="20">
        <f t="shared" si="7"/>
        <v>800</v>
      </c>
      <c r="AL29" s="102">
        <f t="shared" si="7"/>
        <v>840</v>
      </c>
      <c r="AM29" s="102">
        <f t="shared" si="7"/>
        <v>770</v>
      </c>
      <c r="AN29" s="44">
        <f t="shared" si="7"/>
        <v>0</v>
      </c>
      <c r="AO29" s="44">
        <f t="shared" si="7"/>
        <v>0</v>
      </c>
      <c r="AP29" s="44">
        <f t="shared" si="7"/>
        <v>0</v>
      </c>
      <c r="AQ29" s="44">
        <f t="shared" si="7"/>
        <v>0</v>
      </c>
      <c r="AR29" s="44">
        <f t="shared" si="7"/>
        <v>0</v>
      </c>
      <c r="AS29" s="44">
        <f t="shared" si="7"/>
        <v>0</v>
      </c>
      <c r="AT29" s="44">
        <f t="shared" si="7"/>
        <v>0</v>
      </c>
      <c r="AU29" s="44">
        <f t="shared" si="7"/>
        <v>0</v>
      </c>
      <c r="AV29" s="44">
        <f t="shared" si="7"/>
        <v>0</v>
      </c>
      <c r="AW29" s="44">
        <f t="shared" si="7"/>
        <v>0</v>
      </c>
      <c r="AX29" s="44">
        <f t="shared" si="7"/>
        <v>0</v>
      </c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</row>
    <row r="30" spans="2:155" s="85" customFormat="1" ht="16.5" customHeight="1">
      <c r="B30" s="252" t="s">
        <v>306</v>
      </c>
      <c r="C30" s="252"/>
      <c r="D30" s="252"/>
      <c r="E30" s="81">
        <f>E29+E25+E14</f>
        <v>17314.399999999998</v>
      </c>
      <c r="F30" s="81">
        <f>F29+F25+F14</f>
        <v>10130</v>
      </c>
      <c r="G30" s="81">
        <f>G29+G25+G14</f>
        <v>27444.399999999998</v>
      </c>
      <c r="H30" s="81">
        <f>H29+H25+H14</f>
        <v>10130</v>
      </c>
      <c r="I30" s="81"/>
      <c r="J30" s="93"/>
      <c r="K30" s="81">
        <f>K29+K25+K14</f>
        <v>27444.399999999998</v>
      </c>
      <c r="L30" s="82">
        <f t="shared" ref="L30:AU30" si="8">L29+L25+L14</f>
        <v>0</v>
      </c>
      <c r="M30" s="82">
        <f t="shared" si="8"/>
        <v>0</v>
      </c>
      <c r="N30" s="82">
        <f t="shared" si="8"/>
        <v>0</v>
      </c>
      <c r="O30" s="82">
        <f t="shared" si="8"/>
        <v>0</v>
      </c>
      <c r="P30" s="82">
        <f t="shared" si="8"/>
        <v>0</v>
      </c>
      <c r="Q30" s="82">
        <f t="shared" si="8"/>
        <v>0</v>
      </c>
      <c r="R30" s="82">
        <f t="shared" si="8"/>
        <v>0</v>
      </c>
      <c r="S30" s="82">
        <f t="shared" si="8"/>
        <v>0</v>
      </c>
      <c r="T30" s="82">
        <f t="shared" si="8"/>
        <v>0</v>
      </c>
      <c r="U30" s="82">
        <f t="shared" si="8"/>
        <v>0</v>
      </c>
      <c r="V30" s="82">
        <f t="shared" si="8"/>
        <v>0</v>
      </c>
      <c r="W30" s="82">
        <f t="shared" si="8"/>
        <v>780</v>
      </c>
      <c r="X30" s="82">
        <f t="shared" si="8"/>
        <v>550</v>
      </c>
      <c r="Y30" s="82">
        <f t="shared" si="8"/>
        <v>530</v>
      </c>
      <c r="Z30" s="82">
        <f t="shared" si="8"/>
        <v>720</v>
      </c>
      <c r="AA30" s="82">
        <f t="shared" si="8"/>
        <v>850</v>
      </c>
      <c r="AB30" s="82">
        <f t="shared" si="8"/>
        <v>1577.8</v>
      </c>
      <c r="AC30" s="82">
        <f t="shared" si="8"/>
        <v>1490</v>
      </c>
      <c r="AD30" s="82">
        <f t="shared" si="8"/>
        <v>1650</v>
      </c>
      <c r="AE30" s="82">
        <f t="shared" si="8"/>
        <v>2085</v>
      </c>
      <c r="AF30" s="82">
        <f t="shared" si="8"/>
        <v>2170</v>
      </c>
      <c r="AG30" s="82">
        <f t="shared" si="8"/>
        <v>2395</v>
      </c>
      <c r="AH30" s="82">
        <f t="shared" si="8"/>
        <v>2516.6</v>
      </c>
      <c r="AI30" s="82">
        <f t="shared" si="8"/>
        <v>3000</v>
      </c>
      <c r="AJ30" s="82">
        <f t="shared" si="8"/>
        <v>2380</v>
      </c>
      <c r="AK30" s="82">
        <f t="shared" si="8"/>
        <v>1700</v>
      </c>
      <c r="AL30" s="106">
        <f t="shared" si="8"/>
        <v>1560</v>
      </c>
      <c r="AM30" s="106">
        <f t="shared" si="8"/>
        <v>1490</v>
      </c>
      <c r="AN30" s="83">
        <f t="shared" si="8"/>
        <v>0</v>
      </c>
      <c r="AO30" s="83">
        <f t="shared" si="8"/>
        <v>0</v>
      </c>
      <c r="AP30" s="83">
        <f t="shared" si="8"/>
        <v>0</v>
      </c>
      <c r="AQ30" s="83">
        <f t="shared" si="8"/>
        <v>0</v>
      </c>
      <c r="AR30" s="83">
        <f t="shared" si="8"/>
        <v>0</v>
      </c>
      <c r="AS30" s="83">
        <f t="shared" si="8"/>
        <v>0</v>
      </c>
      <c r="AT30" s="83">
        <f t="shared" si="8"/>
        <v>0</v>
      </c>
      <c r="AU30" s="83">
        <f t="shared" si="8"/>
        <v>0</v>
      </c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4"/>
      <c r="DY30" s="84"/>
      <c r="DZ30" s="84"/>
      <c r="EA30" s="84"/>
      <c r="EB30" s="84"/>
      <c r="EC30" s="84"/>
      <c r="ED30" s="84"/>
      <c r="EE30" s="84"/>
      <c r="EF30" s="84"/>
      <c r="EG30" s="84"/>
      <c r="EH30" s="84"/>
      <c r="EI30" s="84"/>
      <c r="EJ30" s="84"/>
      <c r="EK30" s="84"/>
      <c r="EL30" s="84"/>
      <c r="EM30" s="84"/>
      <c r="EN30" s="84"/>
      <c r="EO30" s="84"/>
      <c r="EP30" s="84"/>
      <c r="EQ30" s="84"/>
      <c r="ER30" s="84"/>
      <c r="ES30" s="84"/>
      <c r="ET30" s="84"/>
      <c r="EU30" s="84"/>
      <c r="EV30" s="84"/>
      <c r="EW30" s="84"/>
      <c r="EX30" s="84"/>
      <c r="EY30" s="84"/>
    </row>
    <row r="31" spans="2:155">
      <c r="J31" s="33"/>
      <c r="K31" s="33"/>
    </row>
    <row r="32" spans="2:155" hidden="1">
      <c r="B32" s="15"/>
      <c r="C32" s="15"/>
      <c r="D32" s="18" t="s">
        <v>163</v>
      </c>
      <c r="E32" s="18"/>
      <c r="F32" s="18"/>
      <c r="G32" s="18"/>
      <c r="H32" s="18"/>
      <c r="I32" s="18"/>
      <c r="J32" s="94"/>
      <c r="K32" s="94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 spans="2:155" hidden="1">
      <c r="B33" s="15"/>
      <c r="C33" s="15"/>
      <c r="D33" s="18"/>
      <c r="E33" s="18"/>
      <c r="F33" s="18"/>
      <c r="G33" s="18"/>
      <c r="H33" s="18"/>
      <c r="I33" s="18"/>
      <c r="J33" s="94"/>
      <c r="K33" s="94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</row>
    <row r="34" spans="2:155" hidden="1">
      <c r="B34" s="15"/>
      <c r="C34" s="15"/>
      <c r="D34" s="18" t="s">
        <v>162</v>
      </c>
      <c r="E34" s="18"/>
      <c r="F34" s="18"/>
      <c r="G34" s="18"/>
      <c r="H34" s="18"/>
      <c r="I34" s="18"/>
      <c r="J34" s="94"/>
      <c r="K34" s="94"/>
      <c r="L34" s="17">
        <f>+L30+L32</f>
        <v>0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>
        <f t="shared" ref="AA34:AK34" si="9">+AA30+AA32</f>
        <v>850</v>
      </c>
      <c r="AB34" s="17">
        <f t="shared" si="9"/>
        <v>1577.8</v>
      </c>
      <c r="AC34" s="17">
        <f t="shared" si="9"/>
        <v>1490</v>
      </c>
      <c r="AD34" s="17">
        <f t="shared" si="9"/>
        <v>1650</v>
      </c>
      <c r="AE34" s="17">
        <f t="shared" si="9"/>
        <v>2085</v>
      </c>
      <c r="AF34" s="17">
        <f t="shared" si="9"/>
        <v>2170</v>
      </c>
      <c r="AG34" s="17">
        <f t="shared" si="9"/>
        <v>2395</v>
      </c>
      <c r="AH34" s="17">
        <f t="shared" si="9"/>
        <v>2516.6</v>
      </c>
      <c r="AI34" s="17">
        <f t="shared" si="9"/>
        <v>3000</v>
      </c>
      <c r="AJ34" s="17">
        <f t="shared" si="9"/>
        <v>2380</v>
      </c>
      <c r="AK34" s="17">
        <f t="shared" si="9"/>
        <v>1700</v>
      </c>
    </row>
    <row r="35" spans="2:155" ht="36" hidden="1" customHeight="1">
      <c r="B35" s="16"/>
      <c r="C35" s="16"/>
      <c r="D35" s="16"/>
      <c r="E35" s="16"/>
      <c r="F35" s="16"/>
      <c r="G35" s="16"/>
      <c r="H35" s="16"/>
      <c r="I35" s="16"/>
      <c r="J35" s="95"/>
      <c r="K35" s="95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</row>
    <row r="36" spans="2:155" s="15" customFormat="1" ht="28.5" hidden="1" customHeight="1">
      <c r="B36" s="16"/>
      <c r="C36" s="16"/>
      <c r="D36" s="16"/>
      <c r="E36" s="16"/>
      <c r="F36" s="16"/>
      <c r="G36" s="16"/>
      <c r="H36" s="16"/>
      <c r="I36" s="16"/>
      <c r="J36" s="95"/>
      <c r="K36" s="95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</row>
    <row r="37" spans="2:155" hidden="1">
      <c r="C37" s="15" t="s">
        <v>161</v>
      </c>
      <c r="J37" s="33"/>
      <c r="K37" s="33"/>
    </row>
    <row r="38" spans="2:155" hidden="1">
      <c r="J38" s="33"/>
      <c r="K38" s="33"/>
    </row>
    <row r="39" spans="2:155">
      <c r="J39" s="33"/>
      <c r="K39" s="33"/>
    </row>
    <row r="40" spans="2:155">
      <c r="J40" s="33"/>
      <c r="K40" s="33"/>
    </row>
    <row r="41" spans="2:155">
      <c r="J41" s="33"/>
      <c r="K41" s="33"/>
    </row>
  </sheetData>
  <mergeCells count="22">
    <mergeCell ref="B30:D30"/>
    <mergeCell ref="K8:K10"/>
    <mergeCell ref="E8:E10"/>
    <mergeCell ref="F8:G8"/>
    <mergeCell ref="H8:H10"/>
    <mergeCell ref="I8:I10"/>
    <mergeCell ref="B27:B28"/>
    <mergeCell ref="B14:D14"/>
    <mergeCell ref="B5:I5"/>
    <mergeCell ref="G7:I7"/>
    <mergeCell ref="B8:B10"/>
    <mergeCell ref="C8:C10"/>
    <mergeCell ref="D8:D10"/>
    <mergeCell ref="L8:AR8"/>
    <mergeCell ref="AS8:CS8"/>
    <mergeCell ref="B29:D29"/>
    <mergeCell ref="B11:B13"/>
    <mergeCell ref="CT8:DW8"/>
    <mergeCell ref="F9:F10"/>
    <mergeCell ref="G9:G10"/>
    <mergeCell ref="B16:B24"/>
    <mergeCell ref="B25:D25"/>
  </mergeCells>
  <phoneticPr fontId="1" type="noConversion"/>
  <printOptions horizontalCentered="1"/>
  <pageMargins left="0.19685039370078741" right="0.19685039370078741" top="0.19685039370078741" bottom="0.15748031496062992" header="0.74803149606299213" footer="0.15748031496062992"/>
  <pageSetup paperSize="9" scale="6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Summary</vt:lpstr>
      <vt:lpstr>CWP (Monthly)</vt:lpstr>
      <vt:lpstr>variation (Monthly)</vt:lpstr>
      <vt:lpstr>Infrastructural (Monthly)</vt:lpstr>
      <vt:lpstr>'CWP (Monthly)'!Print_Area</vt:lpstr>
      <vt:lpstr>'Infrastructural (Monthly)'!Print_Area</vt:lpstr>
      <vt:lpstr>Summary!Print_Area</vt:lpstr>
      <vt:lpstr>'variation (Monthly)'!Print_Area</vt:lpstr>
      <vt:lpstr>'CWP (Monthly)'!Print_Titles</vt:lpstr>
    </vt:vector>
  </TitlesOfParts>
  <Company>두산중공업(주)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최화식(Hwasik Choi) 두산중공업</dc:creator>
  <cp:lastModifiedBy>Projet Koniambo</cp:lastModifiedBy>
  <cp:lastPrinted>2010-12-08T01:18:25Z</cp:lastPrinted>
  <dcterms:created xsi:type="dcterms:W3CDTF">2010-11-10T02:13:52Z</dcterms:created>
  <dcterms:modified xsi:type="dcterms:W3CDTF">2010-12-20T05:04:00Z</dcterms:modified>
</cp:coreProperties>
</file>