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CONSEGNA PROPOSTA\"/>
    </mc:Choice>
  </mc:AlternateContent>
  <xr:revisionPtr revIDLastSave="0" documentId="13_ncr:1_{5ADAA9CA-0261-4243-979F-77B3C02A52BC}" xr6:coauthVersionLast="45" xr6:coauthVersionMax="45" xr10:uidLastSave="{00000000-0000-0000-0000-000000000000}"/>
  <bookViews>
    <workbookView xWindow="-120" yWindow="-120" windowWidth="20730" windowHeight="11160" xr2:uid="{671DEA94-5FEB-4235-AD3D-F4EEBC57C788}"/>
  </bookViews>
  <sheets>
    <sheet name="Sheet1" sheetId="1" r:id="rId1"/>
  </sheets>
  <calcPr calcId="191029" iterate="1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L8" i="1"/>
  <c r="L7" i="1"/>
  <c r="K8" i="1"/>
  <c r="K7" i="1"/>
  <c r="F8" i="1"/>
  <c r="F7" i="1"/>
  <c r="F6" i="1"/>
  <c r="F5" i="1"/>
  <c r="F4" i="1"/>
  <c r="F3" i="1"/>
  <c r="E6" i="1"/>
  <c r="E5" i="1"/>
  <c r="E4" i="1"/>
  <c r="E3" i="1"/>
  <c r="J8" i="1" l="1"/>
  <c r="J7" i="1"/>
  <c r="C4" i="1"/>
  <c r="C5" i="1"/>
  <c r="C6" i="1"/>
  <c r="C3" i="1"/>
  <c r="G7" i="1"/>
  <c r="C7" i="1" l="1"/>
  <c r="G8" i="1"/>
  <c r="C8" i="1" l="1"/>
  <c r="E7" i="1" l="1"/>
  <c r="E8" i="1" l="1"/>
  <c r="D8" i="1" s="1"/>
  <c r="D7" i="1"/>
  <c r="H3" i="1"/>
  <c r="I5" i="1"/>
  <c r="I3" i="1"/>
  <c r="I4" i="1"/>
  <c r="I6" i="1"/>
  <c r="D3" i="1"/>
  <c r="D4" i="1"/>
  <c r="D5" i="1"/>
  <c r="D6" i="1"/>
  <c r="H4" i="1" l="1"/>
  <c r="H6" i="1"/>
  <c r="H5" i="1"/>
</calcChain>
</file>

<file path=xl/sharedStrings.xml><?xml version="1.0" encoding="utf-8"?>
<sst xmlns="http://schemas.openxmlformats.org/spreadsheetml/2006/main" count="29" uniqueCount="29">
  <si>
    <t>TOTAL NORMAL COST</t>
  </si>
  <si>
    <t>NORMAL DIRECT COST</t>
  </si>
  <si>
    <t>NORMAL OVERHEAD COST</t>
  </si>
  <si>
    <t>SCENARIO</t>
  </si>
  <si>
    <t>BASIC SCENARIO + OPTION A</t>
  </si>
  <si>
    <t>BASIC SCENARIO + OPTION B</t>
  </si>
  <si>
    <t xml:space="preserve">NORMAL DURATION </t>
  </si>
  <si>
    <t>RBM TOTAL DURATION</t>
  </si>
  <si>
    <t>RISK MITIGATION COST</t>
  </si>
  <si>
    <t>TOTAL DURATION</t>
  </si>
  <si>
    <t>NORMAL COST VARIATION</t>
  </si>
  <si>
    <t>NORMAL DURATION VARIATION</t>
  </si>
  <si>
    <t>Normal situation (without considering the risks)</t>
  </si>
  <si>
    <t>Risk analysis</t>
  </si>
  <si>
    <t>RISK COST</t>
  </si>
  <si>
    <t>RBM
OVERHEAD COST</t>
  </si>
  <si>
    <t>BEST SCENARIO WITH RISKS, BEFORE MITIGATION</t>
  </si>
  <si>
    <t>BASIC SCENARIO (AFTER FAQ)</t>
  </si>
  <si>
    <t>Maritime transport is not on the critical path so it is not necessary to use air transport as it will only increase the costs</t>
  </si>
  <si>
    <t>From the basic scenario we tried to test option A and option B</t>
  </si>
  <si>
    <t>We saw that option B is convenient and therefore crashed on Vietnamese teams</t>
  </si>
  <si>
    <t>BEST SCENARIO WITH RISK COST AND RISK MITIGATION</t>
  </si>
  <si>
    <t>We continued our analysis adding the cost of risks and the duration due to the realization of the risks</t>
  </si>
  <si>
    <t>We have mitigated risks, thereby reducing the cost and duration of the risks</t>
  </si>
  <si>
    <t>Comment on the table of changes in costs and durations based on the scenarios</t>
  </si>
  <si>
    <t>RBM (RISK COST + OVERHEAD COST + MITIGATION)</t>
  </si>
  <si>
    <t>Through the choice of Option B and the crashing we were able to reduce the total duration of the project so that the increase of direct costs remains lower than the decrease in indirect costs</t>
  </si>
  <si>
    <t>Through risk mitigation, we were able to reduce the probability and impact of each risk, thus reducing the maximum delay and the economic impact of the risks</t>
  </si>
  <si>
    <t>BEST SCENARIO (option B + crash on Vietnamese teams)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</si>
</sst>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VND]_-;\-* #,##0.00\ [$VND]_-;_-* &quot;-&quot;??\ [$VND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44" fontId="0" fillId="7" borderId="10" xfId="1" applyFont="1" applyFill="1" applyBorder="1" applyAlignment="1">
      <alignment vertical="center" wrapText="1"/>
    </xf>
    <xf numFmtId="44" fontId="0" fillId="7" borderId="11" xfId="1" applyFont="1" applyFill="1" applyBorder="1" applyAlignment="1">
      <alignment vertical="center" wrapText="1"/>
    </xf>
    <xf numFmtId="44" fontId="0" fillId="7" borderId="1" xfId="1" applyFont="1" applyFill="1" applyBorder="1" applyAlignment="1">
      <alignment vertical="center" wrapText="1"/>
    </xf>
    <xf numFmtId="44" fontId="0" fillId="7" borderId="6" xfId="1" applyFont="1" applyFill="1" applyBorder="1" applyAlignment="1">
      <alignment vertical="center" wrapText="1"/>
    </xf>
    <xf numFmtId="44" fontId="0" fillId="7" borderId="16" xfId="0" applyNumberFormat="1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0" fontId="0" fillId="5" borderId="24" xfId="0" applyFill="1" applyBorder="1" applyAlignment="1">
      <alignment vertical="center" wrapText="1"/>
    </xf>
    <xf numFmtId="44" fontId="0" fillId="7" borderId="23" xfId="1" applyFont="1" applyFill="1" applyBorder="1" applyAlignment="1">
      <alignment vertical="center" wrapText="1"/>
    </xf>
    <xf numFmtId="44" fontId="0" fillId="7" borderId="24" xfId="1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10" borderId="21" xfId="0" applyFill="1" applyBorder="1" applyAlignment="1">
      <alignment vertical="center" wrapText="1"/>
    </xf>
    <xf numFmtId="0" fontId="0" fillId="11" borderId="28" xfId="0" applyFill="1" applyBorder="1" applyAlignment="1">
      <alignment vertical="center" wrapText="1"/>
    </xf>
    <xf numFmtId="0" fontId="0" fillId="11" borderId="29" xfId="0" applyFill="1" applyBorder="1" applyAlignment="1">
      <alignment vertical="center" wrapText="1"/>
    </xf>
    <xf numFmtId="0" fontId="0" fillId="11" borderId="30" xfId="0" applyFill="1" applyBorder="1" applyAlignment="1">
      <alignment vertical="center" wrapText="1"/>
    </xf>
    <xf numFmtId="0" fontId="0" fillId="11" borderId="31" xfId="0" applyFill="1" applyBorder="1" applyAlignment="1">
      <alignment vertical="center" wrapText="1"/>
    </xf>
    <xf numFmtId="0" fontId="0" fillId="11" borderId="32" xfId="0" applyFill="1" applyBorder="1" applyAlignment="1">
      <alignment vertical="center" wrapText="1"/>
    </xf>
    <xf numFmtId="0" fontId="0" fillId="4" borderId="14" xfId="0" applyFill="1" applyBorder="1" applyAlignment="1">
      <alignment horizontal="center" vertical="center" wrapText="1"/>
    </xf>
    <xf numFmtId="44" fontId="0" fillId="7" borderId="15" xfId="0" applyNumberFormat="1" applyFill="1" applyBorder="1" applyAlignment="1">
      <alignment vertical="center" wrapText="1"/>
    </xf>
    <xf numFmtId="44" fontId="0" fillId="7" borderId="25" xfId="0" applyNumberFormat="1" applyFill="1" applyBorder="1" applyAlignment="1">
      <alignment vertical="center" wrapText="1"/>
    </xf>
    <xf numFmtId="2" fontId="0" fillId="5" borderId="10" xfId="0" applyNumberFormat="1" applyFill="1" applyBorder="1" applyAlignment="1">
      <alignment vertical="center" wrapText="1"/>
    </xf>
    <xf numFmtId="2" fontId="0" fillId="5" borderId="1" xfId="0" applyNumberFormat="1" applyFill="1" applyBorder="1" applyAlignment="1">
      <alignment vertical="center" wrapText="1"/>
    </xf>
    <xf numFmtId="2" fontId="0" fillId="5" borderId="23" xfId="0" applyNumberFormat="1" applyFill="1" applyBorder="1" applyAlignment="1">
      <alignment vertical="center" wrapText="1"/>
    </xf>
    <xf numFmtId="2" fontId="0" fillId="5" borderId="3" xfId="0" applyNumberFormat="1" applyFill="1" applyBorder="1" applyAlignment="1">
      <alignment vertical="center" wrapText="1"/>
    </xf>
    <xf numFmtId="2" fontId="0" fillId="5" borderId="8" xfId="0" applyNumberFormat="1" applyFill="1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2" fontId="0" fillId="9" borderId="26" xfId="0" applyNumberFormat="1" applyFill="1" applyBorder="1" applyAlignment="1">
      <alignment vertical="center" wrapText="1"/>
    </xf>
    <xf numFmtId="2" fontId="0" fillId="9" borderId="18" xfId="0" applyNumberFormat="1" applyFill="1" applyBorder="1" applyAlignment="1">
      <alignment vertical="center" wrapText="1"/>
    </xf>
    <xf numFmtId="2" fontId="0" fillId="9" borderId="19" xfId="0" applyNumberFormat="1" applyFill="1" applyBorder="1" applyAlignment="1">
      <alignment vertical="center" wrapText="1"/>
    </xf>
    <xf numFmtId="164" fontId="0" fillId="5" borderId="15" xfId="1" applyNumberFormat="1" applyFont="1" applyFill="1" applyBorder="1" applyAlignment="1">
      <alignment vertical="center" wrapText="1"/>
    </xf>
    <xf numFmtId="164" fontId="0" fillId="5" borderId="10" xfId="1" applyNumberFormat="1" applyFont="1" applyFill="1" applyBorder="1" applyAlignment="1">
      <alignment vertical="center" wrapText="1"/>
    </xf>
    <xf numFmtId="164" fontId="0" fillId="5" borderId="16" xfId="1" applyNumberFormat="1" applyFont="1" applyFill="1" applyBorder="1" applyAlignment="1">
      <alignment vertical="center" wrapText="1"/>
    </xf>
    <xf numFmtId="164" fontId="0" fillId="5" borderId="1" xfId="1" applyNumberFormat="1" applyFont="1" applyFill="1" applyBorder="1" applyAlignment="1">
      <alignment vertical="center" wrapText="1"/>
    </xf>
    <xf numFmtId="164" fontId="0" fillId="5" borderId="25" xfId="1" applyNumberFormat="1" applyFont="1" applyFill="1" applyBorder="1" applyAlignment="1">
      <alignment vertical="center" wrapText="1"/>
    </xf>
    <xf numFmtId="164" fontId="0" fillId="5" borderId="23" xfId="1" applyNumberFormat="1" applyFont="1" applyFill="1" applyBorder="1" applyAlignment="1">
      <alignment vertical="center" wrapText="1"/>
    </xf>
    <xf numFmtId="164" fontId="0" fillId="5" borderId="27" xfId="1" applyNumberFormat="1" applyFont="1" applyFill="1" applyBorder="1" applyAlignment="1">
      <alignment vertical="center" wrapText="1"/>
    </xf>
    <xf numFmtId="164" fontId="0" fillId="5" borderId="3" xfId="0" applyNumberFormat="1" applyFill="1" applyBorder="1" applyAlignment="1">
      <alignment vertical="center" wrapText="1"/>
    </xf>
    <xf numFmtId="164" fontId="0" fillId="5" borderId="3" xfId="1" applyNumberFormat="1" applyFont="1" applyFill="1" applyBorder="1" applyAlignment="1">
      <alignment vertical="center" wrapText="1"/>
    </xf>
    <xf numFmtId="164" fontId="0" fillId="5" borderId="17" xfId="1" applyNumberFormat="1" applyFont="1" applyFill="1" applyBorder="1" applyAlignment="1">
      <alignment vertical="center" wrapText="1"/>
    </xf>
    <xf numFmtId="164" fontId="0" fillId="5" borderId="8" xfId="0" applyNumberFormat="1" applyFill="1" applyBorder="1" applyAlignment="1">
      <alignment vertical="center" wrapText="1"/>
    </xf>
    <xf numFmtId="164" fontId="0" fillId="5" borderId="8" xfId="1" applyNumberFormat="1" applyFont="1" applyFill="1" applyBorder="1" applyAlignment="1">
      <alignment vertical="center" wrapText="1"/>
    </xf>
    <xf numFmtId="164" fontId="0" fillId="5" borderId="10" xfId="0" applyNumberForma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164" fontId="0" fillId="5" borderId="23" xfId="0" applyNumberFormat="1" applyFill="1" applyBorder="1" applyAlignment="1">
      <alignment horizontal="left" vertical="center" wrapText="1"/>
    </xf>
    <xf numFmtId="164" fontId="0" fillId="5" borderId="3" xfId="0" applyNumberFormat="1" applyFill="1" applyBorder="1" applyAlignment="1">
      <alignment horizontal="left" vertical="center" wrapText="1"/>
    </xf>
    <xf numFmtId="164" fontId="0" fillId="5" borderId="8" xfId="0" applyNumberFormat="1" applyFill="1" applyBorder="1" applyAlignment="1">
      <alignment horizontal="left" vertical="center" wrapText="1"/>
    </xf>
    <xf numFmtId="164" fontId="0" fillId="7" borderId="27" xfId="0" applyNumberFormat="1" applyFill="1" applyBorder="1" applyAlignment="1">
      <alignment vertical="center" wrapText="1"/>
    </xf>
    <xf numFmtId="164" fontId="0" fillId="7" borderId="3" xfId="1" applyNumberFormat="1" applyFont="1" applyFill="1" applyBorder="1" applyAlignment="1">
      <alignment vertical="center" wrapText="1"/>
    </xf>
    <xf numFmtId="164" fontId="0" fillId="7" borderId="17" xfId="0" applyNumberFormat="1" applyFill="1" applyBorder="1" applyAlignment="1">
      <alignment vertical="center" wrapText="1"/>
    </xf>
    <xf numFmtId="164" fontId="0" fillId="7" borderId="8" xfId="1" applyNumberFormat="1" applyFont="1" applyFill="1" applyBorder="1" applyAlignment="1">
      <alignment vertical="center"/>
    </xf>
    <xf numFmtId="164" fontId="0" fillId="7" borderId="8" xfId="1" applyNumberFormat="1" applyFont="1" applyFill="1" applyBorder="1" applyAlignment="1">
      <alignment vertical="center" wrapText="1"/>
    </xf>
    <xf numFmtId="164" fontId="0" fillId="7" borderId="4" xfId="1" applyNumberFormat="1" applyFont="1" applyFill="1" applyBorder="1" applyAlignment="1">
      <alignment vertical="center" wrapText="1"/>
    </xf>
    <xf numFmtId="164" fontId="0" fillId="7" borderId="9" xfId="1" applyNumberFormat="1" applyFont="1" applyFill="1" applyBorder="1" applyAlignment="1">
      <alignment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13" borderId="5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12" borderId="34" xfId="0" applyFont="1" applyFill="1" applyBorder="1" applyAlignment="1">
      <alignment horizontal="left" vertical="center"/>
    </xf>
    <xf numFmtId="0" fontId="2" fillId="12" borderId="12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0" fillId="13" borderId="33" xfId="0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0" fillId="13" borderId="11" xfId="0" applyFill="1" applyBorder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situation (without considering the risks)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TOTAL NORMAL COST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Sheet1!$D$3:$D$6</c:f>
              <c:numCache>
                <c:formatCode>_-* #,##0.00\ [$VND]_-;\-* #,##0.00\ [$VND]_-;_-* "-"??\ [$VND]_-;_-@_-</c:formatCode>
                <c:ptCount val="4"/>
                <c:pt idx="0">
                  <c:v>921929845860</c:v>
                </c:pt>
                <c:pt idx="1">
                  <c:v>921843129996</c:v>
                </c:pt>
                <c:pt idx="2">
                  <c:v>917986208940</c:v>
                </c:pt>
                <c:pt idx="3">
                  <c:v>917011295892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2-44A4-B8AD-7705EFF92DEA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NORMAL DIRECT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Sheet1!$G$3:$G$6</c:f>
              <c:numCache>
                <c:formatCode>0.00</c:formatCode>
                <c:ptCount val="4"/>
                <c:pt idx="0">
                  <c:v>601.97</c:v>
                </c:pt>
                <c:pt idx="1">
                  <c:v>484.5</c:v>
                </c:pt>
                <c:pt idx="2">
                  <c:v>432.8</c:v>
                </c:pt>
                <c:pt idx="3">
                  <c:v>427.12</c:v>
                </c:pt>
              </c:numCache>
            </c:numRef>
          </c:cat>
          <c:val>
            <c:numRef>
              <c:f>Sheet1!$E$3:$E$6</c:f>
              <c:numCache>
                <c:formatCode>_-* #,##0.00\ [$VND]_-;\-* #,##0.00\ [$VND]_-;_-* "-"??\ [$VND]_-;_-@_-</c:formatCode>
                <c:ptCount val="4"/>
                <c:pt idx="0">
                  <c:v>790690754340</c:v>
                </c:pt>
                <c:pt idx="1">
                  <c:v>816214377996</c:v>
                </c:pt>
                <c:pt idx="2">
                  <c:v>823628884140</c:v>
                </c:pt>
                <c:pt idx="3">
                  <c:v>823892301972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4A4-B8AD-7705EFF92DEA}"/>
            </c:ext>
          </c:extLst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NORMAL OVERHEAD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Sheet1!$F$3:$F$6</c:f>
              <c:numCache>
                <c:formatCode>_-* #,##0.00\ [$VND]_-;\-* #,##0.00\ [$VND]_-;_-* "-"??\ [$VND]_-;_-@_-</c:formatCode>
                <c:ptCount val="4"/>
                <c:pt idx="0">
                  <c:v>131239091520</c:v>
                </c:pt>
                <c:pt idx="1">
                  <c:v>105628752000</c:v>
                </c:pt>
                <c:pt idx="2">
                  <c:v>94357324800</c:v>
                </c:pt>
                <c:pt idx="3">
                  <c:v>93118993920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2-44A4-B8AD-7705EFF9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50592"/>
        <c:axId val="564544688"/>
      </c:lineChart>
      <c:catAx>
        <c:axId val="5645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44688"/>
        <c:crosses val="autoZero"/>
        <c:auto val="1"/>
        <c:lblAlgn val="ctr"/>
        <c:lblOffset val="100"/>
        <c:noMultiLvlLbl val="0"/>
      </c:catAx>
      <c:valAx>
        <c:axId val="564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\ [$VND]_-;\-* #,##0.00\ [$VND]_-;_-* &quot;-&quot;??\ [$VND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Sheet1!$J$2</c:f>
              <c:strCache>
                <c:ptCount val="1"/>
                <c:pt idx="0">
                  <c:v>RBM (RISK COST + OVERHEAD COST + MITIGATION)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Sheet1!$M$7:$M$8</c:f>
              <c:numCache>
                <c:formatCode>General</c:formatCode>
                <c:ptCount val="2"/>
                <c:pt idx="0">
                  <c:v>67.11290000000001</c:v>
                </c:pt>
                <c:pt idx="1">
                  <c:v>51.848399999999998</c:v>
                </c:pt>
              </c:numCache>
            </c:numRef>
          </c:cat>
          <c:val>
            <c:numRef>
              <c:f>Sheet1!$J$7:$J$8</c:f>
              <c:numCache>
                <c:formatCode>_-* #,##0.00\ [$VND]_-;\-* #,##0.00\ [$VND]_-;_-* "-"??\ [$VND]_-;_-@_-</c:formatCode>
                <c:ptCount val="2"/>
                <c:pt idx="0">
                  <c:v>76433285505.069992</c:v>
                </c:pt>
                <c:pt idx="1">
                  <c:v>50022664036.849976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1B1-8AC6-78C88AB02890}"/>
            </c:ext>
          </c:extLst>
        </c:ser>
        <c:ser>
          <c:idx val="0"/>
          <c:order val="1"/>
          <c:tx>
            <c:strRef>
              <c:f>Sheet1!$K$2</c:f>
              <c:strCache>
                <c:ptCount val="1"/>
                <c:pt idx="0">
                  <c:v>RISK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Sheet1!$M$7:$M$8</c:f>
              <c:numCache>
                <c:formatCode>General</c:formatCode>
                <c:ptCount val="2"/>
                <c:pt idx="0">
                  <c:v>67.11290000000001</c:v>
                </c:pt>
                <c:pt idx="1">
                  <c:v>51.848399999999998</c:v>
                </c:pt>
              </c:numCache>
            </c:numRef>
          </c:cat>
          <c:val>
            <c:numRef>
              <c:f>Sheet1!$K$7:$K$8</c:f>
              <c:numCache>
                <c:formatCode>_-* #,##0.00\ [$VND]_-;\-* #,##0.00\ [$VND]_-;_-* "-"??\ [$VND]_-;_-@_-</c:formatCode>
                <c:ptCount val="2"/>
                <c:pt idx="0">
                  <c:v>61801599498.669991</c:v>
                </c:pt>
                <c:pt idx="1">
                  <c:v>28741926062.449974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D-41B1-8AC6-78C88AB02890}"/>
            </c:ext>
          </c:extLst>
        </c:ser>
        <c:ser>
          <c:idx val="1"/>
          <c:order val="2"/>
          <c:tx>
            <c:v>RBM OVERHEAD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Sheet1!$M$7:$M$8</c:f>
              <c:numCache>
                <c:formatCode>General</c:formatCode>
                <c:ptCount val="2"/>
                <c:pt idx="0">
                  <c:v>67.11290000000001</c:v>
                </c:pt>
                <c:pt idx="1">
                  <c:v>51.848399999999998</c:v>
                </c:pt>
              </c:numCache>
            </c:numRef>
          </c:cat>
          <c:val>
            <c:numRef>
              <c:f>Sheet1!$L$7:$L$8</c:f>
              <c:numCache>
                <c:formatCode>_-* #,##0.00\ [$VND]_-;\-* #,##0.00\ [$VND]_-;_-* "-"??\ [$VND]_-;_-@_-</c:formatCode>
                <c:ptCount val="2"/>
                <c:pt idx="0">
                  <c:v>14631686006.400002</c:v>
                </c:pt>
                <c:pt idx="1">
                  <c:v>11303780774.4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1B1-8AC6-78C88AB02890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RISK MITIGATION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Sheet1!$M$7:$M$8</c:f>
              <c:numCache>
                <c:formatCode>General</c:formatCode>
                <c:ptCount val="2"/>
                <c:pt idx="0">
                  <c:v>67.11290000000001</c:v>
                </c:pt>
                <c:pt idx="1">
                  <c:v>51.848399999999998</c:v>
                </c:pt>
              </c:numCache>
            </c:numRef>
          </c:cat>
          <c:val>
            <c:numRef>
              <c:f>Sheet1!$N$7:$N$8</c:f>
              <c:numCache>
                <c:formatCode>_-* #,##0.00\ [$VND]_-;\-* #,##0.00\ [$VND]_-;_-* "-"??\ [$VND]_-;_-@_-</c:formatCode>
                <c:ptCount val="2"/>
                <c:pt idx="0">
                  <c:v>0</c:v>
                </c:pt>
                <c:pt idx="1">
                  <c:v>9976957200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D-41B1-8AC6-78C88AB0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50592"/>
        <c:axId val="564544688"/>
      </c:lineChart>
      <c:catAx>
        <c:axId val="5645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44688"/>
        <c:crosses val="autoZero"/>
        <c:auto val="1"/>
        <c:lblAlgn val="ctr"/>
        <c:lblOffset val="100"/>
        <c:noMultiLvlLbl val="0"/>
      </c:catAx>
      <c:valAx>
        <c:axId val="564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\ [$VND]_-;\-* #,##0.00\ [$VND]_-;_-* &quot;-&quot;??\ [$VND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16</xdr:row>
      <xdr:rowOff>41910</xdr:rowOff>
    </xdr:from>
    <xdr:to>
      <xdr:col>6</xdr:col>
      <xdr:colOff>685800</xdr:colOff>
      <xdr:row>31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9BDCE-5607-45EA-982E-4C14D683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16</xdr:row>
      <xdr:rowOff>53340</xdr:rowOff>
    </xdr:from>
    <xdr:to>
      <xdr:col>13</xdr:col>
      <xdr:colOff>853440</xdr:colOff>
      <xdr:row>31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7C0C2-D249-4D5F-9C2F-1A139419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C1DB-B47D-4B0C-A07E-78CCC7ADEE20}">
  <dimension ref="B1:O33"/>
  <sheetViews>
    <sheetView tabSelected="1" topLeftCell="F16" zoomScale="84" zoomScaleNormal="84" workbookViewId="0"/>
  </sheetViews>
  <sheetFormatPr defaultColWidth="8.85546875" defaultRowHeight="15" x14ac:dyDescent="0.25"/>
  <cols>
    <col min="1" max="1" width="2.85546875" style="1" customWidth="1"/>
    <col min="2" max="2" width="25.7109375" style="1" customWidth="1"/>
    <col min="3" max="3" width="10.28515625" style="1" customWidth="1"/>
    <col min="4" max="4" width="29.28515625" style="1" customWidth="1"/>
    <col min="5" max="5" width="26.5703125" style="1" customWidth="1"/>
    <col min="6" max="6" width="26.7109375" style="1" customWidth="1"/>
    <col min="7" max="7" width="10.7109375" style="1" bestFit="1" customWidth="1"/>
    <col min="8" max="8" width="25.140625" style="1" customWidth="1"/>
    <col min="9" max="9" width="13" style="1" customWidth="1"/>
    <col min="10" max="10" width="28" style="1" customWidth="1"/>
    <col min="11" max="11" width="21.85546875" style="1" bestFit="1" customWidth="1"/>
    <col min="12" max="12" width="26.140625" style="1" customWidth="1"/>
    <col min="13" max="13" width="10" style="1" customWidth="1"/>
    <col min="14" max="14" width="25.28515625" style="1" customWidth="1"/>
    <col min="15" max="15" width="23.140625" style="1" customWidth="1"/>
    <col min="16" max="16384" width="8.85546875" style="1"/>
  </cols>
  <sheetData>
    <row r="1" spans="2:15" ht="15.75" thickBot="1" x14ac:dyDescent="0.3">
      <c r="D1" s="77" t="s">
        <v>12</v>
      </c>
      <c r="E1" s="78"/>
      <c r="F1" s="78"/>
      <c r="G1" s="78"/>
      <c r="H1" s="78"/>
      <c r="I1" s="79"/>
      <c r="J1" s="80" t="s">
        <v>13</v>
      </c>
      <c r="K1" s="81"/>
      <c r="L1" s="81"/>
      <c r="M1" s="81"/>
      <c r="N1" s="82"/>
    </row>
    <row r="2" spans="2:15" s="2" customFormat="1" ht="60.75" thickBot="1" x14ac:dyDescent="0.3">
      <c r="B2" s="23" t="s">
        <v>3</v>
      </c>
      <c r="C2" s="37" t="s">
        <v>9</v>
      </c>
      <c r="D2" s="29" t="s">
        <v>0</v>
      </c>
      <c r="E2" s="4" t="s">
        <v>1</v>
      </c>
      <c r="F2" s="4" t="s">
        <v>2</v>
      </c>
      <c r="G2" s="4" t="s">
        <v>6</v>
      </c>
      <c r="H2" s="4" t="s">
        <v>10</v>
      </c>
      <c r="I2" s="5" t="s">
        <v>11</v>
      </c>
      <c r="J2" s="9" t="s">
        <v>25</v>
      </c>
      <c r="K2" s="10" t="s">
        <v>14</v>
      </c>
      <c r="L2" s="10" t="s">
        <v>15</v>
      </c>
      <c r="M2" s="10" t="s">
        <v>7</v>
      </c>
      <c r="N2" s="11" t="s">
        <v>8</v>
      </c>
    </row>
    <row r="3" spans="2:15" s="2" customFormat="1" ht="30" x14ac:dyDescent="0.25">
      <c r="B3" s="24" t="s">
        <v>17</v>
      </c>
      <c r="C3" s="38">
        <f>G3+M3</f>
        <v>601.97</v>
      </c>
      <c r="D3" s="41">
        <f t="shared" ref="D3:D5" si="0">E3+F3</f>
        <v>921929845860</v>
      </c>
      <c r="E3" s="42">
        <f>(29009705+140*31)*27252</f>
        <v>790690754340</v>
      </c>
      <c r="F3" s="42">
        <f t="shared" ref="F3:F8" si="1">G3*8000*27252</f>
        <v>131239091520</v>
      </c>
      <c r="G3" s="32">
        <v>601.97</v>
      </c>
      <c r="H3" s="53">
        <f>0</f>
        <v>0</v>
      </c>
      <c r="I3" s="6">
        <f>G3-G3</f>
        <v>0</v>
      </c>
      <c r="J3" s="30"/>
      <c r="K3" s="12"/>
      <c r="L3" s="12"/>
      <c r="M3" s="12"/>
      <c r="N3" s="13"/>
      <c r="O3" s="3"/>
    </row>
    <row r="4" spans="2:15" s="2" customFormat="1" ht="30" x14ac:dyDescent="0.25">
      <c r="B4" s="25" t="s">
        <v>4</v>
      </c>
      <c r="C4" s="39">
        <f t="shared" ref="C4:C8" si="2">G4+M4</f>
        <v>484.5</v>
      </c>
      <c r="D4" s="43">
        <f t="shared" si="0"/>
        <v>921843129996</v>
      </c>
      <c r="E4" s="44">
        <f>(29946283+140*31)*27252</f>
        <v>816214377996</v>
      </c>
      <c r="F4" s="44">
        <f t="shared" si="1"/>
        <v>105628752000</v>
      </c>
      <c r="G4" s="33">
        <v>484.5</v>
      </c>
      <c r="H4" s="54">
        <f>D4-D3</f>
        <v>-86715864</v>
      </c>
      <c r="I4" s="7">
        <f>G4-G3</f>
        <v>-117.47000000000003</v>
      </c>
      <c r="J4" s="16"/>
      <c r="K4" s="14"/>
      <c r="L4" s="14"/>
      <c r="M4" s="14"/>
      <c r="N4" s="15"/>
      <c r="O4" s="3"/>
    </row>
    <row r="5" spans="2:15" s="2" customFormat="1" ht="30" x14ac:dyDescent="0.25">
      <c r="B5" s="25" t="s">
        <v>5</v>
      </c>
      <c r="C5" s="39">
        <f t="shared" si="2"/>
        <v>432.8</v>
      </c>
      <c r="D5" s="43">
        <f t="shared" si="0"/>
        <v>917986208940</v>
      </c>
      <c r="E5" s="44">
        <f>(30218355+140*31)*27252</f>
        <v>823628884140</v>
      </c>
      <c r="F5" s="44">
        <f t="shared" si="1"/>
        <v>94357324800</v>
      </c>
      <c r="G5" s="33">
        <v>432.8</v>
      </c>
      <c r="H5" s="54">
        <f>D5-D3</f>
        <v>-3943636920</v>
      </c>
      <c r="I5" s="7">
        <f>G5-G3</f>
        <v>-169.17000000000002</v>
      </c>
      <c r="J5" s="16"/>
      <c r="K5" s="14"/>
      <c r="L5" s="14"/>
      <c r="M5" s="14"/>
      <c r="N5" s="15"/>
      <c r="O5" s="3"/>
    </row>
    <row r="6" spans="2:15" s="2" customFormat="1" ht="45.75" thickBot="1" x14ac:dyDescent="0.3">
      <c r="B6" s="26" t="s">
        <v>28</v>
      </c>
      <c r="C6" s="40">
        <f t="shared" si="2"/>
        <v>427.12</v>
      </c>
      <c r="D6" s="45">
        <f>E6+F6</f>
        <v>917011295892</v>
      </c>
      <c r="E6" s="46">
        <f>(30228021+140*31)*27252</f>
        <v>823892301972</v>
      </c>
      <c r="F6" s="46">
        <f t="shared" si="1"/>
        <v>93118993920</v>
      </c>
      <c r="G6" s="34">
        <v>427.12</v>
      </c>
      <c r="H6" s="55">
        <f>D6-D3</f>
        <v>-4918549968</v>
      </c>
      <c r="I6" s="18">
        <f>G6-G3</f>
        <v>-174.85000000000002</v>
      </c>
      <c r="J6" s="31"/>
      <c r="K6" s="19"/>
      <c r="L6" s="19"/>
      <c r="M6" s="19"/>
      <c r="N6" s="20"/>
      <c r="O6" s="3"/>
    </row>
    <row r="7" spans="2:15" s="2" customFormat="1" ht="30" x14ac:dyDescent="0.25">
      <c r="B7" s="27" t="s">
        <v>16</v>
      </c>
      <c r="C7" s="38">
        <f t="shared" si="2"/>
        <v>494.23290000000003</v>
      </c>
      <c r="D7" s="47">
        <f t="shared" ref="D7:D8" si="3">E7+F7</f>
        <v>917011295892</v>
      </c>
      <c r="E7" s="48">
        <f>E6</f>
        <v>823892301972</v>
      </c>
      <c r="F7" s="49">
        <f t="shared" si="1"/>
        <v>93118993920</v>
      </c>
      <c r="G7" s="35">
        <f>G6</f>
        <v>427.12</v>
      </c>
      <c r="H7" s="56"/>
      <c r="I7" s="21"/>
      <c r="J7" s="58">
        <f>K7+L7+N7</f>
        <v>76433285505.069992</v>
      </c>
      <c r="K7" s="59">
        <f>2267782.16272824*27252</f>
        <v>61801599498.669991</v>
      </c>
      <c r="L7" s="59">
        <f>M7*8000*27252</f>
        <v>14631686006.400002</v>
      </c>
      <c r="M7" s="22">
        <v>67.11290000000001</v>
      </c>
      <c r="N7" s="63">
        <v>0</v>
      </c>
    </row>
    <row r="8" spans="2:15" ht="45.75" thickBot="1" x14ac:dyDescent="0.3">
      <c r="B8" s="28" t="s">
        <v>21</v>
      </c>
      <c r="C8" s="40">
        <f t="shared" si="2"/>
        <v>478.96839999999997</v>
      </c>
      <c r="D8" s="50">
        <f t="shared" si="3"/>
        <v>917011295892</v>
      </c>
      <c r="E8" s="51">
        <f>E7</f>
        <v>823892301972</v>
      </c>
      <c r="F8" s="52">
        <f t="shared" si="1"/>
        <v>93118993920</v>
      </c>
      <c r="G8" s="36">
        <f>G7</f>
        <v>427.12</v>
      </c>
      <c r="H8" s="57"/>
      <c r="I8" s="8"/>
      <c r="J8" s="60">
        <f>K8+L8+N8</f>
        <v>50022664036.849976</v>
      </c>
      <c r="K8" s="61">
        <f>1054672.17314142*27252</f>
        <v>28741926062.449974</v>
      </c>
      <c r="L8" s="62">
        <f>M8*8000*27252</f>
        <v>11303780774.4</v>
      </c>
      <c r="M8" s="17">
        <v>51.848399999999998</v>
      </c>
      <c r="N8" s="64">
        <f>366100*27252</f>
        <v>9976957200</v>
      </c>
    </row>
    <row r="9" spans="2:15" ht="15.75" thickBot="1" x14ac:dyDescent="0.3"/>
    <row r="10" spans="2:15" ht="15.75" thickBot="1" x14ac:dyDescent="0.3">
      <c r="B10" s="83" t="s">
        <v>24</v>
      </c>
      <c r="C10" s="84"/>
      <c r="D10" s="84"/>
      <c r="E10" s="84"/>
      <c r="F10" s="84"/>
      <c r="G10" s="85"/>
    </row>
    <row r="11" spans="2:15" x14ac:dyDescent="0.25">
      <c r="B11" s="86" t="s">
        <v>19</v>
      </c>
      <c r="C11" s="87"/>
      <c r="D11" s="87"/>
      <c r="E11" s="87"/>
      <c r="F11" s="87"/>
      <c r="G11" s="88"/>
    </row>
    <row r="12" spans="2:15" x14ac:dyDescent="0.25">
      <c r="B12" s="71" t="s">
        <v>18</v>
      </c>
      <c r="C12" s="72"/>
      <c r="D12" s="72"/>
      <c r="E12" s="72"/>
      <c r="F12" s="72"/>
      <c r="G12" s="73"/>
    </row>
    <row r="13" spans="2:15" x14ac:dyDescent="0.25">
      <c r="B13" s="71" t="s">
        <v>20</v>
      </c>
      <c r="C13" s="72"/>
      <c r="D13" s="72"/>
      <c r="E13" s="72"/>
      <c r="F13" s="72"/>
      <c r="G13" s="73"/>
    </row>
    <row r="14" spans="2:15" x14ac:dyDescent="0.25">
      <c r="B14" s="71" t="s">
        <v>22</v>
      </c>
      <c r="C14" s="72"/>
      <c r="D14" s="72"/>
      <c r="E14" s="72"/>
      <c r="F14" s="72"/>
      <c r="G14" s="73"/>
    </row>
    <row r="15" spans="2:15" ht="15.75" thickBot="1" x14ac:dyDescent="0.3">
      <c r="B15" s="74" t="s">
        <v>23</v>
      </c>
      <c r="C15" s="75"/>
      <c r="D15" s="75"/>
      <c r="E15" s="75"/>
      <c r="F15" s="75"/>
      <c r="G15" s="76"/>
    </row>
    <row r="32" ht="15.75" thickBot="1" x14ac:dyDescent="0.3"/>
    <row r="33" spans="2:14" ht="46.15" customHeight="1" thickBot="1" x14ac:dyDescent="0.3">
      <c r="B33" s="65" t="s">
        <v>26</v>
      </c>
      <c r="C33" s="66"/>
      <c r="D33" s="66"/>
      <c r="E33" s="66"/>
      <c r="F33" s="66"/>
      <c r="G33" s="67"/>
      <c r="H33" s="68" t="s">
        <v>27</v>
      </c>
      <c r="I33" s="69"/>
      <c r="J33" s="69"/>
      <c r="K33" s="69"/>
      <c r="L33" s="69"/>
      <c r="M33" s="69"/>
      <c r="N33" s="70"/>
    </row>
  </sheetData>
  <mergeCells count="10">
    <mergeCell ref="B33:G33"/>
    <mergeCell ref="H33:N33"/>
    <mergeCell ref="B14:G14"/>
    <mergeCell ref="B15:G15"/>
    <mergeCell ref="D1:I1"/>
    <mergeCell ref="J1:N1"/>
    <mergeCell ref="B10:G10"/>
    <mergeCell ref="B11:G11"/>
    <mergeCell ref="B12:G12"/>
    <mergeCell ref="B13:G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Bajardi</dc:creator>
  <cp:lastModifiedBy>Matteo</cp:lastModifiedBy>
  <dcterms:created xsi:type="dcterms:W3CDTF">2020-11-11T10:51:52Z</dcterms:created>
  <dcterms:modified xsi:type="dcterms:W3CDTF">2020-12-03T09:11:53Z</dcterms:modified>
</cp:coreProperties>
</file>