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cas Falcão\Desktop\Development\vector-datasheet-automation-backend\static\files\"/>
    </mc:Choice>
  </mc:AlternateContent>
  <xr:revisionPtr revIDLastSave="0" documentId="13_ncr:1_{38DE080A-3C1E-4B48-8FE9-87C635C71CD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MPARATIVO BALANÇO" sheetId="1" r:id="rId1"/>
    <sheet name="DRE e CICLO" sheetId="2" r:id="rId2"/>
    <sheet name="Consideraçõe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B3" i="3"/>
  <c r="I17" i="2"/>
  <c r="G17" i="2"/>
  <c r="E17" i="2"/>
  <c r="C17" i="2"/>
  <c r="F16" i="2"/>
  <c r="G16" i="2" s="1"/>
  <c r="D16" i="2"/>
  <c r="E16" i="2" s="1"/>
  <c r="C16" i="2"/>
  <c r="B16" i="2"/>
  <c r="I15" i="2"/>
  <c r="G15" i="2"/>
  <c r="E15" i="2"/>
  <c r="C15" i="2"/>
  <c r="O14" i="2"/>
  <c r="N14" i="2"/>
  <c r="M14" i="2"/>
  <c r="L14" i="2"/>
  <c r="I14" i="2"/>
  <c r="G14" i="2"/>
  <c r="E14" i="2"/>
  <c r="C14" i="2"/>
  <c r="H13" i="2"/>
  <c r="H16" i="2" s="1"/>
  <c r="I16" i="2" s="1"/>
  <c r="F13" i="2"/>
  <c r="G13" i="2" s="1"/>
  <c r="D13" i="2"/>
  <c r="E13" i="2" s="1"/>
  <c r="B13" i="2"/>
  <c r="C13" i="2" s="1"/>
  <c r="I12" i="2"/>
  <c r="G12" i="2"/>
  <c r="E12" i="2"/>
  <c r="C12" i="2"/>
  <c r="O11" i="2"/>
  <c r="N11" i="2"/>
  <c r="M11" i="2"/>
  <c r="L11" i="2"/>
  <c r="I11" i="2"/>
  <c r="G11" i="2"/>
  <c r="E11" i="2"/>
  <c r="C11" i="2"/>
  <c r="O10" i="2"/>
  <c r="N10" i="2"/>
  <c r="M10" i="2"/>
  <c r="L10" i="2"/>
  <c r="I10" i="2"/>
  <c r="G10" i="2"/>
  <c r="E10" i="2"/>
  <c r="C10" i="2"/>
  <c r="O9" i="2"/>
  <c r="N9" i="2"/>
  <c r="M9" i="2"/>
  <c r="L9" i="2"/>
  <c r="I9" i="2"/>
  <c r="G9" i="2"/>
  <c r="E9" i="2"/>
  <c r="C9" i="2"/>
  <c r="O8" i="2"/>
  <c r="N8" i="2"/>
  <c r="M8" i="2"/>
  <c r="M12" i="2" s="1"/>
  <c r="M13" i="2" s="1"/>
  <c r="M15" i="2" s="1"/>
  <c r="L8" i="2"/>
  <c r="I8" i="2"/>
  <c r="G8" i="2"/>
  <c r="E8" i="2"/>
  <c r="C8" i="2"/>
  <c r="O7" i="2"/>
  <c r="O12" i="2" s="1"/>
  <c r="O13" i="2" s="1"/>
  <c r="O15" i="2" s="1"/>
  <c r="N7" i="2"/>
  <c r="N12" i="2" s="1"/>
  <c r="N13" i="2" s="1"/>
  <c r="M7" i="2"/>
  <c r="L7" i="2"/>
  <c r="M6" i="2"/>
  <c r="L6" i="2"/>
  <c r="H6" i="2"/>
  <c r="O6" i="2" s="1"/>
  <c r="F6" i="2"/>
  <c r="N6" i="2" s="1"/>
  <c r="D6" i="2"/>
  <c r="B6" i="2"/>
  <c r="H4" i="2"/>
  <c r="B3" i="2"/>
  <c r="A3" i="2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L19" i="1"/>
  <c r="K19" i="1"/>
  <c r="J19" i="1"/>
  <c r="E19" i="1"/>
  <c r="D19" i="1"/>
  <c r="C19" i="1"/>
  <c r="K18" i="1"/>
  <c r="J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12" i="2" l="1"/>
  <c r="L13" i="2" s="1"/>
  <c r="L15" i="2" s="1"/>
  <c r="N15" i="2"/>
  <c r="I18" i="1"/>
  <c r="I13" i="2"/>
  <c r="L18" i="1"/>
</calcChain>
</file>

<file path=xl/sharedStrings.xml><?xml version="1.0" encoding="utf-8"?>
<sst xmlns="http://schemas.openxmlformats.org/spreadsheetml/2006/main" count="116" uniqueCount="104">
  <si>
    <t>ANÁLISE DE EMPRESAS ( REV 3 - 19 AGO 2024 )</t>
  </si>
  <si>
    <t>VALORES DO BALANCETE/BALANÇO</t>
  </si>
  <si>
    <t>EMPRESA</t>
  </si>
  <si>
    <t>MODELO VER 3 - 19AGO2024</t>
  </si>
  <si>
    <t>BALANÇO/BALANCETE</t>
  </si>
  <si>
    <t>AVALIAÇÃO DE ÍNDICES</t>
  </si>
  <si>
    <t>ÍNDICES SUGERIDOS</t>
  </si>
  <si>
    <t>CONTA</t>
  </si>
  <si>
    <t>30/06/2024</t>
  </si>
  <si>
    <t>ÍNDICE</t>
  </si>
  <si>
    <t>FÓRMULA</t>
  </si>
  <si>
    <t>ATIVO</t>
  </si>
  <si>
    <t>Participação de capital de terceiros</t>
  </si>
  <si>
    <t>Cap terceiros/Patrimonio Líquido</t>
  </si>
  <si>
    <t>&gt;0,25&lt;0,5</t>
  </si>
  <si>
    <t>Ativo Disponível</t>
  </si>
  <si>
    <t>Composição do endividamento</t>
  </si>
  <si>
    <t>Passivo circulante/Empréstimos e Financiamentos</t>
  </si>
  <si>
    <t>Ativo Circulante</t>
  </si>
  <si>
    <t>Imobilização do PL</t>
  </si>
  <si>
    <t>Ativo Não Circulante/Patrimonio Líquido</t>
  </si>
  <si>
    <t>&lt;=0,5</t>
  </si>
  <si>
    <t xml:space="preserve">Contas a Receber de Clientes </t>
  </si>
  <si>
    <t>Margem líquida</t>
  </si>
  <si>
    <t>Lucro Líquido/Receitas</t>
  </si>
  <si>
    <t>&gt;0,05</t>
  </si>
  <si>
    <t>Estoques</t>
  </si>
  <si>
    <t>Rentabilidade do PL</t>
  </si>
  <si>
    <t>Lucro Líquido/Patrimonio Líquido</t>
  </si>
  <si>
    <t>&gt;0,25</t>
  </si>
  <si>
    <t>Imobilizado</t>
  </si>
  <si>
    <t>Liquidez Geral</t>
  </si>
  <si>
    <t>Ativo circulante+Não circulante/Passivo circulante+Passivo Não Circulante</t>
  </si>
  <si>
    <t>&gt;1,1</t>
  </si>
  <si>
    <t xml:space="preserve">Ativo Não Circulante </t>
  </si>
  <si>
    <t>(*) Liquidez Corrente</t>
  </si>
  <si>
    <t>Ativo circulante/Passivo circulante</t>
  </si>
  <si>
    <t>PASSIVO</t>
  </si>
  <si>
    <t>Liquidez Seca</t>
  </si>
  <si>
    <t>Ativo circulante-Estoques/Passivo circulante</t>
  </si>
  <si>
    <t>&gt;=0,5</t>
  </si>
  <si>
    <t>Passivo Circulante</t>
  </si>
  <si>
    <t>Liquidez Imediata</t>
  </si>
  <si>
    <t>Disponível/Passivo circulante</t>
  </si>
  <si>
    <t>&gt;=0,1</t>
  </si>
  <si>
    <t xml:space="preserve">Fornecedores </t>
  </si>
  <si>
    <t>(*) Solvência Geral</t>
  </si>
  <si>
    <t>Ativo circulante/Passivo circulante+Passivo Não Circulante</t>
  </si>
  <si>
    <t>&gt;1</t>
  </si>
  <si>
    <t>Obrigações sociais e trabalhistas</t>
  </si>
  <si>
    <t>(*) Endividamento Geral</t>
  </si>
  <si>
    <t>Passivo Circulante+Passivo Não Circulante/Ativo Total</t>
  </si>
  <si>
    <t>&lt;1</t>
  </si>
  <si>
    <t xml:space="preserve">Obrigações tributárias </t>
  </si>
  <si>
    <t>(*) Endividamento/EBITDA</t>
  </si>
  <si>
    <t>Passivo Circulante+Passivo Não Circulante/EBITDA</t>
  </si>
  <si>
    <t>&lt;2</t>
  </si>
  <si>
    <t>Empréstimos, Financiamentos, Obrigações</t>
  </si>
  <si>
    <t>(*) VPC-volume provável de compra</t>
  </si>
  <si>
    <t>Estoque inicial+CMV-Estoque final</t>
  </si>
  <si>
    <t>Passivo Não Circulante</t>
  </si>
  <si>
    <t>Patrimônio Líquido</t>
  </si>
  <si>
    <t>TESTE ATIVO</t>
  </si>
  <si>
    <t>DIFERENÇA</t>
  </si>
  <si>
    <t>TESTE PASSIVO</t>
  </si>
  <si>
    <t>DIIFRENÇA</t>
  </si>
  <si>
    <t xml:space="preserve">ANÁLISE DE EMPRESAS </t>
  </si>
  <si>
    <t>DRE</t>
  </si>
  <si>
    <t>CICLO FINANCEIRO</t>
  </si>
  <si>
    <t>CICLO FINANCEIRO - DIAS</t>
  </si>
  <si>
    <t>Conta</t>
  </si>
  <si>
    <t>Valor</t>
  </si>
  <si>
    <t>%</t>
  </si>
  <si>
    <t>PMR - Prazo médio recebimento - dias</t>
  </si>
  <si>
    <t>Receita Operacional Bruta</t>
  </si>
  <si>
    <t>PME - Prazo médio estocagem - dias</t>
  </si>
  <si>
    <t>Receita Operacional Líquida</t>
  </si>
  <si>
    <t>PMPF - Prazo médio pgto fornecedores - dias</t>
  </si>
  <si>
    <t>CMV/Custo Produção</t>
  </si>
  <si>
    <t>PMPS - Prazo médio pgto salários - dias</t>
  </si>
  <si>
    <t>Despesas Operacionais</t>
  </si>
  <si>
    <t>PMPI - Prazo médio pgto impostos - dias</t>
  </si>
  <si>
    <t>Retorno Depreciação</t>
  </si>
  <si>
    <t>(*) CF - CICLO FINANCEIRO - DIAS</t>
  </si>
  <si>
    <t>EBITDA</t>
  </si>
  <si>
    <t>NCG - Necessidade de capital de giro - R$</t>
  </si>
  <si>
    <t>Despesas/Receitas Financeiras</t>
  </si>
  <si>
    <t>CG PRÓPRIO</t>
  </si>
  <si>
    <t>Outras Despesas/Receitas</t>
  </si>
  <si>
    <t>SUPERAVIT (+) OU DEFICIT (-)</t>
  </si>
  <si>
    <t>Lucro/Prejuizo do Exercício</t>
  </si>
  <si>
    <t>Lucro Lïquido/Prejuizo do Exercício</t>
  </si>
  <si>
    <t>VALORES DOS BALANÇOS - 2021, 2022 e 2023 e BALANCETE JUN /2024</t>
  </si>
  <si>
    <t>CONSIDERAÇÕES</t>
  </si>
  <si>
    <t>LIQUIDEZ CORRENTE</t>
  </si>
  <si>
    <t>SOLVÊNCIA GERAL</t>
  </si>
  <si>
    <t>ENDIVIDAMENTO GERAL</t>
  </si>
  <si>
    <t>ENDIVIDAMENTO EBITDA</t>
  </si>
  <si>
    <t>Ressalvadas informações da agências de crédito e BACEN</t>
  </si>
  <si>
    <t>0  NGC</t>
  </si>
  <si>
    <t>CG próprio</t>
  </si>
  <si>
    <t>FATURAMENTO MÉDIO MENSAL</t>
  </si>
  <si>
    <t>PATRIMÔNIO LÍQUIDO</t>
  </si>
  <si>
    <t>LUCRO/PREJUÍZO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</si>
</sst>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&quot;R$&quot;#,##0.00_);\(&quot;R$&quot;#,##0.00\)"/>
    <numFmt numFmtId="165" formatCode="&quot;R$&quot;\ #,##0.00"/>
    <numFmt numFmtId="166" formatCode="&quot;R$&quot;#,##0.00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55F3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AD00"/>
        <bgColor indexed="64"/>
      </patternFill>
    </fill>
    <fill>
      <patternFill patternType="solid">
        <fgColor rgb="FF006DAC"/>
        <bgColor indexed="64"/>
      </patternFill>
    </fill>
    <fill>
      <patternFill patternType="solid">
        <fgColor rgb="FFF55F3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37094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5AD00"/>
      </left>
      <right style="medium">
        <color rgb="FFF5AD00"/>
      </right>
      <top style="medium">
        <color rgb="FFF5AD00"/>
      </top>
      <bottom/>
      <diagonal/>
    </border>
    <border>
      <left style="medium">
        <color rgb="FFF5AD00"/>
      </left>
      <right style="medium">
        <color rgb="FFF5AD00"/>
      </right>
      <top/>
      <bottom/>
      <diagonal/>
    </border>
    <border>
      <left style="medium">
        <color rgb="FFF5AD00"/>
      </left>
      <right style="medium">
        <color rgb="FFF5AD00"/>
      </right>
      <top/>
      <bottom style="medium">
        <color rgb="FFF5AD00"/>
      </bottom>
      <diagonal/>
    </border>
    <border>
      <left style="medium">
        <color rgb="FFF55F38"/>
      </left>
      <right style="medium">
        <color rgb="FFF55F38"/>
      </right>
      <top style="medium">
        <color rgb="FFF55F38"/>
      </top>
      <bottom/>
      <diagonal/>
    </border>
    <border>
      <left style="medium">
        <color rgb="FFF55F38"/>
      </left>
      <right style="medium">
        <color rgb="FFF55F38"/>
      </right>
      <top/>
      <bottom/>
      <diagonal/>
    </border>
    <border>
      <left style="medium">
        <color rgb="FFF55F38"/>
      </left>
      <right style="medium">
        <color rgb="FFF55F38"/>
      </right>
      <top/>
      <bottom style="medium">
        <color rgb="FFF55F38"/>
      </bottom>
      <diagonal/>
    </border>
    <border>
      <left style="medium">
        <color rgb="FF006DAC"/>
      </left>
      <right style="medium">
        <color rgb="FF006DAC"/>
      </right>
      <top style="medium">
        <color rgb="FF006DAC"/>
      </top>
      <bottom/>
      <diagonal/>
    </border>
    <border>
      <left style="medium">
        <color rgb="FF006DAC"/>
      </left>
      <right style="medium">
        <color rgb="FF006DAC"/>
      </right>
      <top/>
      <bottom/>
      <diagonal/>
    </border>
    <border>
      <left style="medium">
        <color rgb="FF006DAC"/>
      </left>
      <right style="medium">
        <color rgb="FF006DAC"/>
      </right>
      <top/>
      <bottom style="medium">
        <color rgb="FF006DAC"/>
      </bottom>
      <diagonal/>
    </border>
    <border>
      <left style="medium">
        <color rgb="FF037094"/>
      </left>
      <right style="medium">
        <color rgb="FF037094"/>
      </right>
      <top style="medium">
        <color rgb="FF037094"/>
      </top>
      <bottom/>
      <diagonal/>
    </border>
    <border>
      <left style="medium">
        <color rgb="FF037094"/>
      </left>
      <right style="medium">
        <color rgb="FF037094"/>
      </right>
      <top/>
      <bottom/>
      <diagonal/>
    </border>
    <border>
      <left style="medium">
        <color rgb="FF037094"/>
      </left>
      <right style="medium">
        <color rgb="FF037094"/>
      </right>
      <top/>
      <bottom style="medium">
        <color rgb="FF03709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10" fontId="3" fillId="0" borderId="1" xfId="2" applyNumberFormat="1" applyFont="1" applyBorder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2" applyNumberFormat="1" applyFont="1" applyAlignment="1">
      <alignment horizontal="left" vertical="center"/>
    </xf>
    <xf numFmtId="0" fontId="0" fillId="4" borderId="0" xfId="0" applyFill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4" borderId="0" xfId="1" applyNumberFormat="1" applyFill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1" applyNumberFormat="1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164" fontId="9" fillId="6" borderId="1" xfId="1" applyNumberFormat="1" applyFont="1" applyFill="1" applyBorder="1" applyAlignment="1">
      <alignment vertical="center"/>
    </xf>
    <xf numFmtId="0" fontId="9" fillId="7" borderId="11" xfId="0" applyFont="1" applyFill="1" applyBorder="1" applyAlignment="1">
      <alignment horizontal="left" vertical="center" wrapText="1"/>
    </xf>
    <xf numFmtId="164" fontId="9" fillId="7" borderId="1" xfId="0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horizontal="right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12" fillId="5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0" xfId="0" applyFont="1"/>
    <xf numFmtId="6" fontId="3" fillId="0" borderId="0" xfId="0" applyNumberFormat="1" applyFont="1"/>
    <xf numFmtId="165" fontId="9" fillId="6" borderId="1" xfId="1" applyNumberFormat="1" applyFont="1" applyFill="1" applyBorder="1" applyAlignment="1">
      <alignment horizontal="right" vertical="center"/>
    </xf>
    <xf numFmtId="43" fontId="4" fillId="2" borderId="1" xfId="1" applyFont="1" applyFill="1" applyBorder="1" applyAlignment="1">
      <alignment vertical="center"/>
    </xf>
    <xf numFmtId="43" fontId="4" fillId="3" borderId="1" xfId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2" fillId="3" borderId="1" xfId="2" applyNumberForma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right" vertical="center"/>
    </xf>
    <xf numFmtId="165" fontId="9" fillId="7" borderId="1" xfId="0" applyNumberFormat="1" applyFont="1" applyFill="1" applyBorder="1" applyAlignment="1">
      <alignment horizontal="right" vertical="center"/>
    </xf>
    <xf numFmtId="165" fontId="0" fillId="8" borderId="1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3" fillId="5" borderId="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9" fillId="9" borderId="30" xfId="0" applyFont="1" applyFill="1" applyBorder="1" applyAlignment="1">
      <alignment horizontal="center" vertical="center" wrapText="1"/>
    </xf>
    <xf numFmtId="0" fontId="0" fillId="0" borderId="9" xfId="0" applyBorder="1"/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6" fontId="3" fillId="0" borderId="2" xfId="0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7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tabSelected="1" zoomScaleNormal="100" workbookViewId="0">
      <selection activeCell="B7" sqref="B7"/>
    </sheetView>
  </sheetViews>
  <sheetFormatPr defaultColWidth="11" defaultRowHeight="15.6" x14ac:dyDescent="0.3"/>
  <cols>
    <col min="1" max="1" width="44.59765625" style="70" customWidth="1"/>
    <col min="2" max="5" width="17.59765625" style="70" customWidth="1"/>
    <col min="6" max="6" width="2.09765625" style="70" customWidth="1"/>
    <col min="7" max="7" width="31.8984375" style="70" customWidth="1"/>
    <col min="8" max="8" width="64" style="70" bestFit="1" customWidth="1"/>
    <col min="9" max="12" width="14.09765625" style="70" customWidth="1"/>
  </cols>
  <sheetData>
    <row r="1" spans="1:13" ht="24.9" customHeight="1" x14ac:dyDescent="0.3">
      <c r="A1" s="3" t="s">
        <v>0</v>
      </c>
    </row>
    <row r="2" spans="1:13" ht="24.9" customHeight="1" x14ac:dyDescent="0.3">
      <c r="A2" s="5" t="s">
        <v>1</v>
      </c>
    </row>
    <row r="3" spans="1:13" ht="24.9" customHeight="1" x14ac:dyDescent="0.3">
      <c r="A3" s="3" t="s">
        <v>2</v>
      </c>
      <c r="B3" s="92" t="s">
        <v>3</v>
      </c>
      <c r="C3" s="91"/>
      <c r="D3" s="91"/>
      <c r="E3" s="69"/>
    </row>
    <row r="4" spans="1:13" x14ac:dyDescent="0.3">
      <c r="E4" s="74">
        <v>1000</v>
      </c>
    </row>
    <row r="5" spans="1:13" s="1" customFormat="1" ht="24.9" customHeight="1" x14ac:dyDescent="0.3">
      <c r="A5" s="96" t="s">
        <v>4</v>
      </c>
      <c r="B5" s="97"/>
      <c r="C5" s="97"/>
      <c r="D5" s="97"/>
      <c r="E5" s="98"/>
      <c r="G5" s="93" t="s">
        <v>5</v>
      </c>
      <c r="H5" s="94"/>
      <c r="I5" s="94"/>
      <c r="J5" s="94"/>
      <c r="K5" s="94"/>
      <c r="L5" s="95"/>
      <c r="M5" s="99" t="s">
        <v>6</v>
      </c>
    </row>
    <row r="6" spans="1:13" s="1" customFormat="1" ht="24.9" customHeight="1" x14ac:dyDescent="0.3">
      <c r="A6" s="27" t="s">
        <v>7</v>
      </c>
      <c r="B6" s="28">
        <v>44561</v>
      </c>
      <c r="C6" s="28">
        <v>44926</v>
      </c>
      <c r="D6" s="28">
        <v>45291</v>
      </c>
      <c r="E6" s="27" t="s">
        <v>8</v>
      </c>
      <c r="G6" s="37" t="s">
        <v>9</v>
      </c>
      <c r="H6" s="37" t="s">
        <v>10</v>
      </c>
      <c r="I6" s="38">
        <f>B6</f>
        <v>44561</v>
      </c>
      <c r="J6" s="39">
        <f>C6</f>
        <v>44926</v>
      </c>
      <c r="K6" s="38">
        <f>D6</f>
        <v>45291</v>
      </c>
      <c r="L6" s="38" t="str">
        <f>E6</f>
        <v>30/06/2024</v>
      </c>
      <c r="M6" s="100"/>
    </row>
    <row r="7" spans="1:13" ht="24.9" customHeight="1" x14ac:dyDescent="0.3">
      <c r="A7" s="29" t="s">
        <v>11</v>
      </c>
      <c r="B7" s="75"/>
      <c r="C7" s="30">
        <v>14677170</v>
      </c>
      <c r="D7" s="30">
        <v>28782758</v>
      </c>
      <c r="E7" s="30"/>
      <c r="G7" s="2" t="s">
        <v>12</v>
      </c>
      <c r="H7" s="2" t="s">
        <v>13</v>
      </c>
      <c r="I7" s="76" t="e">
        <f>(B15+B20)/B21</f>
        <v>#DIV/0!</v>
      </c>
      <c r="J7" s="76">
        <f>(C15+C20)/C21</f>
        <v>2.0441301463081976</v>
      </c>
      <c r="K7" s="76">
        <f>(D15+D20)/D21</f>
        <v>4.68117939299316</v>
      </c>
      <c r="L7" s="76" t="e">
        <f>(E15+E20)/E21</f>
        <v>#DIV/0!</v>
      </c>
      <c r="M7" s="77" t="s">
        <v>14</v>
      </c>
    </row>
    <row r="8" spans="1:13" ht="24.9" customHeight="1" x14ac:dyDescent="0.3">
      <c r="A8" s="6" t="s">
        <v>15</v>
      </c>
      <c r="B8" s="87"/>
      <c r="C8" s="33">
        <v>268961</v>
      </c>
      <c r="D8" s="33">
        <v>248358</v>
      </c>
      <c r="E8" s="33"/>
      <c r="G8" s="2" t="s">
        <v>16</v>
      </c>
      <c r="H8" s="2" t="s">
        <v>17</v>
      </c>
      <c r="I8" s="76" t="e">
        <f>B15/B19</f>
        <v>#DIV/0!</v>
      </c>
      <c r="J8" s="76">
        <f>C15/C19</f>
        <v>3.2949130751247697</v>
      </c>
      <c r="K8" s="76">
        <f>D15/D19</f>
        <v>3.2521553862149188</v>
      </c>
      <c r="L8" s="76" t="e">
        <f>E15/E19</f>
        <v>#DIV/0!</v>
      </c>
      <c r="M8" s="77" t="s">
        <v>14</v>
      </c>
    </row>
    <row r="9" spans="1:13" ht="24.9" customHeight="1" x14ac:dyDescent="0.3">
      <c r="A9" s="6" t="s">
        <v>18</v>
      </c>
      <c r="B9" s="87"/>
      <c r="C9" s="33">
        <v>10011027</v>
      </c>
      <c r="D9" s="33">
        <v>22473903</v>
      </c>
      <c r="E9" s="33"/>
      <c r="F9" s="1"/>
      <c r="G9" s="2" t="s">
        <v>19</v>
      </c>
      <c r="H9" s="2" t="s">
        <v>20</v>
      </c>
      <c r="I9" s="76" t="e">
        <f>B13/B21</f>
        <v>#DIV/0!</v>
      </c>
      <c r="J9" s="76">
        <f>C13/C21</f>
        <v>0.96778510934226225</v>
      </c>
      <c r="K9" s="76">
        <f>D13/D21</f>
        <v>1.2452502647377246</v>
      </c>
      <c r="L9" s="76" t="e">
        <f>E13/E21</f>
        <v>#DIV/0!</v>
      </c>
      <c r="M9" s="77" t="s">
        <v>21</v>
      </c>
    </row>
    <row r="10" spans="1:13" ht="24.9" customHeight="1" x14ac:dyDescent="0.3">
      <c r="A10" s="6" t="s">
        <v>22</v>
      </c>
      <c r="B10" s="87"/>
      <c r="C10" s="33">
        <v>6642105</v>
      </c>
      <c r="D10" s="33">
        <v>16204417</v>
      </c>
      <c r="E10" s="33"/>
      <c r="G10" s="2" t="s">
        <v>23</v>
      </c>
      <c r="H10" s="2" t="s">
        <v>24</v>
      </c>
      <c r="I10" s="76" t="e">
        <f>'DRE e CICLO'!B17/'DRE e CICLO'!B9</f>
        <v>#DIV/0!</v>
      </c>
      <c r="J10" s="76" t="e">
        <f>'DRE e CICLO'!D17/'DRE e CICLO'!D9</f>
        <v>#DIV/0!</v>
      </c>
      <c r="K10" s="76" t="e">
        <f>'DRE e CICLO'!F17/'DRE e CICLO'!F9</f>
        <v>#DIV/0!</v>
      </c>
      <c r="L10" s="76" t="e">
        <f>'DRE e CICLO'!H17/'DRE e CICLO'!H9</f>
        <v>#DIV/0!</v>
      </c>
      <c r="M10" s="77" t="s">
        <v>25</v>
      </c>
    </row>
    <row r="11" spans="1:13" ht="24.9" customHeight="1" x14ac:dyDescent="0.3">
      <c r="A11" s="6" t="s">
        <v>26</v>
      </c>
      <c r="B11" s="87"/>
      <c r="C11" s="33">
        <v>366813</v>
      </c>
      <c r="D11" s="33">
        <v>620275</v>
      </c>
      <c r="E11" s="33"/>
      <c r="G11" s="2" t="s">
        <v>27</v>
      </c>
      <c r="H11" s="2" t="s">
        <v>28</v>
      </c>
      <c r="I11" s="76" t="e">
        <f>'DRE e CICLO'!B17/'COMPARATIVO BALANÇO'!B21</f>
        <v>#DIV/0!</v>
      </c>
      <c r="J11" s="76">
        <f>'DRE e CICLO'!D17/'COMPARATIVO BALANÇO'!C21</f>
        <v>0</v>
      </c>
      <c r="K11" s="76">
        <f>'DRE e CICLO'!F17/'COMPARATIVO BALANÇO'!D21</f>
        <v>0</v>
      </c>
      <c r="L11" s="76" t="e">
        <f>'DRE e CICLO'!H17/'COMPARATIVO BALANÇO'!E21</f>
        <v>#DIV/0!</v>
      </c>
      <c r="M11" s="77" t="s">
        <v>29</v>
      </c>
    </row>
    <row r="12" spans="1:13" ht="24.9" customHeight="1" x14ac:dyDescent="0.3">
      <c r="A12" s="6" t="s">
        <v>30</v>
      </c>
      <c r="B12" s="87"/>
      <c r="C12" s="33">
        <v>2930134</v>
      </c>
      <c r="D12" s="33">
        <v>6173355</v>
      </c>
      <c r="E12" s="33"/>
      <c r="G12" s="2" t="s">
        <v>31</v>
      </c>
      <c r="H12" s="2" t="s">
        <v>32</v>
      </c>
      <c r="I12" s="76" t="e">
        <f>(B9+B13)/(B15+B20)</f>
        <v>#DIV/0!</v>
      </c>
      <c r="J12" s="76">
        <f>(C9+C13)/(C15+C20)</f>
        <v>1.4892056417278765</v>
      </c>
      <c r="K12" s="76">
        <f>(D9+D13)/(D15+D20)</f>
        <v>1.2136213795815667</v>
      </c>
      <c r="L12" s="76" t="e">
        <f>(E9+E13)/(E15+E20)</f>
        <v>#DIV/0!</v>
      </c>
      <c r="M12" s="77" t="s">
        <v>33</v>
      </c>
    </row>
    <row r="13" spans="1:13" ht="24.9" customHeight="1" x14ac:dyDescent="0.3">
      <c r="A13" s="6" t="s">
        <v>34</v>
      </c>
      <c r="B13" s="87"/>
      <c r="C13" s="33">
        <v>4666143</v>
      </c>
      <c r="D13" s="33">
        <v>6308855</v>
      </c>
      <c r="E13" s="33"/>
      <c r="G13" s="2" t="s">
        <v>35</v>
      </c>
      <c r="H13" s="2" t="s">
        <v>36</v>
      </c>
      <c r="I13" s="76" t="e">
        <f>B9/B15</f>
        <v>#DIV/0!</v>
      </c>
      <c r="J13" s="76">
        <f>C9/C15</f>
        <v>1.1482383002678069</v>
      </c>
      <c r="K13" s="76">
        <f>D9/D15</f>
        <v>1.2198287564499388</v>
      </c>
      <c r="L13" s="76" t="e">
        <f>E9/E15</f>
        <v>#DIV/0!</v>
      </c>
      <c r="M13" s="77" t="s">
        <v>33</v>
      </c>
    </row>
    <row r="14" spans="1:13" ht="24.9" customHeight="1" x14ac:dyDescent="0.3">
      <c r="A14" s="31" t="s">
        <v>37</v>
      </c>
      <c r="B14" s="88"/>
      <c r="C14" s="32">
        <v>14677170</v>
      </c>
      <c r="D14" s="32">
        <v>28782758</v>
      </c>
      <c r="E14" s="32"/>
      <c r="G14" s="2" t="s">
        <v>38</v>
      </c>
      <c r="H14" s="2" t="s">
        <v>39</v>
      </c>
      <c r="I14" s="76" t="e">
        <f>(B9-B12)/B15</f>
        <v>#DIV/0!</v>
      </c>
      <c r="J14" s="76">
        <f>(C9-C12)/C15</f>
        <v>0.81215968578430686</v>
      </c>
      <c r="K14" s="76">
        <f>(D9-D12)/D15</f>
        <v>0.88475407214726065</v>
      </c>
      <c r="L14" s="76" t="e">
        <f>(E9-E12)/E15</f>
        <v>#DIV/0!</v>
      </c>
      <c r="M14" s="77" t="s">
        <v>40</v>
      </c>
    </row>
    <row r="15" spans="1:13" ht="24.9" customHeight="1" x14ac:dyDescent="0.3">
      <c r="A15" s="6" t="s">
        <v>41</v>
      </c>
      <c r="B15" s="89"/>
      <c r="C15" s="34">
        <v>8718597</v>
      </c>
      <c r="D15" s="34">
        <v>18423818</v>
      </c>
      <c r="E15" s="34"/>
      <c r="G15" s="2" t="s">
        <v>42</v>
      </c>
      <c r="H15" s="2" t="s">
        <v>43</v>
      </c>
      <c r="I15" s="76" t="e">
        <f>B8/B15</f>
        <v>#DIV/0!</v>
      </c>
      <c r="J15" s="76">
        <f>C8/C15</f>
        <v>3.0849114828911121E-2</v>
      </c>
      <c r="K15" s="76">
        <f>D8/D15</f>
        <v>1.348026777077368E-2</v>
      </c>
      <c r="L15" s="76" t="e">
        <f>E8/E15</f>
        <v>#DIV/0!</v>
      </c>
      <c r="M15" s="77" t="s">
        <v>44</v>
      </c>
    </row>
    <row r="16" spans="1:13" ht="24.9" customHeight="1" x14ac:dyDescent="0.3">
      <c r="A16" s="7" t="s">
        <v>45</v>
      </c>
      <c r="B16" s="89"/>
      <c r="C16" s="34">
        <v>5834009</v>
      </c>
      <c r="D16" s="34">
        <v>12529945</v>
      </c>
      <c r="E16" s="34"/>
      <c r="G16" s="2" t="s">
        <v>46</v>
      </c>
      <c r="H16" s="2" t="s">
        <v>47</v>
      </c>
      <c r="I16" s="76" t="e">
        <f>B9/(B15+B20)</f>
        <v>#DIV/0!</v>
      </c>
      <c r="J16" s="76">
        <f>C9/(C15+C20)</f>
        <v>1.015759706257412</v>
      </c>
      <c r="K16" s="76">
        <f>D9/(D15+D20)</f>
        <v>0.94760930010398281</v>
      </c>
      <c r="L16" s="76" t="e">
        <f>E9/(E15+E20)</f>
        <v>#DIV/0!</v>
      </c>
      <c r="M16" s="77" t="s">
        <v>48</v>
      </c>
    </row>
    <row r="17" spans="1:13" ht="24.9" customHeight="1" x14ac:dyDescent="0.3">
      <c r="A17" s="6" t="s">
        <v>49</v>
      </c>
      <c r="B17" s="89"/>
      <c r="C17" s="34">
        <v>182234</v>
      </c>
      <c r="D17" s="34">
        <v>60253</v>
      </c>
      <c r="E17" s="34"/>
      <c r="G17" s="2" t="s">
        <v>50</v>
      </c>
      <c r="H17" s="2" t="s">
        <v>51</v>
      </c>
      <c r="I17" s="76" t="e">
        <f>(B15+B20)/B7</f>
        <v>#DIV/0!</v>
      </c>
      <c r="J17" s="76">
        <f>(C15+C20)/C7</f>
        <v>0.67149893337748356</v>
      </c>
      <c r="K17" s="76">
        <f>(D15+D20)/D7</f>
        <v>0.82398021065250249</v>
      </c>
      <c r="L17" s="76" t="e">
        <f>(E15+E20)/E7</f>
        <v>#DIV/0!</v>
      </c>
      <c r="M17" s="77" t="s">
        <v>52</v>
      </c>
    </row>
    <row r="18" spans="1:13" ht="30" customHeight="1" x14ac:dyDescent="0.3">
      <c r="A18" s="6" t="s">
        <v>53</v>
      </c>
      <c r="B18" s="89"/>
      <c r="C18" s="34">
        <v>56276</v>
      </c>
      <c r="D18" s="34">
        <v>168510</v>
      </c>
      <c r="E18" s="34"/>
      <c r="G18" s="2" t="s">
        <v>54</v>
      </c>
      <c r="H18" s="2" t="s">
        <v>55</v>
      </c>
      <c r="I18" s="76" t="e">
        <f>(B15+B20)/'DRE e CICLO'!B13</f>
        <v>#DIV/0!</v>
      </c>
      <c r="J18" s="76" t="e">
        <f>(C15+C20)/'DRE e CICLO'!D13</f>
        <v>#DIV/0!</v>
      </c>
      <c r="K18" s="76" t="e">
        <f>(D15+D20)/'DRE e CICLO'!F13</f>
        <v>#DIV/0!</v>
      </c>
      <c r="L18" s="76" t="e">
        <f>(E15+E20)/'DRE e CICLO'!H13</f>
        <v>#DIV/0!</v>
      </c>
      <c r="M18" s="77" t="s">
        <v>56</v>
      </c>
    </row>
    <row r="19" spans="1:13" ht="30" customHeight="1" x14ac:dyDescent="0.3">
      <c r="A19" s="6" t="s">
        <v>57</v>
      </c>
      <c r="B19" s="89"/>
      <c r="C19" s="35">
        <f>C15-C16-C17-C18</f>
        <v>2646078</v>
      </c>
      <c r="D19" s="35">
        <f>D15-D16-D17-D18</f>
        <v>5665110</v>
      </c>
      <c r="E19" s="35">
        <f>E15-E16-E17-E18</f>
        <v>0</v>
      </c>
      <c r="G19" s="2" t="s">
        <v>58</v>
      </c>
      <c r="H19" s="2" t="s">
        <v>59</v>
      </c>
      <c r="I19" s="40"/>
      <c r="J19" s="78">
        <f>B11+'DRE e CICLO'!D10*-1-'COMPARATIVO BALANÇO'!C11</f>
        <v>-366813</v>
      </c>
      <c r="K19" s="78">
        <f>C11+'DRE e CICLO'!F10*-1-'COMPARATIVO BALANÇO'!D11</f>
        <v>-253462</v>
      </c>
      <c r="L19" s="78">
        <f>D11+'DRE e CICLO'!H10*-1-'COMPARATIVO BALANÇO'!E11</f>
        <v>620275</v>
      </c>
      <c r="M19" s="21"/>
    </row>
    <row r="20" spans="1:13" ht="24.9" customHeight="1" x14ac:dyDescent="0.3">
      <c r="A20" s="6" t="s">
        <v>60</v>
      </c>
      <c r="B20" s="89"/>
      <c r="C20" s="34">
        <v>1137107</v>
      </c>
      <c r="D20" s="34">
        <v>5292605</v>
      </c>
      <c r="E20" s="34"/>
    </row>
    <row r="21" spans="1:13" ht="24.9" customHeight="1" x14ac:dyDescent="0.3">
      <c r="A21" s="6" t="s">
        <v>61</v>
      </c>
      <c r="B21" s="89"/>
      <c r="C21" s="34">
        <v>4821466</v>
      </c>
      <c r="D21" s="34">
        <v>5066335</v>
      </c>
      <c r="E21" s="34"/>
    </row>
    <row r="22" spans="1:13" ht="24.9" customHeight="1" thickBot="1" x14ac:dyDescent="0.35">
      <c r="G22" s="79"/>
    </row>
    <row r="23" spans="1:13" ht="24.9" customHeight="1" x14ac:dyDescent="0.3">
      <c r="A23" s="43" t="s">
        <v>62</v>
      </c>
      <c r="B23" s="41" t="str">
        <f>IF(B9+B13=B7,"CERTO","ERRADO")</f>
        <v>CERTO</v>
      </c>
      <c r="C23" s="41" t="str">
        <f>IF(C9+C13=C7,"CERTO","ERRADO")</f>
        <v>CERTO</v>
      </c>
      <c r="D23" s="41" t="str">
        <f>IF(D9+D13=D7,"CERTO","ERRADO")</f>
        <v>CERTO</v>
      </c>
      <c r="E23" s="41" t="str">
        <f>IF(E9+E13=E7,"CERTO","ERRADO")</f>
        <v>CERTO</v>
      </c>
    </row>
    <row r="24" spans="1:13" ht="24.9" customHeight="1" thickBot="1" x14ac:dyDescent="0.35">
      <c r="A24" s="16" t="s">
        <v>63</v>
      </c>
      <c r="B24" s="80">
        <f>B7-(B9+B13)</f>
        <v>0</v>
      </c>
      <c r="C24" s="80">
        <f>C7-(C9+C13)</f>
        <v>0</v>
      </c>
      <c r="D24" s="80">
        <f>D7-(D9+D13)</f>
        <v>0</v>
      </c>
      <c r="E24" s="80">
        <f>E7-(E9+E13)</f>
        <v>0</v>
      </c>
    </row>
    <row r="25" spans="1:13" ht="24.9" customHeight="1" x14ac:dyDescent="0.3">
      <c r="A25" s="44" t="s">
        <v>64</v>
      </c>
      <c r="B25" s="41" t="str">
        <f>IF(B7=B15+B20+B21,"CERTO","ERRADO")</f>
        <v>CERTO</v>
      </c>
      <c r="C25" s="41" t="str">
        <f>IF(C7=C15+C20+C21,"CERTO","ERRADO")</f>
        <v>CERTO</v>
      </c>
      <c r="D25" s="41" t="str">
        <f>IF(D7=D15+D20+D21,"CERTO","ERRADO")</f>
        <v>CERTO</v>
      </c>
      <c r="E25" s="42" t="str">
        <f>IF(E7=E15+E20+E21,"CERTO","ERRADO")</f>
        <v>CERTO</v>
      </c>
    </row>
    <row r="26" spans="1:13" ht="24.9" customHeight="1" thickBot="1" x14ac:dyDescent="0.35">
      <c r="A26" s="16" t="s">
        <v>65</v>
      </c>
      <c r="B26" s="80">
        <f>B7-(B15+B20+B21)</f>
        <v>0</v>
      </c>
      <c r="C26" s="80">
        <f>C7-(C15+C20+C21)</f>
        <v>0</v>
      </c>
      <c r="D26" s="80">
        <f>D7-(D15+D20+D21)</f>
        <v>0</v>
      </c>
      <c r="E26" s="81">
        <f>E7-(E15+E20+E21)</f>
        <v>0</v>
      </c>
    </row>
    <row r="27" spans="1:13" ht="24.9" customHeight="1" x14ac:dyDescent="0.3"/>
    <row r="28" spans="1:13" ht="24.9" customHeight="1" x14ac:dyDescent="0.3"/>
    <row r="29" spans="1:13" ht="24.9" customHeight="1" x14ac:dyDescent="0.3"/>
    <row r="30" spans="1:13" ht="24.9" customHeight="1" x14ac:dyDescent="0.3"/>
    <row r="31" spans="1:13" ht="24.9" customHeight="1" x14ac:dyDescent="0.3"/>
    <row r="32" spans="1:13" ht="24.9" customHeight="1" x14ac:dyDescent="0.3"/>
    <row r="33" spans="1:5" ht="24.9" customHeight="1" x14ac:dyDescent="0.3"/>
    <row r="34" spans="1:5" ht="24.9" customHeight="1" x14ac:dyDescent="0.3">
      <c r="A34" s="14"/>
      <c r="B34" s="14"/>
      <c r="C34" s="90"/>
      <c r="D34" s="91"/>
      <c r="E34" s="69"/>
    </row>
    <row r="35" spans="1:5" ht="24.9" customHeight="1" x14ac:dyDescent="0.3">
      <c r="A35" s="14"/>
      <c r="B35" s="14"/>
      <c r="C35" s="10"/>
      <c r="D35" s="11"/>
      <c r="E35" s="11"/>
    </row>
    <row r="36" spans="1:5" x14ac:dyDescent="0.3">
      <c r="A36" s="14"/>
      <c r="B36" s="14"/>
      <c r="C36" s="10"/>
      <c r="D36" s="11"/>
      <c r="E36" s="11"/>
    </row>
    <row r="37" spans="1:5" x14ac:dyDescent="0.3">
      <c r="A37" s="14"/>
      <c r="B37" s="14"/>
      <c r="C37" s="10"/>
      <c r="D37" s="11"/>
      <c r="E37" s="11"/>
    </row>
    <row r="38" spans="1:5" x14ac:dyDescent="0.3">
      <c r="A38" s="14"/>
      <c r="B38" s="14"/>
      <c r="C38" s="10"/>
      <c r="D38" s="11"/>
      <c r="E38" s="11"/>
    </row>
    <row r="39" spans="1:5" x14ac:dyDescent="0.3">
      <c r="A39" s="14"/>
      <c r="B39" s="14"/>
      <c r="C39" s="10"/>
      <c r="D39" s="11"/>
      <c r="E39" s="11"/>
    </row>
    <row r="40" spans="1:5" x14ac:dyDescent="0.3">
      <c r="A40" s="14"/>
      <c r="B40" s="14"/>
      <c r="C40" s="13"/>
      <c r="D40" s="12"/>
      <c r="E40" s="12"/>
    </row>
    <row r="41" spans="1:5" x14ac:dyDescent="0.3">
      <c r="A41" s="14"/>
      <c r="B41" s="14"/>
      <c r="C41" s="13"/>
      <c r="D41" s="82"/>
      <c r="E41" s="82"/>
    </row>
    <row r="42" spans="1:5" x14ac:dyDescent="0.3">
      <c r="A42" s="14"/>
      <c r="B42" s="14"/>
      <c r="C42" s="13"/>
      <c r="D42" s="83"/>
      <c r="E42" s="83"/>
    </row>
    <row r="43" spans="1:5" x14ac:dyDescent="0.3">
      <c r="A43" s="14"/>
      <c r="B43" s="14"/>
    </row>
    <row r="44" spans="1:5" x14ac:dyDescent="0.3">
      <c r="A44" s="14"/>
      <c r="B44" s="14"/>
    </row>
  </sheetData>
  <mergeCells count="5">
    <mergeCell ref="C34:D34"/>
    <mergeCell ref="B3:D3"/>
    <mergeCell ref="G5:L5"/>
    <mergeCell ref="A5:E5"/>
    <mergeCell ref="M5:M6"/>
  </mergeCells>
  <printOptions horizontalCentered="1" verticalCentered="1"/>
  <pageMargins left="0" right="0" top="0.78740157480314965" bottom="0" header="0" footer="0"/>
  <pageSetup paperSize="9" scale="5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showGridLines="0" topLeftCell="A4" workbookViewId="0">
      <selection activeCell="B13" sqref="B13"/>
    </sheetView>
  </sheetViews>
  <sheetFormatPr defaultColWidth="8.8984375" defaultRowHeight="15.6" x14ac:dyDescent="0.3"/>
  <cols>
    <col min="1" max="1" width="38" style="70" bestFit="1" customWidth="1"/>
    <col min="2" max="2" width="16.59765625" style="70" customWidth="1"/>
    <col min="4" max="4" width="16.59765625" style="70" customWidth="1"/>
    <col min="6" max="6" width="16.59765625" style="70" customWidth="1"/>
    <col min="7" max="7" width="9.5" style="70" bestFit="1" customWidth="1"/>
    <col min="8" max="8" width="16.59765625" style="70" customWidth="1"/>
    <col min="10" max="10" width="1.59765625" style="70" customWidth="1"/>
    <col min="11" max="11" width="39.19921875" style="70" customWidth="1"/>
    <col min="12" max="15" width="16.59765625" style="70" customWidth="1"/>
  </cols>
  <sheetData>
    <row r="1" spans="1:15" ht="24.9" customHeight="1" x14ac:dyDescent="0.3">
      <c r="A1" s="3" t="s">
        <v>66</v>
      </c>
    </row>
    <row r="2" spans="1:15" ht="24.9" customHeight="1" x14ac:dyDescent="0.3">
      <c r="A2" s="5" t="s">
        <v>1</v>
      </c>
    </row>
    <row r="3" spans="1:15" ht="24.9" customHeight="1" x14ac:dyDescent="0.3">
      <c r="A3" s="3" t="str">
        <f>'COMPARATIVO BALANÇO'!A3</f>
        <v>EMPRESA</v>
      </c>
      <c r="B3" s="92" t="str">
        <f>'COMPARATIVO BALANÇO'!B3</f>
        <v>MODELO VER 3 - 19AGO2024</v>
      </c>
      <c r="C3" s="91"/>
      <c r="D3" s="91"/>
    </row>
    <row r="4" spans="1:15" ht="24.9" customHeight="1" x14ac:dyDescent="0.3">
      <c r="A4" s="15"/>
      <c r="B4" s="15"/>
      <c r="C4" s="15"/>
      <c r="D4" s="15"/>
      <c r="E4" s="15"/>
      <c r="F4" s="15"/>
      <c r="G4" s="15"/>
      <c r="H4" s="103">
        <f>'COMPARATIVO BALANÇO'!E4</f>
        <v>1000</v>
      </c>
      <c r="I4" s="94"/>
    </row>
    <row r="5" spans="1:15" ht="24.9" customHeight="1" x14ac:dyDescent="0.3">
      <c r="A5" s="102" t="s">
        <v>67</v>
      </c>
      <c r="B5" s="97"/>
      <c r="C5" s="97"/>
      <c r="D5" s="97"/>
      <c r="E5" s="97"/>
      <c r="F5" s="97"/>
      <c r="G5" s="97"/>
      <c r="H5" s="97"/>
      <c r="I5" s="98"/>
      <c r="K5" s="96" t="s">
        <v>68</v>
      </c>
      <c r="L5" s="97"/>
      <c r="M5" s="97"/>
      <c r="N5" s="97"/>
      <c r="O5" s="98"/>
    </row>
    <row r="6" spans="1:15" ht="24.9" customHeight="1" x14ac:dyDescent="0.3">
      <c r="A6" s="72"/>
      <c r="B6" s="101">
        <f>'COMPARATIVO BALANÇO'!B6</f>
        <v>44561</v>
      </c>
      <c r="C6" s="98"/>
      <c r="D6" s="101">
        <f>'COMPARATIVO BALANÇO'!C6</f>
        <v>44926</v>
      </c>
      <c r="E6" s="98"/>
      <c r="F6" s="101">
        <f>'COMPARATIVO BALANÇO'!D6</f>
        <v>45291</v>
      </c>
      <c r="G6" s="98"/>
      <c r="H6" s="101" t="str">
        <f>'COMPARATIVO BALANÇO'!E6</f>
        <v>30/06/2024</v>
      </c>
      <c r="I6" s="98"/>
      <c r="K6" s="49" t="s">
        <v>69</v>
      </c>
      <c r="L6" s="36">
        <f>B6</f>
        <v>44561</v>
      </c>
      <c r="M6" s="36">
        <f>D6</f>
        <v>44926</v>
      </c>
      <c r="N6" s="36">
        <f>F6</f>
        <v>45291</v>
      </c>
      <c r="O6" s="36" t="str">
        <f>H6</f>
        <v>30/06/2024</v>
      </c>
    </row>
    <row r="7" spans="1:15" ht="24.9" customHeight="1" x14ac:dyDescent="0.3">
      <c r="A7" s="71" t="s">
        <v>70</v>
      </c>
      <c r="B7" s="71" t="s">
        <v>71</v>
      </c>
      <c r="C7" s="45" t="s">
        <v>72</v>
      </c>
      <c r="D7" s="71" t="s">
        <v>71</v>
      </c>
      <c r="E7" s="45" t="s">
        <v>72</v>
      </c>
      <c r="F7" s="71" t="s">
        <v>71</v>
      </c>
      <c r="G7" s="45" t="s">
        <v>72</v>
      </c>
      <c r="H7" s="71" t="s">
        <v>71</v>
      </c>
      <c r="I7" s="45" t="s">
        <v>72</v>
      </c>
      <c r="K7" s="8" t="s">
        <v>73</v>
      </c>
      <c r="L7" s="50" t="e">
        <f>('COMPARATIVO BALANÇO'!B10/B9)*360</f>
        <v>#DIV/0!</v>
      </c>
      <c r="M7" s="50" t="e">
        <f>('COMPARATIVO BALANÇO'!C10/D9)*360</f>
        <v>#DIV/0!</v>
      </c>
      <c r="N7" s="50" t="e">
        <f>('COMPARATIVO BALANÇO'!D10/F9)*360</f>
        <v>#DIV/0!</v>
      </c>
      <c r="O7" s="50" t="e">
        <f>('COMPARATIVO BALANÇO'!E10/H9)*360</f>
        <v>#DIV/0!</v>
      </c>
    </row>
    <row r="8" spans="1:15" ht="24.9" customHeight="1" x14ac:dyDescent="0.3">
      <c r="A8" s="2" t="s">
        <v>74</v>
      </c>
      <c r="B8" s="4"/>
      <c r="C8" s="84" t="e">
        <f t="shared" ref="C8:C17" si="0">B8/$B$9</f>
        <v>#DIV/0!</v>
      </c>
      <c r="D8" s="4"/>
      <c r="E8" s="84" t="e">
        <f t="shared" ref="E8:E17" si="1">D8/$D$9</f>
        <v>#DIV/0!</v>
      </c>
      <c r="F8" s="4"/>
      <c r="G8" s="84" t="e">
        <f t="shared" ref="G8:G17" si="2">F8/$F$9</f>
        <v>#DIV/0!</v>
      </c>
      <c r="H8" s="4"/>
      <c r="I8" s="84" t="e">
        <f t="shared" ref="I8:I17" si="3">H8/$H$9</f>
        <v>#DIV/0!</v>
      </c>
      <c r="K8" s="8" t="s">
        <v>75</v>
      </c>
      <c r="L8" s="50" t="e">
        <f>('COMPARATIVO BALANÇO'!B11/B9)*360</f>
        <v>#DIV/0!</v>
      </c>
      <c r="M8" s="50" t="e">
        <f>('COMPARATIVO BALANÇO'!C11/D9)*360</f>
        <v>#DIV/0!</v>
      </c>
      <c r="N8" s="50" t="e">
        <f>('COMPARATIVO BALANÇO'!D11/F9)*360</f>
        <v>#DIV/0!</v>
      </c>
      <c r="O8" s="50" t="e">
        <f>('COMPARATIVO BALANÇO'!E11/H9)*360</f>
        <v>#DIV/0!</v>
      </c>
    </row>
    <row r="9" spans="1:15" ht="24.9" customHeight="1" x14ac:dyDescent="0.3">
      <c r="A9" s="2" t="s">
        <v>76</v>
      </c>
      <c r="B9" s="4"/>
      <c r="C9" s="84" t="e">
        <f t="shared" si="0"/>
        <v>#DIV/0!</v>
      </c>
      <c r="D9" s="4"/>
      <c r="E9" s="84" t="e">
        <f t="shared" si="1"/>
        <v>#DIV/0!</v>
      </c>
      <c r="F9" s="4"/>
      <c r="G9" s="84" t="e">
        <f t="shared" si="2"/>
        <v>#DIV/0!</v>
      </c>
      <c r="H9" s="4"/>
      <c r="I9" s="84" t="e">
        <f t="shared" si="3"/>
        <v>#DIV/0!</v>
      </c>
      <c r="K9" s="8" t="s">
        <v>77</v>
      </c>
      <c r="L9" s="50" t="e">
        <f>('COMPARATIVO BALANÇO'!B16/B9)*360</f>
        <v>#DIV/0!</v>
      </c>
      <c r="M9" s="50" t="e">
        <f>('COMPARATIVO BALANÇO'!C16/D9)*360</f>
        <v>#DIV/0!</v>
      </c>
      <c r="N9" s="50" t="e">
        <f>('COMPARATIVO BALANÇO'!D16/F9)*360</f>
        <v>#DIV/0!</v>
      </c>
      <c r="O9" s="50" t="e">
        <f>('COMPARATIVO BALANÇO'!E16/H9)*360</f>
        <v>#DIV/0!</v>
      </c>
    </row>
    <row r="10" spans="1:15" ht="24.9" customHeight="1" x14ac:dyDescent="0.3">
      <c r="A10" s="2" t="s">
        <v>78</v>
      </c>
      <c r="B10" s="4"/>
      <c r="C10" s="84" t="e">
        <f t="shared" si="0"/>
        <v>#DIV/0!</v>
      </c>
      <c r="D10" s="4"/>
      <c r="E10" s="84" t="e">
        <f t="shared" si="1"/>
        <v>#DIV/0!</v>
      </c>
      <c r="F10" s="4"/>
      <c r="G10" s="84" t="e">
        <f t="shared" si="2"/>
        <v>#DIV/0!</v>
      </c>
      <c r="H10" s="4"/>
      <c r="I10" s="84" t="e">
        <f t="shared" si="3"/>
        <v>#DIV/0!</v>
      </c>
      <c r="K10" s="8" t="s">
        <v>79</v>
      </c>
      <c r="L10" s="50" t="e">
        <f>('COMPARATIVO BALANÇO'!B17/B9)*360</f>
        <v>#DIV/0!</v>
      </c>
      <c r="M10" s="50" t="e">
        <f>('COMPARATIVO BALANÇO'!C17/D9)*360</f>
        <v>#DIV/0!</v>
      </c>
      <c r="N10" s="50" t="e">
        <f>('COMPARATIVO BALANÇO'!D17/F9)*360</f>
        <v>#DIV/0!</v>
      </c>
      <c r="O10" s="50" t="e">
        <f>('COMPARATIVO BALANÇO'!E17/H9)*360</f>
        <v>#DIV/0!</v>
      </c>
    </row>
    <row r="11" spans="1:15" ht="24.9" customHeight="1" x14ac:dyDescent="0.3">
      <c r="A11" s="2" t="s">
        <v>80</v>
      </c>
      <c r="B11" s="4"/>
      <c r="C11" s="84" t="e">
        <f t="shared" si="0"/>
        <v>#DIV/0!</v>
      </c>
      <c r="D11" s="4"/>
      <c r="E11" s="84" t="e">
        <f t="shared" si="1"/>
        <v>#DIV/0!</v>
      </c>
      <c r="F11" s="4"/>
      <c r="G11" s="84" t="e">
        <f t="shared" si="2"/>
        <v>#DIV/0!</v>
      </c>
      <c r="H11" s="4"/>
      <c r="I11" s="84" t="e">
        <f t="shared" si="3"/>
        <v>#DIV/0!</v>
      </c>
      <c r="K11" s="8" t="s">
        <v>81</v>
      </c>
      <c r="L11" s="50" t="e">
        <f>('COMPARATIVO BALANÇO'!B18/B9)*360</f>
        <v>#DIV/0!</v>
      </c>
      <c r="M11" s="50" t="e">
        <f>('COMPARATIVO BALANÇO'!C18/D9)*360</f>
        <v>#DIV/0!</v>
      </c>
      <c r="N11" s="50" t="e">
        <f>('COMPARATIVO BALANÇO'!D18/F9)*360</f>
        <v>#DIV/0!</v>
      </c>
      <c r="O11" s="50" t="e">
        <f>('COMPARATIVO BALANÇO'!E18/H9)*360</f>
        <v>#DIV/0!</v>
      </c>
    </row>
    <row r="12" spans="1:15" ht="24.9" customHeight="1" x14ac:dyDescent="0.3">
      <c r="A12" s="2" t="s">
        <v>82</v>
      </c>
      <c r="B12" s="4"/>
      <c r="C12" s="84" t="e">
        <f t="shared" si="0"/>
        <v>#DIV/0!</v>
      </c>
      <c r="D12" s="4"/>
      <c r="E12" s="84" t="e">
        <f t="shared" si="1"/>
        <v>#DIV/0!</v>
      </c>
      <c r="F12" s="4"/>
      <c r="G12" s="84" t="e">
        <f t="shared" si="2"/>
        <v>#DIV/0!</v>
      </c>
      <c r="H12" s="4"/>
      <c r="I12" s="84" t="e">
        <f t="shared" si="3"/>
        <v>#DIV/0!</v>
      </c>
      <c r="K12" s="9" t="s">
        <v>83</v>
      </c>
      <c r="L12" s="51" t="e">
        <f>L7+L8-L9-L10-L11</f>
        <v>#DIV/0!</v>
      </c>
      <c r="M12" s="51" t="e">
        <f>M7+M8-M9-M10-M11</f>
        <v>#DIV/0!</v>
      </c>
      <c r="N12" s="51" t="e">
        <f>N7+N8-N9-N10-N11</f>
        <v>#DIV/0!</v>
      </c>
      <c r="O12" s="51" t="e">
        <f>O7+O8-O9-O10-O11</f>
        <v>#DIV/0!</v>
      </c>
    </row>
    <row r="13" spans="1:15" ht="24.9" customHeight="1" x14ac:dyDescent="0.3">
      <c r="A13" s="46" t="s">
        <v>84</v>
      </c>
      <c r="B13" s="47">
        <f>B9+B10+B11+B12</f>
        <v>0</v>
      </c>
      <c r="C13" s="85" t="e">
        <f t="shared" si="0"/>
        <v>#DIV/0!</v>
      </c>
      <c r="D13" s="47">
        <f>D9+D10+D11+D12</f>
        <v>0</v>
      </c>
      <c r="E13" s="85" t="e">
        <f t="shared" si="1"/>
        <v>#DIV/0!</v>
      </c>
      <c r="F13" s="47">
        <f>F9+F10+F11+F12</f>
        <v>0</v>
      </c>
      <c r="G13" s="85" t="e">
        <f t="shared" si="2"/>
        <v>#DIV/0!</v>
      </c>
      <c r="H13" s="48">
        <f>H9+H10+H11+H12</f>
        <v>0</v>
      </c>
      <c r="I13" s="85" t="e">
        <f t="shared" si="3"/>
        <v>#DIV/0!</v>
      </c>
      <c r="K13" s="9" t="s">
        <v>85</v>
      </c>
      <c r="L13" s="86" t="e">
        <f>L12/360*B9</f>
        <v>#DIV/0!</v>
      </c>
      <c r="M13" s="86" t="e">
        <f>M12/360*D9</f>
        <v>#DIV/0!</v>
      </c>
      <c r="N13" s="86" t="e">
        <f>N12/360*F9</f>
        <v>#DIV/0!</v>
      </c>
      <c r="O13" s="86" t="e">
        <f>O12/360*H9</f>
        <v>#DIV/0!</v>
      </c>
    </row>
    <row r="14" spans="1:15" ht="24.9" customHeight="1" x14ac:dyDescent="0.3">
      <c r="A14" s="2" t="s">
        <v>86</v>
      </c>
      <c r="B14" s="4"/>
      <c r="C14" s="84" t="e">
        <f t="shared" si="0"/>
        <v>#DIV/0!</v>
      </c>
      <c r="D14" s="4"/>
      <c r="E14" s="84" t="e">
        <f t="shared" si="1"/>
        <v>#DIV/0!</v>
      </c>
      <c r="F14" s="4"/>
      <c r="G14" s="84" t="e">
        <f t="shared" si="2"/>
        <v>#DIV/0!</v>
      </c>
      <c r="H14" s="4"/>
      <c r="I14" s="84" t="e">
        <f t="shared" si="3"/>
        <v>#DIV/0!</v>
      </c>
      <c r="K14" s="9" t="s">
        <v>87</v>
      </c>
      <c r="L14" s="86">
        <f>'COMPARATIVO BALANÇO'!B9-'COMPARATIVO BALANÇO'!B15</f>
        <v>0</v>
      </c>
      <c r="M14" s="86">
        <f>'COMPARATIVO BALANÇO'!C9-'COMPARATIVO BALANÇO'!C15</f>
        <v>1292430</v>
      </c>
      <c r="N14" s="86">
        <f>'COMPARATIVO BALANÇO'!D9-'COMPARATIVO BALANÇO'!D15</f>
        <v>4050085</v>
      </c>
      <c r="O14" s="86">
        <f>'COMPARATIVO BALANÇO'!E9-'COMPARATIVO BALANÇO'!E15</f>
        <v>0</v>
      </c>
    </row>
    <row r="15" spans="1:15" ht="24.9" customHeight="1" x14ac:dyDescent="0.3">
      <c r="A15" s="2" t="s">
        <v>88</v>
      </c>
      <c r="B15" s="4"/>
      <c r="C15" s="84" t="e">
        <f t="shared" si="0"/>
        <v>#DIV/0!</v>
      </c>
      <c r="D15" s="4"/>
      <c r="E15" s="84" t="e">
        <f t="shared" si="1"/>
        <v>#DIV/0!</v>
      </c>
      <c r="F15" s="4"/>
      <c r="G15" s="84" t="e">
        <f t="shared" si="2"/>
        <v>#DIV/0!</v>
      </c>
      <c r="H15" s="4"/>
      <c r="I15" s="84" t="e">
        <f t="shared" si="3"/>
        <v>#DIV/0!</v>
      </c>
      <c r="K15" s="9" t="s">
        <v>89</v>
      </c>
      <c r="L15" s="86" t="e">
        <f>L14-L13</f>
        <v>#DIV/0!</v>
      </c>
      <c r="M15" s="86" t="e">
        <f>M14-M13</f>
        <v>#DIV/0!</v>
      </c>
      <c r="N15" s="86" t="e">
        <f>N14-N13</f>
        <v>#DIV/0!</v>
      </c>
      <c r="O15" s="86" t="e">
        <f>O14-O13</f>
        <v>#DIV/0!</v>
      </c>
    </row>
    <row r="16" spans="1:15" ht="24.9" customHeight="1" x14ac:dyDescent="0.3">
      <c r="A16" s="2" t="s">
        <v>90</v>
      </c>
      <c r="B16" s="17">
        <f>B13+B14+B15</f>
        <v>0</v>
      </c>
      <c r="C16" s="84" t="e">
        <f t="shared" si="0"/>
        <v>#DIV/0!</v>
      </c>
      <c r="D16" s="17">
        <f>D13+D14+D15</f>
        <v>0</v>
      </c>
      <c r="E16" s="84" t="e">
        <f t="shared" si="1"/>
        <v>#DIV/0!</v>
      </c>
      <c r="F16" s="17">
        <f>F13+F14+F15</f>
        <v>0</v>
      </c>
      <c r="G16" s="84" t="e">
        <f t="shared" si="2"/>
        <v>#DIV/0!</v>
      </c>
      <c r="H16" s="17">
        <f>H13+H14+H15</f>
        <v>0</v>
      </c>
      <c r="I16" s="84" t="e">
        <f t="shared" si="3"/>
        <v>#DIV/0!</v>
      </c>
    </row>
    <row r="17" spans="1:9" ht="24.9" customHeight="1" x14ac:dyDescent="0.3">
      <c r="A17" s="2" t="s">
        <v>91</v>
      </c>
      <c r="B17" s="4"/>
      <c r="C17" s="84" t="e">
        <f t="shared" si="0"/>
        <v>#DIV/0!</v>
      </c>
      <c r="D17" s="4"/>
      <c r="E17" s="84" t="e">
        <f t="shared" si="1"/>
        <v>#DIV/0!</v>
      </c>
      <c r="F17" s="4"/>
      <c r="G17" s="84" t="e">
        <f t="shared" si="2"/>
        <v>#DIV/0!</v>
      </c>
      <c r="H17" s="4"/>
      <c r="I17" s="84" t="e">
        <f t="shared" si="3"/>
        <v>#DIV/0!</v>
      </c>
    </row>
    <row r="18" spans="1:9" x14ac:dyDescent="0.3">
      <c r="A18" s="18"/>
    </row>
    <row r="19" spans="1:9" ht="24.9" customHeight="1" x14ac:dyDescent="0.3">
      <c r="A19" s="19"/>
      <c r="F19" s="79"/>
      <c r="H19" s="79"/>
    </row>
    <row r="20" spans="1:9" ht="24.9" customHeight="1" x14ac:dyDescent="0.3">
      <c r="A20" s="19"/>
      <c r="F20" s="79"/>
    </row>
    <row r="21" spans="1:9" ht="24.9" customHeight="1" x14ac:dyDescent="0.3">
      <c r="A21" s="20"/>
      <c r="F21" s="79"/>
    </row>
    <row r="22" spans="1:9" ht="24.9" customHeight="1" x14ac:dyDescent="0.3">
      <c r="A22" s="20"/>
    </row>
    <row r="23" spans="1:9" ht="24.9" customHeight="1" x14ac:dyDescent="0.3">
      <c r="A23" s="14"/>
    </row>
    <row r="24" spans="1:9" ht="24.9" customHeight="1" x14ac:dyDescent="0.3"/>
    <row r="25" spans="1:9" ht="24.9" customHeight="1" x14ac:dyDescent="0.3"/>
    <row r="26" spans="1:9" ht="24.9" customHeight="1" x14ac:dyDescent="0.3"/>
    <row r="27" spans="1:9" ht="24.9" customHeight="1" x14ac:dyDescent="0.3"/>
  </sheetData>
  <mergeCells count="8">
    <mergeCell ref="K5:O5"/>
    <mergeCell ref="H4:I4"/>
    <mergeCell ref="D6:E6"/>
    <mergeCell ref="B6:C6"/>
    <mergeCell ref="B3:D3"/>
    <mergeCell ref="H6:I6"/>
    <mergeCell ref="A5:I5"/>
    <mergeCell ref="F6:G6"/>
  </mergeCells>
  <pageMargins left="0.511811024" right="0.511811024" top="0.78740157499999996" bottom="0.78740157499999996" header="0.31496062000000002" footer="0.31496062000000002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7"/>
  <sheetViews>
    <sheetView showGridLines="0" topLeftCell="A7" zoomScaleNormal="100" workbookViewId="0">
      <selection activeCell="M14" sqref="M14"/>
    </sheetView>
  </sheetViews>
  <sheetFormatPr defaultColWidth="8.8984375" defaultRowHeight="18" x14ac:dyDescent="0.35"/>
  <cols>
    <col min="1" max="1" width="10.8984375" style="73" customWidth="1"/>
    <col min="2" max="2" width="20.69921875" style="73" customWidth="1"/>
    <col min="3" max="3" width="2.69921875" style="73" customWidth="1"/>
    <col min="4" max="4" width="20.69921875" style="73" customWidth="1"/>
    <col min="5" max="5" width="2.69921875" style="73" customWidth="1"/>
    <col min="6" max="6" width="20.69921875" style="73" customWidth="1"/>
    <col min="7" max="7" width="2.69921875" style="73" customWidth="1"/>
    <col min="8" max="8" width="20.69921875" style="73" customWidth="1"/>
    <col min="9" max="9" width="2.69921875" style="73" customWidth="1"/>
    <col min="10" max="10" width="20.69921875" style="73" customWidth="1"/>
    <col min="11" max="20" width="8.8984375" style="73" customWidth="1"/>
    <col min="21" max="16384" width="8.8984375" style="73"/>
  </cols>
  <sheetData>
    <row r="1" spans="1:14" x14ac:dyDescent="0.35">
      <c r="B1" s="22" t="s">
        <v>66</v>
      </c>
    </row>
    <row r="2" spans="1:14" x14ac:dyDescent="0.35">
      <c r="B2" s="52" t="s">
        <v>92</v>
      </c>
    </row>
    <row r="3" spans="1:14" x14ac:dyDescent="0.35">
      <c r="B3" s="22" t="str">
        <f>'COMPARATIVO BALANÇO'!A3</f>
        <v>EMPRESA</v>
      </c>
      <c r="C3" s="104" t="str">
        <f>'DRE e CICLO'!B3</f>
        <v>MODELO VER 3 - 19AGO2024</v>
      </c>
      <c r="D3" s="105"/>
      <c r="E3" s="105"/>
    </row>
    <row r="5" spans="1:14" x14ac:dyDescent="0.35">
      <c r="B5" s="53" t="s">
        <v>93</v>
      </c>
    </row>
    <row r="6" spans="1:14" ht="18.600000000000001" customHeight="1" thickBot="1" x14ac:dyDescent="0.4">
      <c r="A6" s="23"/>
    </row>
    <row r="7" spans="1:14" ht="24.6" customHeight="1" x14ac:dyDescent="0.35">
      <c r="B7" s="54">
        <v>0</v>
      </c>
      <c r="D7" s="57">
        <v>0</v>
      </c>
      <c r="F7" s="60">
        <v>0</v>
      </c>
      <c r="H7" s="63">
        <v>0</v>
      </c>
      <c r="J7" s="66">
        <v>0</v>
      </c>
    </row>
    <row r="8" spans="1:14" ht="43.95" customHeight="1" x14ac:dyDescent="0.35">
      <c r="B8" s="55" t="s">
        <v>94</v>
      </c>
      <c r="D8" s="58" t="s">
        <v>95</v>
      </c>
      <c r="F8" s="61" t="s">
        <v>96</v>
      </c>
      <c r="H8" s="64" t="s">
        <v>84</v>
      </c>
      <c r="J8" s="67" t="s">
        <v>97</v>
      </c>
    </row>
    <row r="9" spans="1:14" ht="63" customHeight="1" thickBot="1" x14ac:dyDescent="0.4">
      <c r="B9" s="56"/>
      <c r="D9" s="59"/>
      <c r="F9" s="62"/>
      <c r="H9" s="65"/>
      <c r="J9" s="68"/>
    </row>
    <row r="13" spans="1:14" x14ac:dyDescent="0.35">
      <c r="B13" s="26" t="s">
        <v>98</v>
      </c>
      <c r="N13" s="24"/>
    </row>
    <row r="14" spans="1:14" ht="18.600000000000001" customHeight="1" thickBot="1" x14ac:dyDescent="0.4"/>
    <row r="15" spans="1:14" x14ac:dyDescent="0.35">
      <c r="B15" s="66" t="s">
        <v>99</v>
      </c>
      <c r="D15" s="63">
        <v>0</v>
      </c>
      <c r="F15" s="60">
        <v>0</v>
      </c>
      <c r="H15" s="57">
        <v>0</v>
      </c>
      <c r="J15" s="54">
        <v>0</v>
      </c>
    </row>
    <row r="16" spans="1:14" ht="43.95" customHeight="1" x14ac:dyDescent="0.35">
      <c r="B16" s="67" t="s">
        <v>100</v>
      </c>
      <c r="D16" s="64" t="s">
        <v>68</v>
      </c>
      <c r="F16" s="61" t="s">
        <v>101</v>
      </c>
      <c r="H16" s="58" t="s">
        <v>102</v>
      </c>
      <c r="J16" s="55" t="s">
        <v>103</v>
      </c>
    </row>
    <row r="17" spans="1:12" ht="63" customHeight="1" thickBot="1" x14ac:dyDescent="0.4">
      <c r="B17" s="68"/>
      <c r="C17" s="25"/>
      <c r="D17" s="65"/>
      <c r="E17" s="25"/>
      <c r="F17" s="62"/>
      <c r="G17" s="25"/>
      <c r="H17" s="59"/>
      <c r="J17" s="56"/>
    </row>
    <row r="18" spans="1:12" x14ac:dyDescent="0.35">
      <c r="A18" s="26"/>
      <c r="B18" s="25"/>
      <c r="C18" s="25"/>
      <c r="D18" s="25"/>
      <c r="E18" s="25"/>
      <c r="F18" s="25"/>
      <c r="G18" s="25"/>
      <c r="H18" s="25"/>
      <c r="L18" s="26"/>
    </row>
    <row r="19" spans="1:12" x14ac:dyDescent="0.35">
      <c r="A19" s="26"/>
      <c r="B19" s="25"/>
      <c r="C19" s="25"/>
      <c r="D19" s="25"/>
      <c r="E19" s="25"/>
      <c r="F19" s="25"/>
      <c r="G19" s="25"/>
      <c r="H19" s="25"/>
    </row>
    <row r="20" spans="1:12" x14ac:dyDescent="0.35">
      <c r="A20" s="26"/>
      <c r="B20" s="25"/>
      <c r="C20" s="25"/>
      <c r="D20" s="25"/>
      <c r="E20" s="25"/>
      <c r="F20" s="25"/>
      <c r="G20" s="25"/>
      <c r="H20" s="25"/>
    </row>
    <row r="21" spans="1:12" x14ac:dyDescent="0.35">
      <c r="B21" s="25"/>
      <c r="C21" s="25"/>
      <c r="D21" s="25"/>
      <c r="E21" s="25"/>
      <c r="F21" s="25"/>
      <c r="G21" s="25"/>
      <c r="H21" s="25"/>
    </row>
    <row r="22" spans="1:12" x14ac:dyDescent="0.35">
      <c r="A22" s="26"/>
      <c r="B22" s="25"/>
      <c r="C22" s="25"/>
      <c r="D22" s="25"/>
      <c r="E22" s="25"/>
      <c r="F22" s="25"/>
      <c r="G22" s="25"/>
      <c r="H22" s="25"/>
    </row>
    <row r="23" spans="1:12" x14ac:dyDescent="0.35">
      <c r="A23" s="26"/>
      <c r="B23" s="25"/>
      <c r="C23" s="25"/>
      <c r="D23" s="25"/>
      <c r="E23" s="25"/>
      <c r="F23" s="25"/>
      <c r="G23" s="25"/>
      <c r="H23" s="25"/>
    </row>
    <row r="24" spans="1:12" x14ac:dyDescent="0.35">
      <c r="A24" s="26"/>
      <c r="B24" s="25"/>
      <c r="C24" s="25"/>
      <c r="D24" s="25"/>
      <c r="E24" s="25"/>
      <c r="F24" s="25"/>
      <c r="G24" s="25"/>
      <c r="H24" s="25"/>
    </row>
    <row r="25" spans="1:12" x14ac:dyDescent="0.35">
      <c r="A25" s="26"/>
      <c r="B25" s="25"/>
      <c r="C25" s="25"/>
      <c r="D25" s="25"/>
      <c r="E25" s="25"/>
      <c r="F25" s="25"/>
      <c r="G25" s="25"/>
      <c r="H25" s="25"/>
    </row>
    <row r="26" spans="1:12" x14ac:dyDescent="0.35">
      <c r="A26" s="26"/>
      <c r="B26" s="25"/>
      <c r="C26" s="25"/>
      <c r="D26" s="25"/>
      <c r="E26" s="25"/>
      <c r="F26" s="25"/>
      <c r="G26" s="25"/>
      <c r="H26" s="25"/>
    </row>
    <row r="27" spans="1:12" x14ac:dyDescent="0.35">
      <c r="A27" s="26"/>
      <c r="B27" s="25"/>
      <c r="C27" s="25"/>
      <c r="D27" s="25"/>
      <c r="E27" s="25"/>
      <c r="F27" s="25"/>
      <c r="G27" s="25"/>
      <c r="H27" s="25"/>
    </row>
    <row r="28" spans="1:12" x14ac:dyDescent="0.35">
      <c r="A28" s="26"/>
      <c r="B28" s="25"/>
      <c r="C28" s="25"/>
      <c r="D28" s="25"/>
      <c r="E28" s="25"/>
      <c r="F28" s="25"/>
      <c r="G28" s="25"/>
      <c r="H28" s="25"/>
    </row>
    <row r="29" spans="1:12" x14ac:dyDescent="0.35">
      <c r="A29" s="26"/>
      <c r="B29" s="25"/>
      <c r="C29" s="25"/>
      <c r="D29" s="25"/>
      <c r="E29" s="25"/>
      <c r="F29" s="25"/>
      <c r="G29" s="25"/>
      <c r="H29" s="25"/>
    </row>
    <row r="30" spans="1:12" x14ac:dyDescent="0.35">
      <c r="A30" s="26"/>
      <c r="B30" s="25"/>
      <c r="C30" s="25"/>
      <c r="D30" s="25"/>
      <c r="E30" s="25"/>
      <c r="F30" s="25"/>
      <c r="G30" s="25"/>
      <c r="H30" s="25"/>
    </row>
    <row r="31" spans="1:12" x14ac:dyDescent="0.35">
      <c r="A31" s="26"/>
      <c r="B31" s="25"/>
      <c r="C31" s="25"/>
      <c r="D31" s="25"/>
      <c r="E31" s="25"/>
      <c r="F31" s="25"/>
      <c r="G31" s="25"/>
      <c r="H31" s="25"/>
    </row>
    <row r="32" spans="1:12" x14ac:dyDescent="0.35">
      <c r="A32" s="26"/>
      <c r="B32" s="25"/>
      <c r="C32" s="25"/>
      <c r="D32" s="25"/>
      <c r="E32" s="25"/>
      <c r="F32" s="25"/>
      <c r="G32" s="25"/>
      <c r="H32" s="25"/>
    </row>
    <row r="33" spans="1:8" x14ac:dyDescent="0.35">
      <c r="A33" s="25"/>
      <c r="B33" s="25"/>
      <c r="C33" s="25"/>
      <c r="D33" s="25"/>
      <c r="E33" s="25"/>
      <c r="F33" s="25"/>
      <c r="G33" s="25"/>
      <c r="H33" s="25"/>
    </row>
    <row r="34" spans="1:8" x14ac:dyDescent="0.35">
      <c r="A34" s="25"/>
      <c r="B34" s="25"/>
      <c r="C34" s="25"/>
      <c r="D34" s="25"/>
      <c r="E34" s="25"/>
      <c r="F34" s="25"/>
      <c r="G34" s="25"/>
      <c r="H34" s="25"/>
    </row>
    <row r="35" spans="1:8" x14ac:dyDescent="0.35">
      <c r="A35" s="25"/>
      <c r="B35" s="25"/>
      <c r="C35" s="25"/>
      <c r="D35" s="25"/>
      <c r="E35" s="25"/>
      <c r="F35" s="25"/>
      <c r="G35" s="25"/>
      <c r="H35" s="25"/>
    </row>
    <row r="36" spans="1:8" x14ac:dyDescent="0.35">
      <c r="A36" s="25"/>
      <c r="B36" s="25"/>
      <c r="C36" s="25"/>
      <c r="D36" s="25"/>
      <c r="E36" s="25"/>
      <c r="F36" s="25"/>
      <c r="G36" s="25"/>
      <c r="H36" s="25"/>
    </row>
    <row r="37" spans="1:8" x14ac:dyDescent="0.35">
      <c r="A37" s="25"/>
      <c r="B37" s="25"/>
      <c r="C37" s="25"/>
      <c r="D37" s="25"/>
      <c r="E37" s="25"/>
      <c r="F37" s="25"/>
      <c r="G37" s="25"/>
      <c r="H37" s="25"/>
    </row>
  </sheetData>
  <mergeCells count="1">
    <mergeCell ref="C3:E3"/>
  </mergeCells>
  <pageMargins left="0.39370078740157483" right="0.39370078740157483" top="0.39370078740157483" bottom="0.39370078740157483" header="0.31496062992125978" footer="0.31496062992125978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COMPARATIVO BALANÇO</vt:lpstr>
      <vt:lpstr>DRE e CICLO</vt:lpstr>
      <vt:lpstr>Considerações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Lucas Falcao</cp:lastModifiedBy>
  <dcterms:created xsi:type="dcterms:W3CDTF">2017-11-29T15:44:31Z</dcterms:created>
  <dcterms:modified xsi:type="dcterms:W3CDTF">2025-08-01T20:05:18Z</dcterms:modified>
</cp:coreProperties>
</file>