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rinDrin\dati_casoStudioItalia\"/>
    </mc:Choice>
  </mc:AlternateContent>
  <xr:revisionPtr revIDLastSave="0" documentId="13_ncr:1_{C547F90F-F897-44F6-83BD-390C2A939836}" xr6:coauthVersionLast="47" xr6:coauthVersionMax="47" xr10:uidLastSave="{00000000-0000-0000-0000-000000000000}"/>
  <bookViews>
    <workbookView xWindow="-108" yWindow="-108" windowWidth="23256" windowHeight="12576" activeTab="1" xr2:uid="{B845255D-815F-49EA-8438-49CAB31B3547}"/>
  </bookViews>
  <sheets>
    <sheet name="OPEX" sheetId="6" r:id="rId1"/>
    <sheet name="CAPEX" sheetId="1" r:id="rId2"/>
    <sheet name="Fuel_cost" sheetId="5" r:id="rId3"/>
    <sheet name="Transmission_abroad" sheetId="4" r:id="rId4"/>
    <sheet name="raw_data_commodity" sheetId="2" r:id="rId5"/>
    <sheet name="raw_data_tech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G17" i="2"/>
  <c r="G18" i="2"/>
  <c r="G16" i="2"/>
  <c r="I22" i="3"/>
  <c r="I20" i="3"/>
  <c r="I19" i="3"/>
  <c r="I18" i="3"/>
  <c r="I14" i="3" l="1"/>
  <c r="I15" i="3"/>
  <c r="I16" i="3"/>
  <c r="I17" i="3"/>
  <c r="I10" i="3"/>
  <c r="I11" i="3"/>
  <c r="I12" i="3"/>
  <c r="I13" i="3"/>
  <c r="I9" i="3"/>
  <c r="I3" i="3"/>
  <c r="I4" i="3"/>
  <c r="I5" i="3"/>
  <c r="I6" i="3"/>
  <c r="I7" i="3"/>
  <c r="I8" i="3"/>
  <c r="I2" i="3"/>
  <c r="G2" i="2"/>
  <c r="G3" i="2"/>
  <c r="G4" i="2"/>
  <c r="G5" i="2"/>
  <c r="G6" i="2"/>
  <c r="G7" i="2"/>
  <c r="G8" i="2"/>
  <c r="M5" i="2" l="1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5" authorId="0" shapeId="0" xr:uid="{52950CF3-9BD0-40D6-94D2-8E0C1D67B00B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in MWh
</t>
        </r>
      </text>
    </comment>
    <comment ref="A7" authorId="0" shapeId="0" xr:uid="{6042687D-A9B5-4779-9A54-E22AF9FBB252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Tutti I tipi</t>
        </r>
      </text>
    </comment>
    <comment ref="A9" authorId="0" shapeId="0" xr:uid="{ACE5EF51-CB51-4DAB-B6B4-87E92D626050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<sst xmlns="http://schemas.openxmlformats.org/spreadsheetml/2006/main" count="322" uniqueCount="98">
  <si>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</si>
  <si>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</si>
  <si>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</si>
  <si>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</si>
  <si>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</si>
  <si>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</si>
  <si>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</si>
  <si>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</si>
  <si>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</si>
  <si>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</si>
  <si>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</si>
  <si>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</si>
  <si>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</si>
  <si>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</si>
  <si>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</si>
  <si>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</si>
  <si>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</si>
  <si>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</si>
  <si>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</si>
  <si>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</si>
  <si>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</si>
  <si>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</si>
  <si>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</si>
  <si>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</si>
  <si>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</si>
  <si>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</si>
  <si>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</si>
  <si>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</si>
  <si>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</si>
  <si>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</si>
  <si>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</si>
  <si>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</si>
  <si>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</si>
  <si>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</si>
  <si>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</si>
  <si>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</si>
  <si>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</si>
  <si>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</si>
  <si>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</si>
  <si>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</si>
  <si>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</si>
  <si>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</si>
  <si>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</si>
  <si>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Comment 2</t>
  </si>
  <si>
    <t>Comment 1</t>
  </si>
  <si>
    <t>Include il decommissioning</t>
  </si>
  <si>
    <t>comment</t>
  </si>
  <si>
    <t>Average annual value, 2024</t>
  </si>
  <si>
    <t>Average, 2020-2030</t>
  </si>
  <si>
    <t>(M$2025/GW)</t>
  </si>
  <si>
    <t>IAEA</t>
  </si>
  <si>
    <t>Overnight cost suggerito da Lorenzo Mazzocco, portato dal 2020 al 2025 tramite inflazione di circa il 33% (vedi messaggio discord su Coordinamento energia)</t>
  </si>
  <si>
    <t>EPR</t>
  </si>
  <si>
    <t>2020 (EPR Francia)</t>
  </si>
  <si>
    <t>EPR Francia</t>
  </si>
  <si>
    <t>2h</t>
  </si>
  <si>
    <t>4h</t>
  </si>
  <si>
    <t>Due componenti di costo considerate: power capital cost (€/MW) e energy capital cost (€/MWh). Quest'ultimo moltiplicato per uno "storage duration" di 2 ore. Per ulteriori info, vedere questo paper</t>
  </si>
  <si>
    <t>Due componenti di costo considerate: power capital cost (€/MW) e energy capital cost (€/MWh). Quest'ultimo moltiplicato per uno "storage duration" di 4 ore. Per ulteriori info, vedere questo paper</t>
  </si>
  <si>
    <t>Average 2h-4h, 2020-2030</t>
  </si>
  <si>
    <t>(c$2021/kWh)</t>
  </si>
  <si>
    <t>World Nuclear Association</t>
  </si>
  <si>
    <t>€2020/$2021</t>
  </si>
  <si>
    <t>SMR</t>
  </si>
  <si>
    <t>AP1000</t>
  </si>
  <si>
    <t>EIA</t>
  </si>
  <si>
    <t>NREL</t>
  </si>
  <si>
    <t>2020-2040</t>
  </si>
  <si>
    <t>($2020/MWh)</t>
  </si>
  <si>
    <t>Average between values found (2020-2021)</t>
  </si>
  <si>
    <t>World Nuclear Association, EIA, NREL</t>
  </si>
  <si>
    <t>CAPEX</t>
  </si>
  <si>
    <t>Hydro_Reservoir</t>
  </si>
  <si>
    <t>GasTurbine_simple</t>
  </si>
  <si>
    <t>Photovoltaic</t>
  </si>
  <si>
    <t>CoalPlant</t>
  </si>
  <si>
    <t>Storage_Battery</t>
  </si>
  <si>
    <t>PumpedHydro_Closed</t>
  </si>
  <si>
    <t>NuclearPlant</t>
  </si>
  <si>
    <t>electricity map</t>
  </si>
  <si>
    <t>Include francia, svizzera, slovenia, austria</t>
  </si>
  <si>
    <t>WindTurbine_Onshore_4000</t>
  </si>
  <si>
    <t>OPEX</t>
  </si>
  <si>
    <t>fraction of capex</t>
  </si>
  <si>
    <t>fuel_cost</t>
  </si>
  <si>
    <t>costo_combustibile_gas</t>
  </si>
  <si>
    <t xml:space="preserve">costo_combustibile_nucleare </t>
  </si>
  <si>
    <t>costo_combustibile_carbone</t>
  </si>
  <si>
    <t>capacity</t>
  </si>
  <si>
    <t>price</t>
  </si>
  <si>
    <t>CALA</t>
  </si>
  <si>
    <t>CNOR</t>
  </si>
  <si>
    <t>CSUD</t>
  </si>
  <si>
    <t>NORD</t>
  </si>
  <si>
    <t>SARD</t>
  </si>
  <si>
    <t>SICI</t>
  </si>
  <si>
    <t>SUD</t>
  </si>
  <si>
    <t>emission_factor_t/MWh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</si>
</sst>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  <xf numFmtId="0" fontId="5" fillId="0" borderId="0" xfId="2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5" fillId="0" borderId="0" xfId="2"/>
    <xf numFmtId="0" fontId="0" fillId="0" borderId="0" xfId="0" applyAlignment="1">
      <alignment horizontal="right" vertical="center" wrapText="1"/>
    </xf>
    <xf numFmtId="0" fontId="11" fillId="0" borderId="0" xfId="2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2" fillId="0" borderId="0" xfId="0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ea.blob.core.windows.net/assets/ae17da3d-e8a5-4163-a3ec-2e6fb0b5677d/Projected-Costs-of-Generating-Electricity-2020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www.eia.gov/energyexplained/nuclear/data-and-statistics.php" TargetMode="External"/><Relationship Id="rId2" Type="http://schemas.openxmlformats.org/officeDocument/2006/relationships/hyperlink" Target="https://www.worldbank.org/en/research/commodity-markets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www.ecb.europa.eu/stats/macroeconomic_and_sectoral/hicp/html/index.en.html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world-nuclear.org/information-library/economic-aspects/economics-of-nuclear-power" TargetMode="Externa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www.ecb.europa.eu/stats/macroeconomic_and_sectoral/hicp/html/index.en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9" Type="http://schemas.openxmlformats.org/officeDocument/2006/relationships/hyperlink" Target="https://atb.nrel.gov/electricity/2022/about" TargetMode="External"/><Relationship Id="rId21" Type="http://schemas.openxmlformats.org/officeDocument/2006/relationships/hyperlink" Target="https://atb.nrel.gov/electricity/2022/about" TargetMode="External"/><Relationship Id="rId34" Type="http://schemas.openxmlformats.org/officeDocument/2006/relationships/hyperlink" Target="https://www.worldbank.org/en/research/commodity-markets" TargetMode="External"/><Relationship Id="rId42" Type="http://schemas.openxmlformats.org/officeDocument/2006/relationships/hyperlink" Target="https://www.sciencedirect.com/science/article/pii/S2352152X24034005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0" Type="http://schemas.openxmlformats.org/officeDocument/2006/relationships/hyperlink" Target="https://www.worldbank.org/en/research/commodity-markets" TargetMode="External"/><Relationship Id="rId29" Type="http://schemas.openxmlformats.org/officeDocument/2006/relationships/hyperlink" Target="https://www.sciencedirect.com/science/article/pii/S2352152X24034005" TargetMode="External"/><Relationship Id="rId41" Type="http://schemas.openxmlformats.org/officeDocument/2006/relationships/hyperlink" Target="https://www.sciencedirect.com/science/article/pii/S2352152X24034005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32" Type="http://schemas.openxmlformats.org/officeDocument/2006/relationships/hyperlink" Target="https://iea.blob.core.windows.net/assets/ae17da3d-e8a5-4163-a3ec-2e6fb0b5677d/Projected-Costs-of-Generating-Electricity-2020.pdf" TargetMode="External"/><Relationship Id="rId37" Type="http://schemas.openxmlformats.org/officeDocument/2006/relationships/hyperlink" Target="https://www.worldbank.org/en/research/commodity-markets" TargetMode="External"/><Relationship Id="rId40" Type="http://schemas.openxmlformats.org/officeDocument/2006/relationships/hyperlink" Target="https://atb.nrel.gov/electricity/2022/about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36" Type="http://schemas.openxmlformats.org/officeDocument/2006/relationships/hyperlink" Target="https://www.sciencedirect.com/science/article/pii/S2352152X24034005" TargetMode="External"/><Relationship Id="rId10" Type="http://schemas.openxmlformats.org/officeDocument/2006/relationships/hyperlink" Target="https://www.worldbank.org/en/research/commodity-markets" TargetMode="External"/><Relationship Id="rId19" Type="http://schemas.openxmlformats.org/officeDocument/2006/relationships/hyperlink" Target="https://www.worldbank.org/en/research/commodity-markets" TargetMode="External"/><Relationship Id="rId31" Type="http://schemas.openxmlformats.org/officeDocument/2006/relationships/hyperlink" Target="https://www.ecb.europa.eu/stats/macroeconomic_and_sectoral/hicp/html/index.en.html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Relationship Id="rId35" Type="http://schemas.openxmlformats.org/officeDocument/2006/relationships/hyperlink" Target="https://atb.nrel.gov/electricity/2022/about" TargetMode="External"/><Relationship Id="rId8" Type="http://schemas.openxmlformats.org/officeDocument/2006/relationships/hyperlink" Target="https://www.worldbank.org/en/research/commodity-markets" TargetMode="External"/><Relationship Id="rId3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33" Type="http://schemas.openxmlformats.org/officeDocument/2006/relationships/hyperlink" Target="https://discord.com/channels/1294670469055643710/1309503227431092244/1351953237351338015" TargetMode="External"/><Relationship Id="rId38" Type="http://schemas.openxmlformats.org/officeDocument/2006/relationships/hyperlink" Target="https://www.worldbank.org/en/research/commodity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8001-B177-42A1-9F09-DD1B7293885B}">
  <dimension ref="A1:E9"/>
  <sheetViews>
    <sheetView workbookViewId="0">
      <selection activeCell="D2" sqref="D2:E6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82</v>
      </c>
      <c r="C1" t="s">
        <v>3</v>
      </c>
      <c r="D1" t="s">
        <v>8</v>
      </c>
      <c r="E1" t="s">
        <v>46</v>
      </c>
    </row>
    <row r="2" spans="1:5" x14ac:dyDescent="0.3">
      <c r="A2" t="s">
        <v>74</v>
      </c>
      <c r="B2" s="8">
        <v>0.04</v>
      </c>
      <c r="C2" s="8" t="s">
        <v>83</v>
      </c>
      <c r="D2" s="6"/>
      <c r="E2" s="8"/>
    </row>
    <row r="3" spans="1:5" x14ac:dyDescent="0.3">
      <c r="A3" t="s">
        <v>81</v>
      </c>
      <c r="B3" s="8">
        <v>0.04</v>
      </c>
      <c r="C3" s="8" t="s">
        <v>83</v>
      </c>
      <c r="D3" s="6"/>
      <c r="E3" s="8"/>
    </row>
    <row r="4" spans="1:5" ht="18.75" customHeight="1" x14ac:dyDescent="0.3">
      <c r="A4" s="8" t="s">
        <v>78</v>
      </c>
      <c r="B4" s="8">
        <v>0.04</v>
      </c>
      <c r="C4" s="8" t="s">
        <v>83</v>
      </c>
      <c r="D4" s="6"/>
      <c r="E4" s="27"/>
    </row>
    <row r="5" spans="1:5" ht="18.75" customHeight="1" x14ac:dyDescent="0.3">
      <c r="A5" t="s">
        <v>76</v>
      </c>
      <c r="B5" s="8">
        <v>0.04</v>
      </c>
      <c r="C5" s="8" t="s">
        <v>83</v>
      </c>
      <c r="D5" s="6"/>
      <c r="E5" s="8"/>
    </row>
    <row r="6" spans="1:5" ht="16.5" customHeight="1" x14ac:dyDescent="0.3">
      <c r="A6" t="s">
        <v>72</v>
      </c>
      <c r="B6" s="8">
        <v>0.04</v>
      </c>
      <c r="C6" s="8" t="s">
        <v>83</v>
      </c>
    </row>
    <row r="7" spans="1:5" ht="19.5" customHeight="1" x14ac:dyDescent="0.3">
      <c r="A7" t="s">
        <v>73</v>
      </c>
      <c r="B7" s="8">
        <v>0.04</v>
      </c>
      <c r="C7" s="8" t="s">
        <v>83</v>
      </c>
    </row>
    <row r="8" spans="1:5" ht="15" customHeight="1" x14ac:dyDescent="0.3">
      <c r="A8" t="s">
        <v>75</v>
      </c>
      <c r="B8" s="8">
        <v>0.04</v>
      </c>
      <c r="C8" s="8" t="s">
        <v>83</v>
      </c>
    </row>
    <row r="9" spans="1:5" x14ac:dyDescent="0.3">
      <c r="A9" t="s">
        <v>77</v>
      </c>
      <c r="B9" s="8">
        <v>0.04</v>
      </c>
      <c r="C9" s="8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E9"/>
  <sheetViews>
    <sheetView tabSelected="1" workbookViewId="0">
      <selection activeCell="E7" sqref="E7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71</v>
      </c>
      <c r="C1" t="s">
        <v>3</v>
      </c>
      <c r="D1" t="s">
        <v>8</v>
      </c>
      <c r="E1" t="s">
        <v>46</v>
      </c>
    </row>
    <row r="2" spans="1:5" x14ac:dyDescent="0.3">
      <c r="A2" t="s">
        <v>74</v>
      </c>
      <c r="B2" s="8">
        <v>918280</v>
      </c>
      <c r="C2" s="8" t="s">
        <v>7</v>
      </c>
      <c r="D2" s="6" t="s">
        <v>29</v>
      </c>
      <c r="E2" s="8" t="s">
        <v>48</v>
      </c>
    </row>
    <row r="3" spans="1:5" x14ac:dyDescent="0.3">
      <c r="A3" t="s">
        <v>81</v>
      </c>
      <c r="B3" s="8">
        <v>1063920</v>
      </c>
      <c r="C3" s="8" t="s">
        <v>7</v>
      </c>
      <c r="D3" s="6" t="s">
        <v>29</v>
      </c>
      <c r="E3" s="8" t="s">
        <v>48</v>
      </c>
    </row>
    <row r="4" spans="1:5" ht="18.75" customHeight="1" x14ac:dyDescent="0.3">
      <c r="A4" s="8" t="s">
        <v>78</v>
      </c>
      <c r="B4" s="8">
        <v>3154360</v>
      </c>
      <c r="C4" s="8" t="s">
        <v>7</v>
      </c>
      <c r="D4" s="6" t="s">
        <v>50</v>
      </c>
      <c r="E4" s="27" t="s">
        <v>53</v>
      </c>
    </row>
    <row r="5" spans="1:5" ht="18.75" customHeight="1" x14ac:dyDescent="0.3">
      <c r="A5" t="s">
        <v>76</v>
      </c>
      <c r="B5" s="33">
        <f>1005598.96522255*0.3</f>
        <v>301679.68956676498</v>
      </c>
      <c r="C5" s="8" t="s">
        <v>9</v>
      </c>
      <c r="D5" s="6" t="s">
        <v>29</v>
      </c>
      <c r="E5" s="8" t="s">
        <v>59</v>
      </c>
    </row>
    <row r="6" spans="1:5" ht="16.5" customHeight="1" x14ac:dyDescent="0.3">
      <c r="A6" t="s">
        <v>72</v>
      </c>
      <c r="B6" s="34">
        <v>1000000</v>
      </c>
      <c r="C6" s="8" t="s">
        <v>7</v>
      </c>
    </row>
    <row r="7" spans="1:5" ht="19.5" customHeight="1" x14ac:dyDescent="0.3">
      <c r="A7" t="s">
        <v>73</v>
      </c>
      <c r="B7" s="34">
        <v>1000000</v>
      </c>
      <c r="C7" s="8" t="s">
        <v>7</v>
      </c>
    </row>
    <row r="8" spans="1:5" ht="15" customHeight="1" x14ac:dyDescent="0.3">
      <c r="A8" t="s">
        <v>75</v>
      </c>
      <c r="B8" s="34">
        <v>1000000</v>
      </c>
      <c r="C8" s="8" t="s">
        <v>7</v>
      </c>
    </row>
    <row r="9" spans="1:5" x14ac:dyDescent="0.3">
      <c r="A9" t="s">
        <v>77</v>
      </c>
      <c r="B9" s="34">
        <v>1000000</v>
      </c>
      <c r="C9" s="8" t="s">
        <v>9</v>
      </c>
    </row>
  </sheetData>
  <hyperlinks>
    <hyperlink ref="D4" r:id="rId1" xr:uid="{76843948-9A3E-4EB0-A540-24DF6B66F999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F9B7-E410-4418-9AFE-4DC5A9893242}">
  <dimension ref="A1:E4"/>
  <sheetViews>
    <sheetView workbookViewId="0">
      <selection activeCell="A3" sqref="A3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84</v>
      </c>
      <c r="C1" t="s">
        <v>3</v>
      </c>
      <c r="D1" t="s">
        <v>8</v>
      </c>
      <c r="E1" t="s">
        <v>46</v>
      </c>
    </row>
    <row r="2" spans="1:5" x14ac:dyDescent="0.3">
      <c r="A2" s="8" t="s">
        <v>85</v>
      </c>
      <c r="B2" s="23">
        <v>27.538556570687646</v>
      </c>
      <c r="C2" s="8" t="s">
        <v>2</v>
      </c>
      <c r="D2" s="22" t="s">
        <v>14</v>
      </c>
      <c r="E2" t="s">
        <v>47</v>
      </c>
    </row>
    <row r="3" spans="1:5" x14ac:dyDescent="0.3">
      <c r="A3" s="8" t="s">
        <v>87</v>
      </c>
      <c r="B3" s="23">
        <v>10.331146370574086</v>
      </c>
      <c r="C3" s="8" t="s">
        <v>2</v>
      </c>
      <c r="D3" s="22" t="s">
        <v>14</v>
      </c>
      <c r="E3" t="s">
        <v>47</v>
      </c>
    </row>
    <row r="4" spans="1:5" ht="42" customHeight="1" x14ac:dyDescent="0.3">
      <c r="A4" s="8" t="s">
        <v>86</v>
      </c>
      <c r="B4" s="23">
        <v>4.8</v>
      </c>
      <c r="C4" s="8" t="s">
        <v>2</v>
      </c>
      <c r="D4" s="32" t="s">
        <v>70</v>
      </c>
      <c r="E4" t="s">
        <v>69</v>
      </c>
    </row>
  </sheetData>
  <hyperlinks>
    <hyperlink ref="D2" r:id="rId1" xr:uid="{899EB925-18FE-4D0F-90A7-19454D63E70C}"/>
    <hyperlink ref="D3" r:id="rId2" xr:uid="{8C713812-7D41-41B1-95A2-AD8C3456DC0C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73EF-BD6E-41C4-818D-318BE958C680}">
  <dimension ref="A1:F8"/>
  <sheetViews>
    <sheetView workbookViewId="0">
      <selection activeCell="E7" sqref="E7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6" ht="16.5" customHeight="1" x14ac:dyDescent="0.3">
      <c r="B1" t="s">
        <v>88</v>
      </c>
      <c r="C1" t="s">
        <v>89</v>
      </c>
      <c r="D1" t="s">
        <v>97</v>
      </c>
      <c r="E1" t="s">
        <v>8</v>
      </c>
      <c r="F1" t="s">
        <v>46</v>
      </c>
    </row>
    <row r="2" spans="1:6" x14ac:dyDescent="0.3">
      <c r="A2" s="35" t="s">
        <v>93</v>
      </c>
      <c r="B2" s="8">
        <v>10138</v>
      </c>
      <c r="C2" s="8">
        <v>100</v>
      </c>
      <c r="D2">
        <v>0.1</v>
      </c>
      <c r="E2" s="6" t="s">
        <v>79</v>
      </c>
      <c r="F2" s="8" t="s">
        <v>80</v>
      </c>
    </row>
    <row r="3" spans="1:6" x14ac:dyDescent="0.3">
      <c r="A3" s="35" t="s">
        <v>90</v>
      </c>
      <c r="B3" s="34">
        <v>1</v>
      </c>
      <c r="C3" s="34">
        <v>1</v>
      </c>
      <c r="D3" s="34">
        <v>1</v>
      </c>
      <c r="E3" s="8"/>
    </row>
    <row r="4" spans="1:6" x14ac:dyDescent="0.3">
      <c r="A4" s="35" t="s">
        <v>91</v>
      </c>
      <c r="B4" s="34">
        <v>1</v>
      </c>
      <c r="C4" s="34">
        <v>1</v>
      </c>
      <c r="D4" s="34">
        <v>1</v>
      </c>
      <c r="E4" s="8"/>
    </row>
    <row r="5" spans="1:6" x14ac:dyDescent="0.3">
      <c r="A5" s="35" t="s">
        <v>92</v>
      </c>
      <c r="B5" s="34">
        <v>1</v>
      </c>
      <c r="C5" s="34">
        <v>1</v>
      </c>
      <c r="D5" s="34">
        <v>1</v>
      </c>
    </row>
    <row r="6" spans="1:6" x14ac:dyDescent="0.3">
      <c r="A6" s="35" t="s">
        <v>96</v>
      </c>
      <c r="B6" s="34">
        <v>1</v>
      </c>
      <c r="C6" s="34">
        <v>1</v>
      </c>
      <c r="D6" s="34">
        <v>1</v>
      </c>
    </row>
    <row r="7" spans="1:6" x14ac:dyDescent="0.3">
      <c r="A7" s="35" t="s">
        <v>94</v>
      </c>
      <c r="B7" s="34">
        <v>1</v>
      </c>
      <c r="C7" s="34">
        <v>1</v>
      </c>
      <c r="D7" s="34">
        <v>1</v>
      </c>
    </row>
    <row r="8" spans="1:6" x14ac:dyDescent="0.3">
      <c r="A8" s="35" t="s">
        <v>95</v>
      </c>
      <c r="B8" s="34">
        <v>1</v>
      </c>
      <c r="C8" s="34">
        <v>1</v>
      </c>
      <c r="D8" s="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topLeftCell="A2" workbookViewId="0">
      <selection activeCell="G16" sqref="G16:G18"/>
    </sheetView>
  </sheetViews>
  <sheetFormatPr defaultRowHeight="14.4" x14ac:dyDescent="0.3"/>
  <cols>
    <col min="1" max="1" width="26.109375" bestFit="1" customWidth="1"/>
    <col min="2" max="2" width="14.109375" bestFit="1" customWidth="1"/>
    <col min="3" max="3" width="12.44140625" customWidth="1"/>
    <col min="4" max="4" width="13.88671875" customWidth="1"/>
    <col min="5" max="5" width="22.5546875" bestFit="1" customWidth="1"/>
    <col min="6" max="6" width="18.6640625" bestFit="1" customWidth="1"/>
    <col min="7" max="7" width="12.6640625" bestFit="1" customWidth="1"/>
    <col min="8" max="8" width="15.44140625" customWidth="1"/>
    <col min="9" max="9" width="18.109375" customWidth="1"/>
    <col min="12" max="12" width="16.44140625" customWidth="1"/>
    <col min="13" max="13" width="9.6640625" bestFit="1" customWidth="1"/>
    <col min="14" max="14" width="10.44140625" bestFit="1" customWidth="1"/>
    <col min="15" max="15" width="23.44140625" bestFit="1" customWidth="1"/>
  </cols>
  <sheetData>
    <row r="1" spans="1:25" ht="42" customHeight="1" x14ac:dyDescent="0.3">
      <c r="A1" s="2" t="s">
        <v>33</v>
      </c>
      <c r="B1" s="2" t="s">
        <v>12</v>
      </c>
      <c r="C1" s="2" t="s">
        <v>31</v>
      </c>
      <c r="D1" s="2" t="s">
        <v>30</v>
      </c>
      <c r="E1" s="2" t="s">
        <v>18</v>
      </c>
      <c r="F1" s="2" t="s">
        <v>32</v>
      </c>
      <c r="G1" s="4" t="s">
        <v>35</v>
      </c>
      <c r="H1" s="4" t="s">
        <v>34</v>
      </c>
      <c r="J1" s="2"/>
      <c r="K1" s="2"/>
    </row>
    <row r="2" spans="1:25" x14ac:dyDescent="0.3">
      <c r="A2" s="20" t="s">
        <v>10</v>
      </c>
      <c r="B2" s="20">
        <v>2018</v>
      </c>
      <c r="C2" s="21">
        <v>7.5414094383199997</v>
      </c>
      <c r="D2" s="19" t="s">
        <v>15</v>
      </c>
      <c r="E2" s="22" t="s">
        <v>14</v>
      </c>
      <c r="F2" s="3" t="s">
        <v>20</v>
      </c>
      <c r="G2" s="9">
        <f t="shared" ref="G2:G8" si="0">C2*$M$3/$M$4</f>
        <v>21.805545521741941</v>
      </c>
      <c r="H2" t="s">
        <v>26</v>
      </c>
      <c r="J2" s="2"/>
      <c r="K2" s="2"/>
      <c r="L2" s="2" t="s">
        <v>16</v>
      </c>
      <c r="M2" s="2" t="s">
        <v>17</v>
      </c>
      <c r="N2" s="2" t="s">
        <v>18</v>
      </c>
    </row>
    <row r="3" spans="1:25" x14ac:dyDescent="0.3">
      <c r="A3" s="20" t="s">
        <v>10</v>
      </c>
      <c r="B3" s="20">
        <v>2019</v>
      </c>
      <c r="C3" s="21">
        <v>4.8274540271299999</v>
      </c>
      <c r="D3" s="19" t="s">
        <v>15</v>
      </c>
      <c r="E3" s="22" t="s">
        <v>14</v>
      </c>
      <c r="F3" s="3" t="s">
        <v>20</v>
      </c>
      <c r="G3" s="9">
        <f t="shared" si="0"/>
        <v>13.958301747657082</v>
      </c>
      <c r="H3" t="s">
        <v>26</v>
      </c>
      <c r="J3" s="8"/>
      <c r="K3" s="8"/>
      <c r="L3" s="15" t="s">
        <v>22</v>
      </c>
      <c r="M3" s="11">
        <v>0.85</v>
      </c>
      <c r="N3" s="7" t="s">
        <v>19</v>
      </c>
      <c r="W3" s="2"/>
      <c r="Y3" s="6"/>
    </row>
    <row r="4" spans="1:25" x14ac:dyDescent="0.3">
      <c r="A4" s="20" t="s">
        <v>10</v>
      </c>
      <c r="B4" s="20">
        <v>2020</v>
      </c>
      <c r="C4" s="21">
        <v>3.3115669452400409</v>
      </c>
      <c r="D4" s="19" t="s">
        <v>15</v>
      </c>
      <c r="E4" s="22" t="s">
        <v>14</v>
      </c>
      <c r="F4" s="3" t="s">
        <v>20</v>
      </c>
      <c r="G4" s="9">
        <f t="shared" si="0"/>
        <v>9.5752026677938797</v>
      </c>
      <c r="H4" t="s">
        <v>26</v>
      </c>
      <c r="L4" s="15" t="s">
        <v>23</v>
      </c>
      <c r="M4" s="12">
        <v>0.29397099999999998</v>
      </c>
      <c r="N4" s="8"/>
      <c r="W4" s="2"/>
      <c r="Y4" s="4"/>
    </row>
    <row r="5" spans="1:25" x14ac:dyDescent="0.3">
      <c r="A5" s="20" t="s">
        <v>10</v>
      </c>
      <c r="B5" s="20">
        <v>2021</v>
      </c>
      <c r="C5" s="21">
        <v>14.731149861407678</v>
      </c>
      <c r="D5" s="19" t="s">
        <v>15</v>
      </c>
      <c r="E5" s="22" t="s">
        <v>14</v>
      </c>
      <c r="F5" s="3" t="s">
        <v>20</v>
      </c>
      <c r="G5" s="9">
        <f t="shared" si="0"/>
        <v>42.594260597802254</v>
      </c>
      <c r="H5" t="s">
        <v>26</v>
      </c>
      <c r="L5" s="15" t="s">
        <v>24</v>
      </c>
      <c r="M5" s="14">
        <f>1.622*10^-6</f>
        <v>1.6220000000000001E-6</v>
      </c>
      <c r="W5" s="2"/>
      <c r="Y5" s="5"/>
    </row>
    <row r="6" spans="1:25" ht="49.8" customHeight="1" x14ac:dyDescent="0.3">
      <c r="A6" s="20" t="s">
        <v>10</v>
      </c>
      <c r="B6" s="20">
        <v>2022</v>
      </c>
      <c r="C6" s="21">
        <v>34.346664233461041</v>
      </c>
      <c r="D6" s="19" t="s">
        <v>15</v>
      </c>
      <c r="E6" s="22" t="s">
        <v>14</v>
      </c>
      <c r="F6" s="3" t="s">
        <v>20</v>
      </c>
      <c r="G6" s="9">
        <f t="shared" si="0"/>
        <v>99.311376286919071</v>
      </c>
      <c r="H6" t="s">
        <v>26</v>
      </c>
      <c r="L6" s="16" t="s">
        <v>25</v>
      </c>
      <c r="M6" s="11">
        <v>6000</v>
      </c>
      <c r="N6" s="6" t="s">
        <v>14</v>
      </c>
      <c r="Y6" s="10"/>
    </row>
    <row r="7" spans="1:25" x14ac:dyDescent="0.3">
      <c r="A7" s="20" t="s">
        <v>10</v>
      </c>
      <c r="B7" s="20">
        <v>2023</v>
      </c>
      <c r="C7" s="21">
        <v>11.492903809114813</v>
      </c>
      <c r="D7" s="19" t="s">
        <v>15</v>
      </c>
      <c r="E7" s="22" t="s">
        <v>14</v>
      </c>
      <c r="F7" s="3" t="s">
        <v>20</v>
      </c>
      <c r="G7" s="9">
        <f t="shared" si="0"/>
        <v>33.23106101536407</v>
      </c>
      <c r="H7" t="s">
        <v>26</v>
      </c>
      <c r="L7" s="15" t="s">
        <v>62</v>
      </c>
      <c r="M7" s="11">
        <v>0.82</v>
      </c>
      <c r="N7" s="7" t="s">
        <v>19</v>
      </c>
      <c r="Y7" s="10"/>
    </row>
    <row r="8" spans="1:25" x14ac:dyDescent="0.3">
      <c r="A8" s="20" t="s">
        <v>10</v>
      </c>
      <c r="B8" s="20">
        <v>2024</v>
      </c>
      <c r="C8" s="21">
        <v>9.52416119251955</v>
      </c>
      <c r="D8" s="19" t="s">
        <v>15</v>
      </c>
      <c r="E8" s="22" t="s">
        <v>14</v>
      </c>
      <c r="F8" s="3" t="s">
        <v>20</v>
      </c>
      <c r="G8" s="9">
        <f t="shared" si="0"/>
        <v>27.538556570687646</v>
      </c>
      <c r="H8" t="s">
        <v>26</v>
      </c>
      <c r="L8" s="15" t="s">
        <v>27</v>
      </c>
      <c r="M8" s="11">
        <v>0.88</v>
      </c>
      <c r="N8" s="7" t="s">
        <v>19</v>
      </c>
      <c r="Y8" s="10"/>
    </row>
    <row r="9" spans="1:25" x14ac:dyDescent="0.3">
      <c r="A9" s="20" t="s">
        <v>11</v>
      </c>
      <c r="B9" s="20">
        <v>2018</v>
      </c>
      <c r="C9" s="21">
        <v>105.06823090515999</v>
      </c>
      <c r="D9" s="19" t="s">
        <v>13</v>
      </c>
      <c r="E9" s="22" t="s">
        <v>14</v>
      </c>
      <c r="F9" s="3" t="s">
        <v>21</v>
      </c>
      <c r="G9" s="9">
        <f t="shared" ref="G9:G15" si="1">C9*$M$3/$M$6/$M$5/1000</f>
        <v>9.1767361559171796</v>
      </c>
      <c r="H9" t="s">
        <v>26</v>
      </c>
      <c r="M9" s="13"/>
      <c r="Y9" s="10"/>
    </row>
    <row r="10" spans="1:25" x14ac:dyDescent="0.3">
      <c r="A10" s="20" t="s">
        <v>11</v>
      </c>
      <c r="B10" s="20">
        <v>2019</v>
      </c>
      <c r="C10" s="21">
        <v>78.292956708220004</v>
      </c>
      <c r="D10" s="19" t="s">
        <v>13</v>
      </c>
      <c r="E10" s="22" t="s">
        <v>14</v>
      </c>
      <c r="F10" s="3" t="s">
        <v>21</v>
      </c>
      <c r="G10" s="9">
        <f t="shared" si="1"/>
        <v>6.8381641185765512</v>
      </c>
      <c r="H10" t="s">
        <v>26</v>
      </c>
      <c r="M10" s="13"/>
      <c r="Y10" s="10"/>
    </row>
    <row r="11" spans="1:25" x14ac:dyDescent="0.3">
      <c r="A11" s="20" t="s">
        <v>11</v>
      </c>
      <c r="B11" s="20">
        <v>2020</v>
      </c>
      <c r="C11" s="21">
        <v>62.08886618998978</v>
      </c>
      <c r="D11" s="19" t="s">
        <v>13</v>
      </c>
      <c r="E11" s="22" t="s">
        <v>14</v>
      </c>
      <c r="F11" s="3" t="s">
        <v>21</v>
      </c>
      <c r="G11" s="9">
        <f t="shared" si="1"/>
        <v>5.4228869976871463</v>
      </c>
      <c r="H11" t="s">
        <v>26</v>
      </c>
      <c r="M11" s="13"/>
      <c r="Y11" s="10"/>
    </row>
    <row r="12" spans="1:25" x14ac:dyDescent="0.3">
      <c r="A12" s="20" t="s">
        <v>11</v>
      </c>
      <c r="B12" s="20">
        <v>2021</v>
      </c>
      <c r="C12" s="21">
        <v>126.18829981718464</v>
      </c>
      <c r="D12" s="19" t="s">
        <v>13</v>
      </c>
      <c r="E12" s="22" t="s">
        <v>14</v>
      </c>
      <c r="F12" s="3" t="s">
        <v>21</v>
      </c>
      <c r="G12" s="9">
        <f t="shared" si="1"/>
        <v>11.021378426285136</v>
      </c>
      <c r="H12" t="s">
        <v>26</v>
      </c>
      <c r="M12" s="13"/>
      <c r="Y12" s="10"/>
    </row>
    <row r="13" spans="1:25" x14ac:dyDescent="0.3">
      <c r="A13" s="20" t="s">
        <v>11</v>
      </c>
      <c r="B13" s="20">
        <v>2022</v>
      </c>
      <c r="C13" s="21">
        <v>293.6511990918093</v>
      </c>
      <c r="D13" s="19" t="s">
        <v>13</v>
      </c>
      <c r="E13" s="22" t="s">
        <v>14</v>
      </c>
      <c r="F13" s="3" t="s">
        <v>21</v>
      </c>
      <c r="G13" s="9">
        <f t="shared" si="1"/>
        <v>25.647710565971831</v>
      </c>
      <c r="H13" t="s">
        <v>26</v>
      </c>
      <c r="M13" s="13"/>
      <c r="Y13" s="10"/>
    </row>
    <row r="14" spans="1:25" x14ac:dyDescent="0.3">
      <c r="A14" s="20" t="s">
        <v>11</v>
      </c>
      <c r="B14" s="20">
        <v>2023</v>
      </c>
      <c r="C14" s="21">
        <v>151.42784107508328</v>
      </c>
      <c r="D14" s="19" t="s">
        <v>13</v>
      </c>
      <c r="E14" s="22" t="s">
        <v>14</v>
      </c>
      <c r="F14" s="3" t="s">
        <v>21</v>
      </c>
      <c r="G14" s="9">
        <f t="shared" si="1"/>
        <v>13.225818425176818</v>
      </c>
      <c r="H14" t="s">
        <v>26</v>
      </c>
      <c r="M14" s="13"/>
      <c r="Y14" s="10"/>
    </row>
    <row r="15" spans="1:25" x14ac:dyDescent="0.3">
      <c r="A15" s="20" t="s">
        <v>11</v>
      </c>
      <c r="B15" s="20">
        <v>2024</v>
      </c>
      <c r="C15" s="21">
        <v>118.28554879814943</v>
      </c>
      <c r="D15" s="19" t="s">
        <v>13</v>
      </c>
      <c r="E15" s="22" t="s">
        <v>14</v>
      </c>
      <c r="F15" s="3" t="s">
        <v>21</v>
      </c>
      <c r="G15" s="9">
        <f t="shared" si="1"/>
        <v>10.331146370574086</v>
      </c>
      <c r="H15" t="s">
        <v>26</v>
      </c>
      <c r="M15" s="13"/>
      <c r="Y15" s="10"/>
    </row>
    <row r="16" spans="1:25" x14ac:dyDescent="0.3">
      <c r="A16" s="8" t="s">
        <v>1</v>
      </c>
      <c r="B16" s="20">
        <v>2021</v>
      </c>
      <c r="C16" s="21">
        <v>0.46</v>
      </c>
      <c r="D16" s="19" t="s">
        <v>60</v>
      </c>
      <c r="E16" s="22" t="s">
        <v>61</v>
      </c>
      <c r="G16" s="9">
        <f>C16*M7/100*1000</f>
        <v>3.7719999999999998</v>
      </c>
      <c r="H16" t="s">
        <v>26</v>
      </c>
      <c r="M16" s="13"/>
      <c r="Y16" s="4"/>
    </row>
    <row r="17" spans="1:25" x14ac:dyDescent="0.3">
      <c r="A17" s="8" t="s">
        <v>1</v>
      </c>
      <c r="B17" s="31" t="s">
        <v>67</v>
      </c>
      <c r="C17" s="21">
        <v>7</v>
      </c>
      <c r="D17" s="1" t="s">
        <v>68</v>
      </c>
      <c r="E17" s="22" t="s">
        <v>66</v>
      </c>
      <c r="G17" s="9">
        <f>C17*M7</f>
        <v>5.7399999999999993</v>
      </c>
      <c r="H17" t="s">
        <v>26</v>
      </c>
      <c r="M17" s="13"/>
      <c r="Y17" s="5"/>
    </row>
    <row r="18" spans="1:25" x14ac:dyDescent="0.3">
      <c r="A18" s="8" t="s">
        <v>1</v>
      </c>
      <c r="B18" s="20">
        <v>2021</v>
      </c>
      <c r="C18" s="21">
        <v>0.61</v>
      </c>
      <c r="D18" s="19" t="s">
        <v>60</v>
      </c>
      <c r="E18" s="22" t="s">
        <v>65</v>
      </c>
      <c r="G18" s="9">
        <f>C18*M7/100*1000</f>
        <v>5.0019999999999998</v>
      </c>
      <c r="H18" t="s">
        <v>26</v>
      </c>
      <c r="M18" s="13"/>
      <c r="Y18" s="9"/>
    </row>
    <row r="19" spans="1:25" x14ac:dyDescent="0.3">
      <c r="M19" s="13"/>
      <c r="Y19" s="9"/>
    </row>
    <row r="20" spans="1:25" x14ac:dyDescent="0.3">
      <c r="E20" s="22"/>
      <c r="Y20" s="9"/>
    </row>
    <row r="21" spans="1:25" x14ac:dyDescent="0.3">
      <c r="E21" s="24"/>
    </row>
    <row r="22" spans="1:25" x14ac:dyDescent="0.3">
      <c r="E22" s="30"/>
    </row>
    <row r="27" spans="1:25" x14ac:dyDescent="0.3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  <hyperlink ref="E16" r:id="rId10" xr:uid="{0A15B76E-514E-4B75-ACAD-E2793D18E38A}"/>
    <hyperlink ref="N7" r:id="rId11" xr:uid="{A37BA78B-11DC-41F6-ACA1-CD3B620CB840}"/>
    <hyperlink ref="E18" r:id="rId12" xr:uid="{CE540549-CF28-48F8-B699-8C84C681D4A9}"/>
    <hyperlink ref="E17" r:id="rId13" display="Dati elaborati da NREL" xr:uid="{FA34371D-7714-4F4E-BC99-DC72274713CD}"/>
    <hyperlink ref="N8" r:id="rId14" xr:uid="{B5C929D6-B267-4086-B524-D47FDFA68A60}"/>
  </hyperlinks>
  <pageMargins left="0.7" right="0.7" top="0.75" bottom="0.75" header="0.3" footer="0.3"/>
  <legacy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29"/>
  <sheetViews>
    <sheetView topLeftCell="C1" zoomScale="85" zoomScaleNormal="85" workbookViewId="0">
      <selection activeCell="N3" sqref="N3:R3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6" customWidth="1"/>
    <col min="4" max="4" width="14.33203125" customWidth="1"/>
    <col min="5" max="5" width="12.5546875" bestFit="1" customWidth="1"/>
    <col min="6" max="6" width="12.6640625" customWidth="1"/>
    <col min="7" max="7" width="27.109375" customWidth="1"/>
    <col min="8" max="8" width="42.6640625" customWidth="1"/>
    <col min="9" max="9" width="13.33203125" customWidth="1"/>
    <col min="10" max="10" width="12.33203125" customWidth="1"/>
    <col min="16" max="16" width="12.5546875" bestFit="1" customWidth="1"/>
  </cols>
  <sheetData>
    <row r="1" spans="1:20" ht="28.8" x14ac:dyDescent="0.3">
      <c r="A1" s="2" t="s">
        <v>33</v>
      </c>
      <c r="B1" s="2" t="s">
        <v>38</v>
      </c>
      <c r="C1" s="2" t="s">
        <v>12</v>
      </c>
      <c r="D1" s="2" t="s">
        <v>31</v>
      </c>
      <c r="E1" s="2" t="s">
        <v>30</v>
      </c>
      <c r="F1" s="2" t="s">
        <v>18</v>
      </c>
      <c r="G1" s="2" t="s">
        <v>44</v>
      </c>
      <c r="H1" s="2" t="s">
        <v>43</v>
      </c>
      <c r="I1" s="4" t="s">
        <v>35</v>
      </c>
      <c r="J1" s="4" t="s">
        <v>34</v>
      </c>
    </row>
    <row r="2" spans="1:20" x14ac:dyDescent="0.3">
      <c r="A2" s="8" t="s">
        <v>0</v>
      </c>
      <c r="B2" s="8" t="s">
        <v>39</v>
      </c>
      <c r="C2" s="8">
        <v>2020</v>
      </c>
      <c r="D2" s="23">
        <v>1333</v>
      </c>
      <c r="E2" s="1" t="s">
        <v>28</v>
      </c>
      <c r="F2" s="6" t="s">
        <v>29</v>
      </c>
      <c r="G2" s="24" t="s">
        <v>36</v>
      </c>
      <c r="H2" s="24"/>
      <c r="I2" s="23">
        <f>D2*$Q$3*10^3</f>
        <v>1173040</v>
      </c>
      <c r="J2" s="8" t="s">
        <v>37</v>
      </c>
      <c r="P2" s="2" t="s">
        <v>16</v>
      </c>
      <c r="Q2" s="2" t="s">
        <v>17</v>
      </c>
      <c r="R2" s="2" t="s">
        <v>18</v>
      </c>
    </row>
    <row r="3" spans="1:20" x14ac:dyDescent="0.3">
      <c r="A3" s="8" t="s">
        <v>0</v>
      </c>
      <c r="B3" s="8" t="s">
        <v>39</v>
      </c>
      <c r="C3" s="8">
        <v>2030</v>
      </c>
      <c r="D3" s="23">
        <v>754</v>
      </c>
      <c r="E3" s="1" t="s">
        <v>28</v>
      </c>
      <c r="F3" s="6" t="s">
        <v>29</v>
      </c>
      <c r="G3" s="24" t="s">
        <v>36</v>
      </c>
      <c r="H3" s="24"/>
      <c r="I3" s="23">
        <f t="shared" ref="I3:I8" si="0">D3*$Q$3*10^3</f>
        <v>663520</v>
      </c>
      <c r="J3" s="8" t="s">
        <v>37</v>
      </c>
      <c r="P3" s="15" t="s">
        <v>27</v>
      </c>
      <c r="Q3" s="11">
        <v>0.88</v>
      </c>
      <c r="R3" s="7" t="s">
        <v>19</v>
      </c>
    </row>
    <row r="4" spans="1:20" x14ac:dyDescent="0.3">
      <c r="A4" s="8" t="s">
        <v>4</v>
      </c>
      <c r="B4" s="8" t="s">
        <v>40</v>
      </c>
      <c r="C4" s="8">
        <v>2020</v>
      </c>
      <c r="D4" s="23">
        <v>1462</v>
      </c>
      <c r="E4" s="1" t="s">
        <v>28</v>
      </c>
      <c r="F4" s="6" t="s">
        <v>29</v>
      </c>
      <c r="G4" s="24" t="s">
        <v>36</v>
      </c>
      <c r="H4" s="24"/>
      <c r="I4" s="23">
        <f t="shared" si="0"/>
        <v>1286560</v>
      </c>
      <c r="J4" s="8" t="s">
        <v>37</v>
      </c>
    </row>
    <row r="5" spans="1:20" x14ac:dyDescent="0.3">
      <c r="A5" s="8" t="s">
        <v>4</v>
      </c>
      <c r="B5" s="8" t="s">
        <v>40</v>
      </c>
      <c r="C5" s="8">
        <v>2030</v>
      </c>
      <c r="D5" s="23">
        <v>956</v>
      </c>
      <c r="E5" s="1" t="s">
        <v>28</v>
      </c>
      <c r="F5" s="6" t="s">
        <v>29</v>
      </c>
      <c r="G5" s="24" t="s">
        <v>36</v>
      </c>
      <c r="H5" s="24"/>
      <c r="I5" s="23">
        <f t="shared" si="0"/>
        <v>841280</v>
      </c>
      <c r="J5" s="8" t="s">
        <v>37</v>
      </c>
    </row>
    <row r="6" spans="1:20" x14ac:dyDescent="0.3">
      <c r="A6" s="8" t="s">
        <v>4</v>
      </c>
      <c r="B6" s="8" t="s">
        <v>41</v>
      </c>
      <c r="C6" s="8">
        <v>2020</v>
      </c>
      <c r="D6" s="23">
        <v>3739</v>
      </c>
      <c r="E6" s="1" t="s">
        <v>28</v>
      </c>
      <c r="F6" s="6" t="s">
        <v>29</v>
      </c>
      <c r="G6" s="24" t="s">
        <v>36</v>
      </c>
      <c r="H6" s="24"/>
      <c r="I6" s="23">
        <f t="shared" si="0"/>
        <v>3290320</v>
      </c>
      <c r="J6" s="8" t="s">
        <v>37</v>
      </c>
    </row>
    <row r="7" spans="1:20" x14ac:dyDescent="0.3">
      <c r="A7" s="8" t="s">
        <v>4</v>
      </c>
      <c r="B7" s="8" t="s">
        <v>41</v>
      </c>
      <c r="C7" s="8">
        <v>2030</v>
      </c>
      <c r="D7" s="23">
        <v>2758</v>
      </c>
      <c r="E7" s="1" t="s">
        <v>28</v>
      </c>
      <c r="F7" s="6" t="s">
        <v>29</v>
      </c>
      <c r="G7" s="24" t="s">
        <v>36</v>
      </c>
      <c r="H7" s="24"/>
      <c r="I7" s="23">
        <f t="shared" si="0"/>
        <v>2427040</v>
      </c>
      <c r="J7" s="8" t="s">
        <v>37</v>
      </c>
    </row>
    <row r="8" spans="1:20" x14ac:dyDescent="0.3">
      <c r="A8" s="8" t="s">
        <v>4</v>
      </c>
      <c r="B8" s="8" t="s">
        <v>42</v>
      </c>
      <c r="C8" s="8">
        <v>2020</v>
      </c>
      <c r="D8" s="23">
        <v>4049</v>
      </c>
      <c r="E8" s="1" t="s">
        <v>28</v>
      </c>
      <c r="F8" s="6" t="s">
        <v>29</v>
      </c>
      <c r="G8" s="24" t="s">
        <v>36</v>
      </c>
      <c r="H8" s="24"/>
      <c r="I8" s="23">
        <f t="shared" si="0"/>
        <v>3563120</v>
      </c>
      <c r="J8" s="8" t="s">
        <v>37</v>
      </c>
    </row>
    <row r="9" spans="1:20" x14ac:dyDescent="0.3">
      <c r="A9" s="8" t="s">
        <v>4</v>
      </c>
      <c r="B9" s="8" t="s">
        <v>42</v>
      </c>
      <c r="C9" s="8">
        <v>2030</v>
      </c>
      <c r="D9" s="23">
        <v>3467</v>
      </c>
      <c r="E9" s="1" t="s">
        <v>28</v>
      </c>
      <c r="F9" s="6" t="s">
        <v>29</v>
      </c>
      <c r="G9" s="24" t="s">
        <v>36</v>
      </c>
      <c r="H9" s="24"/>
      <c r="I9" s="23">
        <f>D9*$Q$3*10^3</f>
        <v>3050960</v>
      </c>
      <c r="J9" s="8" t="s">
        <v>37</v>
      </c>
    </row>
    <row r="10" spans="1:20" x14ac:dyDescent="0.3">
      <c r="A10" s="8" t="s">
        <v>5</v>
      </c>
      <c r="B10" s="8" t="s">
        <v>64</v>
      </c>
      <c r="C10" s="8">
        <v>2035</v>
      </c>
      <c r="D10" s="23">
        <v>6160.0000000000009</v>
      </c>
      <c r="E10" s="1" t="s">
        <v>28</v>
      </c>
      <c r="F10" s="6" t="s">
        <v>29</v>
      </c>
      <c r="G10" s="24" t="s">
        <v>36</v>
      </c>
      <c r="H10" s="25" t="s">
        <v>45</v>
      </c>
      <c r="I10" s="23">
        <f t="shared" ref="I10:I17" si="1">D10*$Q$3*10^3</f>
        <v>5420800.0000000009</v>
      </c>
      <c r="J10" s="8" t="s">
        <v>37</v>
      </c>
    </row>
    <row r="11" spans="1:20" x14ac:dyDescent="0.3">
      <c r="A11" s="8" t="s">
        <v>5</v>
      </c>
      <c r="B11" s="8" t="s">
        <v>64</v>
      </c>
      <c r="C11" s="8">
        <v>2050</v>
      </c>
      <c r="D11" s="23">
        <v>5500</v>
      </c>
      <c r="E11" s="1" t="s">
        <v>28</v>
      </c>
      <c r="F11" s="6" t="s">
        <v>29</v>
      </c>
      <c r="G11" s="24" t="s">
        <v>36</v>
      </c>
      <c r="H11" s="25" t="s">
        <v>45</v>
      </c>
      <c r="I11" s="23">
        <f t="shared" si="1"/>
        <v>4840000</v>
      </c>
      <c r="J11" s="8" t="s">
        <v>37</v>
      </c>
    </row>
    <row r="12" spans="1:20" x14ac:dyDescent="0.3">
      <c r="A12" s="8" t="s">
        <v>5</v>
      </c>
      <c r="B12" s="8" t="s">
        <v>63</v>
      </c>
      <c r="C12" s="8">
        <v>2035</v>
      </c>
      <c r="D12" s="23">
        <v>6820.0000000000009</v>
      </c>
      <c r="E12" s="1" t="s">
        <v>28</v>
      </c>
      <c r="F12" s="6" t="s">
        <v>29</v>
      </c>
      <c r="G12" s="24" t="s">
        <v>36</v>
      </c>
      <c r="H12" s="25" t="s">
        <v>45</v>
      </c>
      <c r="I12" s="23">
        <f t="shared" si="1"/>
        <v>6001600.0000000009</v>
      </c>
      <c r="J12" s="8" t="s">
        <v>37</v>
      </c>
    </row>
    <row r="13" spans="1:20" x14ac:dyDescent="0.3">
      <c r="A13" s="8" t="s">
        <v>5</v>
      </c>
      <c r="B13" s="8" t="s">
        <v>63</v>
      </c>
      <c r="C13" s="8">
        <v>2050</v>
      </c>
      <c r="D13" s="23">
        <v>6050.0000000000009</v>
      </c>
      <c r="E13" s="1" t="s">
        <v>28</v>
      </c>
      <c r="F13" s="6" t="s">
        <v>29</v>
      </c>
      <c r="G13" s="24" t="s">
        <v>36</v>
      </c>
      <c r="H13" s="25" t="s">
        <v>45</v>
      </c>
      <c r="I13" s="23">
        <f t="shared" si="1"/>
        <v>5324000.0000000009</v>
      </c>
      <c r="J13" s="8" t="s">
        <v>37</v>
      </c>
    </row>
    <row r="14" spans="1:20" ht="57.6" x14ac:dyDescent="0.3">
      <c r="A14" s="8" t="s">
        <v>5</v>
      </c>
      <c r="B14" s="8" t="s">
        <v>52</v>
      </c>
      <c r="C14" s="8">
        <v>2025</v>
      </c>
      <c r="D14" s="23">
        <v>5350</v>
      </c>
      <c r="E14" s="1" t="s">
        <v>49</v>
      </c>
      <c r="F14" s="26" t="s">
        <v>50</v>
      </c>
      <c r="G14" s="25" t="s">
        <v>54</v>
      </c>
      <c r="H14" s="24" t="s">
        <v>51</v>
      </c>
      <c r="I14" s="23">
        <f>D14*$Q$3*10^3*0.67</f>
        <v>3154360</v>
      </c>
      <c r="J14" s="8" t="s">
        <v>37</v>
      </c>
    </row>
    <row r="15" spans="1:20" ht="72" x14ac:dyDescent="0.3">
      <c r="A15" s="8" t="s">
        <v>6</v>
      </c>
      <c r="B15" s="8" t="s">
        <v>55</v>
      </c>
      <c r="C15" s="8">
        <v>2020</v>
      </c>
      <c r="D15" s="28">
        <v>988.32170015695567</v>
      </c>
      <c r="E15" s="1" t="s">
        <v>28</v>
      </c>
      <c r="F15" s="6" t="s">
        <v>29</v>
      </c>
      <c r="G15" s="24" t="s">
        <v>36</v>
      </c>
      <c r="H15" s="24" t="s">
        <v>57</v>
      </c>
      <c r="I15" s="23">
        <f t="shared" si="1"/>
        <v>869723.09613812109</v>
      </c>
      <c r="J15" s="8" t="s">
        <v>37</v>
      </c>
      <c r="R15" s="2"/>
      <c r="S15" s="6"/>
      <c r="T15" s="6"/>
    </row>
    <row r="16" spans="1:20" ht="72" x14ac:dyDescent="0.3">
      <c r="A16" s="8" t="s">
        <v>6</v>
      </c>
      <c r="B16" s="8" t="s">
        <v>55</v>
      </c>
      <c r="C16" s="8">
        <v>2030</v>
      </c>
      <c r="D16" s="28">
        <v>681.62247956991291</v>
      </c>
      <c r="E16" s="1" t="s">
        <v>28</v>
      </c>
      <c r="F16" s="6" t="s">
        <v>29</v>
      </c>
      <c r="G16" s="24" t="s">
        <v>36</v>
      </c>
      <c r="H16" s="24" t="s">
        <v>57</v>
      </c>
      <c r="I16" s="23">
        <f t="shared" si="1"/>
        <v>599827.78202152334</v>
      </c>
      <c r="J16" s="8" t="s">
        <v>37</v>
      </c>
      <c r="R16" s="2"/>
      <c r="S16" s="4"/>
      <c r="T16" s="4"/>
    </row>
    <row r="17" spans="1:20" ht="72" x14ac:dyDescent="0.3">
      <c r="A17" s="8" t="s">
        <v>6</v>
      </c>
      <c r="B17" s="8" t="s">
        <v>55</v>
      </c>
      <c r="C17" s="8">
        <v>2050</v>
      </c>
      <c r="D17" s="29">
        <v>681.62247956991291</v>
      </c>
      <c r="E17" s="1" t="s">
        <v>28</v>
      </c>
      <c r="F17" s="6" t="s">
        <v>29</v>
      </c>
      <c r="G17" s="24" t="s">
        <v>36</v>
      </c>
      <c r="H17" s="24" t="s">
        <v>57</v>
      </c>
      <c r="I17" s="23">
        <f t="shared" si="1"/>
        <v>599827.78202152334</v>
      </c>
      <c r="J17" s="8" t="s">
        <v>37</v>
      </c>
      <c r="R17" s="2"/>
      <c r="S17" s="5"/>
      <c r="T17" s="5"/>
    </row>
    <row r="18" spans="1:20" ht="72" x14ac:dyDescent="0.3">
      <c r="A18" s="8" t="s">
        <v>6</v>
      </c>
      <c r="B18" s="8" t="s">
        <v>56</v>
      </c>
      <c r="C18" s="8">
        <v>2020</v>
      </c>
      <c r="D18" s="28">
        <v>1727.2344448095646</v>
      </c>
      <c r="E18" s="1" t="s">
        <v>28</v>
      </c>
      <c r="F18" s="6" t="s">
        <v>29</v>
      </c>
      <c r="G18" s="24" t="s">
        <v>36</v>
      </c>
      <c r="H18" s="24" t="s">
        <v>58</v>
      </c>
      <c r="I18" s="23">
        <f t="shared" ref="I18:I20" si="2">D18*$Q$3*10^3</f>
        <v>1519966.3114324168</v>
      </c>
      <c r="J18" s="8" t="s">
        <v>37</v>
      </c>
      <c r="S18" s="9"/>
      <c r="T18" s="10"/>
    </row>
    <row r="19" spans="1:20" ht="72" x14ac:dyDescent="0.3">
      <c r="A19" s="8" t="s">
        <v>6</v>
      </c>
      <c r="B19" s="8" t="s">
        <v>56</v>
      </c>
      <c r="C19" s="8">
        <v>2030</v>
      </c>
      <c r="D19" s="28">
        <v>1173.7257628388072</v>
      </c>
      <c r="E19" s="1" t="s">
        <v>28</v>
      </c>
      <c r="F19" s="6" t="s">
        <v>29</v>
      </c>
      <c r="G19" s="24" t="s">
        <v>36</v>
      </c>
      <c r="H19" s="24" t="s">
        <v>58</v>
      </c>
      <c r="I19" s="23">
        <f t="shared" si="2"/>
        <v>1032878.6712981503</v>
      </c>
      <c r="J19" s="8" t="s">
        <v>37</v>
      </c>
      <c r="S19" s="9"/>
      <c r="T19" s="10"/>
    </row>
    <row r="20" spans="1:20" ht="72" x14ac:dyDescent="0.3">
      <c r="A20" s="8" t="s">
        <v>6</v>
      </c>
      <c r="B20" s="8" t="s">
        <v>56</v>
      </c>
      <c r="C20" s="8">
        <v>2050</v>
      </c>
      <c r="D20" s="29">
        <v>1173.7257628388072</v>
      </c>
      <c r="E20" s="1" t="s">
        <v>28</v>
      </c>
      <c r="F20" s="6" t="s">
        <v>29</v>
      </c>
      <c r="G20" s="24" t="s">
        <v>36</v>
      </c>
      <c r="H20" s="24" t="s">
        <v>58</v>
      </c>
      <c r="I20" s="23">
        <f t="shared" si="2"/>
        <v>1032878.6712981503</v>
      </c>
      <c r="J20" s="8" t="s">
        <v>37</v>
      </c>
    </row>
    <row r="21" spans="1:20" x14ac:dyDescent="0.3">
      <c r="A21" s="8"/>
      <c r="B21" s="8"/>
      <c r="C21" s="8"/>
      <c r="D21" s="28"/>
      <c r="E21" s="1"/>
      <c r="F21" s="8"/>
      <c r="G21" s="8"/>
      <c r="H21" s="8"/>
      <c r="I21" s="8"/>
      <c r="J21" s="8"/>
    </row>
    <row r="22" spans="1:20" x14ac:dyDescent="0.3">
      <c r="A22" s="8"/>
      <c r="B22" s="8"/>
      <c r="C22" s="8"/>
      <c r="D22" s="18"/>
      <c r="E22" s="1"/>
      <c r="F22" s="8"/>
      <c r="G22" s="8"/>
      <c r="H22" s="8"/>
      <c r="I22" s="23">
        <f>AVERAGE(I18,I19,I15,I16)</f>
        <v>1005598.9652225529</v>
      </c>
      <c r="J22" s="8"/>
    </row>
    <row r="23" spans="1:20" x14ac:dyDescent="0.3">
      <c r="A23" s="8"/>
      <c r="B23" s="8"/>
      <c r="C23" s="8"/>
      <c r="D23" s="18"/>
      <c r="E23" s="1"/>
      <c r="F23" s="8"/>
      <c r="G23" s="8"/>
      <c r="H23" s="8"/>
      <c r="I23" s="8"/>
      <c r="J23" s="8"/>
    </row>
    <row r="24" spans="1:20" x14ac:dyDescent="0.3">
      <c r="A24" s="8"/>
      <c r="B24" s="8"/>
      <c r="C24" s="8"/>
      <c r="D24" s="18"/>
      <c r="E24" s="1"/>
      <c r="F24" s="8"/>
      <c r="G24" s="8"/>
      <c r="H24" s="8"/>
      <c r="I24" s="8"/>
      <c r="J24" s="8"/>
    </row>
    <row r="25" spans="1:20" x14ac:dyDescent="0.3">
      <c r="A25" s="8"/>
      <c r="B25" s="8"/>
      <c r="C25" s="8"/>
      <c r="D25" s="18"/>
      <c r="E25" s="1"/>
      <c r="F25" s="8"/>
      <c r="G25" s="8"/>
      <c r="H25" s="8"/>
      <c r="I25" s="8"/>
      <c r="J25" s="8"/>
    </row>
    <row r="26" spans="1:20" x14ac:dyDescent="0.3">
      <c r="A26" s="8"/>
      <c r="B26" s="8"/>
      <c r="C26" s="8"/>
      <c r="D26" s="18"/>
      <c r="E26" s="1"/>
      <c r="F26" s="8"/>
      <c r="G26" s="8"/>
      <c r="H26" s="8"/>
      <c r="I26" s="8"/>
      <c r="J26" s="8"/>
    </row>
    <row r="27" spans="1:20" x14ac:dyDescent="0.3">
      <c r="A27" s="8"/>
      <c r="B27" s="8"/>
      <c r="C27" s="8"/>
      <c r="D27" s="18"/>
      <c r="E27" s="1"/>
      <c r="F27" s="8"/>
      <c r="G27" s="8"/>
      <c r="H27" s="8"/>
      <c r="I27" s="8"/>
      <c r="J27" s="8"/>
    </row>
    <row r="28" spans="1:20" x14ac:dyDescent="0.3">
      <c r="A28" s="8"/>
      <c r="B28" s="8"/>
      <c r="C28" s="8"/>
      <c r="D28" s="18"/>
      <c r="E28" s="1"/>
      <c r="F28" s="8"/>
      <c r="G28" s="8"/>
      <c r="H28" s="8"/>
      <c r="I28" s="8"/>
      <c r="J28" s="8"/>
    </row>
    <row r="29" spans="1:20" x14ac:dyDescent="0.3">
      <c r="A29" s="8"/>
      <c r="B29" s="8"/>
      <c r="C29" s="8"/>
      <c r="D29" s="18"/>
      <c r="E29" s="1"/>
      <c r="F29" s="8"/>
      <c r="G29" s="8"/>
      <c r="H29" s="8"/>
      <c r="I29" s="8"/>
      <c r="J29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4" r:id="rId5" display="World Bank" xr:uid="{234A250E-341C-41EF-9E6C-5F70C9AD1AA2}"/>
    <hyperlink ref="F5" r:id="rId6" display="World Bank" xr:uid="{24ED7D87-6BA0-4591-B8FB-8DBFC7C67291}"/>
    <hyperlink ref="F6" r:id="rId7" display="World Bank" xr:uid="{4E4A5E32-C5B0-4B55-BC1D-A8BCB8AB3343}"/>
    <hyperlink ref="F7" r:id="rId8" display="World Bank" xr:uid="{34A735C2-398A-4AF0-AC92-CDE49E221E44}"/>
    <hyperlink ref="F8" r:id="rId9" display="World Bank" xr:uid="{D82100BF-E290-4C7F-83FE-7ACF88644A48}"/>
    <hyperlink ref="F9" r:id="rId10" display="World Bank" xr:uid="{F0A57130-2B16-425F-838B-37D425B23764}"/>
    <hyperlink ref="G4" r:id="rId11" xr:uid="{74C7DDA8-7917-4F78-B0B5-A38959B43587}"/>
    <hyperlink ref="G5" r:id="rId12" xr:uid="{EA35BC2E-0439-4BB5-8635-24C6E1A59507}"/>
    <hyperlink ref="G6" r:id="rId13" xr:uid="{CB8B6EC7-D21F-4093-AE53-04FF92EE23C3}"/>
    <hyperlink ref="G7" r:id="rId14" xr:uid="{4BC76F65-9AF5-43B2-95D0-0E17535DD882}"/>
    <hyperlink ref="G8" r:id="rId15" xr:uid="{254A0ED1-9B59-4B3A-800D-0B7D5611C9F8}"/>
    <hyperlink ref="G9" r:id="rId16" xr:uid="{53F61002-38D5-4F86-850D-731FF68607AC}"/>
    <hyperlink ref="F10" r:id="rId17" display="World Bank" xr:uid="{F0DC3470-B776-4B2D-B27E-08A0A05751B0}"/>
    <hyperlink ref="F11" r:id="rId18" display="World Bank" xr:uid="{69B713EC-CE42-44B4-85A8-A3466168667C}"/>
    <hyperlink ref="F12" r:id="rId19" display="World Bank" xr:uid="{0EE4B772-3B1C-40C1-8489-D0631B2D4463}"/>
    <hyperlink ref="F13" r:id="rId20" display="World Bank" xr:uid="{C22641C2-FA38-48D9-BCB2-1FCE72A643D6}"/>
    <hyperlink ref="G10" r:id="rId21" xr:uid="{1BCFB97B-FADB-43D9-B44E-ADA05CA17A73}"/>
    <hyperlink ref="F15" r:id="rId22" display="World Bank" xr:uid="{AF15079B-1809-4BD8-A648-4D62ABE8C206}"/>
    <hyperlink ref="G15" r:id="rId23" xr:uid="{0CA73A59-1222-47DA-A59D-000D8B582034}"/>
    <hyperlink ref="F16" r:id="rId24" display="World Bank" xr:uid="{199C7D2F-21A1-4692-9440-4CC169B6F2F2}"/>
    <hyperlink ref="G16" r:id="rId25" xr:uid="{CECC446B-999A-4D89-A0D6-D3177C929A3D}"/>
    <hyperlink ref="F17" r:id="rId26" display="World Bank" xr:uid="{8716B52B-0C43-4E99-8CCE-17C58FE13622}"/>
    <hyperlink ref="G17" r:id="rId27" xr:uid="{85050209-E008-45C2-8A24-F79F70751A59}"/>
    <hyperlink ref="G11:G13" r:id="rId28" display="Dati elaborati da NREL" xr:uid="{8CAF9D49-1D95-457A-AD06-EF2B25EC7C48}"/>
    <hyperlink ref="H15" r:id="rId29" display="Due componenti di costo considerate: power capital cost (€/MW) e energy capital cost (€/MWh). Quest'ultimo moltiplicato per uno &quot;storage duration&quot; di 6 ore. Per ulteriori info, vedere questo paper" xr:uid="{BD06F35F-2859-4868-A250-9877196A2A8B}"/>
    <hyperlink ref="H16:H17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  <hyperlink ref="R3" r:id="rId31" xr:uid="{1F188A66-AA31-42D5-BF68-5F94EC7F5B80}"/>
    <hyperlink ref="F14" r:id="rId32" xr:uid="{BBB5C12E-09F8-42A0-BC0B-98E2FE229F3F}"/>
    <hyperlink ref="H14" r:id="rId33" display="Overnight cost, suggerito da Lorenzo Mazzocco (vedi messaggio discord su Coordinamento energia)" xr:uid="{7623CF7E-7357-466F-811C-79E8E0B20885}"/>
    <hyperlink ref="F18" r:id="rId34" display="World Bank" xr:uid="{A46629F6-B5CF-4B20-92CC-DAAA37FA0295}"/>
    <hyperlink ref="G18" r:id="rId35" xr:uid="{4C8330BE-8E6C-45DA-8011-98C7288331BF}"/>
    <hyperlink ref="H18" r:id="rId36" display="Due componenti di costo considerate: power capital cost (€/MW) e energy capital cost (€/MWh). Quest'ultimo moltiplicato per uno &quot;storage duration&quot; di 6 ore. Per ulteriori info, vedere questo paper" xr:uid="{DBA68ACF-849E-462B-8CC2-2BE6A9705126}"/>
    <hyperlink ref="F19" r:id="rId37" display="World Bank" xr:uid="{E1E46D67-8566-4081-8026-9282FEEA7794}"/>
    <hyperlink ref="F20" r:id="rId38" display="World Bank" xr:uid="{C2B4C806-3E78-4AEF-A359-42B49AF6C869}"/>
    <hyperlink ref="G19" r:id="rId39" xr:uid="{A07DD3DB-85F5-450E-BE7A-F242BAF7D635}"/>
    <hyperlink ref="G20" r:id="rId40" xr:uid="{CB5BF0A4-3E46-40DE-9A2B-D68DCB0772EB}"/>
    <hyperlink ref="H19" r:id="rId41" display="Due componenti di costo considerate: power capital cost (€/MW) e energy capital cost (€/MWh). Quest'ultimo moltiplicato per uno &quot;storage duration&quot; di 6 ore. Per ulteriori info, vedere questo paper" xr:uid="{2364EE2D-C0F7-4609-B6E2-FD4BE059C070}"/>
    <hyperlink ref="H20" r:id="rId42" display="Due componenti di costo considerate: power capital cost (€/MW) e energy capital cost (€/MWh). Quest'ultimo moltiplicato per uno &quot;storage duration&quot; di 6 ore. Per ulteriori info, vedere questo paper" xr:uid="{222C5FBD-1584-4E8E-8AE1-8423CB9258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OPEX</vt:lpstr>
      <vt:lpstr>CAPEX</vt:lpstr>
      <vt:lpstr>Fuel_cost</vt:lpstr>
      <vt:lpstr>Transmission_abroad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2025-02-22T22:15:39Z</dcterms:created>
  <dcterms:modified xsi:type="dcterms:W3CDTF">2025-04-11T14:14:52Z</dcterms:modified>
</cp:coreProperties>
</file>