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4"/>
  <workbookPr filterPrivacy="1" defaultThemeVersion="124226"/>
  <xr:revisionPtr revIDLastSave="0" documentId="13_ncr:1_{9D96D4F8-E54F-434C-9025-4765E45E197B}" xr6:coauthVersionLast="36" xr6:coauthVersionMax="36" xr10:uidLastSave="{00000000-0000-0000-0000-000000000000}"/>
  <bookViews>
    <workbookView xWindow="460" yWindow="460" windowWidth="24660" windowHeight="14460" firstSheet="2" activeTab="8" xr2:uid="{00000000-000D-0000-FFFF-FFFF00000000}"/>
  </bookViews>
  <sheets>
    <sheet name="Two Product Model" sheetId="1" r:id="rId1"/>
    <sheet name="Diet" sheetId="2" r:id="rId2"/>
    <sheet name="Gas Blending Student" sheetId="4" r:id="rId3"/>
    <sheet name="Nurse Scheduling" sheetId="5" r:id="rId4"/>
    <sheet name="Cutting Stock" sheetId="6" r:id="rId5"/>
    <sheet name="Transportation Problem" sheetId="7" r:id="rId6"/>
    <sheet name="Assignment Problem" sheetId="10" r:id="rId7"/>
    <sheet name="Berlin Airlift" sheetId="12" r:id="rId8"/>
    <sheet name="Berlin Airlift - 2" sheetId="13" r:id="rId9"/>
    <sheet name="Distributor Problem" sheetId="11" r:id="rId10"/>
  </sheets>
  <definedNames>
    <definedName name="solver_adj" localSheetId="6" hidden="1">'Assignment Problem'!$D$19:$M$28</definedName>
    <definedName name="solver_adj" localSheetId="7" hidden="1">'Berlin Airlift'!$B$5:$B$6</definedName>
    <definedName name="solver_adj" localSheetId="8" hidden="1">'Berlin Airlift - 2'!$B$5:$B$6</definedName>
    <definedName name="solver_adj" localSheetId="4" hidden="1">'Cutting Stock'!$G$10:$G$15</definedName>
    <definedName name="solver_adj" localSheetId="1" hidden="1">Diet!$H$4:$H$9</definedName>
    <definedName name="solver_adj" localSheetId="9" hidden="1">'Distributor Problem'!$H$5:$H$19</definedName>
    <definedName name="solver_adj" localSheetId="2" hidden="1">'Gas Blending Student'!$E$15:$H$18</definedName>
    <definedName name="solver_adj" localSheetId="3" hidden="1">'Nurse Scheduling'!$D$12:$D$17</definedName>
    <definedName name="solver_adj" localSheetId="5" hidden="1">'Transportation Problem'!$D$16:$G$17</definedName>
    <definedName name="solver_adj" localSheetId="0" hidden="1">'Two Product Model'!$D$2:$E$2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4" hidden="1">0.0001</definedName>
    <definedName name="solver_cvg" localSheetId="1" hidden="1">0.0001</definedName>
    <definedName name="solver_cvg" localSheetId="9" hidden="1">0.0001</definedName>
    <definedName name="solver_cvg" localSheetId="2" hidden="1">0.0001</definedName>
    <definedName name="solver_cvg" localSheetId="3" hidden="1">0.0001</definedName>
    <definedName name="solver_cvg" localSheetId="5" hidden="1">0.0001</definedName>
    <definedName name="solver_cvg" localSheetId="0" hidden="1">0.0001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4" hidden="1">1</definedName>
    <definedName name="solver_drv" localSheetId="1" hidden="1">1</definedName>
    <definedName name="solver_drv" localSheetId="9" hidden="1">1</definedName>
    <definedName name="solver_drv" localSheetId="2" hidden="1">1</definedName>
    <definedName name="solver_drv" localSheetId="3" hidden="1">1</definedName>
    <definedName name="solver_drv" localSheetId="5" hidden="1">1</definedName>
    <definedName name="solver_drv" localSheetId="0" hidden="1">1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ng" localSheetId="4" hidden="1">2</definedName>
    <definedName name="solver_eng" localSheetId="1" hidden="1">2</definedName>
    <definedName name="solver_eng" localSheetId="9" hidden="1">2</definedName>
    <definedName name="solver_eng" localSheetId="2" hidden="1">2</definedName>
    <definedName name="solver_eng" localSheetId="3" hidden="1">2</definedName>
    <definedName name="solver_eng" localSheetId="5" hidden="1">2</definedName>
    <definedName name="solver_eng" localSheetId="0" hidden="1">2</definedName>
    <definedName name="solver_est" localSheetId="6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5" hidden="1">1</definedName>
    <definedName name="solver_est" localSheetId="0" hidden="1">1</definedName>
    <definedName name="solver_itr" localSheetId="6" hidden="1">100</definedName>
    <definedName name="solver_itr" localSheetId="7" hidden="1">2147483647</definedName>
    <definedName name="solver_itr" localSheetId="8" hidden="1">2147483647</definedName>
    <definedName name="solver_itr" localSheetId="4" hidden="1">100</definedName>
    <definedName name="solver_itr" localSheetId="1" hidden="1">100</definedName>
    <definedName name="solver_itr" localSheetId="9" hidden="1">2147483647</definedName>
    <definedName name="solver_itr" localSheetId="2" hidden="1">100</definedName>
    <definedName name="solver_itr" localSheetId="3" hidden="1">100</definedName>
    <definedName name="solver_itr" localSheetId="5" hidden="1">100</definedName>
    <definedName name="solver_itr" localSheetId="0" hidden="1">100</definedName>
    <definedName name="solver_lhs1" localSheetId="6" hidden="1">'Assignment Problem'!$D$29</definedName>
    <definedName name="solver_lhs1" localSheetId="7" hidden="1">'Berlin Airlift'!$B$7</definedName>
    <definedName name="solver_lhs1" localSheetId="8" hidden="1">'Berlin Airlift - 2'!$B$7</definedName>
    <definedName name="solver_lhs1" localSheetId="4" hidden="1">'Cutting Stock'!$H$16</definedName>
    <definedName name="solver_lhs1" localSheetId="1" hidden="1">Diet!$D$10</definedName>
    <definedName name="solver_lhs1" localSheetId="9" hidden="1">'Distributor Problem'!$E$10</definedName>
    <definedName name="solver_lhs1" localSheetId="2" hidden="1">'Gas Blending Student'!$E$21</definedName>
    <definedName name="solver_lhs1" localSheetId="3" hidden="1">'Nurse Scheduling'!$D$10</definedName>
    <definedName name="solver_lhs1" localSheetId="5" hidden="1">'Transportation Problem'!$D$18</definedName>
    <definedName name="solver_lhs1" localSheetId="0" hidden="1">'Two Product Model'!$D$10</definedName>
    <definedName name="solver_lhs10" localSheetId="6" hidden="1">'Assignment Problem'!$M$29</definedName>
    <definedName name="solver_lhs10" localSheetId="9" hidden="1">'Distributor Problem'!$E$19</definedName>
    <definedName name="solver_lhs10" localSheetId="2" hidden="1">'Gas Blending Student'!$I$15</definedName>
    <definedName name="solver_lhs11" localSheetId="6" hidden="1">'Assignment Problem'!$N$19</definedName>
    <definedName name="solver_lhs11" localSheetId="9" hidden="1">'Distributor Problem'!$E$5</definedName>
    <definedName name="solver_lhs11" localSheetId="2" hidden="1">'Gas Blending Student'!$I$16</definedName>
    <definedName name="solver_lhs12" localSheetId="6" hidden="1">'Assignment Problem'!$N$20</definedName>
    <definedName name="solver_lhs12" localSheetId="9" hidden="1">'Distributor Problem'!$E$6</definedName>
    <definedName name="solver_lhs12" localSheetId="2" hidden="1">'Gas Blending Student'!$I$17</definedName>
    <definedName name="solver_lhs13" localSheetId="6" hidden="1">'Assignment Problem'!$N$21</definedName>
    <definedName name="solver_lhs13" localSheetId="9" hidden="1">'Distributor Problem'!$E$7</definedName>
    <definedName name="solver_lhs13" localSheetId="2" hidden="1">'Gas Blending Student'!$I$18</definedName>
    <definedName name="solver_lhs14" localSheetId="6" hidden="1">'Assignment Problem'!$N$22</definedName>
    <definedName name="solver_lhs14" localSheetId="9" hidden="1">'Distributor Problem'!$E$8</definedName>
    <definedName name="solver_lhs14" localSheetId="2" hidden="1">'Gas Blending Student'!$I$17</definedName>
    <definedName name="solver_lhs15" localSheetId="6" hidden="1">'Assignment Problem'!$N$23</definedName>
    <definedName name="solver_lhs15" localSheetId="9" hidden="1">'Distributor Problem'!$E$9</definedName>
    <definedName name="solver_lhs15" localSheetId="2" hidden="1">'Gas Blending Student'!$I$17</definedName>
    <definedName name="solver_lhs16" localSheetId="6" hidden="1">'Assignment Problem'!$N$24</definedName>
    <definedName name="solver_lhs16" localSheetId="9" hidden="1">'Distributor Problem'!$H$10</definedName>
    <definedName name="solver_lhs16" localSheetId="2" hidden="1">'Gas Blending Student'!$I$18</definedName>
    <definedName name="solver_lhs17" localSheetId="6" hidden="1">'Assignment Problem'!$N$25</definedName>
    <definedName name="solver_lhs17" localSheetId="9" hidden="1">'Distributor Problem'!$H$11</definedName>
    <definedName name="solver_lhs17" localSheetId="2" hidden="1">'Gas Blending Student'!$I$18</definedName>
    <definedName name="solver_lhs18" localSheetId="6" hidden="1">'Assignment Problem'!$N$26</definedName>
    <definedName name="solver_lhs18" localSheetId="9" hidden="1">'Distributor Problem'!$H$12</definedName>
    <definedName name="solver_lhs19" localSheetId="6" hidden="1">'Assignment Problem'!$N$27</definedName>
    <definedName name="solver_lhs19" localSheetId="9" hidden="1">'Distributor Problem'!$H$13</definedName>
    <definedName name="solver_lhs2" localSheetId="6" hidden="1">'Assignment Problem'!$E$29</definedName>
    <definedName name="solver_lhs2" localSheetId="7" hidden="1">'Berlin Airlift'!$C$7</definedName>
    <definedName name="solver_lhs2" localSheetId="8" hidden="1">'Berlin Airlift - 2'!$C$7</definedName>
    <definedName name="solver_lhs2" localSheetId="4" hidden="1">'Cutting Stock'!$I$16</definedName>
    <definedName name="solver_lhs2" localSheetId="1" hidden="1">Diet!$E$10</definedName>
    <definedName name="solver_lhs2" localSheetId="9" hidden="1">'Distributor Problem'!$E$11</definedName>
    <definedName name="solver_lhs2" localSheetId="2" hidden="1">'Gas Blending Student'!$E$21</definedName>
    <definedName name="solver_lhs2" localSheetId="3" hidden="1">'Nurse Scheduling'!$D$5</definedName>
    <definedName name="solver_lhs2" localSheetId="5" hidden="1">'Transportation Problem'!$E$18</definedName>
    <definedName name="solver_lhs2" localSheetId="0" hidden="1">'Two Product Model'!$D$11</definedName>
    <definedName name="solver_lhs20" localSheetId="6" hidden="1">'Assignment Problem'!$N$28</definedName>
    <definedName name="solver_lhs20" localSheetId="9" hidden="1">'Distributor Problem'!$H$14</definedName>
    <definedName name="solver_lhs21" localSheetId="9" hidden="1">'Distributor Problem'!$H$15</definedName>
    <definedName name="solver_lhs22" localSheetId="9" hidden="1">'Distributor Problem'!$H$16</definedName>
    <definedName name="solver_lhs23" localSheetId="9" hidden="1">'Distributor Problem'!$H$17</definedName>
    <definedName name="solver_lhs24" localSheetId="9" hidden="1">'Distributor Problem'!$H$18</definedName>
    <definedName name="solver_lhs25" localSheetId="9" hidden="1">'Distributor Problem'!$H$19</definedName>
    <definedName name="solver_lhs26" localSheetId="9" hidden="1">'Distributor Problem'!$H$5</definedName>
    <definedName name="solver_lhs27" localSheetId="9" hidden="1">'Distributor Problem'!$H$6</definedName>
    <definedName name="solver_lhs28" localSheetId="9" hidden="1">'Distributor Problem'!$H$7</definedName>
    <definedName name="solver_lhs29" localSheetId="9" hidden="1">'Distributor Problem'!$H$8</definedName>
    <definedName name="solver_lhs3" localSheetId="6" hidden="1">'Assignment Problem'!$F$29</definedName>
    <definedName name="solver_lhs3" localSheetId="7" hidden="1">'Berlin Airlift'!$D$7</definedName>
    <definedName name="solver_lhs3" localSheetId="8" hidden="1">'Berlin Airlift - 2'!$D$7</definedName>
    <definedName name="solver_lhs3" localSheetId="4" hidden="1">'Cutting Stock'!$J$16</definedName>
    <definedName name="solver_lhs3" localSheetId="1" hidden="1">Diet!$F$10</definedName>
    <definedName name="solver_lhs3" localSheetId="9" hidden="1">'Distributor Problem'!$E$12</definedName>
    <definedName name="solver_lhs3" localSheetId="2" hidden="1">'Gas Blending Student'!$E$25</definedName>
    <definedName name="solver_lhs3" localSheetId="3" hidden="1">'Nurse Scheduling'!$D$6</definedName>
    <definedName name="solver_lhs3" localSheetId="5" hidden="1">'Transportation Problem'!$F$18</definedName>
    <definedName name="solver_lhs3" localSheetId="0" hidden="1">'Two Product Model'!$D$2</definedName>
    <definedName name="solver_lhs30" localSheetId="9" hidden="1">'Distributor Problem'!$H$9</definedName>
    <definedName name="solver_lhs31" localSheetId="9" hidden="1">'Distributor Problem'!$I$20</definedName>
    <definedName name="solver_lhs32" localSheetId="9" hidden="1">'Distributor Problem'!$J$20</definedName>
    <definedName name="solver_lhs4" localSheetId="6" hidden="1">'Assignment Problem'!$G$29</definedName>
    <definedName name="solver_lhs4" localSheetId="7" hidden="1">'Berlin Airlift'!$C$7</definedName>
    <definedName name="solver_lhs4" localSheetId="8" hidden="1">'Berlin Airlift - 2'!$C$7</definedName>
    <definedName name="solver_lhs4" localSheetId="1" hidden="1">Diet!$G$10</definedName>
    <definedName name="solver_lhs4" localSheetId="9" hidden="1">'Distributor Problem'!$E$13</definedName>
    <definedName name="solver_lhs4" localSheetId="2" hidden="1">'Gas Blending Student'!$F$21</definedName>
    <definedName name="solver_lhs4" localSheetId="3" hidden="1">'Nurse Scheduling'!$D$7</definedName>
    <definedName name="solver_lhs4" localSheetId="5" hidden="1">'Transportation Problem'!$G$18</definedName>
    <definedName name="solver_lhs4" localSheetId="0" hidden="1">'Two Product Model'!$D$2</definedName>
    <definedName name="solver_lhs5" localSheetId="6" hidden="1">'Assignment Problem'!$H$29</definedName>
    <definedName name="solver_lhs5" localSheetId="7" hidden="1">'Berlin Airlift'!$D$7</definedName>
    <definedName name="solver_lhs5" localSheetId="8" hidden="1">'Berlin Airlift - 2'!$D$7</definedName>
    <definedName name="solver_lhs5" localSheetId="9" hidden="1">'Distributor Problem'!$E$14</definedName>
    <definedName name="solver_lhs5" localSheetId="2" hidden="1">'Gas Blending Student'!$F$21</definedName>
    <definedName name="solver_lhs5" localSheetId="3" hidden="1">'Nurse Scheduling'!$D$8</definedName>
    <definedName name="solver_lhs5" localSheetId="5" hidden="1">'Transportation Problem'!$H$16</definedName>
    <definedName name="solver_lhs5" localSheetId="0" hidden="1">'Two Product Model'!$D$9</definedName>
    <definedName name="solver_lhs6" localSheetId="6" hidden="1">'Assignment Problem'!$I$29</definedName>
    <definedName name="solver_lhs6" localSheetId="9" hidden="1">'Distributor Problem'!$E$15</definedName>
    <definedName name="solver_lhs6" localSheetId="2" hidden="1">'Gas Blending Student'!$F$25</definedName>
    <definedName name="solver_lhs6" localSheetId="3" hidden="1">'Nurse Scheduling'!$D$9</definedName>
    <definedName name="solver_lhs6" localSheetId="5" hidden="1">'Transportation Problem'!$H$17</definedName>
    <definedName name="solver_lhs6" localSheetId="0" hidden="1">'Two Product Model'!$E$2</definedName>
    <definedName name="solver_lhs7" localSheetId="6" hidden="1">'Assignment Problem'!$J$29</definedName>
    <definedName name="solver_lhs7" localSheetId="9" hidden="1">'Distributor Problem'!$E$16</definedName>
    <definedName name="solver_lhs7" localSheetId="2" hidden="1">'Gas Blending Student'!$G$21</definedName>
    <definedName name="solver_lhs7" localSheetId="0" hidden="1">'Two Product Model'!$E$2</definedName>
    <definedName name="solver_lhs8" localSheetId="6" hidden="1">'Assignment Problem'!$K$29</definedName>
    <definedName name="solver_lhs8" localSheetId="9" hidden="1">'Distributor Problem'!$E$17</definedName>
    <definedName name="solver_lhs8" localSheetId="2" hidden="1">'Gas Blending Student'!$G$21</definedName>
    <definedName name="solver_lhs9" localSheetId="6" hidden="1">'Assignment Problem'!$L$29</definedName>
    <definedName name="solver_lhs9" localSheetId="9" hidden="1">'Distributor Problem'!$E$18</definedName>
    <definedName name="solver_lhs9" localSheetId="2" hidden="1">'Gas Blending Student'!$G$25</definedName>
    <definedName name="solver_lin" localSheetId="6" hidden="1">1</definedName>
    <definedName name="solver_lin" localSheetId="7" hidden="1">1</definedName>
    <definedName name="solver_lin" localSheetId="8" hidden="1">1</definedName>
    <definedName name="solver_lin" localSheetId="4" hidden="1">1</definedName>
    <definedName name="solver_lin" localSheetId="1" hidden="1">1</definedName>
    <definedName name="solver_lin" localSheetId="9" hidden="1">1</definedName>
    <definedName name="solver_lin" localSheetId="2" hidden="1">1</definedName>
    <definedName name="solver_lin" localSheetId="3" hidden="1">1</definedName>
    <definedName name="solver_lin" localSheetId="5" hidden="1">1</definedName>
    <definedName name="solver_lin" localSheetId="0" hidden="1">1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4" hidden="1">1</definedName>
    <definedName name="solver_neg" localSheetId="1" hidden="1">1</definedName>
    <definedName name="solver_neg" localSheetId="9" hidden="1">1</definedName>
    <definedName name="solver_neg" localSheetId="2" hidden="1">1</definedName>
    <definedName name="solver_neg" localSheetId="3" hidden="1">1</definedName>
    <definedName name="solver_neg" localSheetId="5" hidden="1">1</definedName>
    <definedName name="solver_neg" localSheetId="0" hidden="1">1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um" localSheetId="6" hidden="1">20</definedName>
    <definedName name="solver_num" localSheetId="7" hidden="1">3</definedName>
    <definedName name="solver_num" localSheetId="8" hidden="1">3</definedName>
    <definedName name="solver_num" localSheetId="4" hidden="1">3</definedName>
    <definedName name="solver_num" localSheetId="1" hidden="1">4</definedName>
    <definedName name="solver_num" localSheetId="9" hidden="1">32</definedName>
    <definedName name="solver_num" localSheetId="2" hidden="1">13</definedName>
    <definedName name="solver_num" localSheetId="3" hidden="1">6</definedName>
    <definedName name="solver_num" localSheetId="5" hidden="1">6</definedName>
    <definedName name="solver_num" localSheetId="0" hidden="1">7</definedName>
    <definedName name="solver_nwt" localSheetId="6" hidden="1">1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5" hidden="1">1</definedName>
    <definedName name="solver_nwt" localSheetId="0" hidden="1">1</definedName>
    <definedName name="solver_opt" localSheetId="6" hidden="1">'Assignment Problem'!$E$43</definedName>
    <definedName name="solver_opt" localSheetId="7" hidden="1">'Berlin Airlift'!$B$10</definedName>
    <definedName name="solver_opt" localSheetId="8" hidden="1">'Berlin Airlift - 2'!$B$10</definedName>
    <definedName name="solver_opt" localSheetId="4" hidden="1">'Cutting Stock'!$G$16</definedName>
    <definedName name="solver_opt" localSheetId="1" hidden="1">Diet!$I$10</definedName>
    <definedName name="solver_opt" localSheetId="9" hidden="1">'Distributor Problem'!$K$20</definedName>
    <definedName name="solver_opt" localSheetId="2" hidden="1">'Gas Blending Student'!$L$22</definedName>
    <definedName name="solver_opt" localSheetId="3" hidden="1">'Nurse Scheduling'!$D$18</definedName>
    <definedName name="solver_opt" localSheetId="5" hidden="1">'Transportation Problem'!$D$23</definedName>
    <definedName name="solver_opt" localSheetId="0" hidden="1">'Two Product Model'!$D$15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4" hidden="1">0.000001</definedName>
    <definedName name="solver_pre" localSheetId="1" hidden="1">0.000001</definedName>
    <definedName name="solver_pre" localSheetId="9" hidden="1">0.000001</definedName>
    <definedName name="solver_pre" localSheetId="2" hidden="1">0.000001</definedName>
    <definedName name="solver_pre" localSheetId="3" hidden="1">0.000001</definedName>
    <definedName name="solver_pre" localSheetId="5" hidden="1">0.000001</definedName>
    <definedName name="solver_pre" localSheetId="0" hidden="1">0.000001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el1" localSheetId="6" hidden="1">1</definedName>
    <definedName name="solver_rel1" localSheetId="7" hidden="1">1</definedName>
    <definedName name="solver_rel1" localSheetId="8" hidden="1">1</definedName>
    <definedName name="solver_rel1" localSheetId="4" hidden="1">3</definedName>
    <definedName name="solver_rel1" localSheetId="1" hidden="1">3</definedName>
    <definedName name="solver_rel1" localSheetId="9" hidden="1">1</definedName>
    <definedName name="solver_rel1" localSheetId="2" hidden="1">1</definedName>
    <definedName name="solver_rel1" localSheetId="3" hidden="1">1</definedName>
    <definedName name="solver_rel1" localSheetId="5" hidden="1">3</definedName>
    <definedName name="solver_rel1" localSheetId="0" hidden="1">1</definedName>
    <definedName name="solver_rel10" localSheetId="6" hidden="1">1</definedName>
    <definedName name="solver_rel10" localSheetId="9" hidden="1">1</definedName>
    <definedName name="solver_rel10" localSheetId="2" hidden="1">1</definedName>
    <definedName name="solver_rel11" localSheetId="6" hidden="1">1</definedName>
    <definedName name="solver_rel11" localSheetId="9" hidden="1">1</definedName>
    <definedName name="solver_rel11" localSheetId="2" hidden="1">1</definedName>
    <definedName name="solver_rel12" localSheetId="6" hidden="1">1</definedName>
    <definedName name="solver_rel12" localSheetId="9" hidden="1">1</definedName>
    <definedName name="solver_rel12" localSheetId="2" hidden="1">1</definedName>
    <definedName name="solver_rel13" localSheetId="6" hidden="1">1</definedName>
    <definedName name="solver_rel13" localSheetId="9" hidden="1">1</definedName>
    <definedName name="solver_rel13" localSheetId="2" hidden="1">1</definedName>
    <definedName name="solver_rel14" localSheetId="6" hidden="1">1</definedName>
    <definedName name="solver_rel14" localSheetId="9" hidden="1">1</definedName>
    <definedName name="solver_rel14" localSheetId="2" hidden="1">1</definedName>
    <definedName name="solver_rel15" localSheetId="6" hidden="1">1</definedName>
    <definedName name="solver_rel15" localSheetId="9" hidden="1">1</definedName>
    <definedName name="solver_rel15" localSheetId="2" hidden="1">3</definedName>
    <definedName name="solver_rel16" localSheetId="6" hidden="1">1</definedName>
    <definedName name="solver_rel16" localSheetId="9" hidden="1">1</definedName>
    <definedName name="solver_rel16" localSheetId="2" hidden="1">1</definedName>
    <definedName name="solver_rel17" localSheetId="6" hidden="1">1</definedName>
    <definedName name="solver_rel17" localSheetId="9" hidden="1">1</definedName>
    <definedName name="solver_rel17" localSheetId="2" hidden="1">3</definedName>
    <definedName name="solver_rel18" localSheetId="6" hidden="1">1</definedName>
    <definedName name="solver_rel18" localSheetId="9" hidden="1">1</definedName>
    <definedName name="solver_rel19" localSheetId="6" hidden="1">1</definedName>
    <definedName name="solver_rel19" localSheetId="9" hidden="1">1</definedName>
    <definedName name="solver_rel2" localSheetId="6" hidden="1">1</definedName>
    <definedName name="solver_rel2" localSheetId="7" hidden="1">1</definedName>
    <definedName name="solver_rel2" localSheetId="8" hidden="1">1</definedName>
    <definedName name="solver_rel2" localSheetId="4" hidden="1">3</definedName>
    <definedName name="solver_rel2" localSheetId="1" hidden="1">3</definedName>
    <definedName name="solver_rel2" localSheetId="9" hidden="1">1</definedName>
    <definedName name="solver_rel2" localSheetId="2" hidden="1">3</definedName>
    <definedName name="solver_rel2" localSheetId="3" hidden="1">1</definedName>
    <definedName name="solver_rel2" localSheetId="5" hidden="1">3</definedName>
    <definedName name="solver_rel2" localSheetId="0" hidden="1">1</definedName>
    <definedName name="solver_rel20" localSheetId="6" hidden="1">1</definedName>
    <definedName name="solver_rel20" localSheetId="9" hidden="1">1</definedName>
    <definedName name="solver_rel21" localSheetId="9" hidden="1">1</definedName>
    <definedName name="solver_rel22" localSheetId="9" hidden="1">1</definedName>
    <definedName name="solver_rel23" localSheetId="9" hidden="1">1</definedName>
    <definedName name="solver_rel24" localSheetId="9" hidden="1">1</definedName>
    <definedName name="solver_rel25" localSheetId="9" hidden="1">1</definedName>
    <definedName name="solver_rel26" localSheetId="9" hidden="1">1</definedName>
    <definedName name="solver_rel27" localSheetId="9" hidden="1">1</definedName>
    <definedName name="solver_rel28" localSheetId="9" hidden="1">1</definedName>
    <definedName name="solver_rel29" localSheetId="9" hidden="1">1</definedName>
    <definedName name="solver_rel3" localSheetId="6" hidden="1">1</definedName>
    <definedName name="solver_rel3" localSheetId="7" hidden="1">1</definedName>
    <definedName name="solver_rel3" localSheetId="8" hidden="1">1</definedName>
    <definedName name="solver_rel3" localSheetId="4" hidden="1">3</definedName>
    <definedName name="solver_rel3" localSheetId="1" hidden="1">3</definedName>
    <definedName name="solver_rel3" localSheetId="9" hidden="1">1</definedName>
    <definedName name="solver_rel3" localSheetId="2" hidden="1">1</definedName>
    <definedName name="solver_rel3" localSheetId="3" hidden="1">1</definedName>
    <definedName name="solver_rel3" localSheetId="5" hidden="1">3</definedName>
    <definedName name="solver_rel3" localSheetId="0" hidden="1">1</definedName>
    <definedName name="solver_rel30" localSheetId="9" hidden="1">1</definedName>
    <definedName name="solver_rel31" localSheetId="9" hidden="1">1</definedName>
    <definedName name="solver_rel32" localSheetId="9" hidden="1">1</definedName>
    <definedName name="solver_rel4" localSheetId="6" hidden="1">1</definedName>
    <definedName name="solver_rel4" localSheetId="7" hidden="1">1</definedName>
    <definedName name="solver_rel4" localSheetId="8" hidden="1">1</definedName>
    <definedName name="solver_rel4" localSheetId="1" hidden="1">3</definedName>
    <definedName name="solver_rel4" localSheetId="9" hidden="1">1</definedName>
    <definedName name="solver_rel4" localSheetId="2" hidden="1">1</definedName>
    <definedName name="solver_rel4" localSheetId="3" hidden="1">1</definedName>
    <definedName name="solver_rel4" localSheetId="5" hidden="1">3</definedName>
    <definedName name="solver_rel4" localSheetId="0" hidden="1">3</definedName>
    <definedName name="solver_rel5" localSheetId="6" hidden="1">1</definedName>
    <definedName name="solver_rel5" localSheetId="7" hidden="1">1</definedName>
    <definedName name="solver_rel5" localSheetId="8" hidden="1">1</definedName>
    <definedName name="solver_rel5" localSheetId="9" hidden="1">1</definedName>
    <definedName name="solver_rel5" localSheetId="2" hidden="1">3</definedName>
    <definedName name="solver_rel5" localSheetId="3" hidden="1">1</definedName>
    <definedName name="solver_rel5" localSheetId="5" hidden="1">1</definedName>
    <definedName name="solver_rel5" localSheetId="0" hidden="1">1</definedName>
    <definedName name="solver_rel6" localSheetId="6" hidden="1">1</definedName>
    <definedName name="solver_rel6" localSheetId="9" hidden="1">1</definedName>
    <definedName name="solver_rel6" localSheetId="2" hidden="1">1</definedName>
    <definedName name="solver_rel6" localSheetId="3" hidden="1">1</definedName>
    <definedName name="solver_rel6" localSheetId="5" hidden="1">1</definedName>
    <definedName name="solver_rel6" localSheetId="0" hidden="1">1</definedName>
    <definedName name="solver_rel7" localSheetId="6" hidden="1">1</definedName>
    <definedName name="solver_rel7" localSheetId="9" hidden="1">1</definedName>
    <definedName name="solver_rel7" localSheetId="2" hidden="1">1</definedName>
    <definedName name="solver_rel7" localSheetId="0" hidden="1">3</definedName>
    <definedName name="solver_rel8" localSheetId="6" hidden="1">1</definedName>
    <definedName name="solver_rel8" localSheetId="9" hidden="1">1</definedName>
    <definedName name="solver_rel8" localSheetId="2" hidden="1">3</definedName>
    <definedName name="solver_rel9" localSheetId="6" hidden="1">1</definedName>
    <definedName name="solver_rel9" localSheetId="9" hidden="1">1</definedName>
    <definedName name="solver_rel9" localSheetId="2" hidden="1">1</definedName>
    <definedName name="solver_rhs1" localSheetId="6" hidden="1">1</definedName>
    <definedName name="solver_rhs1" localSheetId="7" hidden="1">'Berlin Airlift'!$B$8</definedName>
    <definedName name="solver_rhs1" localSheetId="8" hidden="1">'Berlin Airlift - 2'!$B$8</definedName>
    <definedName name="solver_rhs1" localSheetId="4" hidden="1">'Cutting Stock'!$D$5</definedName>
    <definedName name="solver_rhs1" localSheetId="1" hidden="1">1</definedName>
    <definedName name="solver_rhs1" localSheetId="9" hidden="1">'Distributor Problem'!$H$10</definedName>
    <definedName name="solver_rhs1" localSheetId="2" hidden="1">'Gas Blending Student'!$E$20</definedName>
    <definedName name="solver_rhs1" localSheetId="3" hidden="1">'Nurse Scheduling'!$E$10</definedName>
    <definedName name="solver_rhs1" localSheetId="5" hidden="1">'Transportation Problem'!$D$8</definedName>
    <definedName name="solver_rhs1" localSheetId="0" hidden="1">'Two Product Model'!$E$10</definedName>
    <definedName name="solver_rhs10" localSheetId="6" hidden="1">1</definedName>
    <definedName name="solver_rhs10" localSheetId="9" hidden="1">'Distributor Problem'!$H$19</definedName>
    <definedName name="solver_rhs10" localSheetId="2" hidden="1">'Gas Blending Student'!$F$7</definedName>
    <definedName name="solver_rhs11" localSheetId="6" hidden="1">1</definedName>
    <definedName name="solver_rhs11" localSheetId="9" hidden="1">'Distributor Problem'!$H$5</definedName>
    <definedName name="solver_rhs11" localSheetId="2" hidden="1">'Gas Blending Student'!$F$8</definedName>
    <definedName name="solver_rhs12" localSheetId="6" hidden="1">1</definedName>
    <definedName name="solver_rhs12" localSheetId="9" hidden="1">'Distributor Problem'!$H$6</definedName>
    <definedName name="solver_rhs12" localSheetId="2" hidden="1">'Gas Blending Student'!$F$9</definedName>
    <definedName name="solver_rhs13" localSheetId="6" hidden="1">1</definedName>
    <definedName name="solver_rhs13" localSheetId="9" hidden="1">'Distributor Problem'!$H$7</definedName>
    <definedName name="solver_rhs13" localSheetId="2" hidden="1">'Gas Blending Student'!$F$10</definedName>
    <definedName name="solver_rhs14" localSheetId="6" hidden="1">1</definedName>
    <definedName name="solver_rhs14" localSheetId="9" hidden="1">'Distributor Problem'!$H$8</definedName>
    <definedName name="solver_rhs14" localSheetId="2" hidden="1">'Gas Blending Student'!$F$9</definedName>
    <definedName name="solver_rhs15" localSheetId="6" hidden="1">1</definedName>
    <definedName name="solver_rhs15" localSheetId="9" hidden="1">'Distributor Problem'!$H$9</definedName>
    <definedName name="solver_rhs15" localSheetId="2" hidden="1">0</definedName>
    <definedName name="solver_rhs16" localSheetId="6" hidden="1">1</definedName>
    <definedName name="solver_rhs16" localSheetId="9" hidden="1">'Distributor Problem'!$F$10</definedName>
    <definedName name="solver_rhs16" localSheetId="2" hidden="1">'Gas Blending Student'!$F$10</definedName>
    <definedName name="solver_rhs17" localSheetId="6" hidden="1">1</definedName>
    <definedName name="solver_rhs17" localSheetId="9" hidden="1">'Distributor Problem'!$F$11</definedName>
    <definedName name="solver_rhs17" localSheetId="2" hidden="1">0</definedName>
    <definedName name="solver_rhs18" localSheetId="6" hidden="1">1</definedName>
    <definedName name="solver_rhs18" localSheetId="9" hidden="1">'Distributor Problem'!$F$12</definedName>
    <definedName name="solver_rhs19" localSheetId="6" hidden="1">1</definedName>
    <definedName name="solver_rhs19" localSheetId="9" hidden="1">'Distributor Problem'!$F$13</definedName>
    <definedName name="solver_rhs2" localSheetId="6" hidden="1">1</definedName>
    <definedName name="solver_rhs2" localSheetId="7" hidden="1">'Berlin Airlift'!$C$8</definedName>
    <definedName name="solver_rhs2" localSheetId="8" hidden="1">'Berlin Airlift - 2'!$C$8</definedName>
    <definedName name="solver_rhs2" localSheetId="4" hidden="1">'Cutting Stock'!$D$6</definedName>
    <definedName name="solver_rhs2" localSheetId="1" hidden="1">1</definedName>
    <definedName name="solver_rhs2" localSheetId="9" hidden="1">'Distributor Problem'!$H$11</definedName>
    <definedName name="solver_rhs2" localSheetId="2" hidden="1">0</definedName>
    <definedName name="solver_rhs2" localSheetId="3" hidden="1">'Nurse Scheduling'!$E$5</definedName>
    <definedName name="solver_rhs2" localSheetId="5" hidden="1">'Transportation Problem'!$E$8</definedName>
    <definedName name="solver_rhs2" localSheetId="0" hidden="1">'Two Product Model'!$E$11</definedName>
    <definedName name="solver_rhs20" localSheetId="6" hidden="1">1</definedName>
    <definedName name="solver_rhs20" localSheetId="9" hidden="1">'Distributor Problem'!$F$14</definedName>
    <definedName name="solver_rhs21" localSheetId="9" hidden="1">'Distributor Problem'!$F$15</definedName>
    <definedName name="solver_rhs22" localSheetId="9" hidden="1">'Distributor Problem'!$F$16</definedName>
    <definedName name="solver_rhs23" localSheetId="9" hidden="1">'Distributor Problem'!$F$17</definedName>
    <definedName name="solver_rhs24" localSheetId="9" hidden="1">'Distributor Problem'!$F$18</definedName>
    <definedName name="solver_rhs25" localSheetId="9" hidden="1">'Distributor Problem'!$F$19</definedName>
    <definedName name="solver_rhs26" localSheetId="9" hidden="1">'Distributor Problem'!$F$5</definedName>
    <definedName name="solver_rhs27" localSheetId="9" hidden="1">'Distributor Problem'!$F$6</definedName>
    <definedName name="solver_rhs28" localSheetId="9" hidden="1">'Distributor Problem'!$F$7</definedName>
    <definedName name="solver_rhs29" localSheetId="9" hidden="1">'Distributor Problem'!$F$8</definedName>
    <definedName name="solver_rhs3" localSheetId="6" hidden="1">1</definedName>
    <definedName name="solver_rhs3" localSheetId="7" hidden="1">'Berlin Airlift'!$D$8</definedName>
    <definedName name="solver_rhs3" localSheetId="8" hidden="1">'Berlin Airlift - 2'!$D$8</definedName>
    <definedName name="solver_rhs3" localSheetId="4" hidden="1">'Cutting Stock'!$D$7</definedName>
    <definedName name="solver_rhs3" localSheetId="1" hidden="1">1</definedName>
    <definedName name="solver_rhs3" localSheetId="9" hidden="1">'Distributor Problem'!$H$12</definedName>
    <definedName name="solver_rhs3" localSheetId="2" hidden="1">0</definedName>
    <definedName name="solver_rhs3" localSheetId="3" hidden="1">'Nurse Scheduling'!$E$6</definedName>
    <definedName name="solver_rhs3" localSheetId="5" hidden="1">'Transportation Problem'!$F$8</definedName>
    <definedName name="solver_rhs3" localSheetId="0" hidden="1">'Two Product Model'!$D$4</definedName>
    <definedName name="solver_rhs30" localSheetId="9" hidden="1">'Distributor Problem'!$F$9</definedName>
    <definedName name="solver_rhs31" localSheetId="9" hidden="1">'Distributor Problem'!$I$21</definedName>
    <definedName name="solver_rhs32" localSheetId="9" hidden="1">'Distributor Problem'!$J$21</definedName>
    <definedName name="solver_rhs4" localSheetId="6" hidden="1">1</definedName>
    <definedName name="solver_rhs4" localSheetId="7" hidden="1">'Berlin Airlift'!$C$8</definedName>
    <definedName name="solver_rhs4" localSheetId="8" hidden="1">'Berlin Airlift - 2'!$C$8</definedName>
    <definedName name="solver_rhs4" localSheetId="1" hidden="1">1</definedName>
    <definedName name="solver_rhs4" localSheetId="9" hidden="1">'Distributor Problem'!$H$13</definedName>
    <definedName name="solver_rhs4" localSheetId="2" hidden="1">'Gas Blending Student'!$F$20</definedName>
    <definedName name="solver_rhs4" localSheetId="3" hidden="1">'Nurse Scheduling'!$E$7</definedName>
    <definedName name="solver_rhs4" localSheetId="5" hidden="1">'Transportation Problem'!$G$8</definedName>
    <definedName name="solver_rhs4" localSheetId="0" hidden="1">'Two Product Model'!$D$3</definedName>
    <definedName name="solver_rhs5" localSheetId="6" hidden="1">1</definedName>
    <definedName name="solver_rhs5" localSheetId="7" hidden="1">'Berlin Airlift'!$D$8</definedName>
    <definedName name="solver_rhs5" localSheetId="8" hidden="1">'Berlin Airlift - 2'!$D$8</definedName>
    <definedName name="solver_rhs5" localSheetId="9" hidden="1">'Distributor Problem'!$H$14</definedName>
    <definedName name="solver_rhs5" localSheetId="2" hidden="1">0</definedName>
    <definedName name="solver_rhs5" localSheetId="3" hidden="1">'Nurse Scheduling'!$E$8</definedName>
    <definedName name="solver_rhs5" localSheetId="5" hidden="1">'Transportation Problem'!$D$4</definedName>
    <definedName name="solver_rhs5" localSheetId="0" hidden="1">'Two Product Model'!$E$9</definedName>
    <definedName name="solver_rhs6" localSheetId="6" hidden="1">1</definedName>
    <definedName name="solver_rhs6" localSheetId="9" hidden="1">'Distributor Problem'!$H$15</definedName>
    <definedName name="solver_rhs6" localSheetId="2" hidden="1">0</definedName>
    <definedName name="solver_rhs6" localSheetId="3" hidden="1">'Nurse Scheduling'!$E$9</definedName>
    <definedName name="solver_rhs6" localSheetId="5" hidden="1">'Transportation Problem'!$D$5</definedName>
    <definedName name="solver_rhs6" localSheetId="0" hidden="1">'Two Product Model'!$E$4</definedName>
    <definedName name="solver_rhs7" localSheetId="6" hidden="1">1</definedName>
    <definedName name="solver_rhs7" localSheetId="9" hidden="1">'Distributor Problem'!$H$16</definedName>
    <definedName name="solver_rhs7" localSheetId="2" hidden="1">'Gas Blending Student'!$G$20</definedName>
    <definedName name="solver_rhs7" localSheetId="0" hidden="1">'Two Product Model'!$E$3</definedName>
    <definedName name="solver_rhs8" localSheetId="6" hidden="1">1</definedName>
    <definedName name="solver_rhs8" localSheetId="9" hidden="1">'Distributor Problem'!$H$17</definedName>
    <definedName name="solver_rhs8" localSheetId="2" hidden="1">'Gas Blending Student'!$G$19</definedName>
    <definedName name="solver_rhs9" localSheetId="6" hidden="1">1</definedName>
    <definedName name="solver_rhs9" localSheetId="9" hidden="1">'Distributor Problem'!$H$18</definedName>
    <definedName name="solver_rhs9" localSheetId="2" hidden="1">0</definedName>
    <definedName name="solver_rlx" localSheetId="7" hidden="1">1</definedName>
    <definedName name="solver_rlx" localSheetId="8" hidden="1">1</definedName>
    <definedName name="solver_rlx" localSheetId="9" hidden="1">2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scl" localSheetId="6" hidden="1">2</definedName>
    <definedName name="solver_scl" localSheetId="7" hidden="1">2</definedName>
    <definedName name="solver_scl" localSheetId="8" hidden="1">2</definedName>
    <definedName name="solver_scl" localSheetId="4" hidden="1">2</definedName>
    <definedName name="solver_scl" localSheetId="1" hidden="1">2</definedName>
    <definedName name="solver_scl" localSheetId="9" hidden="1">1</definedName>
    <definedName name="solver_scl" localSheetId="2" hidden="1">2</definedName>
    <definedName name="solver_scl" localSheetId="3" hidden="1">2</definedName>
    <definedName name="solver_scl" localSheetId="5" hidden="1">2</definedName>
    <definedName name="solver_scl" localSheetId="0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4" hidden="1">2</definedName>
    <definedName name="solver_sho" localSheetId="1" hidden="1">2</definedName>
    <definedName name="solver_sho" localSheetId="9" hidden="1">2</definedName>
    <definedName name="solver_sho" localSheetId="2" hidden="1">2</definedName>
    <definedName name="solver_sho" localSheetId="3" hidden="1">2</definedName>
    <definedName name="solver_sho" localSheetId="5" hidden="1">2</definedName>
    <definedName name="solver_sho" localSheetId="0" hidden="1">2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tim" localSheetId="6" hidden="1">9999999999</definedName>
    <definedName name="solver_tim" localSheetId="7" hidden="1">2147483647</definedName>
    <definedName name="solver_tim" localSheetId="8" hidden="1">2147483647</definedName>
    <definedName name="solver_tim" localSheetId="4" hidden="1">9999999999</definedName>
    <definedName name="solver_tim" localSheetId="1" hidden="1">9999999999</definedName>
    <definedName name="solver_tim" localSheetId="9" hidden="1">2147483647</definedName>
    <definedName name="solver_tim" localSheetId="2" hidden="1">9999999999</definedName>
    <definedName name="solver_tim" localSheetId="3" hidden="1">9999999999</definedName>
    <definedName name="solver_tim" localSheetId="5" hidden="1">9999999999</definedName>
    <definedName name="solver_tim" localSheetId="0" hidden="1">9999999999</definedName>
    <definedName name="solver_tol" localSheetId="6" hidden="1">0.05</definedName>
    <definedName name="solver_tol" localSheetId="7" hidden="1">0.01</definedName>
    <definedName name="solver_tol" localSheetId="8" hidden="1">0.01</definedName>
    <definedName name="solver_tol" localSheetId="4" hidden="1">0.05</definedName>
    <definedName name="solver_tol" localSheetId="1" hidden="1">0.05</definedName>
    <definedName name="solver_tol" localSheetId="9" hidden="1">0.01</definedName>
    <definedName name="solver_tol" localSheetId="2" hidden="1">0.05</definedName>
    <definedName name="solver_tol" localSheetId="3" hidden="1">0.05</definedName>
    <definedName name="solver_tol" localSheetId="5" hidden="1">0.05</definedName>
    <definedName name="solver_tol" localSheetId="0" hidden="1">0.05</definedName>
    <definedName name="solver_typ" localSheetId="6" hidden="1">1</definedName>
    <definedName name="solver_typ" localSheetId="7" hidden="1">1</definedName>
    <definedName name="solver_typ" localSheetId="8" hidden="1">1</definedName>
    <definedName name="solver_typ" localSheetId="4" hidden="1">2</definedName>
    <definedName name="solver_typ" localSheetId="1" hidden="1">2</definedName>
    <definedName name="solver_typ" localSheetId="9" hidden="1">1</definedName>
    <definedName name="solver_typ" localSheetId="2" hidden="1">1</definedName>
    <definedName name="solver_typ" localSheetId="3" hidden="1">2</definedName>
    <definedName name="solver_typ" localSheetId="5" hidden="1">2</definedName>
    <definedName name="solver_typ" localSheetId="0" hidden="1">1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4" hidden="1">0</definedName>
    <definedName name="solver_val" localSheetId="1" hidden="1">0</definedName>
    <definedName name="solver_val" localSheetId="9" hidden="1">0</definedName>
    <definedName name="solver_val" localSheetId="2" hidden="1">0</definedName>
    <definedName name="solver_val" localSheetId="3" hidden="1">0</definedName>
    <definedName name="solver_val" localSheetId="5" hidden="1">0</definedName>
    <definedName name="solver_val" localSheetId="0" hidden="1">0</definedName>
    <definedName name="solver_ver" localSheetId="6" hidden="1">2</definedName>
    <definedName name="solver_ver" localSheetId="7" hidden="1">2</definedName>
    <definedName name="solver_ver" localSheetId="8" hidden="1">2</definedName>
    <definedName name="solver_ver" localSheetId="4" hidden="1">2</definedName>
    <definedName name="solver_ver" localSheetId="1" hidden="1">2</definedName>
    <definedName name="solver_ver" localSheetId="9" hidden="1">2</definedName>
    <definedName name="solver_ver" localSheetId="2" hidden="1">2</definedName>
    <definedName name="solver_ver" localSheetId="3" hidden="1">2</definedName>
    <definedName name="solver_ver" localSheetId="5" hidden="1">2</definedName>
    <definedName name="solver_ver" localSheetId="0" hidden="1">2</definedName>
  </definedNames>
  <calcPr calcId="179021" calcMode="manual"/>
  <fileRecoveryPr repairLoad="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5" i="13" l="1"/>
  <c r="C6" i="13"/>
  <c r="D7" i="13"/>
  <c r="B10" i="13"/>
  <c r="B7" i="13"/>
  <c r="D6" i="13"/>
  <c r="D5" i="13"/>
  <c r="B7" i="12"/>
  <c r="B10" i="12"/>
  <c r="D6" i="12"/>
  <c r="D5" i="12"/>
  <c r="D7" i="12" s="1"/>
  <c r="C5" i="12"/>
  <c r="C6" i="12"/>
  <c r="C7" i="13" l="1"/>
  <c r="C7" i="12"/>
  <c r="K7" i="11"/>
  <c r="K6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5" i="11"/>
  <c r="E43" i="10"/>
  <c r="O15" i="10"/>
  <c r="O14" i="10"/>
  <c r="O13" i="10"/>
  <c r="O12" i="10"/>
  <c r="O11" i="10"/>
  <c r="O10" i="10"/>
  <c r="O9" i="10"/>
  <c r="O8" i="10"/>
  <c r="O7" i="10"/>
  <c r="O6" i="10"/>
  <c r="O16" i="10" s="1"/>
  <c r="I20" i="11" l="1"/>
  <c r="K20" i="11"/>
  <c r="J20" i="11"/>
  <c r="E32" i="10"/>
  <c r="F32" i="10"/>
  <c r="G32" i="10"/>
  <c r="H32" i="10"/>
  <c r="I32" i="10"/>
  <c r="J32" i="10"/>
  <c r="K32" i="10"/>
  <c r="L32" i="10"/>
  <c r="M32" i="10"/>
  <c r="E33" i="10"/>
  <c r="F33" i="10"/>
  <c r="G33" i="10"/>
  <c r="H33" i="10"/>
  <c r="I33" i="10"/>
  <c r="J33" i="10"/>
  <c r="K33" i="10"/>
  <c r="L33" i="10"/>
  <c r="M33" i="10"/>
  <c r="E34" i="10"/>
  <c r="F34" i="10"/>
  <c r="G34" i="10"/>
  <c r="H34" i="10"/>
  <c r="I34" i="10"/>
  <c r="J34" i="10"/>
  <c r="K34" i="10"/>
  <c r="L34" i="10"/>
  <c r="M34" i="10"/>
  <c r="E35" i="10"/>
  <c r="F35" i="10"/>
  <c r="G35" i="10"/>
  <c r="H35" i="10"/>
  <c r="I35" i="10"/>
  <c r="J35" i="10"/>
  <c r="K35" i="10"/>
  <c r="L35" i="10"/>
  <c r="M35" i="10"/>
  <c r="E36" i="10"/>
  <c r="F36" i="10"/>
  <c r="G36" i="10"/>
  <c r="H36" i="10"/>
  <c r="I36" i="10"/>
  <c r="J36" i="10"/>
  <c r="K36" i="10"/>
  <c r="L36" i="10"/>
  <c r="M36" i="10"/>
  <c r="E37" i="10"/>
  <c r="F37" i="10"/>
  <c r="G37" i="10"/>
  <c r="H37" i="10"/>
  <c r="I37" i="10"/>
  <c r="J37" i="10"/>
  <c r="K37" i="10"/>
  <c r="L37" i="10"/>
  <c r="M37" i="10"/>
  <c r="E38" i="10"/>
  <c r="F38" i="10"/>
  <c r="G38" i="10"/>
  <c r="H38" i="10"/>
  <c r="I38" i="10"/>
  <c r="J38" i="10"/>
  <c r="K38" i="10"/>
  <c r="L38" i="10"/>
  <c r="M38" i="10"/>
  <c r="E39" i="10"/>
  <c r="F39" i="10"/>
  <c r="G39" i="10"/>
  <c r="H39" i="10"/>
  <c r="I39" i="10"/>
  <c r="J39" i="10"/>
  <c r="K39" i="10"/>
  <c r="L39" i="10"/>
  <c r="M39" i="10"/>
  <c r="E40" i="10"/>
  <c r="F40" i="10"/>
  <c r="G40" i="10"/>
  <c r="H40" i="10"/>
  <c r="I40" i="10"/>
  <c r="J40" i="10"/>
  <c r="K40" i="10"/>
  <c r="L40" i="10"/>
  <c r="M40" i="10"/>
  <c r="E41" i="10"/>
  <c r="F41" i="10"/>
  <c r="G41" i="10"/>
  <c r="H41" i="10"/>
  <c r="I41" i="10"/>
  <c r="J41" i="10"/>
  <c r="K41" i="10"/>
  <c r="L41" i="10"/>
  <c r="M41" i="10"/>
  <c r="D41" i="10"/>
  <c r="D33" i="10"/>
  <c r="D34" i="10"/>
  <c r="D35" i="10"/>
  <c r="D36" i="10"/>
  <c r="D37" i="10"/>
  <c r="D38" i="10"/>
  <c r="D39" i="10"/>
  <c r="D40" i="10"/>
  <c r="D32" i="10"/>
  <c r="N20" i="10"/>
  <c r="N21" i="10"/>
  <c r="N22" i="10"/>
  <c r="N23" i="10"/>
  <c r="N24" i="10"/>
  <c r="N25" i="10"/>
  <c r="N26" i="10"/>
  <c r="N27" i="10"/>
  <c r="N28" i="10"/>
  <c r="N19" i="10"/>
  <c r="D29" i="10"/>
  <c r="E29" i="10"/>
  <c r="F29" i="10"/>
  <c r="G29" i="10"/>
  <c r="H29" i="10"/>
  <c r="I29" i="10"/>
  <c r="J29" i="10"/>
  <c r="K29" i="10"/>
  <c r="L29" i="10"/>
  <c r="M29" i="10"/>
  <c r="G21" i="7"/>
  <c r="E20" i="7"/>
  <c r="F20" i="7"/>
  <c r="G20" i="7"/>
  <c r="E21" i="7"/>
  <c r="F21" i="7"/>
  <c r="D21" i="7"/>
  <c r="D20" i="7"/>
  <c r="H17" i="7"/>
  <c r="H16" i="7"/>
  <c r="D18" i="7"/>
  <c r="E18" i="7"/>
  <c r="F18" i="7"/>
  <c r="G18" i="7"/>
  <c r="H15" i="6"/>
  <c r="I15" i="6"/>
  <c r="H10" i="6"/>
  <c r="I10" i="6"/>
  <c r="J10" i="6"/>
  <c r="I11" i="6"/>
  <c r="J11" i="6"/>
  <c r="I12" i="6"/>
  <c r="J12" i="6"/>
  <c r="I13" i="6"/>
  <c r="J13" i="6"/>
  <c r="I14" i="6"/>
  <c r="J14" i="6"/>
  <c r="J15" i="6"/>
  <c r="H14" i="6"/>
  <c r="H13" i="6"/>
  <c r="H12" i="6"/>
  <c r="H11" i="6"/>
  <c r="G16" i="6"/>
  <c r="E5" i="5"/>
  <c r="E10" i="5"/>
  <c r="E7" i="5"/>
  <c r="E8" i="5"/>
  <c r="E9" i="5"/>
  <c r="E6" i="5"/>
  <c r="D18" i="5"/>
  <c r="F25" i="4"/>
  <c r="G25" i="4"/>
  <c r="E25" i="4"/>
  <c r="E21" i="4"/>
  <c r="E24" i="4" s="1"/>
  <c r="I15" i="4"/>
  <c r="K15" i="4"/>
  <c r="J16" i="4"/>
  <c r="J15" i="4"/>
  <c r="I5" i="2"/>
  <c r="I6" i="2"/>
  <c r="I7" i="2"/>
  <c r="I8" i="2"/>
  <c r="I9" i="2"/>
  <c r="I4" i="2"/>
  <c r="E10" i="2"/>
  <c r="F10" i="2"/>
  <c r="G10" i="2"/>
  <c r="D10" i="2"/>
  <c r="D9" i="1"/>
  <c r="F9" i="1" s="1"/>
  <c r="D23" i="7" l="1"/>
  <c r="H16" i="6"/>
  <c r="J16" i="6"/>
  <c r="I16" i="6"/>
  <c r="E22" i="4"/>
  <c r="I10" i="2"/>
  <c r="G21" i="4"/>
  <c r="G24" i="4" s="1"/>
  <c r="F21" i="4"/>
  <c r="F24" i="4" s="1"/>
  <c r="G20" i="4"/>
  <c r="F20" i="4"/>
  <c r="E20" i="4"/>
  <c r="G19" i="4"/>
  <c r="F19" i="4"/>
  <c r="E19" i="4"/>
  <c r="K18" i="4"/>
  <c r="J18" i="4"/>
  <c r="I18" i="4"/>
  <c r="K17" i="4"/>
  <c r="J17" i="4"/>
  <c r="I17" i="4"/>
  <c r="K16" i="4"/>
  <c r="I16" i="4"/>
  <c r="D14" i="1"/>
  <c r="D11" i="1"/>
  <c r="F11" i="1" s="1"/>
  <c r="D10" i="1"/>
  <c r="G10" i="1" s="1"/>
  <c r="G9" i="1"/>
  <c r="E6" i="1"/>
  <c r="D6" i="1"/>
  <c r="F4" i="1"/>
  <c r="F3" i="1"/>
  <c r="F10" i="1" l="1"/>
  <c r="K22" i="4"/>
  <c r="F22" i="4"/>
  <c r="G22" i="4"/>
  <c r="D15" i="1"/>
  <c r="D16" i="1" s="1"/>
  <c r="G11" i="1"/>
  <c r="J22" i="4" l="1"/>
  <c r="L22" i="4" s="1"/>
</calcChain>
</file>

<file path=xl/sharedStrings.xml><?xml version="1.0" encoding="utf-8"?>
<sst xmlns="http://schemas.openxmlformats.org/spreadsheetml/2006/main" count="186" uniqueCount="139">
  <si>
    <t>Product A</t>
  </si>
  <si>
    <t>Product B</t>
  </si>
  <si>
    <t>Constraint Msg</t>
  </si>
  <si>
    <t>How Much to Produce?</t>
  </si>
  <si>
    <t>Min Market Constraint</t>
  </si>
  <si>
    <t>Max Market Constraint</t>
  </si>
  <si>
    <t>Unit Profit by Product</t>
  </si>
  <si>
    <t>Total Profit by Product</t>
  </si>
  <si>
    <t>Hours Used</t>
  </si>
  <si>
    <t>Available</t>
  </si>
  <si>
    <t>cap util</t>
  </si>
  <si>
    <t>Capacity on M1</t>
  </si>
  <si>
    <t>Capacity on M2</t>
  </si>
  <si>
    <t>Capacity on M3</t>
  </si>
  <si>
    <t>Plant Overhead Costs</t>
  </si>
  <si>
    <t>Total Revenue by Product</t>
  </si>
  <si>
    <t>total profit</t>
  </si>
  <si>
    <t>Profit</t>
  </si>
  <si>
    <t>Beef</t>
  </si>
  <si>
    <t>Chicken</t>
  </si>
  <si>
    <t>Fish</t>
  </si>
  <si>
    <t>Ham</t>
  </si>
  <si>
    <t>Meat Loaf</t>
  </si>
  <si>
    <t>Turkey</t>
  </si>
  <si>
    <t>A</t>
  </si>
  <si>
    <t>C</t>
  </si>
  <si>
    <t>B1</t>
  </si>
  <si>
    <t>B2</t>
  </si>
  <si>
    <t>Total Cost</t>
  </si>
  <si>
    <t>Unit Cost</t>
  </si>
  <si>
    <t>Percent of Daily Requirements in Each Unit</t>
  </si>
  <si>
    <t xml:space="preserve">Raw Gas </t>
  </si>
  <si>
    <t>Octane</t>
  </si>
  <si>
    <t>Purchase Price</t>
  </si>
  <si>
    <t>Fuel Blend Type</t>
  </si>
  <si>
    <t>Min. Octane Rating</t>
  </si>
  <si>
    <t>Selling Price</t>
  </si>
  <si>
    <t>Demand Pattern</t>
  </si>
  <si>
    <t xml:space="preserve">  Type</t>
  </si>
  <si>
    <t>Rating</t>
  </si>
  <si>
    <t>(Bbl / day)</t>
  </si>
  <si>
    <t>($ / Bbl)</t>
  </si>
  <si>
    <t>($/Bbl)</t>
  </si>
  <si>
    <t>Min</t>
  </si>
  <si>
    <t>Max</t>
  </si>
  <si>
    <t>Decision Variables</t>
  </si>
  <si>
    <t>Raw Gas Type</t>
  </si>
  <si>
    <t>For Resale</t>
  </si>
  <si>
    <t>Total Bought</t>
  </si>
  <si>
    <t>Resale Revenue</t>
  </si>
  <si>
    <t>Min for Sale</t>
  </si>
  <si>
    <t>Max for Sale</t>
  </si>
  <si>
    <t>Total For Sale</t>
  </si>
  <si>
    <t>Total Revenue</t>
  </si>
  <si>
    <t>Average Octane</t>
  </si>
  <si>
    <t>Blend Constraint</t>
  </si>
  <si>
    <t>This is fyi…….</t>
  </si>
  <si>
    <t>Fill this in…..</t>
  </si>
  <si>
    <t>Time  Slot</t>
  </si>
  <si>
    <t>Min No. Nurses</t>
  </si>
  <si>
    <t>12 – 4   AM</t>
  </si>
  <si>
    <t xml:space="preserve">  4 – 8   AM </t>
  </si>
  <si>
    <t xml:space="preserve">  8 – 12 AM</t>
  </si>
  <si>
    <t>12 – 4   PM</t>
  </si>
  <si>
    <t xml:space="preserve">  4 – 8   PM </t>
  </si>
  <si>
    <t xml:space="preserve">  8 – 12 PM</t>
  </si>
  <si>
    <t>Req'd Width</t>
  </si>
  <si>
    <t>Demand</t>
  </si>
  <si>
    <t>From/To</t>
  </si>
  <si>
    <t>Plant 1</t>
  </si>
  <si>
    <t>Plant 2</t>
  </si>
  <si>
    <t>Plant 3</t>
  </si>
  <si>
    <t>Plant 4</t>
  </si>
  <si>
    <t>Mine 1</t>
  </si>
  <si>
    <t>Mine 2</t>
  </si>
  <si>
    <t>Need</t>
  </si>
  <si>
    <t>Costs</t>
  </si>
  <si>
    <t>Product</t>
  </si>
  <si>
    <t>Prod 1</t>
  </si>
  <si>
    <t>Prod 2</t>
  </si>
  <si>
    <t>Prod 3</t>
  </si>
  <si>
    <t>Prod 4</t>
  </si>
  <si>
    <t>Prod 5</t>
  </si>
  <si>
    <t>Prod 6</t>
  </si>
  <si>
    <t>Prod 7</t>
  </si>
  <si>
    <t>Prod 8</t>
  </si>
  <si>
    <t>Prod 9</t>
  </si>
  <si>
    <t>Prod 10</t>
  </si>
  <si>
    <t>Slot Number</t>
  </si>
  <si>
    <t>Profit Per Product</t>
  </si>
  <si>
    <t>Vegtable</t>
  </si>
  <si>
    <t>Cost</t>
  </si>
  <si>
    <t>Price</t>
  </si>
  <si>
    <t>Whipped Potatoes</t>
  </si>
  <si>
    <t>Creamed Corn</t>
  </si>
  <si>
    <t>Black-eyd Peas</t>
  </si>
  <si>
    <t>Artichokes</t>
  </si>
  <si>
    <t>Carrots</t>
  </si>
  <si>
    <t>Succotash</t>
  </si>
  <si>
    <t>Okra</t>
  </si>
  <si>
    <t>Cauliflower</t>
  </si>
  <si>
    <t>Green Peas</t>
  </si>
  <si>
    <t>Spinach</t>
  </si>
  <si>
    <t>Lima beans</t>
  </si>
  <si>
    <t>Brussel sprouts</t>
  </si>
  <si>
    <t>Green Beans</t>
  </si>
  <si>
    <t>Squash</t>
  </si>
  <si>
    <t>Broccoli</t>
  </si>
  <si>
    <t>Cubic Feet Per Carton</t>
  </si>
  <si>
    <t>Units</t>
  </si>
  <si>
    <t>X1</t>
  </si>
  <si>
    <t>X2</t>
  </si>
  <si>
    <t>X3</t>
  </si>
  <si>
    <t>X4</t>
  </si>
  <si>
    <t>X5</t>
  </si>
  <si>
    <t>X6</t>
  </si>
  <si>
    <t>Pattern</t>
  </si>
  <si>
    <t>Width 5</t>
  </si>
  <si>
    <t>Width 7</t>
  </si>
  <si>
    <t>Width 9</t>
  </si>
  <si>
    <t>Number of Pattern</t>
  </si>
  <si>
    <t>X</t>
  </si>
  <si>
    <t>Units Per Product</t>
  </si>
  <si>
    <t>Profit Table</t>
  </si>
  <si>
    <t>Total Profit</t>
  </si>
  <si>
    <t>Max Profit</t>
  </si>
  <si>
    <t>Profit if each item was slotted in its best possible location</t>
  </si>
  <si>
    <t>Quantity</t>
  </si>
  <si>
    <t>Room</t>
  </si>
  <si>
    <t>Purchasing Price</t>
  </si>
  <si>
    <t>American</t>
  </si>
  <si>
    <t>British</t>
  </si>
  <si>
    <t>Crew</t>
  </si>
  <si>
    <t>Assume that each plane can make 21 trips per week</t>
  </si>
  <si>
    <t>Assume that the total weekly budget is $7,000,000</t>
  </si>
  <si>
    <t>Capacity</t>
  </si>
  <si>
    <t>Cargo Capacity</t>
  </si>
  <si>
    <t>Planes Num</t>
  </si>
  <si>
    <t>Assume that the total weekly budget is $5,000,000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</si>
</sst>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"/>
    <numFmt numFmtId="166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name val="Arial"/>
      <family val="2"/>
    </font>
    <font>
      <sz val="12"/>
      <name val="Times New Roman"/>
      <family val="1"/>
    </font>
    <font>
      <i/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name val="Times New Roman"/>
      <family val="1"/>
    </font>
    <font>
      <sz val="12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thick">
        <color indexed="8"/>
      </top>
      <bottom/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/>
      <top style="thick">
        <color indexed="8"/>
      </top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medium">
        <color indexed="8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thick">
        <color indexed="8"/>
      </bottom>
      <diagonal/>
    </border>
    <border>
      <left/>
      <right/>
      <top/>
      <bottom style="thick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2" fillId="0" borderId="0" xfId="0" applyFont="1" applyAlignment="1">
      <alignment horizontal="center"/>
    </xf>
    <xf numFmtId="164" fontId="2" fillId="0" borderId="0" xfId="2" applyNumberFormat="1" applyFont="1"/>
    <xf numFmtId="164" fontId="2" fillId="0" borderId="0" xfId="2" applyNumberFormat="1" applyFont="1" applyAlignment="1">
      <alignment horizontal="center"/>
    </xf>
    <xf numFmtId="9" fontId="2" fillId="0" borderId="0" xfId="3" applyFont="1"/>
    <xf numFmtId="164" fontId="2" fillId="3" borderId="2" xfId="2" applyNumberFormat="1" applyFont="1" applyFill="1" applyBorder="1"/>
    <xf numFmtId="9" fontId="0" fillId="0" borderId="0" xfId="3" applyFont="1"/>
    <xf numFmtId="44" fontId="0" fillId="0" borderId="0" xfId="2" applyFont="1"/>
    <xf numFmtId="44" fontId="0" fillId="0" borderId="0" xfId="0" applyNumberFormat="1"/>
    <xf numFmtId="9" fontId="0" fillId="0" borderId="0" xfId="0" applyNumberFormat="1"/>
    <xf numFmtId="165" fontId="0" fillId="0" borderId="0" xfId="0" applyNumberFormat="1"/>
    <xf numFmtId="0" fontId="3" fillId="0" borderId="0" xfId="0" applyFont="1"/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6" xfId="0" applyFont="1" applyBorder="1" applyAlignment="1">
      <alignment vertical="top" wrapText="1"/>
    </xf>
    <xf numFmtId="0" fontId="4" fillId="0" borderId="7" xfId="0" applyFont="1" applyBorder="1" applyAlignment="1">
      <alignment horizontal="center" vertical="top" wrapText="1"/>
    </xf>
    <xf numFmtId="0" fontId="4" fillId="0" borderId="8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4" fillId="0" borderId="9" xfId="0" applyFont="1" applyBorder="1" applyAlignment="1">
      <alignment horizontal="center" vertical="top" wrapText="1"/>
    </xf>
    <xf numFmtId="0" fontId="3" fillId="0" borderId="10" xfId="0" applyFont="1" applyBorder="1" applyAlignment="1">
      <alignment vertical="top" wrapText="1"/>
    </xf>
    <xf numFmtId="0" fontId="3" fillId="0" borderId="0" xfId="0" applyFont="1" applyAlignment="1">
      <alignment horizontal="center" vertical="top" wrapText="1"/>
    </xf>
    <xf numFmtId="166" fontId="3" fillId="0" borderId="0" xfId="1" applyNumberFormat="1" applyFont="1"/>
    <xf numFmtId="0" fontId="3" fillId="0" borderId="11" xfId="0" applyFont="1" applyBorder="1" applyAlignment="1">
      <alignment vertical="top" wrapText="1"/>
    </xf>
    <xf numFmtId="0" fontId="3" fillId="0" borderId="12" xfId="0" applyFont="1" applyBorder="1" applyAlignment="1">
      <alignment horizontal="center" vertical="top" wrapText="1"/>
    </xf>
    <xf numFmtId="166" fontId="3" fillId="0" borderId="12" xfId="1" applyNumberFormat="1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0" xfId="0" applyFont="1" applyFill="1"/>
    <xf numFmtId="0" fontId="3" fillId="0" borderId="13" xfId="0" applyFont="1" applyBorder="1"/>
    <xf numFmtId="0" fontId="3" fillId="0" borderId="16" xfId="0" applyFont="1" applyBorder="1"/>
    <xf numFmtId="0" fontId="3" fillId="0" borderId="0" xfId="0" applyFont="1" applyFill="1" applyBorder="1"/>
    <xf numFmtId="0" fontId="3" fillId="0" borderId="2" xfId="0" applyFont="1" applyBorder="1"/>
    <xf numFmtId="0" fontId="3" fillId="0" borderId="1" xfId="0" applyFont="1" applyBorder="1"/>
    <xf numFmtId="0" fontId="3" fillId="0" borderId="14" xfId="0" applyFont="1" applyBorder="1"/>
    <xf numFmtId="0" fontId="3" fillId="0" borderId="17" xfId="0" applyFont="1" applyBorder="1"/>
    <xf numFmtId="166" fontId="3" fillId="2" borderId="0" xfId="1" applyNumberFormat="1" applyFont="1" applyFill="1" applyBorder="1"/>
    <xf numFmtId="166" fontId="3" fillId="2" borderId="18" xfId="1" applyNumberFormat="1" applyFont="1" applyFill="1" applyBorder="1"/>
    <xf numFmtId="166" fontId="3" fillId="0" borderId="0" xfId="1" applyNumberFormat="1" applyFont="1" applyFill="1" applyBorder="1"/>
    <xf numFmtId="164" fontId="3" fillId="0" borderId="0" xfId="2" applyNumberFormat="1" applyFont="1"/>
    <xf numFmtId="0" fontId="3" fillId="0" borderId="18" xfId="0" applyFont="1" applyBorder="1"/>
    <xf numFmtId="0" fontId="3" fillId="0" borderId="19" xfId="0" applyFont="1" applyBorder="1"/>
    <xf numFmtId="166" fontId="3" fillId="2" borderId="20" xfId="1" applyNumberFormat="1" applyFont="1" applyFill="1" applyBorder="1"/>
    <xf numFmtId="166" fontId="3" fillId="2" borderId="19" xfId="1" applyNumberFormat="1" applyFont="1" applyFill="1" applyBorder="1"/>
    <xf numFmtId="0" fontId="3" fillId="0" borderId="0" xfId="0" applyFont="1" applyBorder="1"/>
    <xf numFmtId="164" fontId="3" fillId="4" borderId="0" xfId="2" applyNumberFormat="1" applyFont="1" applyFill="1"/>
    <xf numFmtId="0" fontId="3" fillId="0" borderId="0" xfId="0" applyNumberFormat="1" applyFont="1"/>
    <xf numFmtId="166" fontId="3" fillId="0" borderId="0" xfId="0" applyNumberFormat="1" applyFont="1"/>
    <xf numFmtId="164" fontId="3" fillId="0" borderId="0" xfId="2" applyNumberFormat="1" applyFont="1" applyFill="1"/>
    <xf numFmtId="164" fontId="3" fillId="0" borderId="0" xfId="0" applyNumberFormat="1" applyFont="1"/>
    <xf numFmtId="0" fontId="5" fillId="0" borderId="0" xfId="0" applyFont="1"/>
    <xf numFmtId="0" fontId="7" fillId="0" borderId="0" xfId="0" applyFont="1"/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3" xfId="0" applyBorder="1"/>
    <xf numFmtId="0" fontId="0" fillId="0" borderId="23" xfId="0" applyBorder="1"/>
    <xf numFmtId="0" fontId="0" fillId="0" borderId="16" xfId="0" applyBorder="1"/>
    <xf numFmtId="0" fontId="0" fillId="0" borderId="18" xfId="0" applyBorder="1"/>
    <xf numFmtId="0" fontId="0" fillId="0" borderId="24" xfId="0" applyBorder="1"/>
    <xf numFmtId="0" fontId="0" fillId="0" borderId="0" xfId="0" applyBorder="1"/>
    <xf numFmtId="0" fontId="0" fillId="0" borderId="21" xfId="0" applyBorder="1"/>
    <xf numFmtId="0" fontId="0" fillId="0" borderId="19" xfId="0" applyBorder="1"/>
    <xf numFmtId="0" fontId="0" fillId="0" borderId="25" xfId="0" applyBorder="1"/>
    <xf numFmtId="0" fontId="0" fillId="0" borderId="20" xfId="0" applyBorder="1"/>
    <xf numFmtId="0" fontId="0" fillId="0" borderId="22" xfId="0" applyBorder="1"/>
    <xf numFmtId="0" fontId="0" fillId="0" borderId="2" xfId="0" applyBorder="1"/>
    <xf numFmtId="0" fontId="0" fillId="0" borderId="0" xfId="0" applyFill="1"/>
    <xf numFmtId="9" fontId="0" fillId="0" borderId="13" xfId="3" applyFont="1" applyBorder="1"/>
    <xf numFmtId="9" fontId="0" fillId="0" borderId="23" xfId="3" applyFont="1" applyBorder="1"/>
    <xf numFmtId="9" fontId="0" fillId="0" borderId="16" xfId="3" applyFont="1" applyBorder="1"/>
    <xf numFmtId="9" fontId="0" fillId="0" borderId="24" xfId="3" applyFont="1" applyBorder="1"/>
    <xf numFmtId="9" fontId="0" fillId="0" borderId="0" xfId="3" applyFont="1" applyBorder="1"/>
    <xf numFmtId="9" fontId="0" fillId="0" borderId="21" xfId="3" applyFont="1" applyBorder="1"/>
    <xf numFmtId="9" fontId="0" fillId="0" borderId="25" xfId="3" applyFont="1" applyBorder="1"/>
    <xf numFmtId="9" fontId="0" fillId="0" borderId="20" xfId="3" applyFont="1" applyBorder="1"/>
    <xf numFmtId="9" fontId="0" fillId="0" borderId="22" xfId="3" applyFont="1" applyBorder="1"/>
    <xf numFmtId="0" fontId="6" fillId="5" borderId="26" xfId="0" applyFont="1" applyFill="1" applyBorder="1" applyAlignment="1">
      <alignment horizontal="center" vertical="top" wrapText="1"/>
    </xf>
    <xf numFmtId="0" fontId="6" fillId="5" borderId="24" xfId="0" applyFont="1" applyFill="1" applyBorder="1" applyAlignment="1">
      <alignment vertical="top" wrapText="1"/>
    </xf>
    <xf numFmtId="0" fontId="6" fillId="5" borderId="25" xfId="0" applyFont="1" applyFill="1" applyBorder="1" applyAlignment="1">
      <alignment vertical="top" wrapText="1"/>
    </xf>
    <xf numFmtId="0" fontId="6" fillId="5" borderId="27" xfId="0" applyFont="1" applyFill="1" applyBorder="1" applyAlignment="1">
      <alignment vertical="top" wrapText="1"/>
    </xf>
    <xf numFmtId="0" fontId="3" fillId="5" borderId="18" xfId="0" applyFont="1" applyFill="1" applyBorder="1" applyAlignment="1">
      <alignment horizontal="center" vertical="top" wrapText="1"/>
    </xf>
    <xf numFmtId="0" fontId="3" fillId="5" borderId="19" xfId="0" applyFont="1" applyFill="1" applyBorder="1" applyAlignment="1">
      <alignment horizontal="center" vertical="top" wrapText="1"/>
    </xf>
    <xf numFmtId="0" fontId="8" fillId="0" borderId="0" xfId="0" applyFont="1"/>
    <xf numFmtId="0" fontId="0" fillId="0" borderId="0" xfId="0" applyFill="1" applyBorder="1" applyAlignment="1">
      <alignment horizontal="center"/>
    </xf>
    <xf numFmtId="0" fontId="6" fillId="5" borderId="0" xfId="0" applyFont="1" applyFill="1" applyBorder="1" applyAlignment="1">
      <alignment vertical="top" wrapText="1"/>
    </xf>
    <xf numFmtId="0" fontId="0" fillId="6" borderId="0" xfId="0" applyFill="1"/>
    <xf numFmtId="0" fontId="0" fillId="6" borderId="13" xfId="0" applyFill="1" applyBorder="1"/>
    <xf numFmtId="0" fontId="0" fillId="6" borderId="23" xfId="0" applyFill="1" applyBorder="1"/>
    <xf numFmtId="0" fontId="0" fillId="6" borderId="16" xfId="0" applyFill="1" applyBorder="1"/>
    <xf numFmtId="0" fontId="0" fillId="6" borderId="24" xfId="0" applyFill="1" applyBorder="1"/>
    <xf numFmtId="0" fontId="0" fillId="6" borderId="0" xfId="0" applyFill="1" applyBorder="1"/>
    <xf numFmtId="0" fontId="0" fillId="6" borderId="21" xfId="0" applyFill="1" applyBorder="1"/>
    <xf numFmtId="0" fontId="0" fillId="6" borderId="25" xfId="0" applyFill="1" applyBorder="1"/>
    <xf numFmtId="0" fontId="0" fillId="6" borderId="20" xfId="0" applyFill="1" applyBorder="1"/>
    <xf numFmtId="0" fontId="0" fillId="6" borderId="22" xfId="0" applyFill="1" applyBorder="1"/>
    <xf numFmtId="0" fontId="10" fillId="0" borderId="0" xfId="0" applyFont="1"/>
    <xf numFmtId="44" fontId="9" fillId="0" borderId="0" xfId="2" applyFont="1"/>
    <xf numFmtId="0" fontId="0" fillId="0" borderId="0" xfId="0" applyAlignment="1">
      <alignment horizontal="center"/>
    </xf>
    <xf numFmtId="0" fontId="4" fillId="0" borderId="3" xfId="0" applyFont="1" applyBorder="1" applyAlignment="1">
      <alignment vertical="top" wrapText="1"/>
    </xf>
    <xf numFmtId="0" fontId="4" fillId="0" borderId="6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G17"/>
  <sheetViews>
    <sheetView workbookViewId="0">
      <selection activeCell="C18" sqref="C18"/>
    </sheetView>
  </sheetViews>
  <sheetFormatPr baseColWidth="10" defaultColWidth="8.83203125" defaultRowHeight="15" x14ac:dyDescent="0.2"/>
  <cols>
    <col min="3" max="3" width="42.5" bestFit="1" customWidth="1"/>
    <col min="4" max="4" width="22.5" bestFit="1" customWidth="1"/>
    <col min="5" max="5" width="17" bestFit="1" customWidth="1"/>
    <col min="6" max="6" width="25.1640625" bestFit="1" customWidth="1"/>
    <col min="7" max="7" width="12" customWidth="1"/>
  </cols>
  <sheetData>
    <row r="1" spans="3:7" ht="24" thickBot="1" x14ac:dyDescent="0.3">
      <c r="C1" s="1"/>
      <c r="D1" s="1" t="s">
        <v>0</v>
      </c>
      <c r="E1" s="1" t="s">
        <v>1</v>
      </c>
      <c r="F1" s="1" t="s">
        <v>2</v>
      </c>
      <c r="G1" s="1"/>
    </row>
    <row r="2" spans="3:7" ht="24" thickBot="1" x14ac:dyDescent="0.3">
      <c r="C2" s="1" t="s">
        <v>3</v>
      </c>
      <c r="D2" s="2">
        <v>75</v>
      </c>
      <c r="E2" s="3">
        <v>123.99999999999999</v>
      </c>
      <c r="F2" s="1"/>
      <c r="G2" s="1"/>
    </row>
    <row r="3" spans="3:7" ht="23" x14ac:dyDescent="0.25">
      <c r="C3" s="1" t="s">
        <v>4</v>
      </c>
      <c r="D3" s="1">
        <v>75</v>
      </c>
      <c r="E3" s="1">
        <v>0</v>
      </c>
      <c r="F3" s="4" t="str">
        <f>IF(OR(D2&lt;D3,E2&lt;E3),"Warning","OK")</f>
        <v>OK</v>
      </c>
      <c r="G3" s="1"/>
    </row>
    <row r="4" spans="3:7" ht="23" x14ac:dyDescent="0.25">
      <c r="C4" s="1" t="s">
        <v>5</v>
      </c>
      <c r="D4" s="1">
        <v>140</v>
      </c>
      <c r="E4" s="1">
        <v>140</v>
      </c>
      <c r="F4" s="4" t="str">
        <f>IF(OR(D2&gt;D4,E2&gt;E4),"Warning","OK")</f>
        <v>OK</v>
      </c>
      <c r="G4" s="1"/>
    </row>
    <row r="5" spans="3:7" ht="23" x14ac:dyDescent="0.25">
      <c r="C5" s="1" t="s">
        <v>6</v>
      </c>
      <c r="D5" s="5">
        <v>470</v>
      </c>
      <c r="E5" s="5">
        <v>420</v>
      </c>
      <c r="F5" s="1"/>
      <c r="G5" s="1"/>
    </row>
    <row r="6" spans="3:7" ht="23" x14ac:dyDescent="0.25">
      <c r="C6" s="1" t="s">
        <v>7</v>
      </c>
      <c r="D6" s="5">
        <f>D2*D5</f>
        <v>35250</v>
      </c>
      <c r="E6" s="5">
        <f>E2*E5</f>
        <v>52079.999999999993</v>
      </c>
      <c r="F6" s="1"/>
      <c r="G6" s="1"/>
    </row>
    <row r="7" spans="3:7" ht="23" x14ac:dyDescent="0.25">
      <c r="C7" s="1"/>
      <c r="D7" s="1"/>
      <c r="E7" s="1"/>
      <c r="F7" s="1"/>
      <c r="G7" s="1"/>
    </row>
    <row r="8" spans="3:7" ht="23" x14ac:dyDescent="0.25">
      <c r="C8" s="1"/>
      <c r="D8" s="6" t="s">
        <v>8</v>
      </c>
      <c r="E8" s="4" t="s">
        <v>9</v>
      </c>
      <c r="F8" s="1" t="s">
        <v>2</v>
      </c>
      <c r="G8" s="1" t="s">
        <v>10</v>
      </c>
    </row>
    <row r="9" spans="3:7" ht="23" x14ac:dyDescent="0.25">
      <c r="C9" s="1" t="s">
        <v>11</v>
      </c>
      <c r="D9" s="1">
        <f>D2*2</f>
        <v>150</v>
      </c>
      <c r="E9" s="1">
        <v>336</v>
      </c>
      <c r="F9" s="4" t="str">
        <f>IF(D9&gt;E9,"Over Capaicty","OK")</f>
        <v>OK</v>
      </c>
      <c r="G9" s="7">
        <f>D9/E9</f>
        <v>0.44642857142857145</v>
      </c>
    </row>
    <row r="10" spans="3:7" ht="23" x14ac:dyDescent="0.25">
      <c r="C10" s="1" t="s">
        <v>12</v>
      </c>
      <c r="D10" s="1">
        <f>E2*2.5</f>
        <v>309.99999999999994</v>
      </c>
      <c r="E10" s="1">
        <v>336</v>
      </c>
      <c r="F10" s="4" t="str">
        <f>IF(D10&gt;E10,"Over Capaicty","OK")</f>
        <v>OK</v>
      </c>
      <c r="G10" s="7">
        <f>D10/E10</f>
        <v>0.92261904761904745</v>
      </c>
    </row>
    <row r="11" spans="3:7" ht="23" x14ac:dyDescent="0.25">
      <c r="C11" s="1" t="s">
        <v>13</v>
      </c>
      <c r="D11" s="1">
        <f>D2*2+E2*1.5</f>
        <v>336</v>
      </c>
      <c r="E11" s="1">
        <v>336</v>
      </c>
      <c r="F11" s="4" t="str">
        <f>IF(D11&gt;E11,"Over Capaicty","OK")</f>
        <v>OK</v>
      </c>
      <c r="G11" s="7">
        <f>D11/E11</f>
        <v>1</v>
      </c>
    </row>
    <row r="12" spans="3:7" ht="23" x14ac:dyDescent="0.25">
      <c r="C12" s="1"/>
      <c r="D12" s="1"/>
      <c r="E12" s="1"/>
      <c r="F12" s="4"/>
      <c r="G12" s="1"/>
    </row>
    <row r="13" spans="3:7" ht="23" x14ac:dyDescent="0.25">
      <c r="C13" s="1" t="s">
        <v>14</v>
      </c>
      <c r="D13" s="5">
        <v>-50000</v>
      </c>
      <c r="E13" s="1"/>
      <c r="F13" s="1"/>
      <c r="G13" s="1"/>
    </row>
    <row r="14" spans="3:7" ht="23" x14ac:dyDescent="0.25">
      <c r="C14" s="1" t="s">
        <v>15</v>
      </c>
      <c r="D14" s="5">
        <f>D2*600+E2*600</f>
        <v>119399.99999999999</v>
      </c>
      <c r="E14" s="1"/>
      <c r="F14" s="1"/>
      <c r="G14" s="1"/>
    </row>
    <row r="15" spans="3:7" ht="24" thickBot="1" x14ac:dyDescent="0.3">
      <c r="C15" s="1" t="s">
        <v>16</v>
      </c>
      <c r="D15" s="5">
        <f>D6+E6</f>
        <v>87330</v>
      </c>
      <c r="E15" s="1"/>
      <c r="F15" s="1"/>
      <c r="G15" s="1"/>
    </row>
    <row r="16" spans="3:7" ht="24" thickBot="1" x14ac:dyDescent="0.3">
      <c r="C16" s="1" t="s">
        <v>17</v>
      </c>
      <c r="D16" s="8">
        <f>D13+D15</f>
        <v>37330</v>
      </c>
      <c r="E16" s="1"/>
      <c r="F16" s="1"/>
      <c r="G16" s="1"/>
    </row>
    <row r="17" spans="3:7" ht="23" x14ac:dyDescent="0.25">
      <c r="C17" s="1"/>
      <c r="D17" s="1"/>
      <c r="E17" s="1"/>
      <c r="F17" s="1"/>
      <c r="G17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4:K21"/>
  <sheetViews>
    <sheetView workbookViewId="0">
      <selection activeCell="K20" sqref="K20"/>
    </sheetView>
  </sheetViews>
  <sheetFormatPr baseColWidth="10" defaultColWidth="8.83203125" defaultRowHeight="15" x14ac:dyDescent="0.2"/>
  <cols>
    <col min="2" max="2" width="16.33203125" bestFit="1" customWidth="1"/>
    <col min="7" max="7" width="8" customWidth="1"/>
    <col min="8" max="8" width="24.33203125" customWidth="1"/>
    <col min="9" max="9" width="20.33203125" customWidth="1"/>
    <col min="11" max="11" width="15.5" customWidth="1"/>
  </cols>
  <sheetData>
    <row r="4" spans="1:11" x14ac:dyDescent="0.2">
      <c r="B4" s="89" t="s">
        <v>90</v>
      </c>
      <c r="C4" s="89" t="s">
        <v>91</v>
      </c>
      <c r="D4" s="89" t="s">
        <v>92</v>
      </c>
      <c r="E4" s="89" t="s">
        <v>43</v>
      </c>
      <c r="F4" s="89" t="s">
        <v>44</v>
      </c>
      <c r="G4" s="89" t="s">
        <v>108</v>
      </c>
      <c r="H4" s="89" t="s">
        <v>127</v>
      </c>
      <c r="I4" s="89" t="s">
        <v>129</v>
      </c>
      <c r="J4" s="89" t="s">
        <v>128</v>
      </c>
      <c r="K4" s="89" t="s">
        <v>17</v>
      </c>
    </row>
    <row r="5" spans="1:11" x14ac:dyDescent="0.2">
      <c r="A5">
        <v>1</v>
      </c>
      <c r="B5" t="s">
        <v>93</v>
      </c>
      <c r="C5" s="10">
        <v>2.15</v>
      </c>
      <c r="D5" s="10">
        <v>2.27</v>
      </c>
      <c r="E5">
        <v>300</v>
      </c>
      <c r="F5">
        <v>1500</v>
      </c>
      <c r="G5">
        <v>1.25</v>
      </c>
      <c r="H5" s="92">
        <v>300</v>
      </c>
      <c r="I5" s="11">
        <f>C5*H5</f>
        <v>645</v>
      </c>
      <c r="J5">
        <f>G5*H5</f>
        <v>375</v>
      </c>
      <c r="K5" s="10">
        <f>(D5-C5)*H5</f>
        <v>36.000000000000028</v>
      </c>
    </row>
    <row r="6" spans="1:11" x14ac:dyDescent="0.2">
      <c r="A6">
        <v>2</v>
      </c>
      <c r="B6" t="s">
        <v>94</v>
      </c>
      <c r="C6" s="10">
        <v>2.2000000000000002</v>
      </c>
      <c r="D6" s="10">
        <v>2.48</v>
      </c>
      <c r="E6">
        <v>400</v>
      </c>
      <c r="F6">
        <v>2000</v>
      </c>
      <c r="G6">
        <v>1.25</v>
      </c>
      <c r="H6" s="92">
        <v>2000</v>
      </c>
      <c r="I6" s="11">
        <f t="shared" ref="I6:I19" si="0">C6*H6</f>
        <v>4400</v>
      </c>
      <c r="J6">
        <f t="shared" ref="J6:J19" si="1">G6*H6</f>
        <v>2500</v>
      </c>
      <c r="K6" s="10">
        <f t="shared" ref="K6:K19" si="2">(D6-C6)*H6</f>
        <v>559.99999999999966</v>
      </c>
    </row>
    <row r="7" spans="1:11" x14ac:dyDescent="0.2">
      <c r="A7">
        <v>3</v>
      </c>
      <c r="B7" t="s">
        <v>95</v>
      </c>
      <c r="C7" s="10">
        <v>2.4</v>
      </c>
      <c r="D7" s="10">
        <v>2.7</v>
      </c>
      <c r="E7">
        <v>250</v>
      </c>
      <c r="F7">
        <v>900</v>
      </c>
      <c r="G7">
        <v>1.25</v>
      </c>
      <c r="H7" s="92">
        <v>900</v>
      </c>
      <c r="I7" s="11">
        <f t="shared" si="0"/>
        <v>2160</v>
      </c>
      <c r="J7">
        <f t="shared" si="1"/>
        <v>1125</v>
      </c>
      <c r="K7" s="10">
        <f>(D7-C7)*H7</f>
        <v>270.00000000000023</v>
      </c>
    </row>
    <row r="8" spans="1:11" x14ac:dyDescent="0.2">
      <c r="A8">
        <v>4</v>
      </c>
      <c r="B8" t="s">
        <v>96</v>
      </c>
      <c r="C8" s="10">
        <v>4.8</v>
      </c>
      <c r="D8" s="10">
        <v>5.2</v>
      </c>
      <c r="E8">
        <v>0</v>
      </c>
      <c r="F8">
        <v>150</v>
      </c>
      <c r="G8">
        <v>1.25</v>
      </c>
      <c r="H8" s="92">
        <v>0</v>
      </c>
      <c r="I8" s="11">
        <f t="shared" si="0"/>
        <v>0</v>
      </c>
      <c r="J8">
        <f t="shared" si="1"/>
        <v>0</v>
      </c>
      <c r="K8" s="10">
        <f t="shared" si="2"/>
        <v>0</v>
      </c>
    </row>
    <row r="9" spans="1:11" x14ac:dyDescent="0.2">
      <c r="A9">
        <v>5</v>
      </c>
      <c r="B9" t="s">
        <v>97</v>
      </c>
      <c r="C9" s="10">
        <v>2.6</v>
      </c>
      <c r="D9" s="10">
        <v>2.92</v>
      </c>
      <c r="E9">
        <v>300</v>
      </c>
      <c r="F9">
        <v>1200</v>
      </c>
      <c r="G9">
        <v>1.25</v>
      </c>
      <c r="H9" s="92">
        <v>1200</v>
      </c>
      <c r="I9" s="11">
        <f t="shared" si="0"/>
        <v>3120</v>
      </c>
      <c r="J9">
        <f t="shared" si="1"/>
        <v>1500</v>
      </c>
      <c r="K9" s="10">
        <f t="shared" si="2"/>
        <v>383.99999999999983</v>
      </c>
    </row>
    <row r="10" spans="1:11" x14ac:dyDescent="0.2">
      <c r="A10">
        <v>6</v>
      </c>
      <c r="B10" t="s">
        <v>98</v>
      </c>
      <c r="C10" s="10">
        <v>2.2999999999999998</v>
      </c>
      <c r="D10" s="10">
        <v>2.48</v>
      </c>
      <c r="E10">
        <v>200</v>
      </c>
      <c r="F10">
        <v>800</v>
      </c>
      <c r="G10">
        <v>1.25</v>
      </c>
      <c r="H10" s="92">
        <v>200</v>
      </c>
      <c r="I10" s="11">
        <f t="shared" si="0"/>
        <v>459.99999999999994</v>
      </c>
      <c r="J10">
        <f t="shared" si="1"/>
        <v>250</v>
      </c>
      <c r="K10" s="10">
        <f t="shared" si="2"/>
        <v>36.000000000000028</v>
      </c>
    </row>
    <row r="11" spans="1:11" x14ac:dyDescent="0.2">
      <c r="A11">
        <v>7</v>
      </c>
      <c r="B11" t="s">
        <v>99</v>
      </c>
      <c r="C11" s="10">
        <v>2.35</v>
      </c>
      <c r="D11" s="10">
        <v>2.2000000000000002</v>
      </c>
      <c r="E11">
        <v>150</v>
      </c>
      <c r="F11">
        <v>600</v>
      </c>
      <c r="G11">
        <v>1.25</v>
      </c>
      <c r="H11" s="92">
        <v>150</v>
      </c>
      <c r="I11" s="11">
        <f t="shared" si="0"/>
        <v>352.5</v>
      </c>
      <c r="J11">
        <f t="shared" si="1"/>
        <v>187.5</v>
      </c>
      <c r="K11" s="10">
        <f t="shared" si="2"/>
        <v>-22.499999999999986</v>
      </c>
    </row>
    <row r="12" spans="1:11" x14ac:dyDescent="0.2">
      <c r="A12">
        <v>8</v>
      </c>
      <c r="B12" t="s">
        <v>100</v>
      </c>
      <c r="C12" s="10">
        <v>2.85</v>
      </c>
      <c r="D12" s="10">
        <v>3.13</v>
      </c>
      <c r="E12">
        <v>100</v>
      </c>
      <c r="F12">
        <v>300</v>
      </c>
      <c r="G12">
        <v>1.25</v>
      </c>
      <c r="H12" s="92">
        <v>100</v>
      </c>
      <c r="I12" s="11">
        <f t="shared" si="0"/>
        <v>285</v>
      </c>
      <c r="J12">
        <f t="shared" si="1"/>
        <v>125</v>
      </c>
      <c r="K12" s="10">
        <f t="shared" si="2"/>
        <v>27.999999999999979</v>
      </c>
    </row>
    <row r="13" spans="1:11" x14ac:dyDescent="0.2">
      <c r="A13">
        <v>9</v>
      </c>
      <c r="B13" t="s">
        <v>101</v>
      </c>
      <c r="C13" s="10">
        <v>2.25</v>
      </c>
      <c r="D13" s="10">
        <v>2.48</v>
      </c>
      <c r="E13">
        <v>750</v>
      </c>
      <c r="F13">
        <v>3500</v>
      </c>
      <c r="G13">
        <v>1.25</v>
      </c>
      <c r="H13" s="92">
        <v>750</v>
      </c>
      <c r="I13" s="11">
        <f t="shared" si="0"/>
        <v>1687.5</v>
      </c>
      <c r="J13">
        <f t="shared" si="1"/>
        <v>937.5</v>
      </c>
      <c r="K13" s="10">
        <f t="shared" si="2"/>
        <v>172.5</v>
      </c>
    </row>
    <row r="14" spans="1:11" x14ac:dyDescent="0.2">
      <c r="A14">
        <v>10</v>
      </c>
      <c r="B14" t="s">
        <v>102</v>
      </c>
      <c r="C14" s="10">
        <v>2.1</v>
      </c>
      <c r="D14" s="10">
        <v>2.27</v>
      </c>
      <c r="E14">
        <v>400</v>
      </c>
      <c r="F14">
        <v>2000</v>
      </c>
      <c r="G14">
        <v>1.25</v>
      </c>
      <c r="H14" s="92">
        <v>400</v>
      </c>
      <c r="I14" s="11">
        <f t="shared" si="0"/>
        <v>840</v>
      </c>
      <c r="J14">
        <f t="shared" si="1"/>
        <v>500</v>
      </c>
      <c r="K14" s="10">
        <f t="shared" si="2"/>
        <v>67.999999999999972</v>
      </c>
    </row>
    <row r="15" spans="1:11" x14ac:dyDescent="0.2">
      <c r="A15">
        <v>11</v>
      </c>
      <c r="B15" t="s">
        <v>103</v>
      </c>
      <c r="C15" s="10">
        <v>2.8</v>
      </c>
      <c r="D15" s="10">
        <v>3.13</v>
      </c>
      <c r="E15">
        <v>500</v>
      </c>
      <c r="F15">
        <v>3300</v>
      </c>
      <c r="G15">
        <v>1.25</v>
      </c>
      <c r="H15" s="92">
        <v>2149.9999999999991</v>
      </c>
      <c r="I15" s="11">
        <f t="shared" si="0"/>
        <v>6019.9999999999973</v>
      </c>
      <c r="J15">
        <f t="shared" si="1"/>
        <v>2687.4999999999991</v>
      </c>
      <c r="K15" s="10">
        <f t="shared" si="2"/>
        <v>709.49999999999989</v>
      </c>
    </row>
    <row r="16" spans="1:11" x14ac:dyDescent="0.2">
      <c r="A16">
        <v>12</v>
      </c>
      <c r="B16" t="s">
        <v>104</v>
      </c>
      <c r="C16" s="10">
        <v>3</v>
      </c>
      <c r="D16" s="10">
        <v>3.18</v>
      </c>
      <c r="E16">
        <v>100</v>
      </c>
      <c r="F16">
        <v>500</v>
      </c>
      <c r="G16">
        <v>1.25</v>
      </c>
      <c r="H16" s="92">
        <v>100</v>
      </c>
      <c r="I16" s="11">
        <f t="shared" si="0"/>
        <v>300</v>
      </c>
      <c r="J16">
        <f t="shared" si="1"/>
        <v>125</v>
      </c>
      <c r="K16" s="10">
        <f t="shared" si="2"/>
        <v>18.000000000000014</v>
      </c>
    </row>
    <row r="17" spans="1:11" x14ac:dyDescent="0.2">
      <c r="A17">
        <v>13</v>
      </c>
      <c r="B17" t="s">
        <v>105</v>
      </c>
      <c r="C17" s="10">
        <v>2.6</v>
      </c>
      <c r="D17" s="10">
        <v>2.92</v>
      </c>
      <c r="E17">
        <v>500</v>
      </c>
      <c r="F17">
        <v>3200</v>
      </c>
      <c r="G17">
        <v>1.25</v>
      </c>
      <c r="H17" s="92">
        <v>3200</v>
      </c>
      <c r="I17" s="11">
        <f t="shared" si="0"/>
        <v>8320</v>
      </c>
      <c r="J17">
        <f t="shared" si="1"/>
        <v>4000</v>
      </c>
      <c r="K17" s="10">
        <f t="shared" si="2"/>
        <v>1023.9999999999995</v>
      </c>
    </row>
    <row r="18" spans="1:11" x14ac:dyDescent="0.2">
      <c r="A18">
        <v>14</v>
      </c>
      <c r="B18" t="s">
        <v>106</v>
      </c>
      <c r="C18" s="10">
        <v>2.5</v>
      </c>
      <c r="D18" s="10">
        <v>2.7</v>
      </c>
      <c r="E18">
        <v>100</v>
      </c>
      <c r="F18">
        <v>500</v>
      </c>
      <c r="G18">
        <v>1.25</v>
      </c>
      <c r="H18" s="92">
        <v>100</v>
      </c>
      <c r="I18" s="11">
        <f t="shared" si="0"/>
        <v>250</v>
      </c>
      <c r="J18">
        <f t="shared" si="1"/>
        <v>125</v>
      </c>
      <c r="K18" s="10">
        <f t="shared" si="2"/>
        <v>20.000000000000018</v>
      </c>
    </row>
    <row r="19" spans="1:11" x14ac:dyDescent="0.2">
      <c r="A19">
        <v>15</v>
      </c>
      <c r="B19" t="s">
        <v>107</v>
      </c>
      <c r="C19" s="10">
        <v>2.9</v>
      </c>
      <c r="D19" s="10">
        <v>3.13</v>
      </c>
      <c r="E19">
        <v>400</v>
      </c>
      <c r="F19">
        <v>2500</v>
      </c>
      <c r="G19">
        <v>1.25</v>
      </c>
      <c r="H19" s="92">
        <v>400</v>
      </c>
      <c r="I19" s="11">
        <f t="shared" si="0"/>
        <v>1160</v>
      </c>
      <c r="J19">
        <f t="shared" si="1"/>
        <v>500</v>
      </c>
      <c r="K19" s="10">
        <f t="shared" si="2"/>
        <v>92</v>
      </c>
    </row>
    <row r="20" spans="1:11" x14ac:dyDescent="0.2">
      <c r="I20" s="11">
        <f>SUM(I5:I19)</f>
        <v>29999.999999999996</v>
      </c>
      <c r="J20">
        <f>SUM(J5:J19)</f>
        <v>14937.5</v>
      </c>
      <c r="K20" s="103">
        <f>SUM(K5:K19)</f>
        <v>3395.4999999999991</v>
      </c>
    </row>
    <row r="21" spans="1:11" x14ac:dyDescent="0.2">
      <c r="I21">
        <v>30000</v>
      </c>
      <c r="J21">
        <v>18000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I12"/>
  <sheetViews>
    <sheetView zoomScale="160" workbookViewId="0">
      <selection activeCell="E9" sqref="E9"/>
    </sheetView>
  </sheetViews>
  <sheetFormatPr baseColWidth="10" defaultColWidth="8.83203125" defaultRowHeight="15" x14ac:dyDescent="0.2"/>
  <cols>
    <col min="2" max="2" width="9.6640625" bestFit="1" customWidth="1"/>
    <col min="3" max="3" width="10.33203125" customWidth="1"/>
    <col min="4" max="7" width="13.83203125" customWidth="1"/>
    <col min="8" max="8" width="13.5" bestFit="1" customWidth="1"/>
    <col min="9" max="9" width="10.83203125" customWidth="1"/>
    <col min="10" max="10" width="11" customWidth="1"/>
  </cols>
  <sheetData>
    <row r="2" spans="2:9" ht="16" thickBot="1" x14ac:dyDescent="0.25">
      <c r="D2" s="104" t="s">
        <v>30</v>
      </c>
      <c r="E2" s="104"/>
      <c r="F2" s="104"/>
      <c r="G2" s="104"/>
    </row>
    <row r="3" spans="2:9" ht="16" thickBot="1" x14ac:dyDescent="0.25">
      <c r="C3" s="72" t="s">
        <v>29</v>
      </c>
      <c r="D3" s="54" t="s">
        <v>24</v>
      </c>
      <c r="E3" s="55" t="s">
        <v>25</v>
      </c>
      <c r="F3" s="55" t="s">
        <v>26</v>
      </c>
      <c r="G3" s="56" t="s">
        <v>27</v>
      </c>
      <c r="H3" s="90" t="s">
        <v>109</v>
      </c>
      <c r="I3" s="90" t="s">
        <v>91</v>
      </c>
    </row>
    <row r="4" spans="2:9" x14ac:dyDescent="0.2">
      <c r="B4" t="s">
        <v>18</v>
      </c>
      <c r="C4" s="60">
        <v>4.16</v>
      </c>
      <c r="D4" s="74">
        <v>0.6</v>
      </c>
      <c r="E4" s="75">
        <v>0.2</v>
      </c>
      <c r="F4" s="75">
        <v>0.1</v>
      </c>
      <c r="G4" s="76">
        <v>0.15</v>
      </c>
      <c r="H4" s="13">
        <v>0</v>
      </c>
      <c r="I4" s="10">
        <f>C4*H4</f>
        <v>0</v>
      </c>
    </row>
    <row r="5" spans="2:9" x14ac:dyDescent="0.2">
      <c r="B5" t="s">
        <v>19</v>
      </c>
      <c r="C5" s="64">
        <v>2.75</v>
      </c>
      <c r="D5" s="77">
        <v>0.08</v>
      </c>
      <c r="E5" s="78">
        <v>0</v>
      </c>
      <c r="F5" s="78">
        <v>0.2</v>
      </c>
      <c r="G5" s="79">
        <v>0.2</v>
      </c>
      <c r="H5" s="13">
        <v>2.4999999999999982</v>
      </c>
      <c r="I5" s="10">
        <f t="shared" ref="I5:I9" si="0">C5*H5</f>
        <v>6.8749999999999947</v>
      </c>
    </row>
    <row r="6" spans="2:9" x14ac:dyDescent="0.2">
      <c r="B6" t="s">
        <v>20</v>
      </c>
      <c r="C6" s="64">
        <v>3.28</v>
      </c>
      <c r="D6" s="77">
        <v>0.08</v>
      </c>
      <c r="E6" s="78">
        <v>0.1</v>
      </c>
      <c r="F6" s="78">
        <v>0.15</v>
      </c>
      <c r="G6" s="79">
        <v>0.1</v>
      </c>
      <c r="H6" s="13">
        <v>0</v>
      </c>
      <c r="I6" s="10">
        <f t="shared" si="0"/>
        <v>0</v>
      </c>
    </row>
    <row r="7" spans="2:9" x14ac:dyDescent="0.2">
      <c r="B7" t="s">
        <v>21</v>
      </c>
      <c r="C7" s="64">
        <v>2.91</v>
      </c>
      <c r="D7" s="77">
        <v>0.4</v>
      </c>
      <c r="E7" s="78">
        <v>0.4</v>
      </c>
      <c r="F7" s="78">
        <v>0.35</v>
      </c>
      <c r="G7" s="79">
        <v>0.1</v>
      </c>
      <c r="H7" s="13">
        <v>0</v>
      </c>
      <c r="I7" s="10">
        <f t="shared" si="0"/>
        <v>0</v>
      </c>
    </row>
    <row r="8" spans="2:9" x14ac:dyDescent="0.2">
      <c r="B8" t="s">
        <v>22</v>
      </c>
      <c r="C8" s="64">
        <v>2.25</v>
      </c>
      <c r="D8" s="77">
        <v>0.7</v>
      </c>
      <c r="E8" s="78">
        <v>0.3</v>
      </c>
      <c r="F8" s="78">
        <v>0.15</v>
      </c>
      <c r="G8" s="79">
        <v>0.15</v>
      </c>
      <c r="H8" s="13">
        <v>3.3333333333333339</v>
      </c>
      <c r="I8" s="10">
        <f t="shared" si="0"/>
        <v>7.5000000000000018</v>
      </c>
    </row>
    <row r="9" spans="2:9" ht="16" thickBot="1" x14ac:dyDescent="0.25">
      <c r="B9" t="s">
        <v>23</v>
      </c>
      <c r="C9" s="68">
        <v>2.4500000000000002</v>
      </c>
      <c r="D9" s="80">
        <v>0.6</v>
      </c>
      <c r="E9" s="81">
        <v>0.2</v>
      </c>
      <c r="F9" s="81">
        <v>0.15</v>
      </c>
      <c r="G9" s="82">
        <v>0.1</v>
      </c>
      <c r="H9" s="13">
        <v>0</v>
      </c>
      <c r="I9" s="10">
        <f t="shared" si="0"/>
        <v>0</v>
      </c>
    </row>
    <row r="10" spans="2:9" x14ac:dyDescent="0.2">
      <c r="D10" s="9">
        <f>D4*$H$4+D5*$H$5+D6*$H$6+D7*$H$7+D8*$H$8+D9*$H$9</f>
        <v>2.5333333333333332</v>
      </c>
      <c r="E10" s="9">
        <f t="shared" ref="E10:G10" si="1">E4*$H$4+E5*$H$5+E6*$H$6+E7*$H$7+E8*$H$8+E9*$H$9</f>
        <v>1.0000000000000002</v>
      </c>
      <c r="F10" s="9">
        <f t="shared" si="1"/>
        <v>0.99999999999999978</v>
      </c>
      <c r="G10" s="9">
        <f t="shared" si="1"/>
        <v>0.99999999999999978</v>
      </c>
      <c r="H10" s="13"/>
      <c r="I10" s="11">
        <f>SUM(I4:I9)</f>
        <v>14.374999999999996</v>
      </c>
    </row>
    <row r="11" spans="2:9" x14ac:dyDescent="0.2">
      <c r="D11" s="12">
        <v>1</v>
      </c>
      <c r="E11" s="12">
        <v>1</v>
      </c>
      <c r="F11" s="12">
        <v>1</v>
      </c>
      <c r="G11" s="12">
        <v>1</v>
      </c>
      <c r="H11" s="13"/>
    </row>
    <row r="12" spans="2:9" x14ac:dyDescent="0.2">
      <c r="H12" s="13"/>
    </row>
  </sheetData>
  <mergeCells count="1">
    <mergeCell ref="D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O26"/>
  <sheetViews>
    <sheetView workbookViewId="0">
      <selection activeCell="M20" sqref="M20"/>
    </sheetView>
  </sheetViews>
  <sheetFormatPr baseColWidth="10" defaultColWidth="9.1640625" defaultRowHeight="16" x14ac:dyDescent="0.2"/>
  <cols>
    <col min="1" max="3" width="9.1640625" style="14"/>
    <col min="4" max="4" width="17" style="14" customWidth="1"/>
    <col min="5" max="5" width="12" style="14" customWidth="1"/>
    <col min="6" max="6" width="11.5" style="14" customWidth="1"/>
    <col min="7" max="7" width="12.6640625" style="14" customWidth="1"/>
    <col min="8" max="8" width="11" style="14" customWidth="1"/>
    <col min="9" max="9" width="12.1640625" style="14" customWidth="1"/>
    <col min="10" max="10" width="15" style="14" customWidth="1"/>
    <col min="11" max="11" width="12.5" style="14" customWidth="1"/>
    <col min="12" max="12" width="14" style="14" bestFit="1" customWidth="1"/>
    <col min="13" max="13" width="9.1640625" style="14"/>
    <col min="14" max="14" width="12.83203125" style="14" customWidth="1"/>
    <col min="15" max="15" width="12.6640625" style="14" bestFit="1" customWidth="1"/>
    <col min="16" max="16384" width="9.1640625" style="14"/>
  </cols>
  <sheetData>
    <row r="4" spans="4:15" ht="17" thickBot="1" x14ac:dyDescent="0.25"/>
    <row r="5" spans="4:15" ht="36" thickTop="1" thickBot="1" x14ac:dyDescent="0.25">
      <c r="D5" s="15" t="s">
        <v>31</v>
      </c>
      <c r="E5" s="16" t="s">
        <v>32</v>
      </c>
      <c r="F5" s="16" t="s">
        <v>9</v>
      </c>
      <c r="G5" s="16" t="s">
        <v>33</v>
      </c>
      <c r="K5" s="105" t="s">
        <v>34</v>
      </c>
      <c r="L5" s="17" t="s">
        <v>35</v>
      </c>
      <c r="M5" s="16" t="s">
        <v>36</v>
      </c>
      <c r="N5" s="107" t="s">
        <v>37</v>
      </c>
      <c r="O5" s="107"/>
    </row>
    <row r="6" spans="4:15" ht="36" thickTop="1" thickBot="1" x14ac:dyDescent="0.25">
      <c r="D6" s="18" t="s">
        <v>38</v>
      </c>
      <c r="E6" s="19" t="s">
        <v>39</v>
      </c>
      <c r="F6" s="19" t="s">
        <v>40</v>
      </c>
      <c r="G6" s="19" t="s">
        <v>41</v>
      </c>
      <c r="H6" s="20" t="s">
        <v>36</v>
      </c>
      <c r="I6" s="21"/>
      <c r="K6" s="106"/>
      <c r="L6" s="22"/>
      <c r="M6" s="19" t="s">
        <v>42</v>
      </c>
      <c r="N6" s="19" t="s">
        <v>43</v>
      </c>
      <c r="O6" s="19" t="s">
        <v>44</v>
      </c>
    </row>
    <row r="7" spans="4:15" x14ac:dyDescent="0.2">
      <c r="D7" s="23">
        <v>1</v>
      </c>
      <c r="E7" s="24">
        <v>68</v>
      </c>
      <c r="F7" s="24">
        <v>4000</v>
      </c>
      <c r="G7" s="24">
        <v>31.02</v>
      </c>
      <c r="H7" s="24">
        <v>36.85</v>
      </c>
      <c r="I7" s="24"/>
      <c r="K7" s="23">
        <v>1</v>
      </c>
      <c r="L7" s="24">
        <v>95</v>
      </c>
      <c r="M7" s="24">
        <v>45.15</v>
      </c>
      <c r="N7" s="24">
        <v>0</v>
      </c>
      <c r="O7" s="25">
        <v>10000</v>
      </c>
    </row>
    <row r="8" spans="4:15" x14ac:dyDescent="0.2">
      <c r="D8" s="23">
        <v>2</v>
      </c>
      <c r="E8" s="24">
        <v>86</v>
      </c>
      <c r="F8" s="24">
        <v>5050</v>
      </c>
      <c r="G8" s="24">
        <v>33.15</v>
      </c>
      <c r="H8" s="24">
        <v>36.85</v>
      </c>
      <c r="I8" s="24"/>
      <c r="K8" s="23">
        <v>2</v>
      </c>
      <c r="L8" s="24">
        <v>90</v>
      </c>
      <c r="M8" s="24">
        <v>42.95</v>
      </c>
      <c r="N8" s="24">
        <v>0</v>
      </c>
      <c r="O8" s="25">
        <v>999999</v>
      </c>
    </row>
    <row r="9" spans="4:15" ht="17" thickBot="1" x14ac:dyDescent="0.25">
      <c r="D9" s="23">
        <v>3</v>
      </c>
      <c r="E9" s="24">
        <v>91</v>
      </c>
      <c r="F9" s="24">
        <v>7100</v>
      </c>
      <c r="G9" s="24">
        <v>36.35</v>
      </c>
      <c r="H9" s="24">
        <v>38.950000000000003</v>
      </c>
      <c r="I9" s="24"/>
      <c r="K9" s="26">
        <v>3</v>
      </c>
      <c r="L9" s="27">
        <v>85</v>
      </c>
      <c r="M9" s="27">
        <v>40.99</v>
      </c>
      <c r="N9" s="28">
        <v>15000</v>
      </c>
      <c r="O9" s="28">
        <v>999999</v>
      </c>
    </row>
    <row r="10" spans="4:15" ht="18" thickTop="1" thickBot="1" x14ac:dyDescent="0.25">
      <c r="D10" s="26">
        <v>4</v>
      </c>
      <c r="E10" s="27">
        <v>99</v>
      </c>
      <c r="F10" s="27">
        <v>4300</v>
      </c>
      <c r="G10" s="27">
        <v>38.700000000000003</v>
      </c>
      <c r="H10" s="27">
        <v>38.950000000000003</v>
      </c>
      <c r="I10" s="29"/>
      <c r="J10" s="30"/>
    </row>
    <row r="11" spans="4:15" ht="17" thickTop="1" x14ac:dyDescent="0.2">
      <c r="I11" s="30"/>
    </row>
    <row r="12" spans="4:15" ht="17" thickBot="1" x14ac:dyDescent="0.25">
      <c r="I12" s="30"/>
    </row>
    <row r="13" spans="4:15" ht="17" thickBot="1" x14ac:dyDescent="0.25">
      <c r="D13" s="31" t="s">
        <v>45</v>
      </c>
      <c r="E13" s="108" t="s">
        <v>34</v>
      </c>
      <c r="F13" s="109"/>
      <c r="G13" s="110"/>
      <c r="H13" s="32"/>
      <c r="I13" s="33"/>
    </row>
    <row r="14" spans="4:15" ht="17" thickBot="1" x14ac:dyDescent="0.25">
      <c r="D14" s="34" t="s">
        <v>46</v>
      </c>
      <c r="E14" s="35">
        <v>1</v>
      </c>
      <c r="F14" s="36">
        <v>2</v>
      </c>
      <c r="G14" s="36">
        <v>3</v>
      </c>
      <c r="H14" s="34" t="s">
        <v>47</v>
      </c>
      <c r="I14" s="33" t="s">
        <v>48</v>
      </c>
      <c r="J14" s="14" t="s">
        <v>49</v>
      </c>
      <c r="K14" s="14" t="s">
        <v>28</v>
      </c>
    </row>
    <row r="15" spans="4:15" x14ac:dyDescent="0.2">
      <c r="D15" s="37">
        <v>1</v>
      </c>
      <c r="E15" s="38">
        <v>0</v>
      </c>
      <c r="F15" s="38">
        <v>0</v>
      </c>
      <c r="G15" s="38">
        <v>3457.4074074074065</v>
      </c>
      <c r="H15" s="39">
        <v>542.59259259259295</v>
      </c>
      <c r="I15" s="40">
        <f>SUM(E15:H15)</f>
        <v>3999.9999999999995</v>
      </c>
      <c r="J15" s="41">
        <f>H15*H7</f>
        <v>19994.537037037051</v>
      </c>
      <c r="K15" s="41">
        <f>SUM(E15:H15)*G7</f>
        <v>124079.99999999999</v>
      </c>
    </row>
    <row r="16" spans="4:15" x14ac:dyDescent="0.2">
      <c r="D16" s="42">
        <v>2</v>
      </c>
      <c r="E16" s="38">
        <v>1509.9715099715102</v>
      </c>
      <c r="F16" s="38">
        <v>0</v>
      </c>
      <c r="G16" s="38">
        <v>3540.0284900284896</v>
      </c>
      <c r="H16" s="39">
        <v>0</v>
      </c>
      <c r="I16" s="40">
        <f>SUM(E16:H16)</f>
        <v>5050</v>
      </c>
      <c r="J16" s="41">
        <f>H16*H8</f>
        <v>0</v>
      </c>
      <c r="K16" s="41">
        <f>SUM(E16:H16)*G8</f>
        <v>167407.5</v>
      </c>
    </row>
    <row r="17" spans="2:12" x14ac:dyDescent="0.2">
      <c r="D17" s="42">
        <v>3</v>
      </c>
      <c r="E17" s="38">
        <v>0</v>
      </c>
      <c r="F17" s="38">
        <v>0</v>
      </c>
      <c r="G17" s="38">
        <v>7100.0000000000018</v>
      </c>
      <c r="H17" s="39">
        <v>0</v>
      </c>
      <c r="I17" s="40">
        <f>SUM(E17:H17)</f>
        <v>7100.0000000000018</v>
      </c>
      <c r="J17" s="41">
        <f>H17*H9</f>
        <v>0</v>
      </c>
      <c r="K17" s="41">
        <f>SUM(E17:H17)*G9</f>
        <v>258085.00000000009</v>
      </c>
    </row>
    <row r="18" spans="2:12" ht="17" thickBot="1" x14ac:dyDescent="0.25">
      <c r="D18" s="43">
        <v>4</v>
      </c>
      <c r="E18" s="44">
        <v>3397.4358974358979</v>
      </c>
      <c r="F18" s="44">
        <v>0</v>
      </c>
      <c r="G18" s="44">
        <v>902.56410256410288</v>
      </c>
      <c r="H18" s="45">
        <v>0</v>
      </c>
      <c r="I18" s="40">
        <f>SUM(E18:H18)</f>
        <v>4300.0000000000009</v>
      </c>
      <c r="J18" s="41">
        <f>H18*H10</f>
        <v>0</v>
      </c>
      <c r="K18" s="41">
        <f>SUM(E18:H18)*G10</f>
        <v>166410.00000000006</v>
      </c>
    </row>
    <row r="19" spans="2:12" x14ac:dyDescent="0.2">
      <c r="D19" s="46" t="s">
        <v>50</v>
      </c>
      <c r="E19" s="40">
        <f>N7</f>
        <v>0</v>
      </c>
      <c r="F19" s="40">
        <f>N8</f>
        <v>0</v>
      </c>
      <c r="G19" s="40">
        <f>N9</f>
        <v>15000</v>
      </c>
      <c r="H19" s="40"/>
      <c r="I19" s="40"/>
      <c r="J19" s="41"/>
      <c r="K19" s="41"/>
    </row>
    <row r="20" spans="2:12" x14ac:dyDescent="0.2">
      <c r="D20" s="46" t="s">
        <v>51</v>
      </c>
      <c r="E20" s="40">
        <f>O7</f>
        <v>10000</v>
      </c>
      <c r="F20" s="40">
        <f>O8</f>
        <v>999999</v>
      </c>
      <c r="G20" s="40">
        <f>O9</f>
        <v>999999</v>
      </c>
      <c r="H20" s="40"/>
      <c r="I20" s="40"/>
      <c r="J20" s="41"/>
      <c r="K20" s="41"/>
    </row>
    <row r="21" spans="2:12" x14ac:dyDescent="0.2">
      <c r="D21" s="14" t="s">
        <v>52</v>
      </c>
      <c r="E21" s="25">
        <f>SUM(E15:E18)</f>
        <v>4907.4074074074078</v>
      </c>
      <c r="F21" s="25">
        <f>SUM(F15:F18)</f>
        <v>0</v>
      </c>
      <c r="G21" s="25">
        <f>SUM(G15:G18)</f>
        <v>15000.000000000002</v>
      </c>
      <c r="I21" s="30"/>
      <c r="J21" s="14" t="s">
        <v>53</v>
      </c>
      <c r="K21" s="14" t="s">
        <v>28</v>
      </c>
      <c r="L21" s="14" t="s">
        <v>17</v>
      </c>
    </row>
    <row r="22" spans="2:12" x14ac:dyDescent="0.2">
      <c r="D22" s="14" t="s">
        <v>53</v>
      </c>
      <c r="E22" s="41">
        <f>E21*M7</f>
        <v>221569.44444444447</v>
      </c>
      <c r="F22" s="41">
        <f>F21*M8</f>
        <v>0</v>
      </c>
      <c r="G22" s="41">
        <f>G21*M9</f>
        <v>614850.00000000012</v>
      </c>
      <c r="H22" s="41"/>
      <c r="I22" s="41"/>
      <c r="J22" s="41">
        <f>SUM(E22:G22,J15:J18)</f>
        <v>856413.98148148169</v>
      </c>
      <c r="K22" s="41">
        <f>SUM(K15:K18)</f>
        <v>715982.50000000023</v>
      </c>
      <c r="L22" s="47">
        <f>J22-K22</f>
        <v>140431.48148148146</v>
      </c>
    </row>
    <row r="24" spans="2:12" x14ac:dyDescent="0.2">
      <c r="B24" s="52" t="s">
        <v>56</v>
      </c>
      <c r="D24" s="14" t="s">
        <v>54</v>
      </c>
      <c r="E24" s="48">
        <f>($E$7*E15+$E$8*E16+$E$9*E17+$E$10*E18)/E21</f>
        <v>95</v>
      </c>
      <c r="F24" s="48" t="e">
        <f>($E$7*F15+$E$8*F16+$E$9*F17+$E$10*F18)/F21</f>
        <v>#DIV/0!</v>
      </c>
      <c r="G24" s="48">
        <f>($E$7*G15+$E$8*G16+$E$9*G17+$E$10*G18)/G21</f>
        <v>85</v>
      </c>
    </row>
    <row r="25" spans="2:12" x14ac:dyDescent="0.2">
      <c r="B25" s="52" t="s">
        <v>57</v>
      </c>
      <c r="D25" s="14" t="s">
        <v>55</v>
      </c>
      <c r="E25" s="49">
        <f>(L7-E7)*E15+(L7-E8)*E16+(L7-E9)*E17+(L7-E10)*E18</f>
        <v>0</v>
      </c>
      <c r="F25" s="49">
        <f>(L8-E7)*F15+(L8-E8)*F16+(L8-E9)*F17+(L8-E10)*F18</f>
        <v>0</v>
      </c>
      <c r="G25" s="49">
        <f>(L9-E7)*G15+(L9-E8)*G16+(L9-E9)*G17+(L9-E10)*G18</f>
        <v>-3.2741809263825417E-11</v>
      </c>
      <c r="L25" s="50"/>
    </row>
    <row r="26" spans="2:12" x14ac:dyDescent="0.2">
      <c r="L26" s="51"/>
    </row>
  </sheetData>
  <mergeCells count="3">
    <mergeCell ref="K5:K6"/>
    <mergeCell ref="N5:O5"/>
    <mergeCell ref="E13:G1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E18"/>
  <sheetViews>
    <sheetView workbookViewId="0">
      <selection activeCell="D18" sqref="D18"/>
    </sheetView>
  </sheetViews>
  <sheetFormatPr baseColWidth="10" defaultColWidth="8.83203125" defaultRowHeight="15" x14ac:dyDescent="0.2"/>
  <cols>
    <col min="3" max="3" width="23.33203125" customWidth="1"/>
    <col min="4" max="4" width="23.6640625" customWidth="1"/>
  </cols>
  <sheetData>
    <row r="3" spans="3:5" ht="16" thickBot="1" x14ac:dyDescent="0.25"/>
    <row r="4" spans="3:5" ht="18" thickBot="1" x14ac:dyDescent="0.25">
      <c r="C4" s="83" t="s">
        <v>58</v>
      </c>
      <c r="D4" s="86" t="s">
        <v>59</v>
      </c>
    </row>
    <row r="5" spans="3:5" ht="18" thickTop="1" x14ac:dyDescent="0.2">
      <c r="C5" s="84" t="s">
        <v>60</v>
      </c>
      <c r="D5" s="87">
        <v>4</v>
      </c>
      <c r="E5">
        <f>D17+D12</f>
        <v>4</v>
      </c>
    </row>
    <row r="6" spans="3:5" ht="17" x14ac:dyDescent="0.2">
      <c r="C6" s="84" t="s">
        <v>61</v>
      </c>
      <c r="D6" s="87">
        <v>8</v>
      </c>
      <c r="E6">
        <f>D12+D13</f>
        <v>8</v>
      </c>
    </row>
    <row r="7" spans="3:5" ht="17" x14ac:dyDescent="0.2">
      <c r="C7" s="84" t="s">
        <v>62</v>
      </c>
      <c r="D7" s="87">
        <v>10</v>
      </c>
      <c r="E7">
        <f t="shared" ref="E7:E9" si="0">D13+D14</f>
        <v>10</v>
      </c>
    </row>
    <row r="8" spans="3:5" ht="17" x14ac:dyDescent="0.2">
      <c r="C8" s="84" t="s">
        <v>63</v>
      </c>
      <c r="D8" s="87">
        <v>7</v>
      </c>
      <c r="E8">
        <f t="shared" si="0"/>
        <v>14</v>
      </c>
    </row>
    <row r="9" spans="3:5" ht="17" x14ac:dyDescent="0.2">
      <c r="C9" s="84" t="s">
        <v>64</v>
      </c>
      <c r="D9" s="87">
        <v>12</v>
      </c>
      <c r="E9">
        <f t="shared" si="0"/>
        <v>12</v>
      </c>
    </row>
    <row r="10" spans="3:5" ht="18" thickBot="1" x14ac:dyDescent="0.25">
      <c r="C10" s="85" t="s">
        <v>65</v>
      </c>
      <c r="D10" s="88">
        <v>4</v>
      </c>
      <c r="E10">
        <f>D16+D17</f>
        <v>4</v>
      </c>
    </row>
    <row r="11" spans="3:5" ht="16" x14ac:dyDescent="0.2">
      <c r="C11" s="53"/>
      <c r="D11" s="53"/>
    </row>
    <row r="12" spans="3:5" ht="17" x14ac:dyDescent="0.2">
      <c r="C12" s="91" t="s">
        <v>110</v>
      </c>
      <c r="D12" s="92">
        <v>4</v>
      </c>
    </row>
    <row r="13" spans="3:5" ht="17" x14ac:dyDescent="0.2">
      <c r="C13" s="91" t="s">
        <v>111</v>
      </c>
      <c r="D13" s="92">
        <v>4</v>
      </c>
    </row>
    <row r="14" spans="3:5" ht="17" x14ac:dyDescent="0.2">
      <c r="C14" s="91" t="s">
        <v>112</v>
      </c>
      <c r="D14" s="92">
        <v>6</v>
      </c>
    </row>
    <row r="15" spans="3:5" ht="17" x14ac:dyDescent="0.2">
      <c r="C15" s="91" t="s">
        <v>113</v>
      </c>
      <c r="D15" s="92">
        <v>8</v>
      </c>
    </row>
    <row r="16" spans="3:5" ht="17" x14ac:dyDescent="0.2">
      <c r="C16" s="91" t="s">
        <v>114</v>
      </c>
      <c r="D16" s="92">
        <v>4</v>
      </c>
    </row>
    <row r="17" spans="3:4" ht="17" x14ac:dyDescent="0.2">
      <c r="C17" s="91" t="s">
        <v>115</v>
      </c>
      <c r="D17" s="92">
        <v>0</v>
      </c>
    </row>
    <row r="18" spans="3:4" x14ac:dyDescent="0.2">
      <c r="D18" s="102">
        <f>SUM(D12:D17)</f>
        <v>26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4:J16"/>
  <sheetViews>
    <sheetView zoomScale="125" workbookViewId="0">
      <selection activeCell="G16" sqref="G16"/>
    </sheetView>
  </sheetViews>
  <sheetFormatPr baseColWidth="10" defaultColWidth="8.83203125" defaultRowHeight="15" x14ac:dyDescent="0.2"/>
  <cols>
    <col min="3" max="3" width="11.83203125" bestFit="1" customWidth="1"/>
    <col min="4" max="4" width="11" customWidth="1"/>
  </cols>
  <sheetData>
    <row r="4" spans="3:10" ht="16" thickBot="1" x14ac:dyDescent="0.25">
      <c r="C4" t="s">
        <v>66</v>
      </c>
      <c r="D4" t="s">
        <v>67</v>
      </c>
    </row>
    <row r="5" spans="3:10" x14ac:dyDescent="0.2">
      <c r="C5" s="60">
        <v>5</v>
      </c>
      <c r="D5" s="60">
        <v>150</v>
      </c>
    </row>
    <row r="6" spans="3:10" x14ac:dyDescent="0.2">
      <c r="C6" s="64">
        <v>7</v>
      </c>
      <c r="D6" s="64">
        <v>200</v>
      </c>
    </row>
    <row r="7" spans="3:10" ht="16" thickBot="1" x14ac:dyDescent="0.25">
      <c r="C7" s="68">
        <v>9</v>
      </c>
      <c r="D7" s="68">
        <v>300</v>
      </c>
    </row>
    <row r="9" spans="3:10" x14ac:dyDescent="0.2">
      <c r="C9" t="s">
        <v>116</v>
      </c>
      <c r="D9" t="s">
        <v>117</v>
      </c>
      <c r="E9" t="s">
        <v>118</v>
      </c>
      <c r="F9" t="s">
        <v>119</v>
      </c>
      <c r="G9" t="s">
        <v>120</v>
      </c>
    </row>
    <row r="10" spans="3:10" x14ac:dyDescent="0.2">
      <c r="C10">
        <v>1</v>
      </c>
      <c r="D10">
        <v>4</v>
      </c>
      <c r="E10">
        <v>0</v>
      </c>
      <c r="F10">
        <v>0</v>
      </c>
      <c r="G10" s="92">
        <v>12.5</v>
      </c>
      <c r="H10">
        <f>D10*$G$10</f>
        <v>50</v>
      </c>
      <c r="I10">
        <f t="shared" ref="I10:J10" si="0">E10*$G$10</f>
        <v>0</v>
      </c>
      <c r="J10">
        <f t="shared" si="0"/>
        <v>0</v>
      </c>
    </row>
    <row r="11" spans="3:10" x14ac:dyDescent="0.2">
      <c r="C11">
        <v>2</v>
      </c>
      <c r="D11">
        <v>2</v>
      </c>
      <c r="E11">
        <v>1</v>
      </c>
      <c r="F11">
        <v>0</v>
      </c>
      <c r="G11" s="92">
        <v>0</v>
      </c>
      <c r="H11">
        <f>D11*$G$11</f>
        <v>0</v>
      </c>
      <c r="I11">
        <f t="shared" ref="I11:J11" si="1">E11*$G$11</f>
        <v>0</v>
      </c>
      <c r="J11">
        <f t="shared" si="1"/>
        <v>0</v>
      </c>
    </row>
    <row r="12" spans="3:10" x14ac:dyDescent="0.2">
      <c r="C12">
        <v>3</v>
      </c>
      <c r="D12">
        <v>2</v>
      </c>
      <c r="E12">
        <v>0</v>
      </c>
      <c r="F12">
        <v>1</v>
      </c>
      <c r="G12" s="92">
        <v>0</v>
      </c>
      <c r="H12">
        <f>D12*$G$12</f>
        <v>0</v>
      </c>
      <c r="I12">
        <f t="shared" ref="I12:J12" si="2">E12*$G$12</f>
        <v>0</v>
      </c>
      <c r="J12">
        <f t="shared" si="2"/>
        <v>0</v>
      </c>
    </row>
    <row r="13" spans="3:10" x14ac:dyDescent="0.2">
      <c r="C13">
        <v>4</v>
      </c>
      <c r="D13">
        <v>1</v>
      </c>
      <c r="E13">
        <v>2</v>
      </c>
      <c r="F13">
        <v>0</v>
      </c>
      <c r="G13" s="92">
        <v>100</v>
      </c>
      <c r="H13">
        <f>D13*$G$13</f>
        <v>100</v>
      </c>
      <c r="I13">
        <f t="shared" ref="I13:J13" si="3">E13*$G$13</f>
        <v>200</v>
      </c>
      <c r="J13">
        <f t="shared" si="3"/>
        <v>0</v>
      </c>
    </row>
    <row r="14" spans="3:10" x14ac:dyDescent="0.2">
      <c r="C14">
        <v>5</v>
      </c>
      <c r="D14">
        <v>0</v>
      </c>
      <c r="E14">
        <v>1</v>
      </c>
      <c r="F14">
        <v>1</v>
      </c>
      <c r="G14" s="92">
        <v>0</v>
      </c>
      <c r="H14">
        <f>D14*$G$14</f>
        <v>0</v>
      </c>
      <c r="I14">
        <f t="shared" ref="I14:J14" si="4">E14*$G$14</f>
        <v>0</v>
      </c>
      <c r="J14">
        <f t="shared" si="4"/>
        <v>0</v>
      </c>
    </row>
    <row r="15" spans="3:10" x14ac:dyDescent="0.2">
      <c r="C15">
        <v>6</v>
      </c>
      <c r="D15">
        <v>0</v>
      </c>
      <c r="E15">
        <v>0</v>
      </c>
      <c r="F15">
        <v>2</v>
      </c>
      <c r="G15" s="92">
        <v>150</v>
      </c>
      <c r="H15">
        <f>D15*$G$15</f>
        <v>0</v>
      </c>
      <c r="I15">
        <f>E15*$G$15</f>
        <v>0</v>
      </c>
      <c r="J15">
        <f t="shared" ref="J15" si="5">F15*$G$15</f>
        <v>300</v>
      </c>
    </row>
    <row r="16" spans="3:10" x14ac:dyDescent="0.2">
      <c r="G16" s="102">
        <f>SUM(G10:G15)</f>
        <v>262.5</v>
      </c>
      <c r="H16">
        <f>SUM(H10:H15)</f>
        <v>150</v>
      </c>
      <c r="I16">
        <f t="shared" ref="I16:J16" si="6">SUM(I10:I15)</f>
        <v>200</v>
      </c>
      <c r="J16">
        <f t="shared" si="6"/>
        <v>300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I23"/>
  <sheetViews>
    <sheetView topLeftCell="A8" zoomScale="150" workbookViewId="0">
      <selection activeCell="D23" sqref="D23"/>
    </sheetView>
  </sheetViews>
  <sheetFormatPr baseColWidth="10" defaultColWidth="8.83203125" defaultRowHeight="15" x14ac:dyDescent="0.2"/>
  <sheetData>
    <row r="3" spans="3:9" x14ac:dyDescent="0.2">
      <c r="D3" t="s">
        <v>9</v>
      </c>
    </row>
    <row r="4" spans="3:9" x14ac:dyDescent="0.2">
      <c r="C4" t="s">
        <v>73</v>
      </c>
      <c r="D4" s="73">
        <v>230</v>
      </c>
    </row>
    <row r="5" spans="3:9" x14ac:dyDescent="0.2">
      <c r="C5" t="s">
        <v>74</v>
      </c>
      <c r="D5" s="73">
        <v>150</v>
      </c>
    </row>
    <row r="7" spans="3:9" x14ac:dyDescent="0.2">
      <c r="D7" t="s">
        <v>69</v>
      </c>
      <c r="E7" t="s">
        <v>70</v>
      </c>
      <c r="F7" t="s">
        <v>71</v>
      </c>
      <c r="G7" t="s">
        <v>72</v>
      </c>
      <c r="H7" s="73"/>
      <c r="I7" s="73"/>
    </row>
    <row r="8" spans="3:9" x14ac:dyDescent="0.2">
      <c r="C8" t="s">
        <v>75</v>
      </c>
      <c r="D8">
        <v>80</v>
      </c>
      <c r="E8">
        <v>100</v>
      </c>
      <c r="F8">
        <v>70</v>
      </c>
      <c r="G8">
        <v>130</v>
      </c>
    </row>
    <row r="10" spans="3:9" x14ac:dyDescent="0.2">
      <c r="C10" t="s">
        <v>76</v>
      </c>
    </row>
    <row r="11" spans="3:9" x14ac:dyDescent="0.2">
      <c r="C11" t="s">
        <v>68</v>
      </c>
      <c r="D11" t="s">
        <v>69</v>
      </c>
      <c r="E11" t="s">
        <v>70</v>
      </c>
      <c r="F11" t="s">
        <v>71</v>
      </c>
      <c r="G11" t="s">
        <v>72</v>
      </c>
    </row>
    <row r="12" spans="3:9" x14ac:dyDescent="0.2">
      <c r="C12" t="s">
        <v>73</v>
      </c>
      <c r="D12" s="73">
        <v>65</v>
      </c>
      <c r="E12" s="73">
        <v>40</v>
      </c>
      <c r="F12" s="73">
        <v>30</v>
      </c>
      <c r="G12" s="73">
        <v>15</v>
      </c>
      <c r="H12" s="73"/>
    </row>
    <row r="13" spans="3:9" x14ac:dyDescent="0.2">
      <c r="C13" t="s">
        <v>74</v>
      </c>
      <c r="D13" s="73">
        <v>10</v>
      </c>
      <c r="E13" s="73">
        <v>35</v>
      </c>
      <c r="F13" s="73">
        <v>40</v>
      </c>
      <c r="G13" s="73">
        <v>60</v>
      </c>
      <c r="H13" s="73"/>
    </row>
    <row r="15" spans="3:9" x14ac:dyDescent="0.2">
      <c r="C15" t="s">
        <v>121</v>
      </c>
      <c r="D15" t="s">
        <v>69</v>
      </c>
      <c r="E15" t="s">
        <v>70</v>
      </c>
      <c r="F15" t="s">
        <v>71</v>
      </c>
      <c r="G15" t="s">
        <v>72</v>
      </c>
    </row>
    <row r="16" spans="3:9" x14ac:dyDescent="0.2">
      <c r="C16" t="s">
        <v>73</v>
      </c>
      <c r="D16" s="92">
        <v>0</v>
      </c>
      <c r="E16" s="92">
        <v>30</v>
      </c>
      <c r="F16" s="92">
        <v>70</v>
      </c>
      <c r="G16" s="92">
        <v>130</v>
      </c>
      <c r="H16">
        <f>SUM(D16:G16)</f>
        <v>230</v>
      </c>
    </row>
    <row r="17" spans="3:8" x14ac:dyDescent="0.2">
      <c r="C17" t="s">
        <v>74</v>
      </c>
      <c r="D17" s="92">
        <v>80</v>
      </c>
      <c r="E17" s="92">
        <v>70</v>
      </c>
      <c r="F17" s="92">
        <v>0</v>
      </c>
      <c r="G17" s="92">
        <v>0</v>
      </c>
      <c r="H17">
        <f>SUM(D17:G17)</f>
        <v>150</v>
      </c>
    </row>
    <row r="18" spans="3:8" x14ac:dyDescent="0.2">
      <c r="D18">
        <f>SUM(D16:D17)</f>
        <v>80</v>
      </c>
      <c r="E18">
        <f t="shared" ref="E18:G18" si="0">SUM(E16:E17)</f>
        <v>100</v>
      </c>
      <c r="F18">
        <f t="shared" si="0"/>
        <v>70</v>
      </c>
      <c r="G18">
        <f t="shared" si="0"/>
        <v>130</v>
      </c>
    </row>
    <row r="20" spans="3:8" x14ac:dyDescent="0.2">
      <c r="C20" t="s">
        <v>91</v>
      </c>
      <c r="D20">
        <f>D12*D16</f>
        <v>0</v>
      </c>
      <c r="E20">
        <f t="shared" ref="E20:G20" si="1">E12*E16</f>
        <v>1200</v>
      </c>
      <c r="F20">
        <f t="shared" si="1"/>
        <v>2100</v>
      </c>
      <c r="G20">
        <f t="shared" si="1"/>
        <v>1950</v>
      </c>
    </row>
    <row r="21" spans="3:8" x14ac:dyDescent="0.2">
      <c r="D21">
        <f>D13*D17</f>
        <v>800</v>
      </c>
      <c r="E21">
        <f t="shared" ref="E21:F21" si="2">E13*E17</f>
        <v>2450</v>
      </c>
      <c r="F21">
        <f t="shared" si="2"/>
        <v>0</v>
      </c>
      <c r="G21">
        <f>G13*G17</f>
        <v>0</v>
      </c>
    </row>
    <row r="23" spans="3:8" x14ac:dyDescent="0.2">
      <c r="C23" t="s">
        <v>28</v>
      </c>
      <c r="D23" s="102">
        <f>SUM(D20:G21)</f>
        <v>8500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3:P43"/>
  <sheetViews>
    <sheetView workbookViewId="0">
      <selection activeCell="K52" sqref="K52"/>
    </sheetView>
  </sheetViews>
  <sheetFormatPr baseColWidth="10" defaultColWidth="8.83203125" defaultRowHeight="15" x14ac:dyDescent="0.2"/>
  <cols>
    <col min="3" max="3" width="16.83203125" bestFit="1" customWidth="1"/>
  </cols>
  <sheetData>
    <row r="3" spans="3:16" ht="16" thickBot="1" x14ac:dyDescent="0.25"/>
    <row r="4" spans="3:16" ht="16" thickBot="1" x14ac:dyDescent="0.25">
      <c r="C4" t="s">
        <v>89</v>
      </c>
      <c r="D4" s="111" t="s">
        <v>88</v>
      </c>
      <c r="E4" s="112"/>
      <c r="F4" s="112"/>
      <c r="G4" s="112"/>
      <c r="H4" s="112"/>
      <c r="I4" s="112"/>
      <c r="J4" s="112"/>
      <c r="K4" s="112"/>
      <c r="L4" s="112"/>
      <c r="M4" s="113"/>
    </row>
    <row r="5" spans="3:16" ht="16" thickBot="1" x14ac:dyDescent="0.25">
      <c r="C5" s="72" t="s">
        <v>77</v>
      </c>
      <c r="D5" s="57">
        <v>1</v>
      </c>
      <c r="E5" s="58">
        <v>2</v>
      </c>
      <c r="F5" s="58">
        <v>3</v>
      </c>
      <c r="G5" s="58">
        <v>4</v>
      </c>
      <c r="H5" s="58">
        <v>5</v>
      </c>
      <c r="I5" s="58">
        <v>6</v>
      </c>
      <c r="J5" s="58">
        <v>7</v>
      </c>
      <c r="K5" s="58">
        <v>8</v>
      </c>
      <c r="L5" s="58">
        <v>9</v>
      </c>
      <c r="M5" s="59">
        <v>10</v>
      </c>
      <c r="O5" t="s">
        <v>125</v>
      </c>
    </row>
    <row r="6" spans="3:16" x14ac:dyDescent="0.2">
      <c r="C6" s="60" t="s">
        <v>78</v>
      </c>
      <c r="D6" s="61">
        <v>14</v>
      </c>
      <c r="E6" s="62">
        <v>18</v>
      </c>
      <c r="F6" s="62">
        <v>22</v>
      </c>
      <c r="G6" s="62">
        <v>27</v>
      </c>
      <c r="H6" s="62">
        <v>23</v>
      </c>
      <c r="I6" s="62">
        <v>21</v>
      </c>
      <c r="J6" s="62">
        <v>27</v>
      </c>
      <c r="K6" s="62">
        <v>31</v>
      </c>
      <c r="L6" s="62">
        <v>20</v>
      </c>
      <c r="M6" s="63">
        <v>26</v>
      </c>
      <c r="O6">
        <f t="shared" ref="O6:O15" si="0">MAX(D6:M6)</f>
        <v>31</v>
      </c>
    </row>
    <row r="7" spans="3:16" x14ac:dyDescent="0.2">
      <c r="C7" s="64" t="s">
        <v>79</v>
      </c>
      <c r="D7" s="65">
        <v>22</v>
      </c>
      <c r="E7" s="66">
        <v>20</v>
      </c>
      <c r="F7" s="66">
        <v>19</v>
      </c>
      <c r="G7" s="66">
        <v>19</v>
      </c>
      <c r="H7" s="66">
        <v>25</v>
      </c>
      <c r="I7" s="66">
        <v>19</v>
      </c>
      <c r="J7" s="66">
        <v>28</v>
      </c>
      <c r="K7" s="66">
        <v>20</v>
      </c>
      <c r="L7" s="66">
        <v>27</v>
      </c>
      <c r="M7" s="67">
        <v>39</v>
      </c>
      <c r="O7">
        <f t="shared" si="0"/>
        <v>39</v>
      </c>
    </row>
    <row r="8" spans="3:16" x14ac:dyDescent="0.2">
      <c r="C8" s="64" t="s">
        <v>80</v>
      </c>
      <c r="D8" s="65">
        <v>12</v>
      </c>
      <c r="E8" s="66">
        <v>18</v>
      </c>
      <c r="F8" s="66">
        <v>17</v>
      </c>
      <c r="G8" s="66">
        <v>16</v>
      </c>
      <c r="H8" s="66">
        <v>25</v>
      </c>
      <c r="I8" s="66">
        <v>30</v>
      </c>
      <c r="J8" s="66">
        <v>27</v>
      </c>
      <c r="K8" s="66">
        <v>26</v>
      </c>
      <c r="L8" s="66">
        <v>29</v>
      </c>
      <c r="M8" s="67">
        <v>36</v>
      </c>
      <c r="O8">
        <f t="shared" si="0"/>
        <v>36</v>
      </c>
    </row>
    <row r="9" spans="3:16" x14ac:dyDescent="0.2">
      <c r="C9" s="64" t="s">
        <v>81</v>
      </c>
      <c r="D9" s="65">
        <v>12</v>
      </c>
      <c r="E9" s="66">
        <v>23</v>
      </c>
      <c r="F9" s="66">
        <v>26</v>
      </c>
      <c r="G9" s="66">
        <v>19</v>
      </c>
      <c r="H9" s="66">
        <v>26</v>
      </c>
      <c r="I9" s="66">
        <v>20</v>
      </c>
      <c r="J9" s="66">
        <v>26</v>
      </c>
      <c r="K9" s="66">
        <v>34</v>
      </c>
      <c r="L9" s="66">
        <v>23</v>
      </c>
      <c r="M9" s="67">
        <v>35</v>
      </c>
      <c r="O9">
        <f t="shared" si="0"/>
        <v>35</v>
      </c>
    </row>
    <row r="10" spans="3:16" x14ac:dyDescent="0.2">
      <c r="C10" s="64" t="s">
        <v>82</v>
      </c>
      <c r="D10" s="65">
        <v>12</v>
      </c>
      <c r="E10" s="66">
        <v>14</v>
      </c>
      <c r="F10" s="66">
        <v>14</v>
      </c>
      <c r="G10" s="66">
        <v>19</v>
      </c>
      <c r="H10" s="66">
        <v>21</v>
      </c>
      <c r="I10" s="66">
        <v>27</v>
      </c>
      <c r="J10" s="66">
        <v>24</v>
      </c>
      <c r="K10" s="66">
        <v>28</v>
      </c>
      <c r="L10" s="66">
        <v>26</v>
      </c>
      <c r="M10" s="67">
        <v>24</v>
      </c>
      <c r="O10">
        <f t="shared" si="0"/>
        <v>28</v>
      </c>
    </row>
    <row r="11" spans="3:16" x14ac:dyDescent="0.2">
      <c r="C11" s="64" t="s">
        <v>83</v>
      </c>
      <c r="D11" s="65">
        <v>20</v>
      </c>
      <c r="E11" s="66">
        <v>18</v>
      </c>
      <c r="F11" s="66">
        <v>20</v>
      </c>
      <c r="G11" s="66">
        <v>19</v>
      </c>
      <c r="H11" s="66">
        <v>15</v>
      </c>
      <c r="I11" s="66">
        <v>20</v>
      </c>
      <c r="J11" s="66">
        <v>31</v>
      </c>
      <c r="K11" s="66">
        <v>32</v>
      </c>
      <c r="L11" s="66">
        <v>26</v>
      </c>
      <c r="M11" s="67">
        <v>29</v>
      </c>
      <c r="O11">
        <f t="shared" si="0"/>
        <v>32</v>
      </c>
    </row>
    <row r="12" spans="3:16" x14ac:dyDescent="0.2">
      <c r="C12" s="64" t="s">
        <v>84</v>
      </c>
      <c r="D12" s="65">
        <v>15</v>
      </c>
      <c r="E12" s="66">
        <v>23</v>
      </c>
      <c r="F12" s="66">
        <v>20</v>
      </c>
      <c r="G12" s="66">
        <v>23</v>
      </c>
      <c r="H12" s="66">
        <v>26</v>
      </c>
      <c r="I12" s="66">
        <v>22</v>
      </c>
      <c r="J12" s="66">
        <v>32</v>
      </c>
      <c r="K12" s="66">
        <v>24</v>
      </c>
      <c r="L12" s="66">
        <v>26</v>
      </c>
      <c r="M12" s="67">
        <v>31</v>
      </c>
      <c r="O12">
        <f t="shared" si="0"/>
        <v>32</v>
      </c>
    </row>
    <row r="13" spans="3:16" x14ac:dyDescent="0.2">
      <c r="C13" s="64" t="s">
        <v>85</v>
      </c>
      <c r="D13" s="65">
        <v>13</v>
      </c>
      <c r="E13" s="66">
        <v>14</v>
      </c>
      <c r="F13" s="66">
        <v>19</v>
      </c>
      <c r="G13" s="66">
        <v>20</v>
      </c>
      <c r="H13" s="66">
        <v>21</v>
      </c>
      <c r="I13" s="66">
        <v>22</v>
      </c>
      <c r="J13" s="66">
        <v>32</v>
      </c>
      <c r="K13" s="66">
        <v>24</v>
      </c>
      <c r="L13" s="66">
        <v>31</v>
      </c>
      <c r="M13" s="67">
        <v>29</v>
      </c>
      <c r="O13">
        <f t="shared" si="0"/>
        <v>32</v>
      </c>
    </row>
    <row r="14" spans="3:16" x14ac:dyDescent="0.2">
      <c r="C14" s="64" t="s">
        <v>86</v>
      </c>
      <c r="D14" s="65">
        <v>14</v>
      </c>
      <c r="E14" s="66">
        <v>19</v>
      </c>
      <c r="F14" s="66">
        <v>15</v>
      </c>
      <c r="G14" s="66">
        <v>16</v>
      </c>
      <c r="H14" s="66">
        <v>20</v>
      </c>
      <c r="I14" s="66">
        <v>22</v>
      </c>
      <c r="J14" s="66">
        <v>27</v>
      </c>
      <c r="K14" s="66">
        <v>33</v>
      </c>
      <c r="L14" s="66">
        <v>19</v>
      </c>
      <c r="M14" s="67">
        <v>36</v>
      </c>
      <c r="O14">
        <f t="shared" si="0"/>
        <v>36</v>
      </c>
    </row>
    <row r="15" spans="3:16" ht="16" thickBot="1" x14ac:dyDescent="0.25">
      <c r="C15" s="68" t="s">
        <v>87</v>
      </c>
      <c r="D15" s="69">
        <v>18</v>
      </c>
      <c r="E15" s="70">
        <v>23</v>
      </c>
      <c r="F15" s="70">
        <v>14</v>
      </c>
      <c r="G15" s="70">
        <v>23</v>
      </c>
      <c r="H15" s="70">
        <v>24</v>
      </c>
      <c r="I15" s="70">
        <v>31</v>
      </c>
      <c r="J15" s="70">
        <v>18</v>
      </c>
      <c r="K15" s="70">
        <v>19</v>
      </c>
      <c r="L15" s="70">
        <v>32</v>
      </c>
      <c r="M15" s="71">
        <v>35</v>
      </c>
      <c r="O15">
        <f t="shared" si="0"/>
        <v>35</v>
      </c>
    </row>
    <row r="16" spans="3:16" ht="16" thickBot="1" x14ac:dyDescent="0.25"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O16" s="10">
        <f>SUM(O6:O15)</f>
        <v>336</v>
      </c>
      <c r="P16" t="s">
        <v>126</v>
      </c>
    </row>
    <row r="17" spans="3:14" ht="16" thickBot="1" x14ac:dyDescent="0.25">
      <c r="C17" t="s">
        <v>122</v>
      </c>
      <c r="D17" s="111" t="s">
        <v>88</v>
      </c>
      <c r="E17" s="112"/>
      <c r="F17" s="112"/>
      <c r="G17" s="112"/>
      <c r="H17" s="112"/>
      <c r="I17" s="112"/>
      <c r="J17" s="112"/>
      <c r="K17" s="112"/>
      <c r="L17" s="112"/>
      <c r="M17" s="113"/>
    </row>
    <row r="18" spans="3:14" ht="16" thickBot="1" x14ac:dyDescent="0.25">
      <c r="C18" s="72" t="s">
        <v>77</v>
      </c>
      <c r="D18" s="57">
        <v>1</v>
      </c>
      <c r="E18" s="58">
        <v>2</v>
      </c>
      <c r="F18" s="58">
        <v>3</v>
      </c>
      <c r="G18" s="58">
        <v>4</v>
      </c>
      <c r="H18" s="58">
        <v>5</v>
      </c>
      <c r="I18" s="58">
        <v>6</v>
      </c>
      <c r="J18" s="58">
        <v>7</v>
      </c>
      <c r="K18" s="58">
        <v>8</v>
      </c>
      <c r="L18" s="58">
        <v>9</v>
      </c>
      <c r="M18" s="59">
        <v>10</v>
      </c>
    </row>
    <row r="19" spans="3:14" x14ac:dyDescent="0.2">
      <c r="C19" s="60" t="s">
        <v>78</v>
      </c>
      <c r="D19" s="93">
        <v>0</v>
      </c>
      <c r="E19" s="94">
        <v>0</v>
      </c>
      <c r="F19" s="94">
        <v>0</v>
      </c>
      <c r="G19" s="94">
        <v>1</v>
      </c>
      <c r="H19" s="94">
        <v>0</v>
      </c>
      <c r="I19" s="94">
        <v>0</v>
      </c>
      <c r="J19" s="94">
        <v>0</v>
      </c>
      <c r="K19" s="94">
        <v>0</v>
      </c>
      <c r="L19" s="94">
        <v>0</v>
      </c>
      <c r="M19" s="95">
        <v>0</v>
      </c>
      <c r="N19">
        <f>SUM(D19:M19)</f>
        <v>1</v>
      </c>
    </row>
    <row r="20" spans="3:14" x14ac:dyDescent="0.2">
      <c r="C20" s="64" t="s">
        <v>79</v>
      </c>
      <c r="D20" s="96">
        <v>0</v>
      </c>
      <c r="E20" s="97">
        <v>0</v>
      </c>
      <c r="F20" s="97">
        <v>0</v>
      </c>
      <c r="G20" s="97">
        <v>0</v>
      </c>
      <c r="H20" s="97">
        <v>0</v>
      </c>
      <c r="I20" s="97">
        <v>0</v>
      </c>
      <c r="J20" s="97">
        <v>0</v>
      </c>
      <c r="K20" s="97">
        <v>0</v>
      </c>
      <c r="L20" s="97">
        <v>0</v>
      </c>
      <c r="M20" s="98">
        <v>1</v>
      </c>
      <c r="N20">
        <f t="shared" ref="N20:N28" si="1">SUM(D20:M20)</f>
        <v>1</v>
      </c>
    </row>
    <row r="21" spans="3:14" x14ac:dyDescent="0.2">
      <c r="C21" s="64" t="s">
        <v>80</v>
      </c>
      <c r="D21" s="96">
        <v>0</v>
      </c>
      <c r="E21" s="97">
        <v>0</v>
      </c>
      <c r="F21" s="97">
        <v>0</v>
      </c>
      <c r="G21" s="97">
        <v>0</v>
      </c>
      <c r="H21" s="97">
        <v>1</v>
      </c>
      <c r="I21" s="97">
        <v>0</v>
      </c>
      <c r="J21" s="97">
        <v>0</v>
      </c>
      <c r="K21" s="97">
        <v>0</v>
      </c>
      <c r="L21" s="97">
        <v>0</v>
      </c>
      <c r="M21" s="98">
        <v>0</v>
      </c>
      <c r="N21">
        <f t="shared" si="1"/>
        <v>1</v>
      </c>
    </row>
    <row r="22" spans="3:14" x14ac:dyDescent="0.2">
      <c r="C22" s="64" t="s">
        <v>81</v>
      </c>
      <c r="D22" s="96">
        <v>0</v>
      </c>
      <c r="E22" s="97">
        <v>0</v>
      </c>
      <c r="F22" s="97">
        <v>1</v>
      </c>
      <c r="G22" s="97">
        <v>0</v>
      </c>
      <c r="H22" s="97">
        <v>0</v>
      </c>
      <c r="I22" s="97">
        <v>0</v>
      </c>
      <c r="J22" s="97">
        <v>0</v>
      </c>
      <c r="K22" s="97">
        <v>0</v>
      </c>
      <c r="L22" s="97">
        <v>0</v>
      </c>
      <c r="M22" s="98">
        <v>0</v>
      </c>
      <c r="N22">
        <f t="shared" si="1"/>
        <v>1</v>
      </c>
    </row>
    <row r="23" spans="3:14" x14ac:dyDescent="0.2">
      <c r="C23" s="64" t="s">
        <v>82</v>
      </c>
      <c r="D23" s="96">
        <v>0</v>
      </c>
      <c r="E23" s="97">
        <v>0</v>
      </c>
      <c r="F23" s="97">
        <v>0</v>
      </c>
      <c r="G23" s="97">
        <v>0</v>
      </c>
      <c r="H23" s="97">
        <v>0</v>
      </c>
      <c r="I23" s="97">
        <v>1</v>
      </c>
      <c r="J23" s="97">
        <v>0</v>
      </c>
      <c r="K23" s="97">
        <v>0</v>
      </c>
      <c r="L23" s="97">
        <v>0</v>
      </c>
      <c r="M23" s="98">
        <v>0</v>
      </c>
      <c r="N23">
        <f t="shared" si="1"/>
        <v>1</v>
      </c>
    </row>
    <row r="24" spans="3:14" x14ac:dyDescent="0.2">
      <c r="C24" s="64" t="s">
        <v>83</v>
      </c>
      <c r="D24" s="96">
        <v>1</v>
      </c>
      <c r="E24" s="97">
        <v>0</v>
      </c>
      <c r="F24" s="97">
        <v>0</v>
      </c>
      <c r="G24" s="97">
        <v>0</v>
      </c>
      <c r="H24" s="97">
        <v>0</v>
      </c>
      <c r="I24" s="97">
        <v>0</v>
      </c>
      <c r="J24" s="97">
        <v>0</v>
      </c>
      <c r="K24" s="97">
        <v>0</v>
      </c>
      <c r="L24" s="97">
        <v>0</v>
      </c>
      <c r="M24" s="98">
        <v>0</v>
      </c>
      <c r="N24">
        <f t="shared" si="1"/>
        <v>1</v>
      </c>
    </row>
    <row r="25" spans="3:14" x14ac:dyDescent="0.2">
      <c r="C25" s="64" t="s">
        <v>84</v>
      </c>
      <c r="D25" s="96">
        <v>0</v>
      </c>
      <c r="E25" s="97">
        <v>1</v>
      </c>
      <c r="F25" s="97">
        <v>0</v>
      </c>
      <c r="G25" s="97">
        <v>0</v>
      </c>
      <c r="H25" s="97">
        <v>0</v>
      </c>
      <c r="I25" s="97">
        <v>0</v>
      </c>
      <c r="J25" s="97">
        <v>0</v>
      </c>
      <c r="K25" s="97">
        <v>0</v>
      </c>
      <c r="L25" s="97">
        <v>0</v>
      </c>
      <c r="M25" s="98">
        <v>0</v>
      </c>
      <c r="N25">
        <f t="shared" si="1"/>
        <v>1</v>
      </c>
    </row>
    <row r="26" spans="3:14" x14ac:dyDescent="0.2">
      <c r="C26" s="64" t="s">
        <v>85</v>
      </c>
      <c r="D26" s="96">
        <v>0</v>
      </c>
      <c r="E26" s="97">
        <v>0</v>
      </c>
      <c r="F26" s="97">
        <v>0</v>
      </c>
      <c r="G26" s="97">
        <v>0</v>
      </c>
      <c r="H26" s="97">
        <v>0</v>
      </c>
      <c r="I26" s="97">
        <v>0</v>
      </c>
      <c r="J26" s="97">
        <v>1</v>
      </c>
      <c r="K26" s="97">
        <v>0</v>
      </c>
      <c r="L26" s="97">
        <v>0</v>
      </c>
      <c r="M26" s="98">
        <v>0</v>
      </c>
      <c r="N26">
        <f t="shared" si="1"/>
        <v>1</v>
      </c>
    </row>
    <row r="27" spans="3:14" x14ac:dyDescent="0.2">
      <c r="C27" s="64" t="s">
        <v>86</v>
      </c>
      <c r="D27" s="96">
        <v>0</v>
      </c>
      <c r="E27" s="97">
        <v>0</v>
      </c>
      <c r="F27" s="97">
        <v>0</v>
      </c>
      <c r="G27" s="97">
        <v>0</v>
      </c>
      <c r="H27" s="97">
        <v>0</v>
      </c>
      <c r="I27" s="97">
        <v>0</v>
      </c>
      <c r="J27" s="97">
        <v>0</v>
      </c>
      <c r="K27" s="97">
        <v>1</v>
      </c>
      <c r="L27" s="97">
        <v>0</v>
      </c>
      <c r="M27" s="98">
        <v>0</v>
      </c>
      <c r="N27">
        <f t="shared" si="1"/>
        <v>1</v>
      </c>
    </row>
    <row r="28" spans="3:14" ht="16" thickBot="1" x14ac:dyDescent="0.25">
      <c r="C28" s="68" t="s">
        <v>87</v>
      </c>
      <c r="D28" s="99">
        <v>0</v>
      </c>
      <c r="E28" s="100">
        <v>0</v>
      </c>
      <c r="F28" s="100">
        <v>0</v>
      </c>
      <c r="G28" s="100">
        <v>0</v>
      </c>
      <c r="H28" s="100">
        <v>0</v>
      </c>
      <c r="I28" s="100">
        <v>0</v>
      </c>
      <c r="J28" s="100">
        <v>0</v>
      </c>
      <c r="K28" s="100">
        <v>0</v>
      </c>
      <c r="L28" s="100">
        <v>1</v>
      </c>
      <c r="M28" s="101">
        <v>0</v>
      </c>
      <c r="N28">
        <f t="shared" si="1"/>
        <v>1</v>
      </c>
    </row>
    <row r="29" spans="3:14" x14ac:dyDescent="0.2">
      <c r="D29">
        <f>SUM(D19:D28)</f>
        <v>1</v>
      </c>
      <c r="E29">
        <f t="shared" ref="E29:M29" si="2">SUM(E19:E28)</f>
        <v>1</v>
      </c>
      <c r="F29">
        <f t="shared" si="2"/>
        <v>1</v>
      </c>
      <c r="G29">
        <f t="shared" si="2"/>
        <v>1</v>
      </c>
      <c r="H29">
        <f t="shared" si="2"/>
        <v>1</v>
      </c>
      <c r="I29">
        <f t="shared" si="2"/>
        <v>1</v>
      </c>
      <c r="J29">
        <f t="shared" si="2"/>
        <v>1</v>
      </c>
      <c r="K29">
        <f t="shared" si="2"/>
        <v>1</v>
      </c>
      <c r="L29">
        <f t="shared" si="2"/>
        <v>1</v>
      </c>
      <c r="M29">
        <f t="shared" si="2"/>
        <v>1</v>
      </c>
    </row>
    <row r="31" spans="3:14" x14ac:dyDescent="0.2">
      <c r="C31" t="s">
        <v>123</v>
      </c>
    </row>
    <row r="32" spans="3:14" x14ac:dyDescent="0.2">
      <c r="C32">
        <v>1</v>
      </c>
      <c r="D32">
        <f>D6*D19</f>
        <v>0</v>
      </c>
      <c r="E32">
        <f t="shared" ref="E32:M32" si="3">E6*E19</f>
        <v>0</v>
      </c>
      <c r="F32">
        <f t="shared" si="3"/>
        <v>0</v>
      </c>
      <c r="G32">
        <f t="shared" si="3"/>
        <v>27</v>
      </c>
      <c r="H32">
        <f t="shared" si="3"/>
        <v>0</v>
      </c>
      <c r="I32">
        <f t="shared" si="3"/>
        <v>0</v>
      </c>
      <c r="J32">
        <f t="shared" si="3"/>
        <v>0</v>
      </c>
      <c r="K32">
        <f t="shared" si="3"/>
        <v>0</v>
      </c>
      <c r="L32">
        <f t="shared" si="3"/>
        <v>0</v>
      </c>
      <c r="M32">
        <f t="shared" si="3"/>
        <v>0</v>
      </c>
    </row>
    <row r="33" spans="3:13" x14ac:dyDescent="0.2">
      <c r="C33">
        <v>2</v>
      </c>
      <c r="D33">
        <f t="shared" ref="D33:M40" si="4">D7*D20</f>
        <v>0</v>
      </c>
      <c r="E33">
        <f t="shared" si="4"/>
        <v>0</v>
      </c>
      <c r="F33">
        <f t="shared" si="4"/>
        <v>0</v>
      </c>
      <c r="G33">
        <f t="shared" si="4"/>
        <v>0</v>
      </c>
      <c r="H33">
        <f t="shared" si="4"/>
        <v>0</v>
      </c>
      <c r="I33">
        <f t="shared" si="4"/>
        <v>0</v>
      </c>
      <c r="J33">
        <f t="shared" si="4"/>
        <v>0</v>
      </c>
      <c r="K33">
        <f t="shared" si="4"/>
        <v>0</v>
      </c>
      <c r="L33">
        <f t="shared" si="4"/>
        <v>0</v>
      </c>
      <c r="M33">
        <f t="shared" si="4"/>
        <v>39</v>
      </c>
    </row>
    <row r="34" spans="3:13" x14ac:dyDescent="0.2">
      <c r="C34">
        <v>3</v>
      </c>
      <c r="D34">
        <f t="shared" si="4"/>
        <v>0</v>
      </c>
      <c r="E34">
        <f t="shared" si="4"/>
        <v>0</v>
      </c>
      <c r="F34">
        <f t="shared" si="4"/>
        <v>0</v>
      </c>
      <c r="G34">
        <f t="shared" si="4"/>
        <v>0</v>
      </c>
      <c r="H34">
        <f t="shared" si="4"/>
        <v>25</v>
      </c>
      <c r="I34">
        <f t="shared" si="4"/>
        <v>0</v>
      </c>
      <c r="J34">
        <f t="shared" si="4"/>
        <v>0</v>
      </c>
      <c r="K34">
        <f t="shared" si="4"/>
        <v>0</v>
      </c>
      <c r="L34">
        <f t="shared" si="4"/>
        <v>0</v>
      </c>
      <c r="M34">
        <f t="shared" si="4"/>
        <v>0</v>
      </c>
    </row>
    <row r="35" spans="3:13" x14ac:dyDescent="0.2">
      <c r="C35">
        <v>4</v>
      </c>
      <c r="D35">
        <f t="shared" si="4"/>
        <v>0</v>
      </c>
      <c r="E35">
        <f t="shared" si="4"/>
        <v>0</v>
      </c>
      <c r="F35">
        <f t="shared" si="4"/>
        <v>26</v>
      </c>
      <c r="G35">
        <f t="shared" si="4"/>
        <v>0</v>
      </c>
      <c r="H35">
        <f t="shared" si="4"/>
        <v>0</v>
      </c>
      <c r="I35">
        <f t="shared" si="4"/>
        <v>0</v>
      </c>
      <c r="J35">
        <f t="shared" si="4"/>
        <v>0</v>
      </c>
      <c r="K35">
        <f t="shared" si="4"/>
        <v>0</v>
      </c>
      <c r="L35">
        <f t="shared" si="4"/>
        <v>0</v>
      </c>
      <c r="M35">
        <f t="shared" si="4"/>
        <v>0</v>
      </c>
    </row>
    <row r="36" spans="3:13" x14ac:dyDescent="0.2">
      <c r="C36">
        <v>5</v>
      </c>
      <c r="D36">
        <f t="shared" si="4"/>
        <v>0</v>
      </c>
      <c r="E36">
        <f t="shared" si="4"/>
        <v>0</v>
      </c>
      <c r="F36">
        <f t="shared" si="4"/>
        <v>0</v>
      </c>
      <c r="G36">
        <f t="shared" si="4"/>
        <v>0</v>
      </c>
      <c r="H36">
        <f t="shared" si="4"/>
        <v>0</v>
      </c>
      <c r="I36">
        <f t="shared" si="4"/>
        <v>27</v>
      </c>
      <c r="J36">
        <f t="shared" si="4"/>
        <v>0</v>
      </c>
      <c r="K36">
        <f t="shared" si="4"/>
        <v>0</v>
      </c>
      <c r="L36">
        <f t="shared" si="4"/>
        <v>0</v>
      </c>
      <c r="M36">
        <f t="shared" si="4"/>
        <v>0</v>
      </c>
    </row>
    <row r="37" spans="3:13" x14ac:dyDescent="0.2">
      <c r="C37">
        <v>6</v>
      </c>
      <c r="D37">
        <f t="shared" si="4"/>
        <v>20</v>
      </c>
      <c r="E37">
        <f t="shared" si="4"/>
        <v>0</v>
      </c>
      <c r="F37">
        <f t="shared" si="4"/>
        <v>0</v>
      </c>
      <c r="G37">
        <f t="shared" si="4"/>
        <v>0</v>
      </c>
      <c r="H37">
        <f t="shared" si="4"/>
        <v>0</v>
      </c>
      <c r="I37">
        <f t="shared" si="4"/>
        <v>0</v>
      </c>
      <c r="J37">
        <f t="shared" si="4"/>
        <v>0</v>
      </c>
      <c r="K37">
        <f t="shared" si="4"/>
        <v>0</v>
      </c>
      <c r="L37">
        <f t="shared" si="4"/>
        <v>0</v>
      </c>
      <c r="M37">
        <f t="shared" si="4"/>
        <v>0</v>
      </c>
    </row>
    <row r="38" spans="3:13" x14ac:dyDescent="0.2">
      <c r="C38">
        <v>7</v>
      </c>
      <c r="D38">
        <f t="shared" si="4"/>
        <v>0</v>
      </c>
      <c r="E38">
        <f t="shared" si="4"/>
        <v>23</v>
      </c>
      <c r="F38">
        <f t="shared" si="4"/>
        <v>0</v>
      </c>
      <c r="G38">
        <f t="shared" si="4"/>
        <v>0</v>
      </c>
      <c r="H38">
        <f t="shared" si="4"/>
        <v>0</v>
      </c>
      <c r="I38">
        <f t="shared" si="4"/>
        <v>0</v>
      </c>
      <c r="J38">
        <f t="shared" si="4"/>
        <v>0</v>
      </c>
      <c r="K38">
        <f t="shared" si="4"/>
        <v>0</v>
      </c>
      <c r="L38">
        <f t="shared" si="4"/>
        <v>0</v>
      </c>
      <c r="M38">
        <f t="shared" si="4"/>
        <v>0</v>
      </c>
    </row>
    <row r="39" spans="3:13" x14ac:dyDescent="0.2">
      <c r="C39">
        <v>8</v>
      </c>
      <c r="D39">
        <f t="shared" si="4"/>
        <v>0</v>
      </c>
      <c r="E39">
        <f t="shared" si="4"/>
        <v>0</v>
      </c>
      <c r="F39">
        <f t="shared" si="4"/>
        <v>0</v>
      </c>
      <c r="G39">
        <f t="shared" si="4"/>
        <v>0</v>
      </c>
      <c r="H39">
        <f t="shared" si="4"/>
        <v>0</v>
      </c>
      <c r="I39">
        <f t="shared" si="4"/>
        <v>0</v>
      </c>
      <c r="J39">
        <f t="shared" si="4"/>
        <v>32</v>
      </c>
      <c r="K39">
        <f t="shared" si="4"/>
        <v>0</v>
      </c>
      <c r="L39">
        <f t="shared" si="4"/>
        <v>0</v>
      </c>
      <c r="M39">
        <f t="shared" si="4"/>
        <v>0</v>
      </c>
    </row>
    <row r="40" spans="3:13" x14ac:dyDescent="0.2">
      <c r="C40">
        <v>9</v>
      </c>
      <c r="D40">
        <f t="shared" si="4"/>
        <v>0</v>
      </c>
      <c r="E40">
        <f t="shared" si="4"/>
        <v>0</v>
      </c>
      <c r="F40">
        <f t="shared" si="4"/>
        <v>0</v>
      </c>
      <c r="G40">
        <f t="shared" si="4"/>
        <v>0</v>
      </c>
      <c r="H40">
        <f t="shared" si="4"/>
        <v>0</v>
      </c>
      <c r="I40">
        <f t="shared" si="4"/>
        <v>0</v>
      </c>
      <c r="J40">
        <f t="shared" si="4"/>
        <v>0</v>
      </c>
      <c r="K40">
        <f t="shared" si="4"/>
        <v>33</v>
      </c>
      <c r="L40">
        <f t="shared" si="4"/>
        <v>0</v>
      </c>
      <c r="M40">
        <f t="shared" si="4"/>
        <v>0</v>
      </c>
    </row>
    <row r="41" spans="3:13" x14ac:dyDescent="0.2">
      <c r="C41">
        <v>10</v>
      </c>
      <c r="D41">
        <f>D15*D28</f>
        <v>0</v>
      </c>
      <c r="E41">
        <f t="shared" ref="E41:M41" si="5">E15*E28</f>
        <v>0</v>
      </c>
      <c r="F41">
        <f t="shared" si="5"/>
        <v>0</v>
      </c>
      <c r="G41">
        <f t="shared" si="5"/>
        <v>0</v>
      </c>
      <c r="H41">
        <f t="shared" si="5"/>
        <v>0</v>
      </c>
      <c r="I41">
        <f t="shared" si="5"/>
        <v>0</v>
      </c>
      <c r="J41">
        <f t="shared" si="5"/>
        <v>0</v>
      </c>
      <c r="K41">
        <f t="shared" si="5"/>
        <v>0</v>
      </c>
      <c r="L41">
        <f t="shared" si="5"/>
        <v>32</v>
      </c>
      <c r="M41">
        <f t="shared" si="5"/>
        <v>0</v>
      </c>
    </row>
    <row r="43" spans="3:13" x14ac:dyDescent="0.2">
      <c r="D43" t="s">
        <v>124</v>
      </c>
      <c r="E43" s="103">
        <f>SUM(D32:M41)</f>
        <v>284</v>
      </c>
    </row>
  </sheetData>
  <mergeCells count="2">
    <mergeCell ref="D4:M4"/>
    <mergeCell ref="D17:M1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598E4-1DD0-3349-9190-5302A04FDDDE}">
  <dimension ref="A1:E10"/>
  <sheetViews>
    <sheetView topLeftCell="I1" zoomScale="166" workbookViewId="0">
      <selection activeCell="C5" sqref="C5"/>
    </sheetView>
  </sheetViews>
  <sheetFormatPr baseColWidth="10" defaultRowHeight="15" x14ac:dyDescent="0.2"/>
  <cols>
    <col min="1" max="1" width="12.83203125" customWidth="1"/>
  </cols>
  <sheetData>
    <row r="1" spans="1:5" x14ac:dyDescent="0.2">
      <c r="A1" t="s">
        <v>133</v>
      </c>
    </row>
    <row r="2" spans="1:5" x14ac:dyDescent="0.2">
      <c r="A2" t="s">
        <v>134</v>
      </c>
    </row>
    <row r="4" spans="1:5" x14ac:dyDescent="0.2">
      <c r="B4" t="s">
        <v>137</v>
      </c>
      <c r="C4" t="s">
        <v>132</v>
      </c>
      <c r="D4" t="s">
        <v>91</v>
      </c>
      <c r="E4" t="s">
        <v>135</v>
      </c>
    </row>
    <row r="5" spans="1:5" x14ac:dyDescent="0.2">
      <c r="A5" t="s">
        <v>130</v>
      </c>
      <c r="B5" s="92">
        <v>20</v>
      </c>
      <c r="C5" s="73">
        <f>2*B5</f>
        <v>40</v>
      </c>
      <c r="D5">
        <f>21*9000</f>
        <v>189000</v>
      </c>
      <c r="E5">
        <v>30000</v>
      </c>
    </row>
    <row r="6" spans="1:5" x14ac:dyDescent="0.2">
      <c r="A6" t="s">
        <v>131</v>
      </c>
      <c r="B6" s="92">
        <v>24</v>
      </c>
      <c r="C6">
        <f>B6</f>
        <v>24</v>
      </c>
      <c r="D6">
        <f>21*5000</f>
        <v>105000</v>
      </c>
      <c r="E6">
        <v>20000</v>
      </c>
    </row>
    <row r="7" spans="1:5" x14ac:dyDescent="0.2">
      <c r="B7" s="73">
        <f>SUM(B5:B6)</f>
        <v>44</v>
      </c>
      <c r="C7">
        <f>SUM(C5:C6)</f>
        <v>64</v>
      </c>
      <c r="D7">
        <f>B5*D5+B6*D6</f>
        <v>6300000</v>
      </c>
    </row>
    <row r="8" spans="1:5" x14ac:dyDescent="0.2">
      <c r="B8">
        <v>44</v>
      </c>
      <c r="C8">
        <v>64</v>
      </c>
      <c r="D8">
        <v>7000000</v>
      </c>
    </row>
    <row r="10" spans="1:5" x14ac:dyDescent="0.2">
      <c r="A10" t="s">
        <v>136</v>
      </c>
      <c r="B10" s="102">
        <f>B5*E5+B6*E6</f>
        <v>1080000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43BD6-A792-444A-BA0E-267918547EE5}">
  <dimension ref="A1:E10"/>
  <sheetViews>
    <sheetView tabSelected="1" zoomScale="166" workbookViewId="0">
      <selection activeCell="A3" sqref="A3"/>
    </sheetView>
  </sheetViews>
  <sheetFormatPr baseColWidth="10" defaultRowHeight="15" x14ac:dyDescent="0.2"/>
  <cols>
    <col min="1" max="1" width="12.83203125" customWidth="1"/>
  </cols>
  <sheetData>
    <row r="1" spans="1:5" x14ac:dyDescent="0.2">
      <c r="A1" t="s">
        <v>133</v>
      </c>
    </row>
    <row r="2" spans="1:5" x14ac:dyDescent="0.2">
      <c r="A2" t="s">
        <v>138</v>
      </c>
    </row>
    <row r="4" spans="1:5" x14ac:dyDescent="0.2">
      <c r="B4" t="s">
        <v>137</v>
      </c>
      <c r="C4" t="s">
        <v>132</v>
      </c>
      <c r="D4" t="s">
        <v>91</v>
      </c>
      <c r="E4" t="s">
        <v>135</v>
      </c>
    </row>
    <row r="5" spans="1:5" x14ac:dyDescent="0.2">
      <c r="A5" t="s">
        <v>130</v>
      </c>
      <c r="B5" s="92">
        <v>4.5238095238095255</v>
      </c>
      <c r="C5" s="73">
        <f>2*B5</f>
        <v>9.047619047619051</v>
      </c>
      <c r="D5">
        <f>21*9000</f>
        <v>189000</v>
      </c>
      <c r="E5">
        <v>30000</v>
      </c>
    </row>
    <row r="6" spans="1:5" x14ac:dyDescent="0.2">
      <c r="A6" t="s">
        <v>131</v>
      </c>
      <c r="B6" s="92">
        <v>39.476190476190474</v>
      </c>
      <c r="C6">
        <f>B6</f>
        <v>39.476190476190474</v>
      </c>
      <c r="D6">
        <f>21*5000</f>
        <v>105000</v>
      </c>
      <c r="E6">
        <v>20000</v>
      </c>
    </row>
    <row r="7" spans="1:5" x14ac:dyDescent="0.2">
      <c r="B7" s="73">
        <f>SUM(B5:B6)</f>
        <v>44</v>
      </c>
      <c r="C7">
        <f>SUM(C5:C6)</f>
        <v>48.523809523809526</v>
      </c>
      <c r="D7">
        <f>B5*D5+B6*D6</f>
        <v>5000000</v>
      </c>
    </row>
    <row r="8" spans="1:5" x14ac:dyDescent="0.2">
      <c r="B8">
        <v>44</v>
      </c>
      <c r="C8">
        <v>64</v>
      </c>
      <c r="D8">
        <v>5000000</v>
      </c>
    </row>
    <row r="10" spans="1:5" x14ac:dyDescent="0.2">
      <c r="A10" t="s">
        <v>136</v>
      </c>
      <c r="B10" s="102">
        <f>B5*E5+B6*E6</f>
        <v>925238.09523809527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Two Product Model</vt:lpstr>
      <vt:lpstr>Diet</vt:lpstr>
      <vt:lpstr>Gas Blending Student</vt:lpstr>
      <vt:lpstr>Nurse Scheduling</vt:lpstr>
      <vt:lpstr>Cutting Stock</vt:lpstr>
      <vt:lpstr>Transportation Problem</vt:lpstr>
      <vt:lpstr>Assignment Problem</vt:lpstr>
      <vt:lpstr>Berlin Airlift</vt:lpstr>
      <vt:lpstr>Berlin Airlift - 2</vt:lpstr>
      <vt:lpstr>Distributor Problem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2018-10-07T07:36:31Z</dcterms:modified>
</cp:coreProperties>
</file>