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9\AC\Temp\"/>
    </mc:Choice>
  </mc:AlternateContent>
  <xr:revisionPtr revIDLastSave="0" documentId="8_{96575E71-7392-457B-9116-A0E1C2D7F50F}" xr6:coauthVersionLast="43" xr6:coauthVersionMax="43" xr10:uidLastSave="{00000000-0000-0000-0000-000000000000}"/>
  <bookViews>
    <workbookView xWindow="0" yWindow="0" windowWidth="14565" windowHeight="9660" activeTab="2" xr2:uid="{00000000-000D-0000-FFFF-FFFF00000000}"/>
  </bookViews>
  <sheets>
    <sheet name="Required Services" sheetId="3" r:id="rId1"/>
    <sheet name="Overview" sheetId="1" r:id="rId2"/>
    <sheet name="Cost of living" sheetId="6" r:id="rId3"/>
    <sheet name="Core" sheetId="4" r:id="rId4"/>
    <sheet name="Loan" sheetId="5" r:id="rId5"/>
  </sheets>
  <definedNames>
    <definedName name="operationalcost">Core!$C$23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21" i="1"/>
  <c r="B7" i="1"/>
  <c r="D5" i="1"/>
  <c r="A12" i="1"/>
  <c r="C29" i="6"/>
  <c r="C21" i="4"/>
  <c r="C8" i="1"/>
  <c r="C7" i="1"/>
  <c r="C6" i="1"/>
  <c r="C23" i="1"/>
  <c r="C24" i="1"/>
  <c r="D16" i="1"/>
  <c r="E16" i="1"/>
  <c r="F16" i="1"/>
  <c r="G16" i="1"/>
  <c r="G15" i="1"/>
  <c r="E15" i="1"/>
  <c r="F15" i="1"/>
  <c r="D15" i="1"/>
  <c r="C12" i="1"/>
  <c r="C14" i="1"/>
  <c r="F8" i="1"/>
  <c r="E8" i="1"/>
  <c r="D8" i="1"/>
  <c r="G8" i="1"/>
  <c r="F7" i="1"/>
  <c r="E7" i="1"/>
  <c r="D7" i="1"/>
  <c r="G7" i="1"/>
  <c r="G6" i="1"/>
  <c r="F6" i="1"/>
  <c r="E6" i="1"/>
  <c r="D6" i="1"/>
  <c r="F5" i="1"/>
  <c r="E5" i="1"/>
  <c r="G5" i="1"/>
  <c r="D22" i="1"/>
  <c r="E22" i="1"/>
  <c r="F22" i="1"/>
  <c r="G22" i="1"/>
  <c r="A13" i="1"/>
  <c r="E13" i="1"/>
  <c r="E17" i="1"/>
  <c r="E23" i="1"/>
  <c r="D12" i="1"/>
  <c r="G13" i="1"/>
  <c r="G17" i="1"/>
  <c r="G23" i="1"/>
  <c r="F13" i="1"/>
  <c r="F17" i="1"/>
  <c r="F23" i="1"/>
  <c r="D13" i="1"/>
  <c r="D14" i="1"/>
  <c r="D21" i="1"/>
  <c r="D17" i="1"/>
  <c r="D23" i="1"/>
  <c r="D24" i="1"/>
  <c r="E21" i="1"/>
  <c r="E24" i="1"/>
  <c r="F21" i="1"/>
  <c r="F24" i="1"/>
  <c r="G21" i="1"/>
  <c r="G24" i="1"/>
  <c r="E12" i="1"/>
  <c r="E14" i="1"/>
  <c r="F12" i="1"/>
  <c r="F14" i="1"/>
  <c r="G12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Blom, Leen</author>
  </authors>
  <commentList>
    <comment ref="C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Blom, Leen:</t>
        </r>
        <r>
          <rPr>
            <sz val="9"/>
            <color indexed="81"/>
            <rFont val="Tahoma"/>
            <charset val="1"/>
          </rPr>
          <t xml:space="preserve">
Use this to describe what the pros and cons are for each provider or service.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Blom, Leen</author>
  </authors>
  <commentList>
    <comment ref="A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Blom, Leen:</t>
        </r>
        <r>
          <rPr>
            <sz val="9"/>
            <color indexed="81"/>
            <rFont val="Tahoma"/>
            <charset val="1"/>
          </rPr>
          <t xml:space="preserve">
2 year loan: 10% interest rate
More than 2 years: 15% </t>
        </r>
      </text>
    </comment>
  </commentList>
</comments>
</file>

<file path=xl/sharedStrings.xml><?xml version="1.0" encoding="utf-8"?>
<sst xmlns="http://schemas.openxmlformats.org/spreadsheetml/2006/main" count="118" uniqueCount="67">
  <si>
    <t>Service A</t>
  </si>
  <si>
    <t>CRM</t>
  </si>
  <si>
    <t>Name</t>
  </si>
  <si>
    <t>Variable 1</t>
  </si>
  <si>
    <t>Variable 2</t>
  </si>
  <si>
    <t>Variable 3</t>
  </si>
  <si>
    <t>Variable 4</t>
  </si>
  <si>
    <t>Variable 5</t>
  </si>
  <si>
    <t>Price / month</t>
  </si>
  <si>
    <t>Prefered (1= prefered / 0=not)</t>
  </si>
  <si>
    <t>Provider 1</t>
  </si>
  <si>
    <t xml:space="preserve">Azure Database for MySQL </t>
  </si>
  <si>
    <t>Provider 2</t>
  </si>
  <si>
    <t>Google Cloud Datastore</t>
  </si>
  <si>
    <t>Provider 3</t>
  </si>
  <si>
    <t>Aurora</t>
  </si>
  <si>
    <t>Service B</t>
  </si>
  <si>
    <t>&lt;type of service&gt;</t>
  </si>
  <si>
    <t>Azure Face Recognition</t>
  </si>
  <si>
    <t>Cloud Vision API</t>
  </si>
  <si>
    <t>Amazon Rekognition</t>
  </si>
  <si>
    <t>Service C</t>
  </si>
  <si>
    <t>Google Cloud Search</t>
  </si>
  <si>
    <t>Azure Bing Search</t>
  </si>
  <si>
    <t>Amazon CloudSearch</t>
  </si>
  <si>
    <t>Service D</t>
  </si>
  <si>
    <t>App Engine</t>
  </si>
  <si>
    <t>App Service</t>
  </si>
  <si>
    <t>Elastic Beanstalk</t>
  </si>
  <si>
    <t>Service E</t>
  </si>
  <si>
    <t>Service</t>
  </si>
  <si>
    <t>Monthly cost</t>
  </si>
  <si>
    <t>Year 1</t>
  </si>
  <si>
    <t>Year 2</t>
  </si>
  <si>
    <t>Year 3</t>
  </si>
  <si>
    <t>Year 4</t>
  </si>
  <si>
    <t>Year 5</t>
  </si>
  <si>
    <t>Domain</t>
  </si>
  <si>
    <t>Database</t>
  </si>
  <si>
    <t>Hosting</t>
  </si>
  <si>
    <t>Face Recognition</t>
  </si>
  <si>
    <t>Azure Search</t>
  </si>
  <si>
    <t>Loan</t>
  </si>
  <si>
    <t>Total</t>
  </si>
  <si>
    <t>interest</t>
  </si>
  <si>
    <t>redempt.</t>
  </si>
  <si>
    <t>Remaining debt</t>
  </si>
  <si>
    <t>Core</t>
  </si>
  <si>
    <t>Wages (for living)</t>
  </si>
  <si>
    <t>total cost</t>
  </si>
  <si>
    <t>Overview</t>
  </si>
  <si>
    <t>Working capital</t>
  </si>
  <si>
    <t>turnover</t>
  </si>
  <si>
    <t>profit</t>
  </si>
  <si>
    <t>balance</t>
  </si>
  <si>
    <t>Item</t>
  </si>
  <si>
    <t>Discription</t>
  </si>
  <si>
    <t>Costs (per month)</t>
  </si>
  <si>
    <t>Services</t>
  </si>
  <si>
    <t>Salary</t>
  </si>
  <si>
    <t>Facebook</t>
  </si>
  <si>
    <t>Workitem</t>
  </si>
  <si>
    <t>External Costs</t>
  </si>
  <si>
    <t>Core serivce</t>
  </si>
  <si>
    <t>Operational cost factor</t>
  </si>
  <si>
    <t>Required amount (max 50.000)</t>
  </si>
  <si>
    <t>Years to pay back (2- 5)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</si>
</sst>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&quot;€&quot;\ \-#,##0.00"/>
    <numFmt numFmtId="165" formatCode="_-* #,##0.00\ [$lei-418]_-;\-* #,##0.00\ [$lei-418]_-;_-* &quot;-&quot;??\ [$lei-418]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 applyBorder="1"/>
    <xf numFmtId="164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9" fontId="0" fillId="2" borderId="4" xfId="1" applyFont="1" applyFill="1" applyBorder="1"/>
    <xf numFmtId="164" fontId="0" fillId="2" borderId="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1" xfId="0" applyFont="1" applyFill="1" applyBorder="1"/>
    <xf numFmtId="0" fontId="0" fillId="3" borderId="15" xfId="0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4" xfId="0" applyFont="1" applyFill="1" applyBorder="1"/>
    <xf numFmtId="165" fontId="0" fillId="3" borderId="16" xfId="0" applyNumberFormat="1" applyFill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165" fontId="0" fillId="3" borderId="15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2" borderId="7" xfId="0" applyFill="1" applyBorder="1"/>
    <xf numFmtId="0" fontId="0" fillId="2" borderId="7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0" fontId="0" fillId="3" borderId="12" xfId="0" applyFill="1" applyBorder="1"/>
    <xf numFmtId="0" fontId="0" fillId="3" borderId="9" xfId="0" applyFill="1" applyBorder="1"/>
    <xf numFmtId="0" fontId="2" fillId="0" borderId="8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H29" sqref="H29"/>
    </sheetView>
  </sheetViews>
  <sheetFormatPr defaultRowHeight="15"/>
  <cols>
    <col min="1" max="1" width="11.85546875" customWidth="1"/>
    <col min="2" max="2" width="28.28515625" customWidth="1"/>
    <col min="3" max="8" width="12.85546875" customWidth="1"/>
    <col min="9" max="9" width="27.7109375" customWidth="1"/>
  </cols>
  <sheetData>
    <row r="1" spans="1:9">
      <c r="A1" s="40" t="s">
        <v>0</v>
      </c>
      <c r="B1" s="39" t="s">
        <v>1</v>
      </c>
      <c r="C1" s="5"/>
      <c r="D1" s="5"/>
      <c r="E1" s="5"/>
      <c r="F1" s="5"/>
      <c r="G1" s="5"/>
      <c r="H1" s="5"/>
      <c r="I1" s="6"/>
    </row>
    <row r="2" spans="1:9" ht="15.75" thickBot="1">
      <c r="A2" s="7"/>
      <c r="B2" s="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8" t="s">
        <v>8</v>
      </c>
      <c r="I2" s="9" t="s">
        <v>9</v>
      </c>
    </row>
    <row r="3" spans="1:9">
      <c r="A3" s="34" t="s">
        <v>10</v>
      </c>
      <c r="B3" s="34" t="s">
        <v>11</v>
      </c>
      <c r="C3" s="35"/>
      <c r="D3" s="35"/>
      <c r="E3" s="35"/>
      <c r="F3" s="35"/>
      <c r="G3" s="35"/>
      <c r="H3" s="34">
        <v>50</v>
      </c>
      <c r="I3" s="34">
        <v>1</v>
      </c>
    </row>
    <row r="4" spans="1:9">
      <c r="A4" s="36" t="s">
        <v>12</v>
      </c>
      <c r="B4" s="36" t="s">
        <v>13</v>
      </c>
      <c r="C4" s="37"/>
      <c r="D4" s="37"/>
      <c r="E4" s="37"/>
      <c r="F4" s="37"/>
      <c r="G4" s="37"/>
      <c r="H4" s="36">
        <v>70</v>
      </c>
      <c r="I4" s="36">
        <v>0</v>
      </c>
    </row>
    <row r="5" spans="1:9">
      <c r="A5" s="36" t="s">
        <v>14</v>
      </c>
      <c r="B5" s="36" t="s">
        <v>15</v>
      </c>
      <c r="C5" s="37"/>
      <c r="D5" s="37"/>
      <c r="E5" s="37"/>
      <c r="F5" s="37"/>
      <c r="G5" s="37"/>
      <c r="H5" s="36">
        <v>70</v>
      </c>
      <c r="I5" s="36">
        <v>0</v>
      </c>
    </row>
    <row r="6" spans="1:9" ht="15.75" thickBot="1"/>
    <row r="7" spans="1:9">
      <c r="A7" s="40" t="s">
        <v>16</v>
      </c>
      <c r="B7" s="39" t="s">
        <v>17</v>
      </c>
      <c r="C7" s="5"/>
      <c r="D7" s="5"/>
      <c r="E7" s="5"/>
      <c r="F7" s="5"/>
      <c r="G7" s="5"/>
      <c r="H7" s="5"/>
      <c r="I7" s="6"/>
    </row>
    <row r="8" spans="1:9" ht="15.75" thickBot="1">
      <c r="A8" s="7"/>
      <c r="B8" s="8" t="s">
        <v>2</v>
      </c>
      <c r="C8" s="38" t="s">
        <v>3</v>
      </c>
      <c r="D8" s="38" t="s">
        <v>4</v>
      </c>
      <c r="E8" s="38" t="s">
        <v>5</v>
      </c>
      <c r="F8" s="38" t="s">
        <v>6</v>
      </c>
      <c r="G8" s="38" t="s">
        <v>7</v>
      </c>
      <c r="H8" s="8" t="s">
        <v>8</v>
      </c>
      <c r="I8" s="9" t="s">
        <v>9</v>
      </c>
    </row>
    <row r="9" spans="1:9">
      <c r="A9" s="34" t="s">
        <v>10</v>
      </c>
      <c r="B9" s="34" t="s">
        <v>18</v>
      </c>
      <c r="C9" s="34"/>
      <c r="D9" s="34"/>
      <c r="E9" s="34"/>
      <c r="F9" s="34"/>
      <c r="G9" s="34"/>
      <c r="H9" s="34">
        <v>200</v>
      </c>
      <c r="I9" s="34">
        <v>1</v>
      </c>
    </row>
    <row r="10" spans="1:9">
      <c r="A10" s="36" t="s">
        <v>12</v>
      </c>
      <c r="B10" s="36" t="s">
        <v>19</v>
      </c>
      <c r="C10" s="36"/>
      <c r="D10" s="36"/>
      <c r="E10" s="36"/>
      <c r="F10" s="36"/>
      <c r="G10" s="36"/>
      <c r="H10" s="36">
        <v>205</v>
      </c>
      <c r="I10" s="36">
        <v>0</v>
      </c>
    </row>
    <row r="11" spans="1:9">
      <c r="A11" s="36" t="s">
        <v>14</v>
      </c>
      <c r="B11" s="36" t="s">
        <v>20</v>
      </c>
      <c r="C11" s="36"/>
      <c r="D11" s="36"/>
      <c r="E11" s="36"/>
      <c r="F11" s="36"/>
      <c r="G11" s="36"/>
      <c r="H11" s="36">
        <v>204</v>
      </c>
      <c r="I11" s="36">
        <v>0</v>
      </c>
    </row>
    <row r="12" spans="1:9" ht="15.75" thickBot="1"/>
    <row r="13" spans="1:9">
      <c r="A13" s="40" t="s">
        <v>21</v>
      </c>
      <c r="B13" s="39" t="s">
        <v>17</v>
      </c>
      <c r="C13" s="5"/>
      <c r="D13" s="5"/>
      <c r="E13" s="5"/>
      <c r="F13" s="5"/>
      <c r="G13" s="5"/>
      <c r="H13" s="5"/>
      <c r="I13" s="6"/>
    </row>
    <row r="14" spans="1:9" ht="15.75" thickBot="1">
      <c r="A14" s="7"/>
      <c r="B14" s="8" t="s">
        <v>2</v>
      </c>
      <c r="C14" s="38" t="s">
        <v>3</v>
      </c>
      <c r="D14" s="38" t="s">
        <v>4</v>
      </c>
      <c r="E14" s="38" t="s">
        <v>5</v>
      </c>
      <c r="F14" s="38" t="s">
        <v>6</v>
      </c>
      <c r="G14" s="38" t="s">
        <v>7</v>
      </c>
      <c r="H14" s="8" t="s">
        <v>8</v>
      </c>
      <c r="I14" s="9" t="s">
        <v>9</v>
      </c>
    </row>
    <row r="15" spans="1:9">
      <c r="A15" s="34" t="s">
        <v>10</v>
      </c>
      <c r="B15" s="34" t="s">
        <v>22</v>
      </c>
      <c r="C15" s="34"/>
      <c r="D15" s="34"/>
      <c r="E15" s="34"/>
      <c r="F15" s="34"/>
      <c r="G15" s="34"/>
      <c r="H15" s="34">
        <v>312</v>
      </c>
      <c r="I15" s="34">
        <v>0</v>
      </c>
    </row>
    <row r="16" spans="1:9">
      <c r="A16" s="36" t="s">
        <v>12</v>
      </c>
      <c r="B16" s="36" t="s">
        <v>23</v>
      </c>
      <c r="C16" s="36"/>
      <c r="D16" s="36"/>
      <c r="E16" s="36"/>
      <c r="F16" s="36"/>
      <c r="G16" s="36"/>
      <c r="H16" s="36">
        <v>306</v>
      </c>
      <c r="I16" s="36">
        <v>1</v>
      </c>
    </row>
    <row r="17" spans="1:9">
      <c r="A17" s="36" t="s">
        <v>14</v>
      </c>
      <c r="B17" s="36" t="s">
        <v>24</v>
      </c>
      <c r="C17" s="36"/>
      <c r="D17" s="36"/>
      <c r="E17" s="36"/>
      <c r="F17" s="36"/>
      <c r="G17" s="36"/>
      <c r="H17" s="36">
        <v>319</v>
      </c>
      <c r="I17" s="36">
        <v>0</v>
      </c>
    </row>
    <row r="18" spans="1:9" ht="15.75" thickBot="1"/>
    <row r="19" spans="1:9">
      <c r="A19" s="40" t="s">
        <v>25</v>
      </c>
      <c r="B19" s="39" t="s">
        <v>17</v>
      </c>
      <c r="C19" s="5"/>
      <c r="D19" s="5"/>
      <c r="E19" s="5"/>
      <c r="F19" s="5"/>
      <c r="G19" s="5"/>
      <c r="H19" s="5"/>
      <c r="I19" s="6"/>
    </row>
    <row r="20" spans="1:9" ht="15.75" thickBot="1">
      <c r="A20" s="7"/>
      <c r="B20" s="8" t="s">
        <v>2</v>
      </c>
      <c r="C20" s="38" t="s">
        <v>3</v>
      </c>
      <c r="D20" s="38" t="s">
        <v>4</v>
      </c>
      <c r="E20" s="38" t="s">
        <v>5</v>
      </c>
      <c r="F20" s="38" t="s">
        <v>6</v>
      </c>
      <c r="G20" s="38" t="s">
        <v>7</v>
      </c>
      <c r="H20" s="8" t="s">
        <v>8</v>
      </c>
      <c r="I20" s="9" t="s">
        <v>9</v>
      </c>
    </row>
    <row r="21" spans="1:9">
      <c r="A21" s="34" t="s">
        <v>10</v>
      </c>
      <c r="B21" s="34" t="s">
        <v>26</v>
      </c>
      <c r="C21" s="34"/>
      <c r="D21" s="34"/>
      <c r="E21" s="34"/>
      <c r="F21" s="34"/>
      <c r="G21" s="34"/>
      <c r="H21" s="34">
        <v>460</v>
      </c>
      <c r="I21" s="34">
        <v>0</v>
      </c>
    </row>
    <row r="22" spans="1:9">
      <c r="A22" s="36" t="s">
        <v>12</v>
      </c>
      <c r="B22" s="36" t="s">
        <v>27</v>
      </c>
      <c r="C22" s="36"/>
      <c r="D22" s="36"/>
      <c r="E22" s="36"/>
      <c r="F22" s="36"/>
      <c r="G22" s="36"/>
      <c r="H22" s="36">
        <v>440</v>
      </c>
      <c r="I22" s="36">
        <v>1</v>
      </c>
    </row>
    <row r="23" spans="1:9">
      <c r="A23" s="36" t="s">
        <v>14</v>
      </c>
      <c r="B23" s="36" t="s">
        <v>28</v>
      </c>
      <c r="C23" s="36"/>
      <c r="D23" s="36"/>
      <c r="E23" s="36"/>
      <c r="F23" s="36"/>
      <c r="G23" s="36"/>
      <c r="H23" s="36">
        <v>500</v>
      </c>
      <c r="I23" s="36">
        <v>0</v>
      </c>
    </row>
    <row r="24" spans="1:9" ht="15.75" thickBot="1"/>
    <row r="25" spans="1:9">
      <c r="A25" s="40" t="s">
        <v>29</v>
      </c>
      <c r="B25" s="39" t="s">
        <v>17</v>
      </c>
      <c r="C25" s="5"/>
      <c r="D25" s="5"/>
      <c r="E25" s="5"/>
      <c r="F25" s="5"/>
      <c r="G25" s="5"/>
      <c r="H25" s="5"/>
      <c r="I25" s="6"/>
    </row>
    <row r="26" spans="1:9" ht="15.75" thickBot="1">
      <c r="A26" s="7"/>
      <c r="B26" s="8" t="s">
        <v>2</v>
      </c>
      <c r="C26" s="38" t="s">
        <v>3</v>
      </c>
      <c r="D26" s="38" t="s">
        <v>4</v>
      </c>
      <c r="E26" s="38" t="s">
        <v>5</v>
      </c>
      <c r="F26" s="38" t="s">
        <v>6</v>
      </c>
      <c r="G26" s="38" t="s">
        <v>7</v>
      </c>
      <c r="H26" s="8" t="s">
        <v>8</v>
      </c>
      <c r="I26" s="9" t="s">
        <v>9</v>
      </c>
    </row>
    <row r="27" spans="1:9">
      <c r="A27" s="34" t="s">
        <v>10</v>
      </c>
      <c r="B27" s="34"/>
      <c r="C27" s="34"/>
      <c r="D27" s="34"/>
      <c r="E27" s="34"/>
      <c r="F27" s="34"/>
      <c r="G27" s="34"/>
      <c r="H27" s="34"/>
      <c r="I27" s="34">
        <v>1</v>
      </c>
    </row>
    <row r="28" spans="1:9">
      <c r="A28" s="36" t="s">
        <v>12</v>
      </c>
      <c r="B28" s="36"/>
      <c r="C28" s="36"/>
      <c r="D28" s="36"/>
      <c r="E28" s="36"/>
      <c r="F28" s="36"/>
      <c r="G28" s="36"/>
      <c r="H28" s="36"/>
      <c r="I28" s="36">
        <v>0</v>
      </c>
    </row>
    <row r="29" spans="1:9">
      <c r="A29" s="36" t="s">
        <v>14</v>
      </c>
      <c r="B29" s="36"/>
      <c r="C29" s="36"/>
      <c r="D29" s="36"/>
      <c r="E29" s="36"/>
      <c r="F29" s="36"/>
      <c r="G29" s="36"/>
      <c r="H29" s="36"/>
      <c r="I29" s="36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workbookViewId="0">
      <selection activeCell="B6" sqref="B6"/>
    </sheetView>
  </sheetViews>
  <sheetFormatPr defaultRowHeight="15"/>
  <cols>
    <col min="1" max="1" width="33.85546875" customWidth="1"/>
    <col min="2" max="2" width="18.5703125" bestFit="1" customWidth="1"/>
    <col min="3" max="7" width="15.140625" customWidth="1"/>
    <col min="12" max="12" width="11.28515625" bestFit="1" customWidth="1"/>
  </cols>
  <sheetData>
    <row r="2" spans="1:12" ht="15.75" thickBot="1"/>
    <row r="3" spans="1:12" ht="15.75" thickBot="1">
      <c r="A3" s="21" t="s">
        <v>30</v>
      </c>
      <c r="B3" s="19" t="s">
        <v>31</v>
      </c>
      <c r="C3" s="19" t="s">
        <v>32</v>
      </c>
      <c r="D3" s="19" t="s">
        <v>33</v>
      </c>
      <c r="E3" s="19" t="s">
        <v>34</v>
      </c>
      <c r="F3" s="19" t="s">
        <v>35</v>
      </c>
      <c r="G3" s="20" t="s">
        <v>36</v>
      </c>
    </row>
    <row r="4" spans="1:12">
      <c r="A4" s="12" t="s">
        <v>37</v>
      </c>
      <c r="B4" s="27">
        <v>2</v>
      </c>
      <c r="C4" s="27">
        <v>25</v>
      </c>
      <c r="D4" s="27">
        <v>25</v>
      </c>
      <c r="E4" s="27">
        <v>25</v>
      </c>
      <c r="F4" s="27">
        <v>25</v>
      </c>
      <c r="G4" s="28">
        <v>25</v>
      </c>
    </row>
    <row r="5" spans="1:12">
      <c r="A5" s="12" t="s">
        <v>38</v>
      </c>
      <c r="B5" s="27">
        <v>50</v>
      </c>
      <c r="C5" s="27">
        <f>$B5*12</f>
        <v>600</v>
      </c>
      <c r="D5" s="27">
        <f>$B5*12</f>
        <v>600</v>
      </c>
      <c r="E5" s="27">
        <f t="shared" ref="D4:G8" si="0">$B5*12</f>
        <v>600</v>
      </c>
      <c r="F5" s="27">
        <f t="shared" si="0"/>
        <v>600</v>
      </c>
      <c r="G5" s="28">
        <f t="shared" si="0"/>
        <v>600</v>
      </c>
    </row>
    <row r="6" spans="1:12">
      <c r="A6" s="12" t="s">
        <v>39</v>
      </c>
      <c r="B6" s="27">
        <v>440</v>
      </c>
      <c r="C6" s="27">
        <f t="shared" ref="C5:C8" si="1">$B6*12</f>
        <v>5280</v>
      </c>
      <c r="D6" s="27">
        <f t="shared" si="0"/>
        <v>5280</v>
      </c>
      <c r="E6" s="27">
        <f t="shared" si="0"/>
        <v>5280</v>
      </c>
      <c r="F6" s="27">
        <f t="shared" si="0"/>
        <v>5280</v>
      </c>
      <c r="G6" s="28">
        <f t="shared" si="0"/>
        <v>5280</v>
      </c>
    </row>
    <row r="7" spans="1:12">
      <c r="A7" s="12" t="s">
        <v>40</v>
      </c>
      <c r="B7" s="27">
        <f>SUMIFS('Required Services'!H21:H23,'Required Services'!I21:I23,"=1")</f>
        <v>440</v>
      </c>
      <c r="C7" s="27">
        <f t="shared" si="1"/>
        <v>5280</v>
      </c>
      <c r="D7" s="27">
        <f t="shared" si="0"/>
        <v>5280</v>
      </c>
      <c r="E7" s="27">
        <f t="shared" si="0"/>
        <v>5280</v>
      </c>
      <c r="F7" s="27">
        <f t="shared" si="0"/>
        <v>5280</v>
      </c>
      <c r="G7" s="28">
        <f t="shared" si="0"/>
        <v>5280</v>
      </c>
    </row>
    <row r="8" spans="1:12" ht="15.75" thickBot="1">
      <c r="A8" s="16" t="s">
        <v>41</v>
      </c>
      <c r="B8" s="29">
        <v>306</v>
      </c>
      <c r="C8" s="29">
        <f t="shared" si="1"/>
        <v>3672</v>
      </c>
      <c r="D8" s="29">
        <f t="shared" si="0"/>
        <v>3672</v>
      </c>
      <c r="E8" s="29">
        <f t="shared" si="0"/>
        <v>3672</v>
      </c>
      <c r="F8" s="29">
        <f t="shared" si="0"/>
        <v>3672</v>
      </c>
      <c r="G8" s="30">
        <f t="shared" si="0"/>
        <v>3672</v>
      </c>
    </row>
    <row r="9" spans="1:12" ht="15.75" thickBot="1">
      <c r="A9" s="4"/>
      <c r="B9" s="4"/>
      <c r="C9" s="4"/>
      <c r="D9" s="4"/>
      <c r="E9" s="4"/>
      <c r="F9" s="4"/>
      <c r="G9" s="4"/>
    </row>
    <row r="10" spans="1:12" ht="15.75" thickBot="1">
      <c r="A10" s="21" t="s">
        <v>42</v>
      </c>
      <c r="B10" s="19"/>
      <c r="C10" s="19"/>
      <c r="D10" s="19"/>
      <c r="E10" s="19"/>
      <c r="F10" s="19"/>
      <c r="G10" s="20"/>
    </row>
    <row r="11" spans="1:12">
      <c r="A11" s="12">
        <v>0</v>
      </c>
      <c r="B11" s="13" t="s">
        <v>43</v>
      </c>
      <c r="C11" s="27"/>
      <c r="D11" s="27"/>
      <c r="E11" s="27"/>
      <c r="F11" s="27"/>
      <c r="G11" s="28"/>
    </row>
    <row r="12" spans="1:12">
      <c r="A12" s="14">
        <f>IF(Loan!B2=2,0.1,0.15)</f>
        <v>0.15</v>
      </c>
      <c r="B12" s="13" t="s">
        <v>44</v>
      </c>
      <c r="C12" s="27">
        <f>A12*A11</f>
        <v>0</v>
      </c>
      <c r="D12" s="27">
        <f>$A$12*C14</f>
        <v>0</v>
      </c>
      <c r="E12" s="27">
        <f t="shared" ref="E12:G12" si="2">$A$12*D14</f>
        <v>0</v>
      </c>
      <c r="F12" s="27">
        <f t="shared" si="2"/>
        <v>0</v>
      </c>
      <c r="G12" s="28">
        <f t="shared" si="2"/>
        <v>0</v>
      </c>
    </row>
    <row r="13" spans="1:12">
      <c r="A13" s="15">
        <f>-PMT($A$12,(Loan!$B$2-1),Overview!C14)</f>
        <v>0</v>
      </c>
      <c r="B13" s="13" t="s">
        <v>45</v>
      </c>
      <c r="C13" s="27">
        <v>0</v>
      </c>
      <c r="D13" s="27">
        <f>IF(Loan!$B$2&gt;=2,$A13,0)</f>
        <v>0</v>
      </c>
      <c r="E13" s="27">
        <f>IF(Loan!$B$2&gt;=3,$A13,0)</f>
        <v>0</v>
      </c>
      <c r="F13" s="27">
        <f>IF(Loan!$B$2&gt;=4,$A13,0)</f>
        <v>0</v>
      </c>
      <c r="G13" s="28">
        <f>IF(Loan!$B$2&gt;=5,$A13,0)</f>
        <v>0</v>
      </c>
    </row>
    <row r="14" spans="1:12" ht="15.75" thickBot="1">
      <c r="A14" s="12"/>
      <c r="B14" s="13" t="s">
        <v>46</v>
      </c>
      <c r="C14" s="27">
        <f>A11+C12</f>
        <v>0</v>
      </c>
      <c r="D14" s="27">
        <f>C14+D12-D13</f>
        <v>0</v>
      </c>
      <c r="E14" s="27">
        <f t="shared" ref="E14:G14" si="3">D14+E12-E13</f>
        <v>0</v>
      </c>
      <c r="F14" s="27">
        <f t="shared" si="3"/>
        <v>0</v>
      </c>
      <c r="G14" s="28">
        <f t="shared" si="3"/>
        <v>0</v>
      </c>
      <c r="J14" s="10"/>
    </row>
    <row r="15" spans="1:12" ht="15.75" thickBot="1">
      <c r="A15" s="21" t="s">
        <v>47</v>
      </c>
      <c r="B15" s="19"/>
      <c r="C15" s="32">
        <v>1500</v>
      </c>
      <c r="D15" s="32">
        <f>$C$15*operationalcost</f>
        <v>600</v>
      </c>
      <c r="E15" s="32">
        <f>$C$15*operationalcost</f>
        <v>600</v>
      </c>
      <c r="F15" s="32">
        <f>$C$15*operationalcost</f>
        <v>600</v>
      </c>
      <c r="G15" s="33">
        <f>$C$15*operationalcost</f>
        <v>600</v>
      </c>
    </row>
    <row r="16" spans="1:12" ht="15.75" thickBot="1">
      <c r="A16" s="23" t="s">
        <v>48</v>
      </c>
      <c r="B16" s="17"/>
      <c r="C16" s="29">
        <v>500</v>
      </c>
      <c r="D16" s="29">
        <f>'Cost of living'!$C$29*12</f>
        <v>30000</v>
      </c>
      <c r="E16" s="29">
        <f>'Cost of living'!$C$29*12</f>
        <v>30000</v>
      </c>
      <c r="F16" s="29">
        <f>'Cost of living'!$C$29*12</f>
        <v>30000</v>
      </c>
      <c r="G16" s="29">
        <f>'Cost of living'!$C$29*12</f>
        <v>30000</v>
      </c>
      <c r="L16" s="11"/>
    </row>
    <row r="17" spans="1:7" ht="15.75" thickBot="1">
      <c r="A17" s="24" t="s">
        <v>49</v>
      </c>
      <c r="B17" s="22"/>
      <c r="C17" s="31">
        <v>2000</v>
      </c>
      <c r="D17" s="31">
        <f t="shared" ref="D17:G17" si="4">SUM(D4:D8)+D13+D15+D16</f>
        <v>45457</v>
      </c>
      <c r="E17" s="31">
        <f t="shared" si="4"/>
        <v>45457</v>
      </c>
      <c r="F17" s="31">
        <f t="shared" si="4"/>
        <v>45457</v>
      </c>
      <c r="G17" s="26">
        <f t="shared" si="4"/>
        <v>45457</v>
      </c>
    </row>
    <row r="18" spans="1:7">
      <c r="A18" s="4"/>
      <c r="B18" s="4"/>
      <c r="C18" s="4"/>
      <c r="D18" s="4"/>
      <c r="E18" s="4"/>
      <c r="F18" s="4"/>
      <c r="G18" s="4"/>
    </row>
    <row r="19" spans="1:7" ht="15.75" thickBot="1">
      <c r="A19" s="4"/>
      <c r="B19" s="4"/>
      <c r="C19" s="4"/>
      <c r="D19" s="4"/>
      <c r="E19" s="4"/>
      <c r="F19" s="4"/>
      <c r="G19" s="4"/>
    </row>
    <row r="20" spans="1:7" ht="15.75" thickBot="1">
      <c r="A20" s="21" t="s">
        <v>50</v>
      </c>
      <c r="B20" s="19"/>
      <c r="C20" s="19"/>
      <c r="D20" s="19"/>
      <c r="E20" s="19"/>
      <c r="F20" s="19"/>
      <c r="G20" s="20"/>
    </row>
    <row r="21" spans="1:7">
      <c r="A21" s="25" t="s">
        <v>51</v>
      </c>
      <c r="B21" s="13"/>
      <c r="C21" s="27">
        <f>A11</f>
        <v>0</v>
      </c>
      <c r="D21" s="27">
        <f>C24-D13</f>
        <v>4000</v>
      </c>
      <c r="E21" s="27">
        <f t="shared" ref="E21:G21" si="5">D24-E13</f>
        <v>-33057</v>
      </c>
      <c r="F21" s="27">
        <f t="shared" si="5"/>
        <v>-66754</v>
      </c>
      <c r="G21" s="28">
        <f t="shared" si="5"/>
        <v>-95747</v>
      </c>
    </row>
    <row r="22" spans="1:7">
      <c r="A22" s="25" t="s">
        <v>52</v>
      </c>
      <c r="B22" s="13"/>
      <c r="C22" s="27">
        <v>3000</v>
      </c>
      <c r="D22" s="27">
        <f>C22*1.4</f>
        <v>4200</v>
      </c>
      <c r="E22" s="27">
        <f t="shared" ref="E22:G22" si="6">D22*1.4</f>
        <v>5880</v>
      </c>
      <c r="F22" s="27">
        <f t="shared" si="6"/>
        <v>8232</v>
      </c>
      <c r="G22" s="28">
        <f t="shared" si="6"/>
        <v>11524.8</v>
      </c>
    </row>
    <row r="23" spans="1:7">
      <c r="A23" s="25" t="s">
        <v>53</v>
      </c>
      <c r="B23" s="13"/>
      <c r="C23" s="27">
        <f>C22-C17</f>
        <v>1000</v>
      </c>
      <c r="D23" s="27">
        <f>D22-D17</f>
        <v>-41257</v>
      </c>
      <c r="E23" s="27">
        <f>E22-E17</f>
        <v>-39577</v>
      </c>
      <c r="F23" s="27">
        <f>F22-F17</f>
        <v>-37225</v>
      </c>
      <c r="G23" s="28">
        <f>G22-G17</f>
        <v>-33932.199999999997</v>
      </c>
    </row>
    <row r="24" spans="1:7" ht="15.75" thickBot="1">
      <c r="A24" s="23" t="s">
        <v>54</v>
      </c>
      <c r="B24" s="17"/>
      <c r="C24" s="29">
        <f>C21+C22+C23</f>
        <v>4000</v>
      </c>
      <c r="D24" s="29">
        <f t="shared" ref="D24:G24" si="7">D21+D22+D23</f>
        <v>-33057</v>
      </c>
      <c r="E24" s="29">
        <f t="shared" si="7"/>
        <v>-66754</v>
      </c>
      <c r="F24" s="29">
        <f t="shared" si="7"/>
        <v>-95747</v>
      </c>
      <c r="G24" s="30">
        <f t="shared" si="7"/>
        <v>-118154.4</v>
      </c>
    </row>
    <row r="25" spans="1:7">
      <c r="A25" s="4"/>
      <c r="B25" s="4"/>
      <c r="C25" s="4"/>
      <c r="D25" s="4"/>
      <c r="E25" s="4"/>
      <c r="F25" s="4"/>
      <c r="G2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tabSelected="1" workbookViewId="0">
      <selection activeCell="C4" sqref="C4"/>
    </sheetView>
  </sheetViews>
  <sheetFormatPr defaultRowHeight="15"/>
  <cols>
    <col min="1" max="1" width="21.42578125" customWidth="1"/>
    <col min="2" max="2" width="25.42578125" customWidth="1"/>
    <col min="3" max="3" width="18.140625" customWidth="1"/>
  </cols>
  <sheetData>
    <row r="1" spans="1:3" ht="15.75" thickBot="1">
      <c r="A1" s="21" t="s">
        <v>55</v>
      </c>
      <c r="B1" s="41" t="s">
        <v>56</v>
      </c>
      <c r="C1" s="42" t="s">
        <v>57</v>
      </c>
    </row>
    <row r="2" spans="1:3">
      <c r="A2" s="1" t="s">
        <v>58</v>
      </c>
      <c r="B2" s="2"/>
      <c r="C2" s="3">
        <v>1500</v>
      </c>
    </row>
    <row r="3" spans="1:3">
      <c r="A3" s="1" t="s">
        <v>59</v>
      </c>
      <c r="B3" s="2"/>
      <c r="C3" s="3">
        <v>500</v>
      </c>
    </row>
    <row r="4" spans="1:3">
      <c r="A4" s="1" t="s">
        <v>60</v>
      </c>
      <c r="B4" s="2"/>
      <c r="C4" s="3">
        <v>500</v>
      </c>
    </row>
    <row r="5" spans="1:3">
      <c r="A5" s="1"/>
      <c r="B5" s="2"/>
      <c r="C5" s="3"/>
    </row>
    <row r="6" spans="1:3">
      <c r="A6" s="1"/>
      <c r="B6" s="2"/>
      <c r="C6" s="3"/>
    </row>
    <row r="7" spans="1:3">
      <c r="A7" s="1"/>
      <c r="B7" s="2"/>
      <c r="C7" s="3"/>
    </row>
    <row r="8" spans="1:3">
      <c r="A8" s="1"/>
      <c r="B8" s="2"/>
      <c r="C8" s="3"/>
    </row>
    <row r="9" spans="1:3">
      <c r="A9" s="1"/>
      <c r="B9" s="2"/>
      <c r="C9" s="3"/>
    </row>
    <row r="10" spans="1:3">
      <c r="A10" s="1"/>
      <c r="B10" s="2"/>
      <c r="C10" s="3"/>
    </row>
    <row r="11" spans="1:3">
      <c r="A11" s="1"/>
      <c r="B11" s="2"/>
      <c r="C11" s="3"/>
    </row>
    <row r="12" spans="1:3">
      <c r="A12" s="1"/>
      <c r="B12" s="2"/>
      <c r="C12" s="3"/>
    </row>
    <row r="13" spans="1:3">
      <c r="A13" s="1"/>
      <c r="B13" s="2"/>
      <c r="C13" s="3"/>
    </row>
    <row r="14" spans="1:3">
      <c r="A14" s="1"/>
      <c r="B14" s="2"/>
      <c r="C14" s="3"/>
    </row>
    <row r="15" spans="1:3">
      <c r="A15" s="1"/>
      <c r="B15" s="2"/>
      <c r="C15" s="3"/>
    </row>
    <row r="16" spans="1:3">
      <c r="A16" s="1"/>
      <c r="B16" s="2"/>
      <c r="C16" s="3"/>
    </row>
    <row r="17" spans="1:3">
      <c r="A17" s="1"/>
      <c r="B17" s="2"/>
      <c r="C17" s="3"/>
    </row>
    <row r="18" spans="1:3">
      <c r="A18" s="1"/>
      <c r="B18" s="2"/>
      <c r="C18" s="3"/>
    </row>
    <row r="19" spans="1:3">
      <c r="A19" s="1"/>
      <c r="B19" s="2"/>
      <c r="C19" s="3"/>
    </row>
    <row r="20" spans="1:3">
      <c r="A20" s="1"/>
      <c r="B20" s="2"/>
      <c r="C20" s="3"/>
    </row>
    <row r="21" spans="1:3">
      <c r="A21" s="1"/>
      <c r="B21" s="2"/>
      <c r="C21" s="3"/>
    </row>
    <row r="22" spans="1:3">
      <c r="A22" s="1"/>
      <c r="B22" s="2"/>
      <c r="C22" s="3"/>
    </row>
    <row r="23" spans="1:3">
      <c r="A23" s="1"/>
      <c r="B23" s="2"/>
      <c r="C23" s="3"/>
    </row>
    <row r="24" spans="1:3">
      <c r="A24" s="1"/>
      <c r="B24" s="2"/>
      <c r="C24" s="3"/>
    </row>
    <row r="25" spans="1:3">
      <c r="A25" s="1"/>
      <c r="B25" s="2"/>
      <c r="C25" s="3"/>
    </row>
    <row r="26" spans="1:3">
      <c r="A26" s="1"/>
      <c r="B26" s="2"/>
      <c r="C26" s="3"/>
    </row>
    <row r="27" spans="1:3">
      <c r="A27" s="1"/>
      <c r="B27" s="2"/>
      <c r="C27" s="3"/>
    </row>
    <row r="28" spans="1:3" ht="15.75" thickBot="1">
      <c r="A28" s="1"/>
      <c r="B28" s="2"/>
      <c r="C28" s="3"/>
    </row>
    <row r="29" spans="1:3" ht="15.75" thickBot="1">
      <c r="A29" s="18"/>
      <c r="B29" s="19" t="s">
        <v>43</v>
      </c>
      <c r="C29" s="20">
        <f>SUM(C2:C28)</f>
        <v>2500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C23" sqref="C23"/>
    </sheetView>
  </sheetViews>
  <sheetFormatPr defaultRowHeight="15"/>
  <cols>
    <col min="1" max="1" width="21.42578125" customWidth="1"/>
    <col min="2" max="2" width="25.42578125" customWidth="1"/>
    <col min="3" max="3" width="15.7109375" customWidth="1"/>
  </cols>
  <sheetData>
    <row r="1" spans="1:3" ht="15.75" thickBot="1">
      <c r="A1" s="21" t="s">
        <v>61</v>
      </c>
      <c r="B1" s="41" t="s">
        <v>56</v>
      </c>
      <c r="C1" s="42" t="s">
        <v>62</v>
      </c>
    </row>
    <row r="2" spans="1:3">
      <c r="A2" s="1" t="s">
        <v>63</v>
      </c>
      <c r="B2" s="2" t="s">
        <v>39</v>
      </c>
      <c r="C2" s="3">
        <v>440</v>
      </c>
    </row>
    <row r="3" spans="1:3">
      <c r="A3" s="1"/>
      <c r="B3" s="2"/>
      <c r="C3" s="3"/>
    </row>
    <row r="4" spans="1:3">
      <c r="A4" s="1"/>
      <c r="B4" s="2"/>
      <c r="C4" s="3"/>
    </row>
    <row r="5" spans="1:3">
      <c r="A5" s="1"/>
      <c r="B5" s="2"/>
      <c r="C5" s="3"/>
    </row>
    <row r="6" spans="1:3">
      <c r="A6" s="1"/>
      <c r="B6" s="2"/>
      <c r="C6" s="3"/>
    </row>
    <row r="7" spans="1:3">
      <c r="A7" s="1"/>
      <c r="B7" s="2"/>
      <c r="C7" s="3"/>
    </row>
    <row r="8" spans="1:3">
      <c r="A8" s="1"/>
      <c r="B8" s="2"/>
      <c r="C8" s="3"/>
    </row>
    <row r="9" spans="1:3">
      <c r="A9" s="1"/>
      <c r="B9" s="2"/>
      <c r="C9" s="3"/>
    </row>
    <row r="10" spans="1:3">
      <c r="A10" s="1"/>
      <c r="B10" s="2"/>
      <c r="C10" s="3"/>
    </row>
    <row r="11" spans="1:3">
      <c r="A11" s="1"/>
      <c r="B11" s="2"/>
      <c r="C11" s="3"/>
    </row>
    <row r="12" spans="1:3">
      <c r="A12" s="1"/>
      <c r="B12" s="2"/>
      <c r="C12" s="3"/>
    </row>
    <row r="13" spans="1:3">
      <c r="A13" s="1"/>
      <c r="B13" s="2"/>
      <c r="C13" s="3"/>
    </row>
    <row r="14" spans="1:3">
      <c r="A14" s="1"/>
      <c r="B14" s="2"/>
      <c r="C14" s="3"/>
    </row>
    <row r="15" spans="1:3">
      <c r="A15" s="1"/>
      <c r="B15" s="2"/>
      <c r="C15" s="3"/>
    </row>
    <row r="16" spans="1:3">
      <c r="A16" s="1"/>
      <c r="B16" s="2"/>
      <c r="C16" s="3"/>
    </row>
    <row r="17" spans="1:3">
      <c r="A17" s="1"/>
      <c r="B17" s="2"/>
      <c r="C17" s="3"/>
    </row>
    <row r="18" spans="1:3">
      <c r="A18" s="1"/>
      <c r="B18" s="2"/>
      <c r="C18" s="3"/>
    </row>
    <row r="19" spans="1:3">
      <c r="A19" s="1"/>
      <c r="B19" s="2"/>
      <c r="C19" s="3"/>
    </row>
    <row r="20" spans="1:3" ht="15.75" thickBot="1">
      <c r="A20" s="1"/>
      <c r="B20" s="2"/>
      <c r="C20" s="3"/>
    </row>
    <row r="21" spans="1:3" ht="15.75" thickBot="1">
      <c r="A21" s="18"/>
      <c r="B21" s="19" t="s">
        <v>43</v>
      </c>
      <c r="C21" s="20">
        <f>SUM(C2:C20)</f>
        <v>440</v>
      </c>
    </row>
    <row r="23" spans="1:3">
      <c r="B23" t="s">
        <v>64</v>
      </c>
      <c r="C23" s="44">
        <v>0.4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1" sqref="B1"/>
    </sheetView>
  </sheetViews>
  <sheetFormatPr defaultRowHeight="15"/>
  <cols>
    <col min="1" max="1" width="30.42578125" customWidth="1"/>
  </cols>
  <sheetData>
    <row r="1" spans="1:2">
      <c r="A1" t="s">
        <v>65</v>
      </c>
      <c r="B1">
        <v>0</v>
      </c>
    </row>
    <row r="2" spans="1:2">
      <c r="A2" t="s">
        <v>66</v>
      </c>
      <c r="B2" s="43">
        <v>5</v>
      </c>
    </row>
  </sheetData>
  <dataValidations count="2">
    <dataValidation type="whole" showInputMessage="1" showErrorMessage="1" promptTitle="Numbers only" sqref="B2" xr:uid="{00000000-0002-0000-0400-000000000000}">
      <formula1>2</formula1>
      <formula2>5</formula2>
    </dataValidation>
    <dataValidation type="whole" operator="lessThanOrEqual" allowBlank="1" showInputMessage="1" showErrorMessage="1" sqref="B1" xr:uid="{00000000-0002-0000-0400-000001000000}">
      <formula1>50000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Blom, Leen</dc:creator>
  <cp:keywords/>
  <dc:description/>
  <cp:lastModifiedBy/>
  <cp:revision/>
  <dcterms:created xsi:type="dcterms:W3CDTF">2015-04-28T08:57:46Z</dcterms:created>
  <dcterms:modified xsi:type="dcterms:W3CDTF">2019-05-31T05:33:57Z</dcterms:modified>
  <cp:category/>
  <cp:contentStatus/>
</cp:coreProperties>
</file>