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DEV\TF12\tf12src\GPM8310_Folder\src\App.Winforms\Resources\"/>
    </mc:Choice>
  </mc:AlternateContent>
  <xr:revisionPtr revIDLastSave="0" documentId="13_ncr:1_{2393DF75-1A24-4627-9589-BAE256594AA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5" r:id="rId1"/>
    <sheet name="DIAGRAM" sheetId="6" r:id="rId2"/>
  </sheets>
  <definedNames>
    <definedName name="chargeCurrentDataNamedRange">DATA!$G$2:INDEX(DATA!$G1:$G99999,COUNT(DATA!$G$2:$G$80304))</definedName>
    <definedName name="durationsNamedRange">DATA!$H$2:INDEX(DATA!$H1:$H19999,COUNT(DATA!$H$2:$H$304))</definedName>
    <definedName name="IValuesNamedRange">DATA!$D$2:INDEX(DATA!$D1:$D99999,COUNT(DATA!$D$2:$D$80304))</definedName>
    <definedName name="PValuesNamedRange">DATA!$E$2:INDEX(DATA!$E1:$E99999,COUNT(DATA!$E$2:$E$80304))</definedName>
    <definedName name="UValuesNamedRange">DATA!$C$2:INDEX(DATA!$C1:$C99999,COUNT(DATA!$C$2:$C$80304))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6" l="1"/>
  <c r="P11" i="6" s="1"/>
  <c r="N9" i="6"/>
  <c r="P9" i="6" s="1"/>
  <c r="N8" i="6"/>
  <c r="P8" i="6" s="1"/>
  <c r="N7" i="6"/>
  <c r="P7" i="6" s="1"/>
  <c r="N6" i="6"/>
  <c r="P6" i="6" s="1"/>
  <c r="N12" i="6"/>
  <c r="P12" i="6" s="1"/>
  <c r="N5" i="6"/>
  <c r="P5" i="6" s="1"/>
  <c r="P28" i="6" l="1"/>
  <c r="N25" i="6"/>
  <c r="P25" i="6" s="1"/>
  <c r="N26" i="6"/>
  <c r="P26" i="6" s="1"/>
  <c r="N27" i="6"/>
  <c r="P27" i="6" s="1"/>
  <c r="N28" i="6"/>
</calcChain>
</file>

<file path=xl/sharedStrings.xml><?xml version="1.0" encoding="utf-8"?>
<sst xmlns="http://schemas.openxmlformats.org/spreadsheetml/2006/main" count="35" uniqueCount="24">
  <si>
    <t>TIMESTAMP</t>
  </si>
  <si>
    <t>mAh</t>
  </si>
  <si>
    <t>T</t>
  </si>
  <si>
    <t>Arms</t>
  </si>
  <si>
    <t>Wrms</t>
  </si>
  <si>
    <t>P</t>
  </si>
  <si>
    <t>I</t>
  </si>
  <si>
    <t>U</t>
  </si>
  <si>
    <t>TIME</t>
  </si>
  <si>
    <t>Wh</t>
  </si>
  <si>
    <t>Vrms</t>
  </si>
  <si>
    <t>Max U</t>
  </si>
  <si>
    <t>Min U</t>
  </si>
  <si>
    <t>Max I</t>
  </si>
  <si>
    <t>Min I</t>
  </si>
  <si>
    <t>Max P</t>
  </si>
  <si>
    <t>Max mAh</t>
  </si>
  <si>
    <t>Min mAh</t>
  </si>
  <si>
    <t>mArms</t>
  </si>
  <si>
    <t>TIME TARGET VALUES</t>
  </si>
  <si>
    <t>Interval</t>
  </si>
  <si>
    <t>Charge Ended</t>
  </si>
  <si>
    <t>Charge Started</t>
  </si>
  <si>
    <t>Max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</si>
</sst>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]:mm:ss;@"/>
    <numFmt numFmtId="165" formatCode="0.000"/>
    <numFmt numFmtId="166" formatCode="h:mm:ss;@"/>
    <numFmt numFmtId="167" formatCode="0.0"/>
    <numFmt numFmtId="168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2"/>
      <color theme="1"/>
      <name val="Aharoni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2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18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 wrapText="1"/>
    </xf>
    <xf numFmtId="9" fontId="21" fillId="0" borderId="10" xfId="0" applyNumberFormat="1" applyFont="1" applyBorder="1"/>
    <xf numFmtId="167" fontId="0" fillId="0" borderId="10" xfId="0" applyNumberFormat="1" applyBorder="1"/>
    <xf numFmtId="0" fontId="21" fillId="0" borderId="10" xfId="0" applyFont="1" applyBorder="1"/>
    <xf numFmtId="166" fontId="0" fillId="0" borderId="10" xfId="0" applyNumberFormat="1" applyBorder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66" fontId="0" fillId="0" borderId="0" xfId="0" applyNumberFormat="1" applyBorder="1" applyAlignment="1">
      <alignment vertical="center"/>
    </xf>
    <xf numFmtId="167" fontId="0" fillId="0" borderId="0" xfId="0" applyNumberFormat="1" applyAlignment="1">
      <alignment vertical="center"/>
    </xf>
    <xf numFmtId="0" fontId="16" fillId="0" borderId="0" xfId="0" applyFont="1" applyAlignment="1">
      <alignment horizontal="right"/>
    </xf>
    <xf numFmtId="0" fontId="21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/>
    <xf numFmtId="11" fontId="0" fillId="0" borderId="0" xfId="0" applyNumberFormat="1"/>
    <xf numFmtId="168" fontId="0" fillId="0" borderId="0" xfId="0" applyNumberFormat="1"/>
    <xf numFmtId="168" fontId="20" fillId="0" borderId="0" xfId="0" applyNumberFormat="1" applyFont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8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2" formatCode="0.00"/>
    </dxf>
    <dxf>
      <numFmt numFmtId="26" formatCode="hh:mm:ss"/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Aharoni"/>
        <charset val="177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Charging </a:t>
            </a:r>
            <a:r>
              <a:rPr lang="de-DE" baseline="0"/>
              <a:t> Curve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U [Vrms]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[0]!durationsNamedRange</c:f>
              <c:numCache>
                <c:formatCode>[$-F400]h:mm:ss\ AM/PM</c:formatCode>
                <c:ptCount val="11"/>
                <c:pt idx="0">
                  <c:v>8.1018518518518503E-5</c:v>
                </c:pt>
                <c:pt idx="1">
                  <c:v>1.04166666666667E-4</c:v>
                </c:pt>
                <c:pt idx="2">
                  <c:v>1.2731481481481499E-4</c:v>
                </c:pt>
                <c:pt idx="3">
                  <c:v>1.50462962962963E-4</c:v>
                </c:pt>
                <c:pt idx="4">
                  <c:v>1.7361111111111101E-4</c:v>
                </c:pt>
                <c:pt idx="5">
                  <c:v>1.9675925925925899E-4</c:v>
                </c:pt>
                <c:pt idx="6">
                  <c:v>2.19907407407407E-4</c:v>
                </c:pt>
                <c:pt idx="7">
                  <c:v>2.4305555555555601E-4</c:v>
                </c:pt>
                <c:pt idx="8">
                  <c:v>2.6620370370370399E-4</c:v>
                </c:pt>
                <c:pt idx="9">
                  <c:v>2.89351851851852E-4</c:v>
                </c:pt>
                <c:pt idx="10">
                  <c:v>3.1250000000000001E-4</c:v>
                </c:pt>
              </c:numCache>
            </c:numRef>
          </c:cat>
          <c:val>
            <c:numRef>
              <c:f>[0]!UValuesNamedRange</c:f>
              <c:numCache>
                <c:formatCode>General</c:formatCode>
                <c:ptCount val="11"/>
                <c:pt idx="0">
                  <c:v>13.063000000000001</c:v>
                </c:pt>
                <c:pt idx="1">
                  <c:v>12.708</c:v>
                </c:pt>
                <c:pt idx="2">
                  <c:v>12.698</c:v>
                </c:pt>
                <c:pt idx="3">
                  <c:v>12.733000000000001</c:v>
                </c:pt>
                <c:pt idx="4">
                  <c:v>12.747</c:v>
                </c:pt>
                <c:pt idx="5">
                  <c:v>12.757999999999999</c:v>
                </c:pt>
                <c:pt idx="6">
                  <c:v>12.768000000000001</c:v>
                </c:pt>
                <c:pt idx="7">
                  <c:v>12.776999999999999</c:v>
                </c:pt>
                <c:pt idx="8">
                  <c:v>12.786</c:v>
                </c:pt>
                <c:pt idx="9">
                  <c:v>12.794</c:v>
                </c:pt>
                <c:pt idx="10">
                  <c:v>12.802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9-45FB-BB37-03C4749FCD12}"/>
            </c:ext>
          </c:extLst>
        </c:ser>
        <c:ser>
          <c:idx val="3"/>
          <c:order val="1"/>
          <c:tx>
            <c:v>I [Arms]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[0]!durationsNamedRange</c:f>
              <c:numCache>
                <c:formatCode>[$-F400]h:mm:ss\ AM/PM</c:formatCode>
                <c:ptCount val="11"/>
                <c:pt idx="0">
                  <c:v>8.1018518518518503E-5</c:v>
                </c:pt>
                <c:pt idx="1">
                  <c:v>1.04166666666667E-4</c:v>
                </c:pt>
                <c:pt idx="2">
                  <c:v>1.2731481481481499E-4</c:v>
                </c:pt>
                <c:pt idx="3">
                  <c:v>1.50462962962963E-4</c:v>
                </c:pt>
                <c:pt idx="4">
                  <c:v>1.7361111111111101E-4</c:v>
                </c:pt>
                <c:pt idx="5">
                  <c:v>1.9675925925925899E-4</c:v>
                </c:pt>
                <c:pt idx="6">
                  <c:v>2.19907407407407E-4</c:v>
                </c:pt>
                <c:pt idx="7">
                  <c:v>2.4305555555555601E-4</c:v>
                </c:pt>
                <c:pt idx="8">
                  <c:v>2.6620370370370399E-4</c:v>
                </c:pt>
                <c:pt idx="9">
                  <c:v>2.89351851851852E-4</c:v>
                </c:pt>
                <c:pt idx="10">
                  <c:v>3.1250000000000001E-4</c:v>
                </c:pt>
              </c:numCache>
            </c:numRef>
          </c:cat>
          <c:val>
            <c:numRef>
              <c:f>[0]!IValuesNamedRange</c:f>
              <c:numCache>
                <c:formatCode>General</c:formatCode>
                <c:ptCount val="11"/>
                <c:pt idx="0" formatCode="0.00E+00">
                  <c:v>8.4999999999999999E-6</c:v>
                </c:pt>
                <c:pt idx="1">
                  <c:v>1.2101999999999999</c:v>
                </c:pt>
                <c:pt idx="2">
                  <c:v>1.0931999999999999</c:v>
                </c:pt>
                <c:pt idx="3">
                  <c:v>1.1838</c:v>
                </c:pt>
                <c:pt idx="4">
                  <c:v>1.1839</c:v>
                </c:pt>
                <c:pt idx="5">
                  <c:v>1.1837</c:v>
                </c:pt>
                <c:pt idx="6">
                  <c:v>1.1835</c:v>
                </c:pt>
                <c:pt idx="7">
                  <c:v>1.1842999999999999</c:v>
                </c:pt>
                <c:pt idx="8">
                  <c:v>1.1834</c:v>
                </c:pt>
                <c:pt idx="9">
                  <c:v>1.1835</c:v>
                </c:pt>
                <c:pt idx="10">
                  <c:v>1.1837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9-45FB-BB37-03C4749FCD12}"/>
            </c:ext>
          </c:extLst>
        </c:ser>
        <c:ser>
          <c:idx val="4"/>
          <c:order val="2"/>
          <c:tx>
            <c:v>P [Wrms]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[0]!durationsNamedRange</c:f>
              <c:numCache>
                <c:formatCode>[$-F400]h:mm:ss\ AM/PM</c:formatCode>
                <c:ptCount val="11"/>
                <c:pt idx="0">
                  <c:v>8.1018518518518503E-5</c:v>
                </c:pt>
                <c:pt idx="1">
                  <c:v>1.04166666666667E-4</c:v>
                </c:pt>
                <c:pt idx="2">
                  <c:v>1.2731481481481499E-4</c:v>
                </c:pt>
                <c:pt idx="3">
                  <c:v>1.50462962962963E-4</c:v>
                </c:pt>
                <c:pt idx="4">
                  <c:v>1.7361111111111101E-4</c:v>
                </c:pt>
                <c:pt idx="5">
                  <c:v>1.9675925925925899E-4</c:v>
                </c:pt>
                <c:pt idx="6">
                  <c:v>2.19907407407407E-4</c:v>
                </c:pt>
                <c:pt idx="7">
                  <c:v>2.4305555555555601E-4</c:v>
                </c:pt>
                <c:pt idx="8">
                  <c:v>2.6620370370370399E-4</c:v>
                </c:pt>
                <c:pt idx="9">
                  <c:v>2.89351851851852E-4</c:v>
                </c:pt>
                <c:pt idx="10">
                  <c:v>3.1250000000000001E-4</c:v>
                </c:pt>
              </c:numCache>
            </c:numRef>
          </c:cat>
          <c:val>
            <c:numRef>
              <c:f>[0]!PValuesNamedRange</c:f>
              <c:numCache>
                <c:formatCode>General</c:formatCode>
                <c:ptCount val="11"/>
                <c:pt idx="0">
                  <c:v>1.083E-4</c:v>
                </c:pt>
                <c:pt idx="1">
                  <c:v>15.379</c:v>
                </c:pt>
                <c:pt idx="2">
                  <c:v>13.882</c:v>
                </c:pt>
                <c:pt idx="3">
                  <c:v>15.073</c:v>
                </c:pt>
                <c:pt idx="4">
                  <c:v>15.090999999999999</c:v>
                </c:pt>
                <c:pt idx="5">
                  <c:v>15.102</c:v>
                </c:pt>
                <c:pt idx="6">
                  <c:v>15.111000000000001</c:v>
                </c:pt>
                <c:pt idx="7">
                  <c:v>15.132999999999999</c:v>
                </c:pt>
                <c:pt idx="8">
                  <c:v>15.131</c:v>
                </c:pt>
                <c:pt idx="9">
                  <c:v>15.141999999999999</c:v>
                </c:pt>
                <c:pt idx="10">
                  <c:v>15.154999999999999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9-45FB-BB37-03C4749FCD12}"/>
            </c:ext>
          </c:extLst>
        </c:ser>
        <c:ser>
          <c:idx val="6"/>
          <c:order val="3"/>
          <c:tx>
            <c:v>INT. P [Wh]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[0]!durationsNamedRange</c:f>
              <c:numCache>
                <c:formatCode>[$-F400]h:mm:ss\ AM/PM</c:formatCode>
                <c:ptCount val="11"/>
                <c:pt idx="0">
                  <c:v>8.1018518518518503E-5</c:v>
                </c:pt>
                <c:pt idx="1">
                  <c:v>1.04166666666667E-4</c:v>
                </c:pt>
                <c:pt idx="2">
                  <c:v>1.2731481481481499E-4</c:v>
                </c:pt>
                <c:pt idx="3">
                  <c:v>1.50462962962963E-4</c:v>
                </c:pt>
                <c:pt idx="4">
                  <c:v>1.7361111111111101E-4</c:v>
                </c:pt>
                <c:pt idx="5">
                  <c:v>1.9675925925925899E-4</c:v>
                </c:pt>
                <c:pt idx="6">
                  <c:v>2.19907407407407E-4</c:v>
                </c:pt>
                <c:pt idx="7">
                  <c:v>2.4305555555555601E-4</c:v>
                </c:pt>
                <c:pt idx="8">
                  <c:v>2.6620370370370399E-4</c:v>
                </c:pt>
                <c:pt idx="9">
                  <c:v>2.89351851851852E-4</c:v>
                </c:pt>
                <c:pt idx="10">
                  <c:v>3.1250000000000001E-4</c:v>
                </c:pt>
              </c:numCache>
            </c:numRef>
          </c:cat>
          <c:val>
            <c:numRef>
              <c:f>'Real Blue NG Charge'!#REF!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A79-45FB-BB37-03C4749F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31584"/>
        <c:axId val="407327424"/>
        <c:extLst/>
      </c:lineChart>
      <c:catAx>
        <c:axId val="40733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327424"/>
        <c:crosses val="autoZero"/>
        <c:auto val="1"/>
        <c:lblAlgn val="ctr"/>
        <c:lblOffset val="100"/>
        <c:noMultiLvlLbl val="0"/>
      </c:catAx>
      <c:valAx>
        <c:axId val="407327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3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Charge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[0]!durationsNamedRange</c:f>
              <c:numCache>
                <c:formatCode>[$-F400]h:mm:ss\ AM/PM</c:formatCode>
                <c:ptCount val="11"/>
                <c:pt idx="0">
                  <c:v>8.1018518518518503E-5</c:v>
                </c:pt>
                <c:pt idx="1">
                  <c:v>1.04166666666667E-4</c:v>
                </c:pt>
                <c:pt idx="2">
                  <c:v>1.2731481481481499E-4</c:v>
                </c:pt>
                <c:pt idx="3">
                  <c:v>1.50462962962963E-4</c:v>
                </c:pt>
                <c:pt idx="4">
                  <c:v>1.7361111111111101E-4</c:v>
                </c:pt>
                <c:pt idx="5">
                  <c:v>1.9675925925925899E-4</c:v>
                </c:pt>
                <c:pt idx="6">
                  <c:v>2.19907407407407E-4</c:v>
                </c:pt>
                <c:pt idx="7">
                  <c:v>2.4305555555555601E-4</c:v>
                </c:pt>
                <c:pt idx="8">
                  <c:v>2.6620370370370399E-4</c:v>
                </c:pt>
                <c:pt idx="9">
                  <c:v>2.89351851851852E-4</c:v>
                </c:pt>
                <c:pt idx="10">
                  <c:v>3.1250000000000001E-4</c:v>
                </c:pt>
              </c:numCache>
            </c:numRef>
          </c:cat>
          <c:val>
            <c:numRef>
              <c:f>[0]!chargeCurrentDataNamedRange</c:f>
              <c:numCache>
                <c:formatCode>General</c:formatCode>
                <c:ptCount val="11"/>
                <c:pt idx="0">
                  <c:v>1E-3</c:v>
                </c:pt>
                <c:pt idx="1">
                  <c:v>0.22639999999999999</c:v>
                </c:pt>
                <c:pt idx="2">
                  <c:v>0.82530000000000003</c:v>
                </c:pt>
                <c:pt idx="3">
                  <c:v>1.4757</c:v>
                </c:pt>
                <c:pt idx="4">
                  <c:v>2.1335000000000002</c:v>
                </c:pt>
                <c:pt idx="5">
                  <c:v>2.7911000000000001</c:v>
                </c:pt>
                <c:pt idx="6">
                  <c:v>3.4487000000000001</c:v>
                </c:pt>
                <c:pt idx="7">
                  <c:v>4.1063000000000001</c:v>
                </c:pt>
                <c:pt idx="8">
                  <c:v>4.7640000000000002</c:v>
                </c:pt>
                <c:pt idx="9">
                  <c:v>5.4215</c:v>
                </c:pt>
                <c:pt idx="10">
                  <c:v>6.0792000000000002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A-4FB8-BD22-939373EC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31584"/>
        <c:axId val="407327424"/>
      </c:lineChart>
      <c:catAx>
        <c:axId val="40733158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327424"/>
        <c:crosses val="autoZero"/>
        <c:auto val="1"/>
        <c:lblAlgn val="ctr"/>
        <c:lblOffset val="100"/>
        <c:noMultiLvlLbl val="0"/>
      </c:catAx>
      <c:valAx>
        <c:axId val="4073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3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38101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DBDA4-F20D-4194-AE5A-1B20A8CD0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66674</xdr:rowOff>
    </xdr:from>
    <xdr:to>
      <xdr:col>11</xdr:col>
      <xdr:colOff>38101</xdr:colOff>
      <xdr:row>38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5E290-2A8E-4681-B326-087312BC6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B42CCC-D67C-47F8-ADDC-39FB833426B0}" name="GPMTable" displayName="GPMTable" ref="A1:H13" totalsRowShown="0" headerRowDxfId="8">
  <tableColumns count="8">
    <tableColumn id="1" xr3:uid="{102878C2-262F-4614-927A-5E44EBEE530D}" name="TIMESTAMP" dataDxfId="7"/>
    <tableColumn id="2" xr3:uid="{F6C6ACED-548A-4559-9871-56215FBE346C}" name="TIME" dataDxfId="6"/>
    <tableColumn id="4" xr3:uid="{E5A91F73-45BE-4117-83F8-3E29D936366D}" name="U" dataDxfId="5"/>
    <tableColumn id="5" xr3:uid="{A3C0D07A-9E03-47C4-AF59-8DBD3FB6EBD3}" name="I" dataDxfId="4"/>
    <tableColumn id="6" xr3:uid="{5A3685A6-4B8C-4BEF-BA23-05AED774D432}" name="P" dataDxfId="3"/>
    <tableColumn id="7" xr3:uid="{F4C28021-ECCC-4B28-B56A-4DD4BD8EE4F4}" name="Wh" dataDxfId="2"/>
    <tableColumn id="9" xr3:uid="{1DD407EF-20FB-4BFE-AE94-CE5DE0B41A19}" name="mAh" dataDxfId="1"/>
    <tableColumn id="3" xr3:uid="{D73202D7-A938-458B-8BB2-EE44C71085DF}" name="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8023-8DD7-4CAD-A0C6-86282684EAEC}">
  <dimension ref="A1:H13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85546875" bestFit="1" customWidth="1"/>
    <col min="2" max="2" width="12.28515625" style="1" customWidth="1"/>
    <col min="4" max="4" width="10" style="3" customWidth="1"/>
    <col min="5" max="5" width="7.140625" style="4" customWidth="1"/>
    <col min="6" max="6" width="10" style="3" bestFit="1" customWidth="1"/>
    <col min="7" max="7" width="7.28515625" style="3" bestFit="1" customWidth="1"/>
    <col min="8" max="8" width="9.140625" style="26"/>
    <col min="9" max="9" width="10.85546875" customWidth="1"/>
    <col min="23" max="23" width="9.5703125" bestFit="1" customWidth="1"/>
  </cols>
  <sheetData>
    <row r="1" spans="1:8" ht="36" customHeight="1" x14ac:dyDescent="0.25">
      <c r="A1" s="8" t="s">
        <v>0</v>
      </c>
      <c r="B1" s="9" t="s">
        <v>8</v>
      </c>
      <c r="C1" s="11" t="s">
        <v>7</v>
      </c>
      <c r="D1" s="12" t="s">
        <v>6</v>
      </c>
      <c r="E1" s="11" t="s">
        <v>5</v>
      </c>
      <c r="F1" s="11" t="s">
        <v>9</v>
      </c>
      <c r="G1" s="10" t="s">
        <v>1</v>
      </c>
      <c r="H1" s="27" t="s">
        <v>2</v>
      </c>
    </row>
    <row r="2" spans="1:8" x14ac:dyDescent="0.25">
      <c r="A2" s="24">
        <v>44567</v>
      </c>
      <c r="B2" s="2">
        <v>0.45269675925925923</v>
      </c>
      <c r="C2">
        <v>13.063000000000001</v>
      </c>
      <c r="D2" s="25">
        <v>8.4999999999999999E-6</v>
      </c>
      <c r="E2">
        <v>1.083E-4</v>
      </c>
      <c r="F2" s="25">
        <v>1.2999999999999999E-5</v>
      </c>
      <c r="G2">
        <v>1E-3</v>
      </c>
      <c r="H2" s="26">
        <v>8.1018518518518503E-5</v>
      </c>
    </row>
    <row r="3" spans="1:8" x14ac:dyDescent="0.25">
      <c r="A3" s="24">
        <v>44567</v>
      </c>
      <c r="B3" s="2">
        <v>0.45271990740740736</v>
      </c>
      <c r="C3">
        <v>12.708</v>
      </c>
      <c r="D3">
        <v>1.2101999999999999</v>
      </c>
      <c r="E3">
        <v>15.379</v>
      </c>
      <c r="F3">
        <v>2.9093999999999999E-3</v>
      </c>
      <c r="G3">
        <v>0.22639999999999999</v>
      </c>
      <c r="H3" s="26">
        <v>1.04166666666667E-4</v>
      </c>
    </row>
    <row r="4" spans="1:8" x14ac:dyDescent="0.25">
      <c r="A4" s="24">
        <v>44567</v>
      </c>
      <c r="B4" s="2">
        <v>0.45274305555555555</v>
      </c>
      <c r="C4">
        <v>12.698</v>
      </c>
      <c r="D4">
        <v>1.0931999999999999</v>
      </c>
      <c r="E4">
        <v>13.882</v>
      </c>
      <c r="F4">
        <v>1.0508E-2</v>
      </c>
      <c r="G4">
        <v>0.82530000000000003</v>
      </c>
      <c r="H4" s="26">
        <v>1.2731481481481499E-4</v>
      </c>
    </row>
    <row r="5" spans="1:8" x14ac:dyDescent="0.25">
      <c r="A5" s="24">
        <v>44567</v>
      </c>
      <c r="B5" s="2">
        <v>0.45276620370370368</v>
      </c>
      <c r="C5">
        <v>12.733000000000001</v>
      </c>
      <c r="D5">
        <v>1.1838</v>
      </c>
      <c r="E5">
        <v>15.073</v>
      </c>
      <c r="F5">
        <v>1.8785E-2</v>
      </c>
      <c r="G5">
        <v>1.4757</v>
      </c>
      <c r="H5" s="26">
        <v>1.50462962962963E-4</v>
      </c>
    </row>
    <row r="6" spans="1:8" x14ac:dyDescent="0.25">
      <c r="A6" s="24">
        <v>44567</v>
      </c>
      <c r="B6" s="2">
        <v>0.45278935185185182</v>
      </c>
      <c r="C6">
        <v>12.747</v>
      </c>
      <c r="D6">
        <v>1.1839</v>
      </c>
      <c r="E6">
        <v>15.090999999999999</v>
      </c>
      <c r="F6">
        <v>2.7165000000000002E-2</v>
      </c>
      <c r="G6">
        <v>2.1335000000000002</v>
      </c>
      <c r="H6" s="26">
        <v>1.7361111111111101E-4</v>
      </c>
    </row>
    <row r="7" spans="1:8" x14ac:dyDescent="0.25">
      <c r="A7" s="24">
        <v>44567</v>
      </c>
      <c r="B7" s="2">
        <v>0.45281250000000001</v>
      </c>
      <c r="C7">
        <v>12.757999999999999</v>
      </c>
      <c r="D7">
        <v>1.1837</v>
      </c>
      <c r="E7">
        <v>15.102</v>
      </c>
      <c r="F7">
        <v>3.5550999999999999E-2</v>
      </c>
      <c r="G7">
        <v>2.7911000000000001</v>
      </c>
      <c r="H7" s="26">
        <v>1.9675925925925899E-4</v>
      </c>
    </row>
    <row r="8" spans="1:8" x14ac:dyDescent="0.25">
      <c r="A8" s="24">
        <v>44567</v>
      </c>
      <c r="B8" s="2">
        <v>0.45283564814814814</v>
      </c>
      <c r="C8">
        <v>12.768000000000001</v>
      </c>
      <c r="D8">
        <v>1.1835</v>
      </c>
      <c r="E8">
        <v>15.111000000000001</v>
      </c>
      <c r="F8">
        <v>4.3943999999999997E-2</v>
      </c>
      <c r="G8">
        <v>3.4487000000000001</v>
      </c>
      <c r="H8" s="26">
        <v>2.19907407407407E-4</v>
      </c>
    </row>
    <row r="9" spans="1:8" x14ac:dyDescent="0.25">
      <c r="A9" s="24">
        <v>44567</v>
      </c>
      <c r="B9" s="2">
        <v>0.45285879629629627</v>
      </c>
      <c r="C9">
        <v>12.776999999999999</v>
      </c>
      <c r="D9">
        <v>1.1842999999999999</v>
      </c>
      <c r="E9">
        <v>15.132999999999999</v>
      </c>
      <c r="F9">
        <v>5.2342E-2</v>
      </c>
      <c r="G9">
        <v>4.1063000000000001</v>
      </c>
      <c r="H9" s="26">
        <v>2.4305555555555601E-4</v>
      </c>
    </row>
    <row r="10" spans="1:8" x14ac:dyDescent="0.25">
      <c r="A10" s="24">
        <v>44567</v>
      </c>
      <c r="B10" s="2">
        <v>0.45288194444444446</v>
      </c>
      <c r="C10">
        <v>12.786</v>
      </c>
      <c r="D10">
        <v>1.1834</v>
      </c>
      <c r="E10">
        <v>15.131</v>
      </c>
      <c r="F10">
        <v>6.0748999999999997E-2</v>
      </c>
      <c r="G10">
        <v>4.7640000000000002</v>
      </c>
      <c r="H10" s="26">
        <v>2.6620370370370399E-4</v>
      </c>
    </row>
    <row r="11" spans="1:8" x14ac:dyDescent="0.25">
      <c r="A11" s="24">
        <v>44567</v>
      </c>
      <c r="B11" s="2">
        <v>0.4529050925925926</v>
      </c>
      <c r="C11">
        <v>12.794</v>
      </c>
      <c r="D11">
        <v>1.1835</v>
      </c>
      <c r="E11">
        <v>15.141999999999999</v>
      </c>
      <c r="F11">
        <v>6.9157999999999997E-2</v>
      </c>
      <c r="G11">
        <v>5.4215</v>
      </c>
      <c r="H11" s="26">
        <v>2.89351851851852E-4</v>
      </c>
    </row>
    <row r="12" spans="1:8" x14ac:dyDescent="0.25">
      <c r="A12" s="24">
        <v>44567</v>
      </c>
      <c r="B12" s="2">
        <v>0.45292824074074073</v>
      </c>
      <c r="C12">
        <v>12.802</v>
      </c>
      <c r="D12">
        <v>1.1837</v>
      </c>
      <c r="E12">
        <v>15.154999999999999</v>
      </c>
      <c r="F12">
        <v>7.7575000000000005E-2</v>
      </c>
      <c r="G12">
        <v>6.0792000000000002</v>
      </c>
      <c r="H12" s="26">
        <v>3.1250000000000001E-4</v>
      </c>
    </row>
    <row r="13" spans="1:8" x14ac:dyDescent="0.25">
      <c r="A13" s="24">
        <v>44567</v>
      </c>
      <c r="B13" s="2">
        <v>0.45295138888888892</v>
      </c>
      <c r="C13">
        <v>12.81</v>
      </c>
      <c r="D13">
        <v>1.1838</v>
      </c>
      <c r="E13">
        <v>15.164999999999999</v>
      </c>
      <c r="F13">
        <v>8.5997000000000004E-2</v>
      </c>
      <c r="G13">
        <v>6.7367999999999997</v>
      </c>
      <c r="H13" s="26">
        <v>3.3564814814814801E-4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5253-E83A-446A-8259-C59206E66D49}">
  <dimension ref="M4:Q28"/>
  <sheetViews>
    <sheetView workbookViewId="0">
      <selection activeCell="P22" sqref="P22"/>
    </sheetView>
  </sheetViews>
  <sheetFormatPr defaultRowHeight="15" x14ac:dyDescent="0.25"/>
  <cols>
    <col min="14" max="14" width="10.140625" bestFit="1" customWidth="1"/>
    <col min="17" max="17" width="18.140625" bestFit="1" customWidth="1"/>
  </cols>
  <sheetData>
    <row r="4" spans="13:17" x14ac:dyDescent="0.25">
      <c r="P4" s="21" t="s">
        <v>20</v>
      </c>
    </row>
    <row r="5" spans="13:17" x14ac:dyDescent="0.25">
      <c r="M5" s="17" t="s">
        <v>11</v>
      </c>
      <c r="N5" s="6">
        <f>MAX(DATA!C:C)</f>
        <v>13.063000000000001</v>
      </c>
      <c r="O5" s="18" t="s">
        <v>10</v>
      </c>
      <c r="P5" s="19">
        <f>VLOOKUP(N5,DATA!C:H,6,FALSE)</f>
        <v>8.1018518518518503E-5</v>
      </c>
      <c r="Q5" s="18" t="s">
        <v>21</v>
      </c>
    </row>
    <row r="6" spans="13:17" x14ac:dyDescent="0.25">
      <c r="M6" s="17" t="s">
        <v>12</v>
      </c>
      <c r="N6" s="6">
        <f>MIN(DATA!C:C)</f>
        <v>12.698</v>
      </c>
      <c r="O6" s="18" t="s">
        <v>10</v>
      </c>
      <c r="P6" s="19">
        <f>VLOOKUP(N6,DATA!C:H,6,FALSE)</f>
        <v>1.2731481481481499E-4</v>
      </c>
      <c r="Q6" s="18" t="s">
        <v>22</v>
      </c>
    </row>
    <row r="7" spans="13:17" x14ac:dyDescent="0.25">
      <c r="M7" s="17" t="s">
        <v>13</v>
      </c>
      <c r="N7" s="6">
        <f>MAX(DATA!D:D)</f>
        <v>1.2101999999999999</v>
      </c>
      <c r="O7" s="18" t="s">
        <v>3</v>
      </c>
      <c r="P7" s="19">
        <f>VLOOKUP(N7,DATA!D:H,5,FALSE)</f>
        <v>1.04166666666667E-4</v>
      </c>
      <c r="Q7" s="18" t="s">
        <v>22</v>
      </c>
    </row>
    <row r="8" spans="13:17" x14ac:dyDescent="0.25">
      <c r="M8" s="17" t="s">
        <v>14</v>
      </c>
      <c r="N8" s="7">
        <f>MIN(DATA!D:D)</f>
        <v>8.4999999999999999E-6</v>
      </c>
      <c r="O8" s="18" t="s">
        <v>3</v>
      </c>
      <c r="P8" s="19">
        <f>VLOOKUP(N8,DATA!D:H,5,FALSE)</f>
        <v>8.1018518518518503E-5</v>
      </c>
      <c r="Q8" s="18" t="s">
        <v>21</v>
      </c>
    </row>
    <row r="9" spans="13:17" x14ac:dyDescent="0.25">
      <c r="M9" s="17" t="s">
        <v>15</v>
      </c>
      <c r="N9" s="6">
        <f>MAX(DATA!E:E)</f>
        <v>15.379</v>
      </c>
      <c r="O9" s="18" t="s">
        <v>4</v>
      </c>
      <c r="P9" s="19">
        <f>VLOOKUP(N9,DATA!E:H,4,FALSE)</f>
        <v>1.04166666666667E-4</v>
      </c>
      <c r="Q9" s="18" t="s">
        <v>23</v>
      </c>
    </row>
    <row r="10" spans="13:17" x14ac:dyDescent="0.25">
      <c r="M10" s="17"/>
      <c r="N10" s="6"/>
      <c r="O10" s="18"/>
      <c r="P10" s="5"/>
      <c r="Q10" s="23"/>
    </row>
    <row r="11" spans="13:17" x14ac:dyDescent="0.25">
      <c r="M11" s="17" t="s">
        <v>16</v>
      </c>
      <c r="N11" s="20">
        <f>MAX(DATA!G:G)</f>
        <v>6.7367999999999997</v>
      </c>
      <c r="O11" s="18" t="s">
        <v>18</v>
      </c>
      <c r="P11" s="19">
        <f>VLOOKUP(N11,DATA!G:H,2,FALSE)</f>
        <v>3.3564814814814801E-4</v>
      </c>
      <c r="Q11" s="18" t="s">
        <v>21</v>
      </c>
    </row>
    <row r="12" spans="13:17" x14ac:dyDescent="0.25">
      <c r="M12" s="17" t="s">
        <v>17</v>
      </c>
      <c r="N12" s="6">
        <f>MIN(DATA!G:G)</f>
        <v>1E-3</v>
      </c>
      <c r="O12" s="18" t="s">
        <v>18</v>
      </c>
      <c r="P12" s="19">
        <f>VLOOKUP(N12,DATA!G:H,2,FALSE)</f>
        <v>8.1018518518518503E-5</v>
      </c>
      <c r="Q12" s="18" t="s">
        <v>22</v>
      </c>
    </row>
    <row r="16" spans="13:17" x14ac:dyDescent="0.25">
      <c r="M16" s="22"/>
    </row>
    <row r="17" spans="13:16" x14ac:dyDescent="0.25">
      <c r="M17" s="22"/>
      <c r="N17" s="24"/>
    </row>
    <row r="24" spans="13:16" x14ac:dyDescent="0.25">
      <c r="M24" s="28" t="s">
        <v>19</v>
      </c>
      <c r="N24" s="28"/>
      <c r="O24" s="28"/>
      <c r="P24" s="28"/>
    </row>
    <row r="25" spans="13:16" x14ac:dyDescent="0.25">
      <c r="M25" s="13">
        <v>0.25</v>
      </c>
      <c r="N25" s="14">
        <f>DIAGRAM!$N$11*M25</f>
        <v>1.6841999999999999</v>
      </c>
      <c r="O25" s="15" t="s">
        <v>1</v>
      </c>
      <c r="P25" s="16">
        <f>VLOOKUP(N25,DATA!G:H,2,TRUE)</f>
        <v>1.50462962962963E-4</v>
      </c>
    </row>
    <row r="26" spans="13:16" x14ac:dyDescent="0.25">
      <c r="M26" s="13">
        <v>0.5</v>
      </c>
      <c r="N26" s="14">
        <f>DIAGRAM!$N$11*M26</f>
        <v>3.3683999999999998</v>
      </c>
      <c r="O26" s="15" t="s">
        <v>1</v>
      </c>
      <c r="P26" s="16">
        <f>VLOOKUP(N26,DATA!G:H,2,TRUE)</f>
        <v>1.9675925925925899E-4</v>
      </c>
    </row>
    <row r="27" spans="13:16" x14ac:dyDescent="0.25">
      <c r="M27" s="13">
        <v>0.75</v>
      </c>
      <c r="N27" s="14">
        <f>DIAGRAM!$N$11*M27</f>
        <v>5.0526</v>
      </c>
      <c r="O27" s="15" t="s">
        <v>1</v>
      </c>
      <c r="P27" s="16">
        <f>VLOOKUP(N27,DATA!G:H,2,TRUE)</f>
        <v>2.6620370370370399E-4</v>
      </c>
    </row>
    <row r="28" spans="13:16" x14ac:dyDescent="0.25">
      <c r="M28" s="13">
        <v>1</v>
      </c>
      <c r="N28" s="14">
        <f>DIAGRAM!$N$11*M28</f>
        <v>6.7367999999999997</v>
      </c>
      <c r="O28" s="15" t="s">
        <v>1</v>
      </c>
      <c r="P28" s="16">
        <f>VLOOKUP(DIAGRAM!$N$8,DATA!D:H,5,FALSE)</f>
        <v>8.1018518518518503E-5</v>
      </c>
    </row>
  </sheetData>
  <mergeCells count="1">
    <mergeCell ref="M24:P2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Cipressi</cp:lastModifiedBy>
  <dcterms:created xsi:type="dcterms:W3CDTF">2021-11-25T09:45:37Z</dcterms:created>
  <dcterms:modified xsi:type="dcterms:W3CDTF">2022-07-26T21:00:12Z</dcterms:modified>
</cp:coreProperties>
</file>