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536" documentId="13_ncr:1_{89A5CB98-93EB-451E-A012-FBFD01AD492F}" xr6:coauthVersionLast="47" xr6:coauthVersionMax="47" xr10:uidLastSave="{A923FD57-5FD6-49C3-8D26-017E2E90FBE9}"/>
  <bookViews>
    <workbookView xWindow="-120" yWindow="-120" windowWidth="29040" windowHeight="15840" tabRatio="500"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C4" i="9"/>
  <c r="B4" i="9"/>
  <c r="D4" i="9" s="1"/>
  <c r="G4" i="9" s="1"/>
  <c r="G17" i="10"/>
  <c r="F17" i="10"/>
  <c r="C17" i="10"/>
  <c r="B17" i="10"/>
  <c r="G16" i="10"/>
  <c r="G18" i="10" s="1"/>
  <c r="F16" i="10"/>
  <c r="F18" i="10" s="1"/>
  <c r="C16" i="10"/>
  <c r="C18" i="10"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8" i="8" s="1"/>
  <c r="E25" i="8"/>
  <c r="E10" i="8"/>
  <c r="E11" i="8"/>
  <c r="E12" i="8"/>
  <c r="E14" i="8"/>
  <c r="E9" i="8"/>
  <c r="H6" i="9" l="1"/>
  <c r="D58" i="6"/>
  <c r="G58" i="6"/>
  <c r="F58" i="6"/>
  <c r="F59" i="6" s="1"/>
  <c r="C5" i="9" s="1"/>
  <c r="C58" i="6"/>
  <c r="C59" i="6" s="1"/>
  <c r="I58" i="6"/>
  <c r="J58" i="6"/>
  <c r="I59" i="6" l="1"/>
  <c r="C6" i="9" s="1"/>
  <c r="E8" i="8" l="1"/>
  <c r="D15" i="8"/>
  <c r="E21" i="8"/>
  <c r="B5" i="9" s="1"/>
  <c r="D5" i="9" s="1"/>
  <c r="G5" i="9" s="1"/>
  <c r="E35" i="8"/>
  <c r="E36" i="8"/>
  <c r="E37" i="8"/>
  <c r="E38" i="8"/>
  <c r="E39" i="8"/>
  <c r="E43" i="8" l="1"/>
  <c r="E15" i="8"/>
  <c r="B6" i="9"/>
  <c r="D6" i="9" s="1"/>
  <c r="G6" i="9" s="1"/>
</calcChain>
</file>

<file path=xl/sharedStrings.xml><?xml version="1.0" encoding="utf-8"?>
<sst xmlns="http://schemas.openxmlformats.org/spreadsheetml/2006/main" count="403" uniqueCount="216">
  <si>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</si>
  <si>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</si>
  <si>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</si>
  <si>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</si>
  <si>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</si>
  <si>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</si>
  <si>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</si>
  <si>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</si>
  <si>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</si>
  <si>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</si>
  <si>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</si>
  <si>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</si>
  <si>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</si>
  <si>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</si>
  <si>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</si>
  <si>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</si>
  <si>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</si>
  <si>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</si>
  <si>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</si>
  <si>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</si>
  <si>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</si>
  <si>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</si>
  <si>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Chronomoter component a beaucoup de logiques. Les components devraient avoir le minimum de logique possible.   </t>
  </si>
  <si>
    <t xml:space="preserve">chatbox.component ne devrait pas s'occuper d'ecouter les events sockets et gerer la logique du chatbox
Faut separer cette logique dans un autre service
idem pour differences found </t>
  </si>
  <si>
    <t xml:space="preserve">il faut minimiser les responsabilités dans les pages et laisser la communication avec le serveur dans les conttrollers 
</t>
  </si>
  <si>
    <t>1.2 Arborescence</t>
  </si>
  <si>
    <t>Le projet respecte une arborescence de fichier claire,uniforme et structurée.
Les noms de fichiers et dossiers respectent le format kebab-case.</t>
  </si>
  <si>
    <t xml:space="preserve">Groupez les services du client et du serveur dans des folders pour garder une structure claire et uniforme. 
- Arboresence pas bien structurée dans le serveur </t>
  </si>
  <si>
    <t>services/utilities?
client/classses devrait regroper les classes en folders 
server/model?
Ok pour le reste</t>
  </si>
  <si>
    <t xml:space="preserve">good job </t>
  </si>
  <si>
    <t>Sous-total</t>
  </si>
  <si>
    <t>2. Classe</t>
  </si>
  <si>
    <t>MOD</t>
  </si>
  <si>
    <t>2.1 Responsabilité</t>
  </si>
  <si>
    <t>La classe n'a qu'une responsabilitée.</t>
  </si>
  <si>
    <t>PassGameData est inutile</t>
  </si>
  <si>
    <t>Votre Classic1v1 a des responsabilités qui ne fonctionnent pas bien ensemble. La gestion du lobby ne devrait pas ce faire dans cette classe, considérant que ce comportement doit être réutiliser ailleurs qu'en classic 1v1
PassGameData est inutile</t>
  </si>
  <si>
    <t>Bon travail!</t>
  </si>
  <si>
    <t>2.2 Attributs</t>
  </si>
  <si>
    <t>La classe comporte uniquement des attributs utilisés.
La classe comporte uniquement des attributs qui sont des états de la classe.
La classe ne comporte pas d'attribut utilisé seulement dans les tests.</t>
  </si>
  <si>
    <t>Ok</t>
  </si>
  <si>
    <t>ok</t>
  </si>
  <si>
    <t>2.3 Accessibilité</t>
  </si>
  <si>
    <t>La classe minimise l'accessibilité des membres. (Bonne utilisation de public/private/protected pour les attributs et les fonctions)
Les méthodes get/set font une validation quelconque sur les attributs privés.</t>
  </si>
  <si>
    <t>requestServerCheck devrait etre private
calculateErrorCoordinate devrait être private.
isValidImage devrait être private.
Vous devriez revoir l'accessibilité des membres.</t>
  </si>
  <si>
    <t>2.4 Couplage</t>
  </si>
  <si>
    <t>La classe minimise le couplage aux autres classes.
La classe minimise les longues chaînes d'appels (ex : foo.bar.baz.foo)</t>
  </si>
  <si>
    <t>Bon travail</t>
  </si>
  <si>
    <t>ToolBarComponent est trop couplé
ChatBoxGomponent
ClassicSelectionPageComponent trop de complage
GameCreationPageComponent</t>
  </si>
  <si>
    <t>GamePageComponent, PlayAreaComponent, GameCreationPageComponent trop de couplage</t>
  </si>
  <si>
    <t>2.5 Valeur par défaut</t>
  </si>
  <si>
    <t>La classe initialise tous ses attributs de la même façon. Soit à la définition, soit dans le constructeur.</t>
  </si>
  <si>
    <t>Parfois vous initialisez à la définition, parfois dans le constructeur. Voir GamePageComponent en exemple.</t>
  </si>
  <si>
    <t>ForeGroundDataService newEventEmitter dans le constructeur
DifferenceManager this.foundDifferences
startTime Date()
Player</t>
  </si>
  <si>
    <t>ReplayAreaComponent vs le reste
SoundService vs le reste</t>
  </si>
  <si>
    <t>3. Fonctions et méthodes</t>
  </si>
  <si>
    <t>3.1 Utilité</t>
  </si>
  <si>
    <t>La fonction est utilie et non-triviale.
La fonction ne peut pas être fragmenté en plusieurs fonctions.
La fonction n'a pas une longueur trop grande.</t>
  </si>
  <si>
    <t>findDifferences trop complexe
updateFollowingline trop complexe
storeCard trop complexe</t>
  </si>
  <si>
    <t>Votre code est toujours trop complexe</t>
  </si>
  <si>
    <t>3.2 Paramètres</t>
  </si>
  <si>
    <t>La fonction possède le moins de paramètres possibles en entrée.
La fonction possède uniquement des paramètres d'entrée qui sont utilisés.</t>
  </si>
  <si>
    <t>getDifferenceValue a trop de param</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</si>
  <si>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</si>
  <si>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</si>
  <si>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</si>
  <si>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</si>
  <si>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</si>
  <si>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Vous avez des return await redondant. Vous pouvez simplement returné</t>
  </si>
  <si>
    <t>4.3 Message d'erreur</t>
  </si>
  <si>
    <t>Le message d'erreur est précis et compréhensible par l'utilisateur moyen.</t>
  </si>
  <si>
    <t>5. Variables et constantes</t>
  </si>
  <si>
    <t>5.1 Groupement</t>
  </si>
  <si>
    <t>Les constantes sont regroupées ensemble en groupes logiques.</t>
  </si>
  <si>
    <t>Les constantes doivent être dans des fichiers de contantes. Ex: ImagePickerComponent. 
.game.selection.constants ne devraient pas etre dans le root .</t>
  </si>
  <si>
    <t xml:space="preserve">server: general.constants.ts?
OK pour le client </t>
  </si>
  <si>
    <t xml:space="preserve">Tres bien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</si>
  <si>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</si>
  <si>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</si>
  <si>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</si>
  <si>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</si>
  <si>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const step dans draw.service?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</si>
  <si>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</si>
  <si>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</si>
  <si>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</si>
  <si>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</si>
  <si>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</si>
  <si>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</si>
  <si>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</si>
  <si>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</si>
  <si>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</si>
  <si>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les endroits où vous utilisez ===undefined ca peut etre simplifié ( ex: game.gateway.ts) </t>
  </si>
  <si>
    <t>OK</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</si>
  <si>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</si>
  <si>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</si>
  <si>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</si>
  <si>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</si>
  <si>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</si>
  <si>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</si>
  <si>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Ex: limited-time-coop.ts</t>
  </si>
  <si>
    <t>7.3 Enum</t>
  </si>
  <si>
    <t>Le code utilise des enum lorsque c'est pertinent.</t>
  </si>
  <si>
    <t>Enum pas dans un fichiers des enum. Ex: ImageIndex</t>
  </si>
  <si>
    <t>Vous devez mettre vos enums dans un folder de enums</t>
  </si>
  <si>
    <t>7.4 Classe et interface</t>
  </si>
  <si>
    <t>Le code n'utilise pas d'objets anonymes JS et priorise les classes et les interfaces.</t>
  </si>
  <si>
    <t>Utilisation du &lt;any&gt;</t>
  </si>
  <si>
    <t>7.5 Duplication</t>
  </si>
  <si>
    <t>Il n'y a pas de duplication de code.</t>
  </si>
  <si>
    <t>7.6 ESLint</t>
  </si>
  <si>
    <t>Il n'y a pas de "eslint:disable" non justifiés dans le code.
L'utilisation limitée de eslint:disable est tolérée dans les fichiers de test (.spec.ts). (Exemple : nombres magiques)</t>
  </si>
  <si>
    <t xml:space="preserve">
/* eslint-disable @typescript-eslint/no-explicit-any */
</t>
  </si>
  <si>
    <t>7.7 Complexité</t>
  </si>
  <si>
    <t>Le code minimise la complexité cyclomatique. (Exemple : plusieurs if/else ou boucles for imbriqués, opérations complexes, etc.)</t>
  </si>
  <si>
    <t>Voir Classic1v1, ClassicSingleplayer, GameInterface</t>
  </si>
  <si>
    <t xml:space="preserve">switch case complexe: limitedTimeCoopMode, limitedTimeSingleplayer. 
Dans GamePageComponent --&gt; ngOnInit
Aussi, rien n'a changé depuis le sprint 2 dans Classic1v1, </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</si>
  <si>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</si>
  <si>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</si>
  <si>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Les constantes doivent être dans des fichiers de contantes. Ex: ImagePickerComponent</t>
  </si>
  <si>
    <t xml:space="preserve">GameInterface est une classe ce qui n'est pas correcte.
Incorrecte nomenclature : PassGameDataService </t>
  </si>
  <si>
    <t>limitedTimeCoopMode, limitedTimeSingleplayer --&gt; Ne représente pas ce que fait la fonction.
Vos messages d'erreurs et alertes coté client devront être dans des contantes, ex: ImagePickerComponent.</t>
  </si>
  <si>
    <t>7.8 Performance</t>
  </si>
  <si>
    <t>Le logiciel a une performance acceptable.</t>
  </si>
  <si>
    <t>Bon en général</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</si>
  <si>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</si>
  <si>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</si>
  <si>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</si>
  <si>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</si>
  <si>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</si>
  <si>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</si>
  <si>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</si>
  <si>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Voir la date des branches</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</si>
  <si>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</si>
  <si>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</si>
  <si>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</si>
  <si>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</si>
  <si>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</si>
  <si>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</si>
  <si>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</si>
  <si>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</si>
  <si>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</si>
  <si>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</si>
  <si>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</si>
  <si>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</si>
  <si>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</si>
  <si>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Caroussel ne fonctionne pas dans Configuration, OK pour le reste</t>
  </si>
  <si>
    <t>1.4 Vue de création de jeu - modification de l'arrière plan</t>
  </si>
  <si>
    <t>BUG: L'anciene image persiste à la creation d'un nouveau jeu</t>
  </si>
  <si>
    <t>1.5 Système de détection de différences</t>
  </si>
  <si>
    <t>Le système ne gère par des images avec moins que 3 ou plus que 12 différences. Possible de générer une fiche avec 0 différences
Le système génère trop d'images temporaires/non nécessaires.</t>
  </si>
  <si>
    <t>1.6 Vue de jeu en solo</t>
  </si>
  <si>
    <t>Username non affiché, OK pour le reste</t>
  </si>
  <si>
    <t>1.7 Mode classique en solo</t>
  </si>
  <si>
    <t>Certaines différences ne sont pas détectée
Vous avez des artéfacts dans vos images
Vous ne gérez pas le spam de la souris
Bug du 3 secondes avant de pouvoir jouer
Vous avez un bug au niveau de l'incrématation du compteur de différence et de la fin de la partie.
Votre differenceManager n'est pas testé
Votre class classic singleplayer n'est pas testé
Votre SinglePlayerLobby n'est pas testé
Votre gamegateway n'est pas testé
GameAuthority pas testé</t>
  </si>
  <si>
    <t>Note finale pour le sprint</t>
  </si>
  <si>
    <t>Pénalités</t>
  </si>
  <si>
    <t>Crash</t>
  </si>
  <si>
    <t>Erreur de build</t>
  </si>
  <si>
    <t>Votre dépendence client de @angular/cdk plante votre npm install/npm ci</t>
  </si>
  <si>
    <t>2.1 Vue de création de jeu - modification de l'avant-plan</t>
  </si>
  <si>
    <t>2.2 Créer et Joindre une partie un contre un</t>
  </si>
  <si>
    <t>Message de Joindre pas bon , 
"En attente de joueurs" , devraient etre adapté au Join
OK pour le reste</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</si>
  <si>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</si>
  <si>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</si>
  <si>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</si>
  <si>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</si>
  <si>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</si>
  <si>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</si>
  <si>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</si>
  <si>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</si>
  <si>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RACHAD</t>
  </si>
  <si>
    <t>Bon travail au niveau des fonctionnalités!</t>
  </si>
  <si>
    <t>3.2 Remise des données à leur état initial</t>
  </si>
  <si>
    <t>3.3 Vue de Configuration - constantes de jeu</t>
  </si>
  <si>
    <t>Bon travail au niveau des fonctionnalités!
Bon travail au niveau des tests!</t>
  </si>
  <si>
    <t>3.4 Indices de jeu</t>
  </si>
  <si>
    <t>AHMED</t>
  </si>
  <si>
    <t xml:space="preserve">Bon travail au niveau des fonctionnalités!
Il manque de la couverture dans hint-service mais good job qd même. </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</si>
  <si>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</si>
  <si>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</si>
  <si>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</si>
  <si>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</si>
  <si>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</si>
  <si>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</si>
  <si>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</si>
  <si>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</si>
  <si>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1 Introduction /1</t>
  </si>
  <si>
    <t>Bien</t>
  </si>
  <si>
    <t>1 Introduction (commentaires)</t>
  </si>
  <si>
    <t>Très bien</t>
  </si>
  <si>
    <t>2 Vue des cas d'utilisation /5</t>
  </si>
  <si>
    <t>2 Communication client-serveur /7</t>
  </si>
  <si>
    <t xml:space="preserve">Problèmes de notation UML : manque les acteurs dans plusieurs de vos diagrammes. Manque la délimitation de votre système.
Vos CUs ont trop d'information : le but d'un diagramme de CU c'est de montrer les cas principaux et ne pas aller dans les détails d'implémentation. Plusieurs de vos diagrammes se rapprochent à des diagrammes de séquences.
Page 5, CU-1.0 : CU-1.2 et 1.3 devraient être mis ensemble. CU-1.3.1 sont trop bas niveau
Page 5, CU-2.0 : CU-2.1 à retirer. CU-2.2 seulement valide en mode Classique
Page 5, CU-3.0 : ça devrait être des relations "extend". CU-3.2 : trop précis, ça devrait être l'affichage de toutes les actions.
Page 6 : trop de duplication avec la page 4. Tout ceci aurait dû être 1 diagramme. CU-3.0 est un détail d'implémentation à retirer.
Page 6 CU-2.0 : ce sont des détails d'implémentation, à retirer. Porte à confusion puisque les meilleurs temps ne sont pas disponibles en temps limité
Page 7. CU-3.0 et CU-4.0 : ce sont des détails d'implémentation, à retirer. Tout ça aurait dû être présenté dans 1 seul diagramme. Pourquoi utiliser de la généralisation dans un cas et "include" dans l'autre ?
Page 8 : le CU-1.0, 3.0 et 5.0 à retirer.  
Page 8 CU-2.0, Page 9 : ce sont des détails d'implémentation, à retirer. Seulement les CUs principaux aurait du être dans un 1 seul diagramme.
Pages 10 et 11 : même commentaires que plus haut. Tous les détails d'implémentation sont à retirer.
Page 12 : il n'y a pas de meilleurs temps pour le mode temps limité.
Page 13 : CU-2.1.1 est un détail d'implémentation qui ne devrait pas être dans un diagramme de CUs.
Pages 13 à 15 : même commentaires que plus haut. Tous les détails d'implémentation sont à retirer.
Pages 16 : à retirer. Vous ne faites que décrire la séquence des actions à faire.
Section à revoir : plus de 2/3 de la section est à retirer puisque vous présentez des détails d'implémentation. Certaines fonctionnalités comme les meilleurs temps ne sont pas bien compris.
</t>
  </si>
  <si>
    <t>2.1 : CU-1.0 est présenté du point de vue du serveur, mais  les autres présentent le point de vue du client. Mauvais noms de CUs : 2.0 devrait être "Activer le mode triche". CU-5.0 n'est pas clair : il y a des messages affichés en solo et 1v1 (erreur, différence trouvée, etc). CU-6.0 devrait être "Visionner la reprise vidéo". CU-7.0 est un détail d'implémentation et pas un CU valide.
2.2 : trop de duplication avec 2.1. Ça aurait dû être 1 seul diagramme avec une indication pour la reprise pour le mode classique.
2.3 : CU-2.0 formulé différement des autres. CU-3.0 devrait indiquer la pause/jouer aussi.
2.4 : CU-3.0 formulé différement des autres : spécifier les modes n'est pas utilie.
2.5 : CU-2.0 représente le même cas que CU-1.0. CU-5.0 est un détail d'implémentation. CU-4.0 est une action du serveur et non du client.
2.6 : CU-4.0 représente le même cas que CU-3.0. CU-3.0 est un détail d'implémentation. 
2.7 : tous les cas devraient "extend" le CU-2.0
2.8 : CU-1.0 devrait être lié au serveur aussi.
2.9 : les CUs présentent le même cas. Diagramme trivial.
2.10 : il faut un 2e acteur et non seulement un commentaire dans le CU. CU-3.0 même chose que CU-2.0
Section mieux présentée que la remise initiale, mais beaucoup de petits problèmes dans chaque diagramme présenté. Vous avez encore trop de détails d'implémentation.</t>
  </si>
  <si>
    <t>Vous devriez être plus exhaustif dans la description des fonctionnalités. Nous nous attendions à une section présentant l'ensemble des fonctionnalités principales du projet. Vous n'avez jamais mentionné la création d'une partie, ni décrit les fonctionnalités du sprint 3.
Vous devriez décrire davantage la communication WS dans le contexte d'une partie.</t>
  </si>
  <si>
    <t>La lecture de votre dernier paragraphe est particulièrement difficile. On ne vous demandait pas d'expliquer si en détail l'implémentation.
Vous ne justifier pas l'utilisation des différents protocoles dans votre architecture.
Tout faire par WS est très problématique. Vous deviez justifier pour chaque fonctionnalité de votre projet le protocole utilisé et les raisons.</t>
  </si>
  <si>
    <t>3 Vue des processus /6</t>
  </si>
  <si>
    <t>3 Description des paquets /12</t>
  </si>
  <si>
    <t xml:space="preserve">Vous ne semblez pas avoir compris le but d'un diagramme de séquence. Vous devez présenter les événements haut niveau et non simplement donner la séquence des fonctions à appeler dans votre code. 
Page 17 : il manque la condition d'aucune fiche restante pour la fin de votre boucle. Il n'y a pas de reprise vidéo à la fin du temps limité. La notation UML est cependant très bien maîtrisée
Page 18 :Il devrait avoir au moins 1 message ou une séquence entre le début et la séquence d'abandon pour le jeu (peut être un simple [loop] avec playGame()) : toute la page 19 est un duplicat de la page 17 et devrait être retirée. Si le joueur b abandonne, joueur a devrait être averti : la séquence ne peut pas se terminer avec changeToSoloGame() à GamePage.
Page 20 message globaux : manque l'acteur qui représente le joueur ou les autres joueurs en état de partie. Aucun message de retour de GameInterface à Chatbox pour le nouveau message global à la toute fin (quel est le but à "global message sent" ?)
Page 21 : il manque un message de retour vers User après que les constantes aient été obtenues du Serveur. Manque un message de User à ConfigPage pour modifier les constantes. requestGameConstants() laisse entendu que c'est une action de visionnement seulement.
Page 22 : la reprise vidéo sauvegarde plus que les clicks durant une partie. Le changement de vitesse et  play/pause sont des [opt] et non des [alt]. Notation [alt] correcte pour la vitesse, mais peut être simplifié en 1 seul [opt] avec un message changeSpeed()
Page 23 : ne pas mettre des codes HTTP dans un diagramme de séquence : c'est trop bas niveau. La supression d'un ou tous les jeux est une séquence différence que l'historique. Vous n'avez aucune séquence pour la suppression de l'historique en soi.
Page 24 : l'utilisation de MongoDB est imposée pour les meilleurs temps, mais il n'y a aucune référence à MongoDB contrairement à la page 23.
Globalement cette section est bien faite au niveaux de la notation UML, mais il y a un manque clair de compréhension des fonctionnalités demandées au Sprint 3.  
</t>
  </si>
  <si>
    <t>3.1 : encore très bas niveau et trop proche de code, mais mieux que la remise initiale. Manque la notion de pénalité de 1s en cas d'erreur : "processError()" est trop vague. Que veut dire le message "create" vers la fin de la séquence ?
3.2 : très bien. Manque un message de retour vers a:User pour l'informer qu'il est en mode solo en cas d'abandon.
3.3 :  manque l'acteur qui représente le joueur ou les autres joueurs. Quelle est la différence entre global_message et record_beater ? Dans votre projet, il y a 1 seul message global et c'est record_beater : la 2e partie de votre séquence n'est pas nécessaire.
3.4 : la boite de loop devrait prendre tout l'espace horizontal. Manque le titre du message de retour vers a:User. Il devrait avoir des messages vers a:User après  displayHints(). Votre séquence indique que User ne voit aucun indice et tout reste au niveau du code sans rétroaction visuelle.
3.5 : toujours pas de message vers a:User après "received GameValues". Pas de message pour la modification : le texte à côté de [opt] n'est pas suffisant. 2 messages de retour en début de section sans titres.
3.6 : Trop gros comme séquence : aurait du être 2 diagrammes. Le commentaire "la reprise sauvegarde plus que les clicks durant une partie" aurait du être corrigé en simplement changeant le nom du message de "mouseHitDetect" à "executeAction" ou autre similaire. Le nouveau digramme est trop chargé et ça nuit à la lisibilité.
3.7 : Beaucoup trop bas niveau. On voit la séquence du code et non des actions de l'utilisateur. [opt] pour resetHistory() devrait prendre toute la place horizontale et aller jusqu'à la fin : votre ésquence indique qu'on peut ne pas faire "resetHistory" et quand même supprimer l'historique.
3.8 : manque l'acteur des joeurs qui voient le message de meilleur score (séquence absente). Manque une référence à la BD (imposé dans le projet).
3.9 : message "create" trop vague. Message de retour "boolean" trop vague. Manque la notion de base de données (imposé dans le projet). Le dernier message vers a:User avant le 2e opt n'a pas de titre. Même chose pour le dernier message à la fin.</t>
  </si>
  <si>
    <t>La création d'une partie avec le protocole WS n'est pas justifié, vous devriez utiliser HTTP.
Le statut de votre PATCH devrait dépendre du résultat de l'opération.
Vous ne mentionnez aucune fonctionnalité de votre sprint3
Comment vos utilisateurs communiquent entre eux? Votre document ne mentionne jamais le clavardage.</t>
  </si>
  <si>
    <t>L'utilisation du protocole WS pour toute les fonctionnalités n'est pas justifié. 
Vous ne mentionnez pas la gestion d'erreur dans votre document.</t>
  </si>
  <si>
    <t>4 Vue logique /6</t>
  </si>
  <si>
    <t>Il manque un diagramme haut niveau qui montre les différents sous-paquetages dans les paquetages principaux : Client et Serveur
Page 25 :  plusieurs classes de la page 26 ne sont présentés dans le paquetage BackgroundImage
Page 27 : la relation avec DrawService devrait être faite avec AbstractToolsService et non avec chaque classe enfant.
Page 28/29 : est-ce que ClassicGameService gère seulement le mode classique ou le mode temps limité aussi ? Le nom porte à confusion puisque ça semble le même service pour les 2 modes.
Page 29/30 : vous parlez seulement de ClassicSslectionPageComponent : aucune présentation du temps limité.
Page 32 : pas de diagramme de classes ?
Page 32 et 34 : le paquetage "Logique de jeu" à la page 32 ne fait pas mention du temps limité, mais c'est présent à la page 34.
Section globalement bien, mais plusieurs fonctionnalité du Sprint 3 comme le temps limité et surtout la reprise vidéo sont mal représentés, surtout côté client</t>
  </si>
  <si>
    <t xml:space="preserve">4.2 et 4.3 : les classes de 4.3 ne sont pas tous présentes dans 4.2 pour BackgroundImage
4.4 : bien pour la relation entre DrawService et AbstractTool
4.5 et 4.6 : très bien
4.13 : la notation d'extends ne s'applique pas pour une clases : vous faites plutôt de l'héritage (flèche avec triangle vide)é Vous mélangez le mot clé "extends" de TS et la notion d'extends en UML
4.15 : MongoDBService ne peut pas s'autoréférer à moins d'avoins implémenté le patron Composite (pas votre cas). Même commentaire pour extends.
Très bon travail pour cette section
</t>
  </si>
  <si>
    <t>5 Vue de déploiement /2</t>
  </si>
  <si>
    <t>Le serveur dynamique et le serveur statique sont sur 2 noeuds physiques différents.
Le serveur statique sur GitlabPages ne communique pas avec le serveur statique. http.exe n'est un exécutable de votre système.
NestJS utilise l'envrionnement d'exécution NodeJS.
Manque les systèmes d'exploitation de vos noeuds. Minimalement Linux pour votre serveur dynamique.
Gateway est le nom d'une classe de votre code du serveur, pas une entitée séparée.
Qu'est-ce que &lt;&lt;processeur&gt;&gt; cache veut dire ?
MongoDB n'est pas un artéfact. Il faut indiquer que vous utilisez le service MongoDB Atlas
REST est un style d'architecture et non un protocole de communication.
L'artéfact Angular Application est hebergé sur le serveur statique, pas le client. Le client accède aux fichiers sources du site-web.</t>
  </si>
  <si>
    <t>NestJS est un cadriciel et non un artéfact. Le point d'entrée de votre serveur est index.js
MongoDB Atlas est le système : il vous manque le logicel MongoDB. La base de données n'est pas un serveur statique,  surtout avec MongoDB qui peut manipuler les données</t>
  </si>
  <si>
    <t>Forme /1</t>
  </si>
  <si>
    <t>Gros manque de synthèse et problèmes de duplication d'information, surtout dans la section 2.
Notions d'UML à revoir pour les sections 2 à 5.
Section 2 : les diagrammes ne sont pas numérotés et c'est très difficile de les référer.
Section 3 : revoir les diagrammes des pages 17 à 19.
Section 4 : plusieurs titres de diagrammes sur des pages différentes que les diagrammes. Ex : pages 28/29, 33/34</t>
  </si>
  <si>
    <t>Notation UML à revoir pour les sections 2 à 4.
Section 2 : plusieurs titres sur des pages différentes que le diagramme. La numération des CUs ne peut pas recommencer à chaque diagramme, sinon ça porte à confusion.</t>
  </si>
  <si>
    <t>Dans la section 2, vous avez des ...:. 
Faites un effort pour les anglicismes. Half-duplex
Vos interfaces sont difficiles à lire.</t>
  </si>
  <si>
    <t>Vos interfaces sont difficiles à lire.
Les tableaux de la section 2 sont peut pertinent</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</si>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</sst>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
      <b/>
      <sz val="12"/>
      <color rgb="FF000000"/>
      <name val="Calibri"/>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20"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20" fillId="0" borderId="55" xfId="0" applyFont="1" applyBorder="1" applyAlignment="1">
      <alignment horizontal="left" vertical="top" wrapText="1" readingOrder="1"/>
    </xf>
    <xf numFmtId="0" fontId="19" fillId="27" borderId="55"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0" fillId="0" borderId="0" xfId="0" applyAlignment="1">
      <alignment vertical="top" wrapText="1"/>
    </xf>
    <xf numFmtId="0" fontId="21" fillId="0" borderId="56" xfId="0" applyFont="1" applyBorder="1" applyAlignment="1">
      <alignment vertical="center" wrapText="1" readingOrder="1"/>
    </xf>
    <xf numFmtId="0" fontId="22" fillId="0" borderId="0" xfId="0" applyFont="1"/>
    <xf numFmtId="164" fontId="16" fillId="12" borderId="49" xfId="1" applyNumberFormat="1" applyFont="1" applyFill="1" applyBorder="1" applyAlignment="1">
      <alignment horizontal="left" vertical="center" wrapText="1"/>
    </xf>
    <xf numFmtId="0" fontId="14" fillId="14"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abSelected="1" topLeftCell="A2" workbookViewId="0">
      <selection activeCell="G6" sqref="G6:H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0.51449999999999996</v>
      </c>
      <c r="C4" s="108">
        <f>'Assurance Qualité'!C59</f>
        <v>0.83400000000000007</v>
      </c>
      <c r="D4" s="108">
        <f>B4*0.6+C4*0.4 - 0.1*E4</f>
        <v>0.64230000000000009</v>
      </c>
      <c r="E4" s="109"/>
      <c r="F4" s="110">
        <v>20</v>
      </c>
      <c r="G4" s="111">
        <f>D4*F4</f>
        <v>12.846000000000002</v>
      </c>
      <c r="H4" s="111"/>
    </row>
    <row r="5" spans="1:8">
      <c r="A5" s="112" t="s">
        <v>8</v>
      </c>
      <c r="B5" s="113">
        <f>(Fonctionnalités!E28)</f>
        <v>0.98599999999999999</v>
      </c>
      <c r="C5" s="113">
        <f>'Assurance Qualité'!F59</f>
        <v>0.76500000000000001</v>
      </c>
      <c r="D5" s="113">
        <f t="shared" ref="D5:D6" si="0">B5*0.6+C5*0.4 - 0.1*E5</f>
        <v>0.89760000000000006</v>
      </c>
      <c r="E5" s="114"/>
      <c r="F5" s="115">
        <v>20</v>
      </c>
      <c r="G5" s="116">
        <f t="shared" ref="G5:G7" si="1">D5*F5</f>
        <v>17.952000000000002</v>
      </c>
      <c r="H5" s="116">
        <f>AVERAGE(Documents!B18,Documents!F18)*5</f>
        <v>3.2375000000000003</v>
      </c>
    </row>
    <row r="6" spans="1:8">
      <c r="A6" s="117" t="s">
        <v>9</v>
      </c>
      <c r="B6" s="118">
        <f>(Fonctionnalités!E43)</f>
        <v>0.97</v>
      </c>
      <c r="C6" s="118">
        <f>'Assurance Qualité'!I59</f>
        <v>0.82200000000000006</v>
      </c>
      <c r="D6" s="118">
        <f t="shared" si="0"/>
        <v>0.91080000000000005</v>
      </c>
      <c r="E6" s="119"/>
      <c r="F6" s="120">
        <v>20</v>
      </c>
      <c r="G6" s="121">
        <f t="shared" si="1"/>
        <v>18.216000000000001</v>
      </c>
      <c r="H6" s="121">
        <f>AVERAGE(Documents!C18,Documents!G18)*5</f>
        <v>3.7093750000000005</v>
      </c>
    </row>
    <row r="7" spans="1:8">
      <c r="A7" s="122" t="s">
        <v>10</v>
      </c>
      <c r="B7" s="122"/>
      <c r="C7" s="122"/>
      <c r="D7" s="123">
        <v>1</v>
      </c>
      <c r="E7" s="124"/>
      <c r="F7" s="122">
        <v>5</v>
      </c>
      <c r="G7" s="125">
        <f t="shared" si="1"/>
        <v>5</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47" zoomScaleNormal="100" workbookViewId="0">
      <selection activeCell="L51" sqref="L51"/>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38" t="s">
        <v>11</v>
      </c>
      <c r="B2" s="238"/>
      <c r="C2" s="238"/>
      <c r="D2" s="238"/>
      <c r="E2" s="238"/>
      <c r="F2" s="238"/>
      <c r="G2" s="238"/>
      <c r="H2" s="238"/>
      <c r="I2" s="238"/>
      <c r="J2" s="238"/>
      <c r="K2" s="238"/>
      <c r="L2" s="7"/>
      <c r="M2" s="7"/>
    </row>
    <row r="4" spans="1:17" ht="18.399999999999999" customHeight="1">
      <c r="A4" s="239" t="s">
        <v>12</v>
      </c>
      <c r="B4" s="239"/>
      <c r="C4" s="239"/>
      <c r="D4" s="239"/>
      <c r="E4" s="239"/>
      <c r="F4" s="239"/>
      <c r="G4" s="239"/>
      <c r="H4" s="239"/>
      <c r="I4" s="239"/>
      <c r="J4" s="239"/>
      <c r="K4" s="239"/>
      <c r="L4" s="4"/>
      <c r="M4" s="4"/>
    </row>
    <row r="5" spans="1:17" ht="18.75">
      <c r="A5" s="11"/>
      <c r="B5" s="41"/>
      <c r="C5" s="2"/>
      <c r="D5" s="2"/>
      <c r="E5" s="41"/>
      <c r="F5" s="2"/>
      <c r="G5" s="2"/>
      <c r="H5" s="41"/>
      <c r="I5" s="2"/>
      <c r="J5" s="2"/>
      <c r="K5" s="41"/>
      <c r="L5" s="2"/>
      <c r="M5" s="2"/>
    </row>
    <row r="6" spans="1:17" ht="18.399999999999999" customHeight="1">
      <c r="A6" s="256" t="s">
        <v>13</v>
      </c>
      <c r="B6" s="243" t="s">
        <v>14</v>
      </c>
      <c r="C6" s="258" t="s">
        <v>7</v>
      </c>
      <c r="D6" s="259"/>
      <c r="E6" s="259"/>
      <c r="F6" s="260" t="s">
        <v>8</v>
      </c>
      <c r="G6" s="261"/>
      <c r="H6" s="262"/>
      <c r="I6" s="240" t="s">
        <v>9</v>
      </c>
      <c r="J6" s="241"/>
      <c r="K6" s="242"/>
      <c r="L6" s="3"/>
      <c r="M6" s="3"/>
      <c r="N6" s="254"/>
      <c r="O6" s="255"/>
      <c r="P6" s="255"/>
    </row>
    <row r="7" spans="1:17" ht="18.75">
      <c r="A7" s="257"/>
      <c r="B7" s="244"/>
      <c r="C7" s="14" t="s">
        <v>15</v>
      </c>
      <c r="D7" s="15" t="s">
        <v>4</v>
      </c>
      <c r="E7" s="21" t="s">
        <v>16</v>
      </c>
      <c r="F7" s="16" t="s">
        <v>15</v>
      </c>
      <c r="G7" s="17" t="s">
        <v>4</v>
      </c>
      <c r="H7" s="20" t="s">
        <v>16</v>
      </c>
      <c r="I7" s="18" t="s">
        <v>15</v>
      </c>
      <c r="J7" s="19" t="s">
        <v>4</v>
      </c>
      <c r="K7" s="22" t="s">
        <v>16</v>
      </c>
      <c r="L7" s="3"/>
      <c r="M7" s="3"/>
      <c r="N7" s="40"/>
      <c r="O7" s="40"/>
      <c r="P7" s="40"/>
      <c r="Q7" s="40"/>
    </row>
    <row r="8" spans="1:17" ht="18.75">
      <c r="A8" s="253" t="s">
        <v>17</v>
      </c>
      <c r="B8" s="253"/>
      <c r="C8" s="246" t="s">
        <v>18</v>
      </c>
      <c r="D8" s="247"/>
      <c r="E8" s="46" t="s">
        <v>19</v>
      </c>
      <c r="F8" s="246" t="s">
        <v>18</v>
      </c>
      <c r="G8" s="247"/>
      <c r="H8" s="46" t="s">
        <v>19</v>
      </c>
      <c r="I8" s="246" t="s">
        <v>18</v>
      </c>
      <c r="J8" s="247"/>
      <c r="K8" s="46" t="s">
        <v>19</v>
      </c>
      <c r="L8" s="3"/>
      <c r="M8" s="3"/>
      <c r="N8" s="40"/>
      <c r="O8" s="40"/>
      <c r="P8" s="40"/>
      <c r="Q8" s="40"/>
    </row>
    <row r="9" spans="1:17" ht="198">
      <c r="A9" s="29" t="s">
        <v>20</v>
      </c>
      <c r="B9" s="29" t="s">
        <v>21</v>
      </c>
      <c r="C9" s="100">
        <v>0.7</v>
      </c>
      <c r="D9" s="98">
        <v>6</v>
      </c>
      <c r="E9" s="101" t="s">
        <v>22</v>
      </c>
      <c r="F9" s="102">
        <v>0.6</v>
      </c>
      <c r="G9" s="99">
        <v>6</v>
      </c>
      <c r="H9" s="103" t="s">
        <v>23</v>
      </c>
      <c r="I9" s="104">
        <v>0.7</v>
      </c>
      <c r="J9" s="105">
        <v>6</v>
      </c>
      <c r="K9" s="106" t="s">
        <v>24</v>
      </c>
      <c r="L9" s="3"/>
      <c r="M9" s="3"/>
      <c r="N9" s="40"/>
      <c r="O9" s="40"/>
      <c r="P9" s="40"/>
      <c r="Q9" s="40"/>
    </row>
    <row r="10" spans="1:17" ht="137.25">
      <c r="A10" s="23" t="s">
        <v>25</v>
      </c>
      <c r="B10" s="23" t="s">
        <v>26</v>
      </c>
      <c r="C10" s="100">
        <v>0.5</v>
      </c>
      <c r="D10" s="98">
        <v>2</v>
      </c>
      <c r="E10" s="101" t="s">
        <v>27</v>
      </c>
      <c r="F10" s="102">
        <v>0.5</v>
      </c>
      <c r="G10" s="99">
        <v>2</v>
      </c>
      <c r="H10" s="103" t="s">
        <v>28</v>
      </c>
      <c r="I10" s="104">
        <v>1</v>
      </c>
      <c r="J10" s="105">
        <v>2</v>
      </c>
      <c r="K10" s="106" t="s">
        <v>29</v>
      </c>
      <c r="L10" s="3"/>
      <c r="M10" s="3"/>
      <c r="N10" s="40"/>
      <c r="O10" s="40"/>
      <c r="P10" s="40"/>
      <c r="Q10" s="40"/>
    </row>
    <row r="11" spans="1:17" s="30" customFormat="1" ht="15.75">
      <c r="A11" s="248" t="s">
        <v>30</v>
      </c>
      <c r="B11" s="249"/>
      <c r="C11" s="47">
        <f>SUMPRODUCT(C6:C10,D6:D10)</f>
        <v>5.1999999999999993</v>
      </c>
      <c r="D11" s="48">
        <f>SUM(D6:D10)</f>
        <v>8</v>
      </c>
      <c r="E11" s="49"/>
      <c r="F11" s="50">
        <f>SUMPRODUCT(F6:F10,G6:G10)</f>
        <v>4.5999999999999996</v>
      </c>
      <c r="G11" s="51">
        <f>SUM(G6:G10)</f>
        <v>8</v>
      </c>
      <c r="H11" s="52"/>
      <c r="I11" s="53">
        <f>SUMPRODUCT(I6:I10,J6:J10)</f>
        <v>6.1999999999999993</v>
      </c>
      <c r="J11" s="54">
        <f>SUM(J6:J10)</f>
        <v>8</v>
      </c>
      <c r="K11" s="55"/>
      <c r="L11" s="56"/>
      <c r="M11" s="56"/>
      <c r="N11" s="44"/>
      <c r="O11" s="44"/>
      <c r="P11" s="44"/>
      <c r="Q11" s="44"/>
    </row>
    <row r="12" spans="1:17" s="12" customFormat="1" ht="18.399999999999999" customHeight="1">
      <c r="A12" s="253" t="s">
        <v>31</v>
      </c>
      <c r="B12" s="253"/>
      <c r="C12" s="246" t="s">
        <v>18</v>
      </c>
      <c r="D12" s="247"/>
      <c r="E12" s="46" t="s">
        <v>32</v>
      </c>
      <c r="F12" s="246" t="s">
        <v>18</v>
      </c>
      <c r="G12" s="247"/>
      <c r="H12" s="46" t="s">
        <v>32</v>
      </c>
      <c r="I12" s="246" t="s">
        <v>18</v>
      </c>
      <c r="J12" s="247"/>
      <c r="K12" s="46" t="s">
        <v>32</v>
      </c>
      <c r="L12" s="4"/>
      <c r="M12" s="4"/>
      <c r="N12" s="43"/>
      <c r="O12" s="43"/>
      <c r="P12" s="43"/>
      <c r="Q12" s="43"/>
    </row>
    <row r="13" spans="1:17" ht="198">
      <c r="A13" s="29" t="s">
        <v>33</v>
      </c>
      <c r="B13" s="29" t="s">
        <v>34</v>
      </c>
      <c r="C13" s="79">
        <v>0.95</v>
      </c>
      <c r="D13" s="80">
        <v>3</v>
      </c>
      <c r="E13" s="81" t="s">
        <v>35</v>
      </c>
      <c r="F13" s="89">
        <v>0.85</v>
      </c>
      <c r="G13" s="90">
        <f>D13</f>
        <v>3</v>
      </c>
      <c r="H13" s="91" t="s">
        <v>36</v>
      </c>
      <c r="I13" s="92">
        <v>1</v>
      </c>
      <c r="J13" s="93">
        <f>G13</f>
        <v>3</v>
      </c>
      <c r="K13" s="94" t="s">
        <v>37</v>
      </c>
      <c r="L13" s="5"/>
      <c r="M13" s="5"/>
    </row>
    <row r="14" spans="1:17" ht="45.75">
      <c r="A14" s="23" t="s">
        <v>38</v>
      </c>
      <c r="B14" s="23" t="s">
        <v>39</v>
      </c>
      <c r="C14" s="83">
        <v>1</v>
      </c>
      <c r="D14" s="84">
        <v>2</v>
      </c>
      <c r="E14" s="85" t="s">
        <v>40</v>
      </c>
      <c r="F14" s="86">
        <v>1</v>
      </c>
      <c r="G14" s="90">
        <f t="shared" ref="G14:G17" si="0">D14</f>
        <v>2</v>
      </c>
      <c r="H14" s="88" t="s">
        <v>41</v>
      </c>
      <c r="I14" s="76">
        <v>1</v>
      </c>
      <c r="J14" s="93">
        <f t="shared" ref="J14:J17" si="1">G14</f>
        <v>2</v>
      </c>
      <c r="K14" s="78" t="s">
        <v>40</v>
      </c>
      <c r="L14" s="5"/>
      <c r="M14" s="5"/>
    </row>
    <row r="15" spans="1:17" ht="152.25">
      <c r="A15" s="23" t="s">
        <v>42</v>
      </c>
      <c r="B15" s="23" t="s">
        <v>43</v>
      </c>
      <c r="C15" s="83">
        <v>0.25</v>
      </c>
      <c r="D15" s="84">
        <v>2</v>
      </c>
      <c r="E15" s="85" t="s">
        <v>44</v>
      </c>
      <c r="F15" s="86">
        <v>1</v>
      </c>
      <c r="G15" s="90">
        <f t="shared" si="0"/>
        <v>2</v>
      </c>
      <c r="H15" s="88" t="s">
        <v>37</v>
      </c>
      <c r="I15" s="76">
        <v>1</v>
      </c>
      <c r="J15" s="93">
        <f t="shared" si="1"/>
        <v>2</v>
      </c>
      <c r="K15" s="78" t="s">
        <v>37</v>
      </c>
      <c r="L15" s="5"/>
      <c r="M15" s="5"/>
    </row>
    <row r="16" spans="1:17" ht="121.5">
      <c r="A16" s="23" t="s">
        <v>45</v>
      </c>
      <c r="B16" s="23" t="s">
        <v>46</v>
      </c>
      <c r="C16" s="83">
        <v>1</v>
      </c>
      <c r="D16" s="84">
        <v>4</v>
      </c>
      <c r="E16" s="85" t="s">
        <v>47</v>
      </c>
      <c r="F16" s="86">
        <v>0</v>
      </c>
      <c r="G16" s="90">
        <f t="shared" si="0"/>
        <v>4</v>
      </c>
      <c r="H16" s="88" t="s">
        <v>48</v>
      </c>
      <c r="I16" s="76">
        <v>0</v>
      </c>
      <c r="J16" s="93">
        <f t="shared" si="1"/>
        <v>4</v>
      </c>
      <c r="K16" s="78" t="s">
        <v>49</v>
      </c>
      <c r="L16" s="5"/>
      <c r="M16" s="5"/>
    </row>
    <row r="17" spans="1:17" ht="106.5">
      <c r="A17" s="23" t="s">
        <v>50</v>
      </c>
      <c r="B17" s="23" t="s">
        <v>51</v>
      </c>
      <c r="C17" s="83">
        <v>0.25</v>
      </c>
      <c r="D17" s="84">
        <v>4</v>
      </c>
      <c r="E17" s="85" t="s">
        <v>52</v>
      </c>
      <c r="F17" s="86">
        <v>0</v>
      </c>
      <c r="G17" s="90">
        <f t="shared" si="0"/>
        <v>4</v>
      </c>
      <c r="H17" s="88" t="s">
        <v>53</v>
      </c>
      <c r="I17" s="76">
        <v>0.25</v>
      </c>
      <c r="J17" s="93">
        <f t="shared" si="1"/>
        <v>4</v>
      </c>
      <c r="K17" s="78" t="s">
        <v>54</v>
      </c>
      <c r="L17" s="5"/>
      <c r="M17" s="5"/>
    </row>
    <row r="18" spans="1:17" s="30" customFormat="1" ht="15.75">
      <c r="A18" s="248" t="s">
        <v>30</v>
      </c>
      <c r="B18" s="249"/>
      <c r="C18" s="47">
        <f>SUMPRODUCT(C13:C17,D13:D17)</f>
        <v>10.35</v>
      </c>
      <c r="D18" s="48">
        <f>SUM(D13:D17)</f>
        <v>15</v>
      </c>
      <c r="E18" s="49"/>
      <c r="F18" s="50">
        <f>SUMPRODUCT(F13:F17,G13:G17)</f>
        <v>6.55</v>
      </c>
      <c r="G18" s="51">
        <f>SUM(G13:G17)</f>
        <v>15</v>
      </c>
      <c r="H18" s="52"/>
      <c r="I18" s="53">
        <f>SUMPRODUCT(I13:I17,J13:J17)</f>
        <v>8</v>
      </c>
      <c r="J18" s="54">
        <f>SUM(J13:J17)</f>
        <v>15</v>
      </c>
      <c r="K18" s="55"/>
      <c r="L18" s="56"/>
      <c r="M18" s="56"/>
      <c r="N18" s="44"/>
      <c r="O18" s="44"/>
      <c r="P18" s="44"/>
      <c r="Q18" s="44"/>
    </row>
    <row r="19" spans="1:17" s="43" customFormat="1" ht="18.399999999999999" customHeight="1">
      <c r="A19" s="245" t="s">
        <v>55</v>
      </c>
      <c r="B19" s="245"/>
      <c r="C19" s="246" t="s">
        <v>18</v>
      </c>
      <c r="D19" s="247"/>
      <c r="E19" s="46" t="s">
        <v>32</v>
      </c>
      <c r="F19" s="246" t="s">
        <v>18</v>
      </c>
      <c r="G19" s="247"/>
      <c r="H19" s="46" t="s">
        <v>32</v>
      </c>
      <c r="I19" s="246" t="s">
        <v>18</v>
      </c>
      <c r="J19" s="247"/>
      <c r="K19" s="46" t="s">
        <v>32</v>
      </c>
      <c r="L19" s="4"/>
      <c r="M19" s="4"/>
    </row>
    <row r="20" spans="1:17" ht="91.5">
      <c r="A20" s="23" t="s">
        <v>56</v>
      </c>
      <c r="B20" s="23" t="s">
        <v>57</v>
      </c>
      <c r="C20" s="83">
        <v>0.5</v>
      </c>
      <c r="D20" s="84">
        <v>3</v>
      </c>
      <c r="E20" s="85" t="s">
        <v>58</v>
      </c>
      <c r="F20" s="86">
        <v>0.25</v>
      </c>
      <c r="G20" s="87">
        <v>3</v>
      </c>
      <c r="H20" s="88" t="s">
        <v>59</v>
      </c>
      <c r="I20" s="76">
        <v>1</v>
      </c>
      <c r="J20" s="77">
        <v>3</v>
      </c>
      <c r="K20" s="78" t="s">
        <v>37</v>
      </c>
      <c r="L20" s="5"/>
      <c r="M20" s="5"/>
    </row>
    <row r="21" spans="1:17" ht="30.75">
      <c r="A21" s="23" t="s">
        <v>60</v>
      </c>
      <c r="B21" s="23" t="s">
        <v>61</v>
      </c>
      <c r="C21" s="83">
        <v>0.75</v>
      </c>
      <c r="D21" s="84">
        <v>3</v>
      </c>
      <c r="E21" s="85" t="s">
        <v>62</v>
      </c>
      <c r="F21" s="86">
        <v>1</v>
      </c>
      <c r="G21" s="87">
        <v>3</v>
      </c>
      <c r="H21" s="88" t="s">
        <v>37</v>
      </c>
      <c r="I21" s="76">
        <v>1</v>
      </c>
      <c r="J21" s="77">
        <v>3</v>
      </c>
      <c r="K21" s="78" t="s">
        <v>37</v>
      </c>
      <c r="L21" s="5"/>
      <c r="M21" s="5"/>
    </row>
    <row r="22" spans="1:17" s="44" customFormat="1" ht="15.75">
      <c r="A22" s="250" t="s">
        <v>30</v>
      </c>
      <c r="B22" s="251"/>
      <c r="C22" s="57">
        <f>SUMPRODUCT(C20:C21,D20:D21)</f>
        <v>3.75</v>
      </c>
      <c r="D22" s="58">
        <f>SUM(D20:D21)</f>
        <v>6</v>
      </c>
      <c r="E22" s="59"/>
      <c r="F22" s="60">
        <f>SUMPRODUCT(F20:F21,G20:G21)</f>
        <v>3.75</v>
      </c>
      <c r="G22" s="61">
        <f>SUM(G20:G21)</f>
        <v>6</v>
      </c>
      <c r="H22" s="62"/>
      <c r="I22" s="63">
        <f>SUMPRODUCT(I20:I21,J20:J21)</f>
        <v>6</v>
      </c>
      <c r="J22" s="64">
        <f>SUM(J20:J21)</f>
        <v>6</v>
      </c>
      <c r="K22" s="65"/>
      <c r="L22" s="56"/>
      <c r="M22" s="56"/>
    </row>
    <row r="23" spans="1:17" ht="18.75" customHeight="1">
      <c r="A23" s="213" t="s">
        <v>63</v>
      </c>
      <c r="B23" s="213"/>
      <c r="C23" s="246" t="s">
        <v>18</v>
      </c>
      <c r="D23" s="247"/>
      <c r="E23" s="46" t="s">
        <v>32</v>
      </c>
      <c r="F23" s="246" t="s">
        <v>18</v>
      </c>
      <c r="G23" s="247"/>
      <c r="H23" s="46" t="s">
        <v>32</v>
      </c>
      <c r="I23" s="246" t="s">
        <v>18</v>
      </c>
      <c r="J23" s="247"/>
      <c r="K23" s="46" t="s">
        <v>32</v>
      </c>
      <c r="L23" s="4"/>
      <c r="M23" s="4"/>
    </row>
    <row r="24" spans="1:17" ht="30.75">
      <c r="A24" s="42" t="s">
        <v>64</v>
      </c>
      <c r="B24" s="42" t="s">
        <v>65</v>
      </c>
      <c r="C24" s="97">
        <v>1</v>
      </c>
      <c r="D24" s="25">
        <v>1</v>
      </c>
      <c r="E24" s="26" t="s">
        <v>47</v>
      </c>
      <c r="F24" s="82">
        <v>1</v>
      </c>
      <c r="G24" s="27">
        <v>1</v>
      </c>
      <c r="H24" s="28" t="s">
        <v>37</v>
      </c>
      <c r="I24" s="73">
        <v>1</v>
      </c>
      <c r="J24" s="74">
        <v>1</v>
      </c>
      <c r="K24" s="75" t="s">
        <v>37</v>
      </c>
      <c r="L24" s="5"/>
      <c r="M24" s="5"/>
    </row>
    <row r="25" spans="1:17" ht="60.75">
      <c r="A25" s="23" t="s">
        <v>66</v>
      </c>
      <c r="B25" s="23" t="s">
        <v>67</v>
      </c>
      <c r="C25" s="83">
        <v>0.75</v>
      </c>
      <c r="D25" s="84">
        <v>2</v>
      </c>
      <c r="E25" s="85" t="s">
        <v>68</v>
      </c>
      <c r="F25" s="86">
        <v>1</v>
      </c>
      <c r="G25" s="87">
        <v>2</v>
      </c>
      <c r="H25" s="88" t="s">
        <v>37</v>
      </c>
      <c r="I25" s="76">
        <v>1</v>
      </c>
      <c r="J25" s="77">
        <v>2</v>
      </c>
      <c r="K25" s="78" t="s">
        <v>37</v>
      </c>
      <c r="L25" s="5"/>
      <c r="M25" s="5"/>
    </row>
    <row r="26" spans="1:17">
      <c r="A26" s="23" t="s">
        <v>69</v>
      </c>
      <c r="B26" s="23" t="s">
        <v>70</v>
      </c>
      <c r="C26" s="83">
        <v>1</v>
      </c>
      <c r="D26" s="84">
        <v>1</v>
      </c>
      <c r="E26" s="85" t="s">
        <v>47</v>
      </c>
      <c r="F26" s="86">
        <v>1</v>
      </c>
      <c r="G26" s="87">
        <v>1</v>
      </c>
      <c r="H26" s="88" t="s">
        <v>37</v>
      </c>
      <c r="I26" s="76">
        <v>1</v>
      </c>
      <c r="J26" s="77">
        <v>1</v>
      </c>
      <c r="K26" s="78" t="s">
        <v>37</v>
      </c>
      <c r="L26" s="5"/>
      <c r="M26" s="5"/>
    </row>
    <row r="27" spans="1:17" s="44" customFormat="1" ht="15.75">
      <c r="A27" s="252" t="s">
        <v>30</v>
      </c>
      <c r="B27" s="251"/>
      <c r="C27" s="47">
        <f>SUMPRODUCT(C24:C26,D24:D26)</f>
        <v>3.5</v>
      </c>
      <c r="D27" s="48">
        <f>SUM(D24:D26)</f>
        <v>4</v>
      </c>
      <c r="E27" s="49"/>
      <c r="F27" s="60">
        <f>SUMPRODUCT(F24:F26,G24:G26)</f>
        <v>4</v>
      </c>
      <c r="G27" s="61">
        <f>SUM(G24:G26)</f>
        <v>4</v>
      </c>
      <c r="H27" s="62"/>
      <c r="I27" s="63">
        <f>SUMPRODUCT(I24:I26,J24:J26)</f>
        <v>4</v>
      </c>
      <c r="J27" s="64">
        <f>SUM(J24:J26)</f>
        <v>4</v>
      </c>
      <c r="K27" s="65"/>
      <c r="L27" s="56"/>
      <c r="M27" s="56"/>
    </row>
    <row r="28" spans="1:17" ht="21" customHeight="1">
      <c r="A28" s="245" t="s">
        <v>71</v>
      </c>
      <c r="B28" s="245"/>
      <c r="C28" s="246" t="s">
        <v>18</v>
      </c>
      <c r="D28" s="247"/>
      <c r="E28" s="46" t="s">
        <v>19</v>
      </c>
      <c r="F28" s="246" t="s">
        <v>18</v>
      </c>
      <c r="G28" s="247"/>
      <c r="H28" s="66"/>
      <c r="I28" s="246" t="s">
        <v>18</v>
      </c>
      <c r="J28" s="247"/>
      <c r="K28" s="46" t="s">
        <v>19</v>
      </c>
      <c r="L28" s="9"/>
      <c r="M28" s="4"/>
    </row>
    <row r="29" spans="1:17" ht="121.5">
      <c r="A29" s="31" t="s">
        <v>72</v>
      </c>
      <c r="B29" s="31" t="s">
        <v>73</v>
      </c>
      <c r="C29" s="79">
        <v>0.2</v>
      </c>
      <c r="D29" s="80">
        <v>2</v>
      </c>
      <c r="E29" s="85" t="s">
        <v>74</v>
      </c>
      <c r="F29" s="89">
        <v>0.8</v>
      </c>
      <c r="G29" s="90">
        <f>D29</f>
        <v>2</v>
      </c>
      <c r="H29" s="95" t="s">
        <v>75</v>
      </c>
      <c r="I29" s="92">
        <v>1</v>
      </c>
      <c r="J29" s="93">
        <f>D29</f>
        <v>2</v>
      </c>
      <c r="K29" s="94" t="s">
        <v>76</v>
      </c>
      <c r="L29" s="5"/>
      <c r="M29" s="5"/>
    </row>
    <row r="30" spans="1:17">
      <c r="A30" s="24" t="s">
        <v>77</v>
      </c>
      <c r="B30" s="24" t="s">
        <v>78</v>
      </c>
      <c r="C30" s="83">
        <v>1</v>
      </c>
      <c r="D30" s="84">
        <v>2</v>
      </c>
      <c r="E30" s="85"/>
      <c r="F30" s="86">
        <v>1</v>
      </c>
      <c r="G30" s="90">
        <f t="shared" ref="G30:G31" si="2">D30</f>
        <v>2</v>
      </c>
      <c r="H30" s="96"/>
      <c r="I30" s="76">
        <v>1</v>
      </c>
      <c r="J30" s="93">
        <f t="shared" ref="J30:J31" si="3">D30</f>
        <v>2</v>
      </c>
      <c r="K30" s="78"/>
      <c r="L30" s="5"/>
      <c r="M30" s="5"/>
    </row>
    <row r="31" spans="1:17" ht="45.75">
      <c r="A31" s="24" t="s">
        <v>79</v>
      </c>
      <c r="B31" s="24" t="s">
        <v>80</v>
      </c>
      <c r="C31" s="83">
        <v>0.9</v>
      </c>
      <c r="D31" s="84">
        <v>2</v>
      </c>
      <c r="E31" s="85" t="s">
        <v>81</v>
      </c>
      <c r="F31" s="86">
        <v>1</v>
      </c>
      <c r="G31" s="90">
        <f t="shared" si="2"/>
        <v>2</v>
      </c>
      <c r="H31" s="96"/>
      <c r="I31" s="76">
        <v>1</v>
      </c>
      <c r="J31" s="93">
        <f t="shared" si="3"/>
        <v>2</v>
      </c>
      <c r="K31" s="78"/>
      <c r="L31" s="5"/>
      <c r="M31" s="5"/>
    </row>
    <row r="32" spans="1:17" s="44" customFormat="1" ht="15.75">
      <c r="A32" s="248" t="s">
        <v>30</v>
      </c>
      <c r="B32" s="249"/>
      <c r="C32" s="47">
        <f>SUMPRODUCT(C29:C31,D29:D31)</f>
        <v>4.2</v>
      </c>
      <c r="D32" s="48">
        <f>SUM(D29:D31)</f>
        <v>6</v>
      </c>
      <c r="E32" s="49"/>
      <c r="F32" s="50">
        <f>SUMPRODUCT(F29:F31,G29:G31)</f>
        <v>5.6</v>
      </c>
      <c r="G32" s="51">
        <f>SUM(G29:G31)</f>
        <v>6</v>
      </c>
      <c r="H32" s="67"/>
      <c r="I32" s="63">
        <f>SUMPRODUCT(I29:I31,J29:J31)</f>
        <v>6</v>
      </c>
      <c r="J32" s="64">
        <f>SUM(J29:J31)</f>
        <v>6</v>
      </c>
      <c r="K32" s="65"/>
      <c r="L32" s="56"/>
      <c r="M32" s="56"/>
    </row>
    <row r="33" spans="1:13" ht="18.75" customHeight="1">
      <c r="A33" s="253" t="s">
        <v>82</v>
      </c>
      <c r="B33" s="253"/>
      <c r="C33" s="246" t="s">
        <v>18</v>
      </c>
      <c r="D33" s="247"/>
      <c r="E33" s="46" t="s">
        <v>19</v>
      </c>
      <c r="F33" s="246" t="s">
        <v>18</v>
      </c>
      <c r="G33" s="247"/>
      <c r="H33" s="46" t="s">
        <v>19</v>
      </c>
      <c r="I33" s="68" t="s">
        <v>18</v>
      </c>
      <c r="J33" s="66"/>
      <c r="K33" s="46" t="s">
        <v>19</v>
      </c>
      <c r="L33" s="8"/>
      <c r="M33" s="4"/>
    </row>
    <row r="34" spans="1:13" ht="30.75">
      <c r="A34" s="29" t="s">
        <v>83</v>
      </c>
      <c r="B34" s="29" t="s">
        <v>84</v>
      </c>
      <c r="C34" s="79">
        <v>1</v>
      </c>
      <c r="D34" s="80">
        <v>2</v>
      </c>
      <c r="E34" s="81"/>
      <c r="F34" s="89">
        <v>1</v>
      </c>
      <c r="G34" s="90">
        <v>2</v>
      </c>
      <c r="H34" s="91"/>
      <c r="I34" s="92">
        <v>1</v>
      </c>
      <c r="J34" s="93">
        <v>2</v>
      </c>
      <c r="K34" s="94"/>
      <c r="L34" s="5"/>
      <c r="M34" s="5"/>
    </row>
    <row r="35" spans="1:13">
      <c r="A35" s="23" t="s">
        <v>85</v>
      </c>
      <c r="B35" s="23" t="s">
        <v>86</v>
      </c>
      <c r="C35" s="83">
        <v>1</v>
      </c>
      <c r="D35" s="84">
        <v>2</v>
      </c>
      <c r="E35" s="85"/>
      <c r="F35" s="86">
        <v>1</v>
      </c>
      <c r="G35" s="87">
        <v>2</v>
      </c>
      <c r="H35" s="88"/>
      <c r="I35" s="92">
        <v>1</v>
      </c>
      <c r="J35" s="77">
        <v>2</v>
      </c>
      <c r="K35" s="78"/>
      <c r="L35" s="5"/>
      <c r="M35" s="5"/>
    </row>
    <row r="36" spans="1:13">
      <c r="A36" s="23" t="s">
        <v>87</v>
      </c>
      <c r="B36" s="23" t="s">
        <v>88</v>
      </c>
      <c r="C36" s="83">
        <v>1</v>
      </c>
      <c r="D36" s="84">
        <v>3</v>
      </c>
      <c r="E36" s="85"/>
      <c r="F36" s="86">
        <v>1</v>
      </c>
      <c r="G36" s="87">
        <v>3</v>
      </c>
      <c r="H36" s="88"/>
      <c r="I36" s="92">
        <v>1</v>
      </c>
      <c r="J36" s="77">
        <v>3</v>
      </c>
      <c r="K36" s="78"/>
      <c r="L36" s="5"/>
      <c r="M36" s="5"/>
    </row>
    <row r="37" spans="1:13" ht="60.75">
      <c r="A37" s="23" t="s">
        <v>89</v>
      </c>
      <c r="B37" s="23" t="s">
        <v>90</v>
      </c>
      <c r="C37" s="83">
        <v>0.8</v>
      </c>
      <c r="D37" s="84">
        <v>3</v>
      </c>
      <c r="E37" s="85" t="s">
        <v>91</v>
      </c>
      <c r="F37" s="86">
        <v>1</v>
      </c>
      <c r="G37" s="87">
        <v>3</v>
      </c>
      <c r="H37" s="88"/>
      <c r="I37" s="92">
        <v>1</v>
      </c>
      <c r="J37" s="77">
        <v>3</v>
      </c>
      <c r="K37" s="78"/>
      <c r="L37" s="5"/>
      <c r="M37" s="5"/>
    </row>
    <row r="38" spans="1:13" s="44" customFormat="1" ht="16.5">
      <c r="A38" s="248" t="s">
        <v>30</v>
      </c>
      <c r="B38" s="249"/>
      <c r="C38" s="69">
        <f>SUMPRODUCT(C34:C37,D34:D37)</f>
        <v>9.4</v>
      </c>
      <c r="D38" s="48">
        <f>SUM(D34:D37)</f>
        <v>10</v>
      </c>
      <c r="E38" s="49" t="s">
        <v>92</v>
      </c>
      <c r="F38" s="70">
        <f>SUMPRODUCT(F34:F37,G34:G37)</f>
        <v>10</v>
      </c>
      <c r="G38" s="51">
        <f>SUM(G34:G37)</f>
        <v>10</v>
      </c>
      <c r="H38" s="52" t="s">
        <v>92</v>
      </c>
      <c r="I38" s="63">
        <f>SUMPRODUCT(I34:I37,J34:J37)</f>
        <v>10</v>
      </c>
      <c r="J38" s="64">
        <f>SUM(J34:J37)</f>
        <v>10</v>
      </c>
      <c r="K38" s="65" t="s">
        <v>92</v>
      </c>
      <c r="L38" s="56"/>
      <c r="M38" s="56"/>
    </row>
    <row r="39" spans="1:13" ht="18.75" customHeight="1">
      <c r="A39" s="45" t="s">
        <v>93</v>
      </c>
      <c r="B39" s="45"/>
      <c r="C39" s="246" t="s">
        <v>18</v>
      </c>
      <c r="D39" s="247"/>
      <c r="E39" s="66" t="s">
        <v>94</v>
      </c>
      <c r="F39" s="246" t="s">
        <v>18</v>
      </c>
      <c r="G39" s="247"/>
      <c r="H39" s="46" t="s">
        <v>94</v>
      </c>
      <c r="I39" s="246" t="s">
        <v>18</v>
      </c>
      <c r="J39" s="247"/>
      <c r="K39" s="46" t="s">
        <v>94</v>
      </c>
      <c r="L39" s="4"/>
      <c r="M39" s="4"/>
    </row>
    <row r="40" spans="1:13" ht="60.75">
      <c r="A40" s="23" t="s">
        <v>95</v>
      </c>
      <c r="B40" s="23" t="s">
        <v>96</v>
      </c>
      <c r="C40" s="83">
        <v>1</v>
      </c>
      <c r="D40" s="84">
        <v>2</v>
      </c>
      <c r="E40" s="85" t="s">
        <v>92</v>
      </c>
      <c r="F40" s="86">
        <v>1</v>
      </c>
      <c r="G40" s="87">
        <f>D40</f>
        <v>2</v>
      </c>
      <c r="H40" s="88" t="s">
        <v>92</v>
      </c>
      <c r="I40" s="76">
        <v>1</v>
      </c>
      <c r="J40" s="77">
        <f>D40</f>
        <v>2</v>
      </c>
      <c r="K40" s="78" t="s">
        <v>40</v>
      </c>
      <c r="L40" s="5"/>
      <c r="M40" s="5"/>
    </row>
    <row r="41" spans="1:13" ht="30.75">
      <c r="A41" s="23" t="s">
        <v>97</v>
      </c>
      <c r="B41" s="23" t="s">
        <v>98</v>
      </c>
      <c r="C41" s="83">
        <v>0</v>
      </c>
      <c r="D41" s="84">
        <v>2</v>
      </c>
      <c r="E41" s="85" t="s">
        <v>99</v>
      </c>
      <c r="F41" s="86">
        <v>1</v>
      </c>
      <c r="G41" s="87">
        <f t="shared" ref="G41:G48" si="4">D41</f>
        <v>2</v>
      </c>
      <c r="H41" s="88" t="s">
        <v>92</v>
      </c>
      <c r="I41" s="76">
        <v>1</v>
      </c>
      <c r="J41" s="77">
        <f t="shared" ref="J41:J48" si="5">D41</f>
        <v>2</v>
      </c>
      <c r="K41" s="78" t="s">
        <v>92</v>
      </c>
      <c r="L41" s="5"/>
      <c r="M41" s="5"/>
    </row>
    <row r="42" spans="1:13" ht="45.75">
      <c r="A42" s="23" t="s">
        <v>100</v>
      </c>
      <c r="B42" s="23" t="s">
        <v>101</v>
      </c>
      <c r="C42" s="83">
        <v>0.5</v>
      </c>
      <c r="D42" s="84">
        <v>2</v>
      </c>
      <c r="E42" s="85" t="s">
        <v>102</v>
      </c>
      <c r="F42" s="86">
        <v>0.5</v>
      </c>
      <c r="G42" s="87">
        <f t="shared" si="4"/>
        <v>2</v>
      </c>
      <c r="H42" s="88" t="s">
        <v>103</v>
      </c>
      <c r="I42" s="76">
        <v>1</v>
      </c>
      <c r="J42" s="77">
        <f t="shared" si="5"/>
        <v>2</v>
      </c>
      <c r="K42" s="78" t="s">
        <v>40</v>
      </c>
      <c r="L42" s="5"/>
    </row>
    <row r="43" spans="1:13">
      <c r="A43" s="23" t="s">
        <v>104</v>
      </c>
      <c r="B43" s="23" t="s">
        <v>105</v>
      </c>
      <c r="C43" s="83">
        <v>1</v>
      </c>
      <c r="D43" s="84">
        <v>4</v>
      </c>
      <c r="E43" s="85" t="s">
        <v>92</v>
      </c>
      <c r="F43" s="86">
        <v>0.5</v>
      </c>
      <c r="G43" s="87">
        <f t="shared" si="4"/>
        <v>4</v>
      </c>
      <c r="H43" s="88" t="s">
        <v>106</v>
      </c>
      <c r="I43" s="76">
        <v>1</v>
      </c>
      <c r="J43" s="77">
        <f t="shared" si="5"/>
        <v>4</v>
      </c>
      <c r="K43" s="78" t="s">
        <v>40</v>
      </c>
      <c r="L43" s="5"/>
      <c r="M43" s="5"/>
    </row>
    <row r="44" spans="1:13">
      <c r="A44" s="23" t="s">
        <v>107</v>
      </c>
      <c r="B44" s="23" t="s">
        <v>108</v>
      </c>
      <c r="C44" s="83">
        <v>1</v>
      </c>
      <c r="D44" s="84">
        <v>6</v>
      </c>
      <c r="E44" s="85" t="s">
        <v>92</v>
      </c>
      <c r="F44" s="86">
        <v>1</v>
      </c>
      <c r="G44" s="87">
        <f t="shared" si="4"/>
        <v>6</v>
      </c>
      <c r="H44" s="88" t="s">
        <v>92</v>
      </c>
      <c r="I44" s="76">
        <v>1</v>
      </c>
      <c r="J44" s="77">
        <f t="shared" si="5"/>
        <v>6</v>
      </c>
      <c r="K44" s="78" t="s">
        <v>40</v>
      </c>
      <c r="L44" s="5"/>
      <c r="M44" s="5"/>
    </row>
    <row r="45" spans="1:13" ht="91.5">
      <c r="A45" s="23" t="s">
        <v>109</v>
      </c>
      <c r="B45" s="23" t="s">
        <v>110</v>
      </c>
      <c r="C45" s="83">
        <v>1</v>
      </c>
      <c r="D45" s="84">
        <v>8</v>
      </c>
      <c r="E45" s="85" t="s">
        <v>92</v>
      </c>
      <c r="F45" s="86">
        <v>0.75</v>
      </c>
      <c r="G45" s="87">
        <f t="shared" si="4"/>
        <v>8</v>
      </c>
      <c r="H45" s="88" t="s">
        <v>111</v>
      </c>
      <c r="I45" s="76">
        <v>1</v>
      </c>
      <c r="J45" s="77">
        <f t="shared" si="5"/>
        <v>8</v>
      </c>
      <c r="K45" s="78" t="s">
        <v>40</v>
      </c>
      <c r="L45" s="5"/>
      <c r="M45" s="5"/>
    </row>
    <row r="46" spans="1:13" ht="167.25">
      <c r="A46" s="23" t="s">
        <v>112</v>
      </c>
      <c r="B46" s="23" t="s">
        <v>113</v>
      </c>
      <c r="C46" s="83">
        <v>1</v>
      </c>
      <c r="D46" s="84">
        <v>6</v>
      </c>
      <c r="E46" s="85" t="s">
        <v>92</v>
      </c>
      <c r="F46" s="86">
        <v>0.75</v>
      </c>
      <c r="G46" s="87">
        <f t="shared" si="4"/>
        <v>6</v>
      </c>
      <c r="H46" s="88" t="s">
        <v>114</v>
      </c>
      <c r="I46" s="76">
        <v>0</v>
      </c>
      <c r="J46" s="77">
        <f t="shared" si="5"/>
        <v>6</v>
      </c>
      <c r="K46" s="78" t="s">
        <v>115</v>
      </c>
      <c r="L46" s="5"/>
      <c r="M46" s="5"/>
    </row>
    <row r="47" spans="1:13" ht="198">
      <c r="A47" s="23" t="s">
        <v>116</v>
      </c>
      <c r="B47" s="23" t="s">
        <v>117</v>
      </c>
      <c r="C47" s="83">
        <v>1</v>
      </c>
      <c r="D47" s="84">
        <v>6</v>
      </c>
      <c r="E47" s="85" t="s">
        <v>118</v>
      </c>
      <c r="F47" s="86">
        <v>0.75</v>
      </c>
      <c r="G47" s="87">
        <f t="shared" si="4"/>
        <v>6</v>
      </c>
      <c r="H47" s="88" t="s">
        <v>119</v>
      </c>
      <c r="I47" s="76">
        <v>0.5</v>
      </c>
      <c r="J47" s="77">
        <f t="shared" si="5"/>
        <v>6</v>
      </c>
      <c r="K47" s="78" t="s">
        <v>120</v>
      </c>
      <c r="L47" s="5"/>
      <c r="M47" s="5"/>
    </row>
    <row r="48" spans="1:13">
      <c r="A48" s="13" t="s">
        <v>121</v>
      </c>
      <c r="B48" s="23" t="s">
        <v>122</v>
      </c>
      <c r="C48" s="83">
        <v>1</v>
      </c>
      <c r="D48" s="84">
        <v>4</v>
      </c>
      <c r="E48" s="85" t="s">
        <v>92</v>
      </c>
      <c r="F48" s="86">
        <v>1</v>
      </c>
      <c r="G48" s="87">
        <f t="shared" si="4"/>
        <v>4</v>
      </c>
      <c r="H48" s="88" t="s">
        <v>92</v>
      </c>
      <c r="I48" s="76">
        <v>1</v>
      </c>
      <c r="J48" s="77">
        <f t="shared" si="5"/>
        <v>4</v>
      </c>
      <c r="K48" s="78" t="s">
        <v>92</v>
      </c>
      <c r="L48" s="5"/>
      <c r="M48" s="5"/>
    </row>
    <row r="49" spans="1:17" s="30" customFormat="1" ht="16.5">
      <c r="A49" s="248" t="s">
        <v>30</v>
      </c>
      <c r="B49" s="249"/>
      <c r="C49" s="71">
        <f>SUMPRODUCT(C40:C48,D40:D48)</f>
        <v>37</v>
      </c>
      <c r="D49" s="58">
        <f>SUM(D40:D48)</f>
        <v>40</v>
      </c>
      <c r="E49" s="59"/>
      <c r="F49" s="70">
        <f>SUMPRODUCT(F40:F48,G40:G48)</f>
        <v>32</v>
      </c>
      <c r="G49" s="51">
        <f>SUM(G40:G48)</f>
        <v>40</v>
      </c>
      <c r="H49" s="52"/>
      <c r="I49" s="53">
        <f>SUMPRODUCT(I40:I48,J40:J48)</f>
        <v>31</v>
      </c>
      <c r="J49" s="54">
        <f>SUM(J40:J48)</f>
        <v>40</v>
      </c>
      <c r="K49" s="55" t="s">
        <v>123</v>
      </c>
      <c r="L49" s="56"/>
      <c r="M49" s="56"/>
      <c r="N49" s="44"/>
      <c r="O49" s="44"/>
      <c r="P49" s="44"/>
      <c r="Q49" s="44"/>
    </row>
    <row r="50" spans="1:17" ht="18.399999999999999" customHeight="1">
      <c r="A50" s="253" t="s">
        <v>124</v>
      </c>
      <c r="B50" s="253"/>
      <c r="C50" s="246" t="s">
        <v>18</v>
      </c>
      <c r="D50" s="247"/>
      <c r="E50" s="46" t="s">
        <v>94</v>
      </c>
      <c r="F50" s="246" t="s">
        <v>18</v>
      </c>
      <c r="G50" s="247"/>
      <c r="H50" s="46" t="s">
        <v>94</v>
      </c>
      <c r="I50" s="246" t="s">
        <v>18</v>
      </c>
      <c r="J50" s="247"/>
      <c r="K50" s="46" t="s">
        <v>94</v>
      </c>
      <c r="L50" s="8"/>
      <c r="M50" s="4"/>
    </row>
    <row r="51" spans="1:17">
      <c r="A51" s="29" t="s">
        <v>125</v>
      </c>
      <c r="B51" s="29" t="s">
        <v>126</v>
      </c>
      <c r="C51" s="79">
        <v>1</v>
      </c>
      <c r="D51" s="80">
        <v>2</v>
      </c>
      <c r="E51" s="81" t="s">
        <v>40</v>
      </c>
      <c r="F51" s="82">
        <v>1</v>
      </c>
      <c r="G51" s="27">
        <v>2</v>
      </c>
      <c r="H51" s="28" t="s">
        <v>92</v>
      </c>
      <c r="I51" s="73">
        <v>1</v>
      </c>
      <c r="J51" s="74">
        <v>2</v>
      </c>
      <c r="K51" s="75" t="s">
        <v>40</v>
      </c>
      <c r="L51" s="5"/>
      <c r="M51" s="5"/>
    </row>
    <row r="52" spans="1:17">
      <c r="A52" s="23" t="s">
        <v>127</v>
      </c>
      <c r="B52" s="23" t="s">
        <v>128</v>
      </c>
      <c r="C52" s="83">
        <v>1</v>
      </c>
      <c r="D52" s="84">
        <v>2</v>
      </c>
      <c r="E52" s="85"/>
      <c r="F52" s="86">
        <v>1</v>
      </c>
      <c r="G52" s="87">
        <v>2</v>
      </c>
      <c r="H52" s="88" t="s">
        <v>40</v>
      </c>
      <c r="I52" s="76">
        <v>1</v>
      </c>
      <c r="J52" s="77">
        <v>2</v>
      </c>
      <c r="K52" s="78" t="s">
        <v>40</v>
      </c>
      <c r="L52" s="5"/>
      <c r="M52" s="5"/>
    </row>
    <row r="53" spans="1:17" ht="30.75">
      <c r="A53" s="23" t="s">
        <v>129</v>
      </c>
      <c r="B53" s="23" t="s">
        <v>130</v>
      </c>
      <c r="C53" s="83">
        <v>0</v>
      </c>
      <c r="D53" s="84">
        <v>1</v>
      </c>
      <c r="E53" s="85" t="s">
        <v>131</v>
      </c>
      <c r="F53" s="86">
        <v>0</v>
      </c>
      <c r="G53" s="87">
        <v>1</v>
      </c>
      <c r="H53" s="88" t="s">
        <v>131</v>
      </c>
      <c r="I53" s="76">
        <v>1</v>
      </c>
      <c r="J53" s="77">
        <v>1</v>
      </c>
      <c r="K53" s="78" t="s">
        <v>40</v>
      </c>
      <c r="L53" s="5"/>
      <c r="M53" s="5"/>
    </row>
    <row r="54" spans="1:17" ht="60.75">
      <c r="A54" s="23" t="s">
        <v>132</v>
      </c>
      <c r="B54" s="23" t="s">
        <v>133</v>
      </c>
      <c r="C54" s="83">
        <v>1</v>
      </c>
      <c r="D54" s="84">
        <v>4</v>
      </c>
      <c r="E54" s="85"/>
      <c r="F54" s="86">
        <v>1</v>
      </c>
      <c r="G54" s="87">
        <v>4</v>
      </c>
      <c r="H54" s="88" t="s">
        <v>92</v>
      </c>
      <c r="I54" s="76">
        <v>1</v>
      </c>
      <c r="J54" s="77">
        <v>4</v>
      </c>
      <c r="K54" s="78" t="s">
        <v>40</v>
      </c>
      <c r="L54" s="5"/>
      <c r="M54" s="5"/>
    </row>
    <row r="55" spans="1:17" ht="30.75">
      <c r="A55" s="23" t="s">
        <v>134</v>
      </c>
      <c r="B55" s="23" t="s">
        <v>135</v>
      </c>
      <c r="C55" s="83">
        <v>1</v>
      </c>
      <c r="D55" s="84">
        <v>2</v>
      </c>
      <c r="E55" s="85"/>
      <c r="F55" s="86">
        <v>1</v>
      </c>
      <c r="G55" s="87">
        <v>2</v>
      </c>
      <c r="H55" s="88" t="s">
        <v>92</v>
      </c>
      <c r="I55" s="76">
        <v>1</v>
      </c>
      <c r="J55" s="77">
        <v>2</v>
      </c>
      <c r="K55" s="78" t="s">
        <v>40</v>
      </c>
      <c r="L55" s="6"/>
      <c r="M55" s="5"/>
    </row>
    <row r="56" spans="1:17" s="44" customFormat="1" ht="16.5">
      <c r="A56" s="248" t="s">
        <v>30</v>
      </c>
      <c r="B56" s="249"/>
      <c r="C56" s="57">
        <f>SUMPRODUCT(C51:C55,D51:D55)</f>
        <v>10</v>
      </c>
      <c r="D56" s="58">
        <f>SUM(D51:D55)</f>
        <v>11</v>
      </c>
      <c r="E56" s="59"/>
      <c r="F56" s="60">
        <f>SUMPRODUCT(F51:F55,G51:G55)</f>
        <v>10</v>
      </c>
      <c r="G56" s="61">
        <f>SUM(G51:G55)</f>
        <v>11</v>
      </c>
      <c r="H56" s="62"/>
      <c r="I56" s="53">
        <f>SUMPRODUCT(I51:I55,J51:J55)</f>
        <v>11</v>
      </c>
      <c r="J56" s="54">
        <f>SUM(J51:J55)</f>
        <v>11</v>
      </c>
      <c r="K56" s="55" t="s">
        <v>76</v>
      </c>
      <c r="L56" s="56"/>
      <c r="M56" s="56"/>
    </row>
    <row r="57" spans="1:17" ht="18.75" customHeight="1">
      <c r="A57" s="276" t="s">
        <v>2</v>
      </c>
      <c r="B57" s="277"/>
      <c r="C57" s="277"/>
      <c r="D57" s="277"/>
      <c r="E57" s="277"/>
      <c r="F57" s="277"/>
      <c r="G57" s="277"/>
      <c r="H57" s="277"/>
      <c r="I57" s="277"/>
      <c r="J57" s="277"/>
      <c r="K57" s="278"/>
      <c r="L57" s="4"/>
      <c r="M57" s="4"/>
    </row>
    <row r="58" spans="1:17">
      <c r="A58" s="263" t="s">
        <v>136</v>
      </c>
      <c r="B58" s="264"/>
      <c r="C58" s="34">
        <f>C11+C18+C22+C27+C32+C38+C49+C56</f>
        <v>83.4</v>
      </c>
      <c r="D58" s="25">
        <f>D11+D18+D22+D27+D32+D38+D49+D56</f>
        <v>100</v>
      </c>
      <c r="E58" s="26"/>
      <c r="F58" s="35">
        <f>F11+F18+F22+F27+F32+F38+F49+F56</f>
        <v>76.5</v>
      </c>
      <c r="G58" s="27">
        <f>G11+G18+G22+G27+G32+G38+G49+G56</f>
        <v>100</v>
      </c>
      <c r="H58" s="28"/>
      <c r="I58" s="212">
        <f>I11+I18+I22+I27+I32+I38+I49+I56</f>
        <v>82.2</v>
      </c>
      <c r="J58" s="32">
        <f>J11+J18+J22+J27+J32+J38+J49+J56</f>
        <v>100</v>
      </c>
      <c r="K58" s="33"/>
      <c r="L58" s="6"/>
      <c r="M58" s="5"/>
    </row>
    <row r="59" spans="1:17" s="44" customFormat="1" ht="15.75">
      <c r="A59" s="265" t="s">
        <v>137</v>
      </c>
      <c r="B59" s="266"/>
      <c r="C59" s="267">
        <f>C58/D58</f>
        <v>0.83400000000000007</v>
      </c>
      <c r="D59" s="268"/>
      <c r="E59" s="269"/>
      <c r="F59" s="270">
        <f>F58/G58</f>
        <v>0.76500000000000001</v>
      </c>
      <c r="G59" s="271"/>
      <c r="H59" s="272"/>
      <c r="I59" s="273">
        <f>I58/J58</f>
        <v>0.82200000000000006</v>
      </c>
      <c r="J59" s="274"/>
      <c r="K59" s="275"/>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C40:C48 C51:C55 F51:F55 I51:I55 I13:I17 F13:F17 C13:C17 I20:I21 F20:F21 C20:C21 I29:I31 F29:F31 C29:C31 I40:I48 F40:F48 I34:I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39" workbookViewId="0">
      <selection activeCell="A62" sqref="A62"/>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68.42578125" style="37" customWidth="1"/>
    <col min="8" max="8" width="38.28515625" style="37" customWidth="1"/>
    <col min="9" max="16384" width="9.140625" style="37"/>
  </cols>
  <sheetData>
    <row r="2" spans="1:7" ht="18.75">
      <c r="A2" s="279" t="s">
        <v>11</v>
      </c>
      <c r="B2" s="279"/>
      <c r="C2" s="279"/>
      <c r="D2" s="279"/>
      <c r="E2" s="279"/>
      <c r="F2" s="279"/>
      <c r="G2" s="279"/>
    </row>
    <row r="3" spans="1:7">
      <c r="A3" s="38"/>
      <c r="B3" s="38"/>
      <c r="C3" s="39"/>
      <c r="D3" s="39"/>
      <c r="E3" s="38"/>
      <c r="F3" s="38"/>
      <c r="G3" s="39"/>
    </row>
    <row r="4" spans="1:7" ht="18.75">
      <c r="A4" s="36" t="s">
        <v>138</v>
      </c>
      <c r="B4" s="36"/>
      <c r="C4" s="36"/>
      <c r="D4" s="36"/>
      <c r="E4" s="36"/>
      <c r="F4" s="36"/>
      <c r="G4" s="36"/>
    </row>
    <row r="5" spans="1:7" ht="15.75" thickBot="1"/>
    <row r="6" spans="1:7" ht="23.25">
      <c r="A6" s="283" t="s">
        <v>7</v>
      </c>
      <c r="B6" s="284"/>
      <c r="C6" s="284"/>
      <c r="D6" s="284"/>
      <c r="E6" s="284"/>
      <c r="F6" s="284"/>
      <c r="G6" s="285"/>
    </row>
    <row r="7" spans="1:7">
      <c r="A7" s="130" t="s">
        <v>139</v>
      </c>
      <c r="B7" s="131" t="s">
        <v>15</v>
      </c>
      <c r="C7" s="131" t="s">
        <v>140</v>
      </c>
      <c r="D7" s="131" t="s">
        <v>4</v>
      </c>
      <c r="E7" s="131" t="s">
        <v>141</v>
      </c>
      <c r="F7" s="131" t="s">
        <v>18</v>
      </c>
      <c r="G7" s="132" t="s">
        <v>16</v>
      </c>
    </row>
    <row r="8" spans="1:7">
      <c r="A8" s="133" t="s">
        <v>142</v>
      </c>
      <c r="B8" s="134">
        <v>1</v>
      </c>
      <c r="C8" s="134">
        <v>1</v>
      </c>
      <c r="D8" s="134">
        <v>4</v>
      </c>
      <c r="E8" s="134">
        <f t="shared" ref="E8:E14" si="0">B8*C8*D8</f>
        <v>4</v>
      </c>
      <c r="F8" s="134"/>
      <c r="G8" s="135" t="s">
        <v>40</v>
      </c>
    </row>
    <row r="9" spans="1:7">
      <c r="A9" s="136" t="s">
        <v>143</v>
      </c>
      <c r="B9" s="137">
        <v>1</v>
      </c>
      <c r="C9" s="137">
        <v>1</v>
      </c>
      <c r="D9" s="137">
        <v>12</v>
      </c>
      <c r="E9" s="137">
        <f t="shared" si="0"/>
        <v>12</v>
      </c>
      <c r="F9" s="137" t="s">
        <v>19</v>
      </c>
      <c r="G9" s="138" t="s">
        <v>92</v>
      </c>
    </row>
    <row r="10" spans="1:7">
      <c r="A10" s="133" t="s">
        <v>144</v>
      </c>
      <c r="B10" s="134">
        <v>0.8</v>
      </c>
      <c r="C10" s="134">
        <v>1</v>
      </c>
      <c r="D10" s="134">
        <v>10</v>
      </c>
      <c r="E10" s="134">
        <f t="shared" si="0"/>
        <v>8</v>
      </c>
      <c r="F10" s="134" t="s">
        <v>19</v>
      </c>
      <c r="G10" s="135" t="s">
        <v>145</v>
      </c>
    </row>
    <row r="11" spans="1:7" ht="40.5" customHeight="1">
      <c r="A11" s="136" t="s">
        <v>146</v>
      </c>
      <c r="B11" s="137">
        <v>0.8</v>
      </c>
      <c r="C11" s="137">
        <v>1</v>
      </c>
      <c r="D11" s="137">
        <v>16</v>
      </c>
      <c r="E11" s="137">
        <f t="shared" si="0"/>
        <v>12.8</v>
      </c>
      <c r="F11" s="137" t="s">
        <v>94</v>
      </c>
      <c r="G11" s="138" t="s">
        <v>147</v>
      </c>
    </row>
    <row r="12" spans="1:7" ht="45.75">
      <c r="A12" s="133" t="s">
        <v>148</v>
      </c>
      <c r="B12" s="134">
        <v>0.75</v>
      </c>
      <c r="C12" s="134">
        <v>0.5</v>
      </c>
      <c r="D12" s="134">
        <v>20</v>
      </c>
      <c r="E12" s="134">
        <f t="shared" si="0"/>
        <v>7.5</v>
      </c>
      <c r="F12" s="134" t="s">
        <v>94</v>
      </c>
      <c r="G12" s="217" t="s">
        <v>149</v>
      </c>
    </row>
    <row r="13" spans="1:7">
      <c r="A13" s="133" t="s">
        <v>150</v>
      </c>
      <c r="B13" s="134">
        <v>0.95</v>
      </c>
      <c r="C13" s="134">
        <v>1</v>
      </c>
      <c r="D13" s="134">
        <v>12</v>
      </c>
      <c r="E13" s="134">
        <f t="shared" si="0"/>
        <v>11.399999999999999</v>
      </c>
      <c r="F13" s="134" t="s">
        <v>19</v>
      </c>
      <c r="G13" s="135" t="s">
        <v>151</v>
      </c>
    </row>
    <row r="14" spans="1:7" ht="183">
      <c r="A14" s="136" t="s">
        <v>152</v>
      </c>
      <c r="B14" s="137">
        <v>0.25</v>
      </c>
      <c r="C14" s="137">
        <v>0.5</v>
      </c>
      <c r="D14" s="137">
        <v>26</v>
      </c>
      <c r="E14" s="137">
        <f t="shared" si="0"/>
        <v>3.25</v>
      </c>
      <c r="F14" s="137"/>
      <c r="G14" s="216" t="s">
        <v>153</v>
      </c>
    </row>
    <row r="15" spans="1:7">
      <c r="A15" s="139" t="s">
        <v>154</v>
      </c>
      <c r="B15" s="286"/>
      <c r="C15" s="286"/>
      <c r="D15" s="140">
        <f>SUM(D8:D14)</f>
        <v>100</v>
      </c>
      <c r="E15" s="141">
        <f>(SUM(E8:E14)+E17+E18)/D15</f>
        <v>0.51449999999999996</v>
      </c>
      <c r="F15" s="141"/>
      <c r="G15" s="142"/>
    </row>
    <row r="16" spans="1:7">
      <c r="A16" s="143" t="s">
        <v>155</v>
      </c>
      <c r="B16" s="144" t="s">
        <v>15</v>
      </c>
      <c r="C16" s="144"/>
      <c r="D16" s="144" t="s">
        <v>4</v>
      </c>
      <c r="E16" s="145" t="s">
        <v>141</v>
      </c>
      <c r="F16" s="145"/>
      <c r="G16" s="146" t="s">
        <v>16</v>
      </c>
    </row>
    <row r="17" spans="1:7">
      <c r="A17" s="147" t="s">
        <v>156</v>
      </c>
      <c r="B17" s="148">
        <v>0</v>
      </c>
      <c r="C17" s="148"/>
      <c r="D17" s="149">
        <v>-10</v>
      </c>
      <c r="E17" s="148">
        <f>B17*D17</f>
        <v>0</v>
      </c>
      <c r="F17" s="148"/>
      <c r="G17" s="150"/>
    </row>
    <row r="18" spans="1:7">
      <c r="A18" s="151" t="s">
        <v>157</v>
      </c>
      <c r="B18" s="152">
        <v>0.5</v>
      </c>
      <c r="C18" s="152"/>
      <c r="D18" s="153">
        <v>-15</v>
      </c>
      <c r="E18" s="152">
        <f>B18*D18</f>
        <v>-7.5</v>
      </c>
      <c r="F18" s="152"/>
      <c r="G18" s="154" t="s">
        <v>158</v>
      </c>
    </row>
    <row r="19" spans="1:7" ht="23.25">
      <c r="A19" s="287" t="s">
        <v>8</v>
      </c>
      <c r="B19" s="288"/>
      <c r="C19" s="288"/>
      <c r="D19" s="288"/>
      <c r="E19" s="288"/>
      <c r="F19" s="288"/>
      <c r="G19" s="289"/>
    </row>
    <row r="20" spans="1:7">
      <c r="A20" s="155" t="s">
        <v>139</v>
      </c>
      <c r="B20" s="156" t="s">
        <v>15</v>
      </c>
      <c r="C20" s="156" t="s">
        <v>140</v>
      </c>
      <c r="D20" s="156" t="s">
        <v>4</v>
      </c>
      <c r="E20" s="156" t="s">
        <v>141</v>
      </c>
      <c r="F20" s="156" t="s">
        <v>18</v>
      </c>
      <c r="G20" s="157" t="s">
        <v>16</v>
      </c>
    </row>
    <row r="21" spans="1:7">
      <c r="A21" s="158" t="s">
        <v>159</v>
      </c>
      <c r="B21" s="159">
        <v>1</v>
      </c>
      <c r="C21" s="159">
        <v>1</v>
      </c>
      <c r="D21" s="159">
        <v>26</v>
      </c>
      <c r="E21" s="159">
        <f>B21*C21*D21</f>
        <v>26</v>
      </c>
      <c r="F21" s="159" t="s">
        <v>32</v>
      </c>
      <c r="G21" s="160" t="s">
        <v>47</v>
      </c>
    </row>
    <row r="22" spans="1:7" ht="60.75">
      <c r="A22" s="161" t="s">
        <v>160</v>
      </c>
      <c r="B22" s="162">
        <v>0.9</v>
      </c>
      <c r="C22" s="162">
        <v>1</v>
      </c>
      <c r="D22" s="162">
        <v>14</v>
      </c>
      <c r="E22" s="162">
        <f t="shared" ref="E22:E28" si="1">B22*C22*D22</f>
        <v>12.6</v>
      </c>
      <c r="F22" s="162" t="s">
        <v>19</v>
      </c>
      <c r="G22" s="218" t="s">
        <v>161</v>
      </c>
    </row>
    <row r="23" spans="1:7">
      <c r="A23" s="158" t="s">
        <v>162</v>
      </c>
      <c r="B23" s="159">
        <v>1</v>
      </c>
      <c r="C23" s="159">
        <v>1</v>
      </c>
      <c r="D23" s="159">
        <v>26</v>
      </c>
      <c r="E23" s="159">
        <f t="shared" si="1"/>
        <v>26</v>
      </c>
      <c r="F23" s="159" t="s">
        <v>94</v>
      </c>
      <c r="G23" s="160" t="s">
        <v>37</v>
      </c>
    </row>
    <row r="24" spans="1:7">
      <c r="A24" s="161" t="s">
        <v>163</v>
      </c>
      <c r="B24" s="162">
        <v>1</v>
      </c>
      <c r="C24" s="162">
        <v>1</v>
      </c>
      <c r="D24" s="162">
        <v>12</v>
      </c>
      <c r="E24" s="162">
        <f t="shared" si="1"/>
        <v>12</v>
      </c>
      <c r="F24" s="162" t="s">
        <v>19</v>
      </c>
      <c r="G24" s="163"/>
    </row>
    <row r="25" spans="1:7">
      <c r="A25" s="158" t="s">
        <v>164</v>
      </c>
      <c r="B25" s="159">
        <v>1</v>
      </c>
      <c r="C25" s="159">
        <v>1</v>
      </c>
      <c r="D25" s="159">
        <v>8</v>
      </c>
      <c r="E25" s="159">
        <f t="shared" si="1"/>
        <v>8</v>
      </c>
      <c r="F25" s="159" t="s">
        <v>94</v>
      </c>
      <c r="G25" s="160" t="s">
        <v>47</v>
      </c>
    </row>
    <row r="26" spans="1:7">
      <c r="A26" s="161" t="s">
        <v>165</v>
      </c>
      <c r="B26" s="162">
        <v>1</v>
      </c>
      <c r="C26" s="162">
        <v>1</v>
      </c>
      <c r="D26" s="162">
        <v>6</v>
      </c>
      <c r="E26" s="162">
        <f t="shared" si="1"/>
        <v>6</v>
      </c>
      <c r="F26" s="162" t="s">
        <v>19</v>
      </c>
      <c r="G26" s="163"/>
    </row>
    <row r="27" spans="1:7">
      <c r="A27" s="214" t="s">
        <v>166</v>
      </c>
      <c r="B27" s="214">
        <v>1</v>
      </c>
      <c r="C27" s="214">
        <v>1</v>
      </c>
      <c r="D27" s="214">
        <v>8</v>
      </c>
      <c r="E27" s="162">
        <f t="shared" si="1"/>
        <v>8</v>
      </c>
      <c r="F27" s="214" t="s">
        <v>32</v>
      </c>
      <c r="G27" s="214" t="s">
        <v>37</v>
      </c>
    </row>
    <row r="28" spans="1:7">
      <c r="A28" s="164" t="s">
        <v>154</v>
      </c>
      <c r="B28" s="165"/>
      <c r="C28" s="165"/>
      <c r="D28" s="165">
        <f>SUM(D21:D27)</f>
        <v>100</v>
      </c>
      <c r="E28" s="166">
        <f>(SUM(E21:E27) + E30+E31+E32)/D28</f>
        <v>0.98599999999999999</v>
      </c>
      <c r="F28" s="236"/>
      <c r="G28" s="167"/>
    </row>
    <row r="29" spans="1:7">
      <c r="A29" s="168" t="s">
        <v>155</v>
      </c>
      <c r="B29" s="169" t="s">
        <v>15</v>
      </c>
      <c r="C29" s="169"/>
      <c r="D29" s="169" t="s">
        <v>4</v>
      </c>
      <c r="E29" s="170" t="s">
        <v>141</v>
      </c>
      <c r="F29" s="170"/>
      <c r="G29" s="171" t="s">
        <v>16</v>
      </c>
    </row>
    <row r="30" spans="1:7">
      <c r="A30" s="172" t="s">
        <v>156</v>
      </c>
      <c r="B30" s="173">
        <v>0</v>
      </c>
      <c r="C30" s="173"/>
      <c r="D30" s="174">
        <v>-10</v>
      </c>
      <c r="E30" s="173">
        <f>B30*D30</f>
        <v>0</v>
      </c>
      <c r="F30" s="173"/>
      <c r="G30" s="175"/>
    </row>
    <row r="31" spans="1:7">
      <c r="A31" s="176" t="s">
        <v>167</v>
      </c>
      <c r="B31" s="177">
        <v>0</v>
      </c>
      <c r="C31" s="177"/>
      <c r="D31" s="178">
        <v>-15</v>
      </c>
      <c r="E31" s="177">
        <f>B31*D31</f>
        <v>0</v>
      </c>
      <c r="F31" s="177"/>
      <c r="G31" s="179"/>
    </row>
    <row r="32" spans="1:7">
      <c r="A32" s="180" t="s">
        <v>168</v>
      </c>
      <c r="B32" s="181">
        <v>0</v>
      </c>
      <c r="C32" s="181"/>
      <c r="D32" s="182">
        <v>-5</v>
      </c>
      <c r="E32" s="181">
        <f>B32*D32</f>
        <v>0</v>
      </c>
      <c r="F32" s="181"/>
      <c r="G32" s="183"/>
    </row>
    <row r="33" spans="1:7" ht="23.25">
      <c r="A33" s="280" t="s">
        <v>9</v>
      </c>
      <c r="B33" s="281"/>
      <c r="C33" s="281"/>
      <c r="D33" s="281"/>
      <c r="E33" s="281"/>
      <c r="F33" s="281"/>
      <c r="G33" s="282"/>
    </row>
    <row r="34" spans="1:7">
      <c r="A34" s="184" t="s">
        <v>139</v>
      </c>
      <c r="B34" s="185" t="s">
        <v>15</v>
      </c>
      <c r="C34" s="185" t="s">
        <v>140</v>
      </c>
      <c r="D34" s="185" t="s">
        <v>4</v>
      </c>
      <c r="E34" s="185" t="s">
        <v>141</v>
      </c>
      <c r="F34" s="185" t="s">
        <v>18</v>
      </c>
      <c r="G34" s="186" t="s">
        <v>16</v>
      </c>
    </row>
    <row r="35" spans="1:7">
      <c r="A35" s="187" t="s">
        <v>169</v>
      </c>
      <c r="B35" s="188">
        <v>1</v>
      </c>
      <c r="C35" s="188">
        <v>1</v>
      </c>
      <c r="D35" s="188">
        <v>24</v>
      </c>
      <c r="E35" s="188">
        <f t="shared" ref="E35:E42" si="2">B35*C35*D35</f>
        <v>24</v>
      </c>
      <c r="F35" s="188" t="s">
        <v>170</v>
      </c>
      <c r="G35" s="189" t="s">
        <v>171</v>
      </c>
    </row>
    <row r="36" spans="1:7">
      <c r="A36" s="190" t="s">
        <v>172</v>
      </c>
      <c r="B36" s="188">
        <v>1</v>
      </c>
      <c r="C36" s="191">
        <v>1</v>
      </c>
      <c r="D36" s="191">
        <v>6</v>
      </c>
      <c r="E36" s="191">
        <f t="shared" si="2"/>
        <v>6</v>
      </c>
      <c r="F36" s="191" t="s">
        <v>170</v>
      </c>
      <c r="G36" s="189" t="s">
        <v>171</v>
      </c>
    </row>
    <row r="37" spans="1:7" ht="30.75">
      <c r="A37" s="187" t="s">
        <v>173</v>
      </c>
      <c r="B37" s="188">
        <v>1</v>
      </c>
      <c r="C37" s="188">
        <v>1</v>
      </c>
      <c r="D37" s="188">
        <v>6</v>
      </c>
      <c r="E37" s="188">
        <f t="shared" si="2"/>
        <v>6</v>
      </c>
      <c r="F37" s="188" t="s">
        <v>32</v>
      </c>
      <c r="G37" s="237" t="s">
        <v>174</v>
      </c>
    </row>
    <row r="38" spans="1:7" ht="30.75">
      <c r="A38" s="190" t="s">
        <v>175</v>
      </c>
      <c r="B38" s="188">
        <v>1</v>
      </c>
      <c r="C38" s="191">
        <v>0.75</v>
      </c>
      <c r="D38" s="191">
        <v>12</v>
      </c>
      <c r="E38" s="191">
        <f t="shared" si="2"/>
        <v>9</v>
      </c>
      <c r="F38" s="191" t="s">
        <v>176</v>
      </c>
      <c r="G38" s="237" t="s">
        <v>177</v>
      </c>
    </row>
    <row r="39" spans="1:7" ht="30.75">
      <c r="A39" s="187" t="s">
        <v>178</v>
      </c>
      <c r="B39" s="188">
        <v>1</v>
      </c>
      <c r="C39" s="188">
        <v>1</v>
      </c>
      <c r="D39" s="188">
        <v>12</v>
      </c>
      <c r="E39" s="188">
        <f t="shared" si="2"/>
        <v>12</v>
      </c>
      <c r="F39" s="191" t="s">
        <v>176</v>
      </c>
      <c r="G39" s="237" t="s">
        <v>174</v>
      </c>
    </row>
    <row r="40" spans="1:7" ht="30.75">
      <c r="A40" s="190" t="s">
        <v>179</v>
      </c>
      <c r="B40" s="188">
        <v>1</v>
      </c>
      <c r="C40" s="191">
        <v>1</v>
      </c>
      <c r="D40" s="191">
        <v>14</v>
      </c>
      <c r="E40" s="191">
        <f t="shared" si="2"/>
        <v>14</v>
      </c>
      <c r="F40" s="191" t="s">
        <v>176</v>
      </c>
      <c r="G40" s="237" t="s">
        <v>174</v>
      </c>
    </row>
    <row r="41" spans="1:7" ht="30.75">
      <c r="A41" s="187" t="s">
        <v>180</v>
      </c>
      <c r="B41" s="188">
        <v>1</v>
      </c>
      <c r="C41" s="188">
        <v>1</v>
      </c>
      <c r="D41" s="188">
        <v>6</v>
      </c>
      <c r="E41" s="188">
        <f t="shared" si="2"/>
        <v>6</v>
      </c>
      <c r="F41" s="188" t="s">
        <v>32</v>
      </c>
      <c r="G41" s="237" t="s">
        <v>174</v>
      </c>
    </row>
    <row r="42" spans="1:7" ht="30.75">
      <c r="A42" s="215" t="s">
        <v>181</v>
      </c>
      <c r="B42" s="188">
        <v>1</v>
      </c>
      <c r="C42" s="215">
        <v>1</v>
      </c>
      <c r="D42" s="215">
        <v>20</v>
      </c>
      <c r="E42" s="188">
        <f t="shared" si="2"/>
        <v>20</v>
      </c>
      <c r="F42" s="215" t="s">
        <v>32</v>
      </c>
      <c r="G42" s="237" t="s">
        <v>174</v>
      </c>
    </row>
    <row r="43" spans="1:7">
      <c r="A43" s="192" t="s">
        <v>154</v>
      </c>
      <c r="B43" s="193"/>
      <c r="C43" s="193"/>
      <c r="D43" s="193">
        <f>SUM(D35:D42)</f>
        <v>100</v>
      </c>
      <c r="E43" s="194">
        <f>(SUM(E35:E42) +E45+E46+E47)/D43</f>
        <v>0.97</v>
      </c>
      <c r="F43" s="194"/>
      <c r="G43" s="195"/>
    </row>
    <row r="44" spans="1:7">
      <c r="A44" s="196" t="s">
        <v>155</v>
      </c>
      <c r="B44" s="197" t="s">
        <v>15</v>
      </c>
      <c r="C44" s="197"/>
      <c r="D44" s="197" t="s">
        <v>4</v>
      </c>
      <c r="E44" s="198" t="s">
        <v>141</v>
      </c>
      <c r="F44" s="198"/>
      <c r="G44" s="199" t="s">
        <v>16</v>
      </c>
    </row>
    <row r="45" spans="1:7">
      <c r="A45" s="200" t="s">
        <v>156</v>
      </c>
      <c r="B45" s="201">
        <v>0</v>
      </c>
      <c r="C45" s="201"/>
      <c r="D45" s="202">
        <v>-10</v>
      </c>
      <c r="E45" s="201">
        <f>B45*D45</f>
        <v>0</v>
      </c>
      <c r="F45" s="201"/>
      <c r="G45" s="203"/>
    </row>
    <row r="46" spans="1:7">
      <c r="A46" s="204" t="s">
        <v>182</v>
      </c>
      <c r="B46" s="205">
        <v>0</v>
      </c>
      <c r="C46" s="205"/>
      <c r="D46" s="206">
        <v>-15</v>
      </c>
      <c r="E46" s="205">
        <f>B46*D46</f>
        <v>0</v>
      </c>
      <c r="F46" s="205"/>
      <c r="G46" s="207"/>
    </row>
    <row r="47" spans="1:7">
      <c r="A47" s="208" t="s">
        <v>168</v>
      </c>
      <c r="B47" s="209">
        <v>0</v>
      </c>
      <c r="C47" s="209"/>
      <c r="D47" s="210">
        <v>-5</v>
      </c>
      <c r="E47" s="209">
        <f>B47*D47</f>
        <v>0</v>
      </c>
      <c r="F47" s="209"/>
      <c r="G47" s="211"/>
    </row>
  </sheetData>
  <mergeCells count="5">
    <mergeCell ref="A2:G2"/>
    <mergeCell ref="A33:G33"/>
    <mergeCell ref="A6:G6"/>
    <mergeCell ref="B15:C15"/>
    <mergeCell ref="A19:G19"/>
  </mergeCells>
  <dataValidations count="3">
    <dataValidation type="decimal" allowBlank="1" showInputMessage="1" showErrorMessage="1" sqref="E18:F18 B30:B32 B17:B18 B8:B15 B21:B27 B45:B47 B35:B42"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235F-AE3C-4AD5-88CA-0BE9BF85E2FA}">
  <dimension ref="A1:G18"/>
  <sheetViews>
    <sheetView topLeftCell="C11" workbookViewId="0">
      <selection activeCell="G6" sqref="G6"/>
    </sheetView>
  </sheetViews>
  <sheetFormatPr defaultRowHeight="15"/>
  <cols>
    <col min="1" max="1" width="29.28515625" customWidth="1"/>
    <col min="2" max="2" width="88.85546875" customWidth="1"/>
    <col min="3" max="3" width="94" customWidth="1"/>
    <col min="5" max="5" width="44.140625" customWidth="1"/>
    <col min="6" max="6" width="51.85546875" customWidth="1"/>
    <col min="7" max="7" width="72.85546875" customWidth="1"/>
  </cols>
  <sheetData>
    <row r="1" spans="1:7" ht="15" customHeight="1">
      <c r="A1" s="290" t="s">
        <v>183</v>
      </c>
      <c r="B1" s="290"/>
      <c r="E1" s="290" t="s">
        <v>184</v>
      </c>
      <c r="F1" s="290"/>
    </row>
    <row r="2" spans="1:7" ht="15" customHeight="1">
      <c r="B2" s="219" t="s">
        <v>8</v>
      </c>
      <c r="C2" s="219" t="s">
        <v>9</v>
      </c>
      <c r="D2" s="219"/>
      <c r="E2" s="219"/>
      <c r="F2" s="219" t="s">
        <v>8</v>
      </c>
      <c r="G2" s="219" t="s">
        <v>9</v>
      </c>
    </row>
    <row r="3" spans="1:7" ht="15.75" customHeight="1">
      <c r="A3" s="220" t="s">
        <v>185</v>
      </c>
      <c r="B3" s="221"/>
      <c r="E3" s="220" t="s">
        <v>185</v>
      </c>
      <c r="F3" s="221"/>
    </row>
    <row r="4" spans="1:7" ht="15.75" customHeight="1">
      <c r="A4" s="222" t="s">
        <v>186</v>
      </c>
      <c r="B4" s="223">
        <v>1</v>
      </c>
      <c r="C4" s="223">
        <v>1</v>
      </c>
      <c r="E4" s="222" t="s">
        <v>186</v>
      </c>
      <c r="F4" s="223">
        <v>1</v>
      </c>
      <c r="G4" s="223">
        <v>1</v>
      </c>
    </row>
    <row r="5" spans="1:7" ht="15.75" customHeight="1">
      <c r="A5" s="220"/>
      <c r="B5" s="224" t="s">
        <v>187</v>
      </c>
      <c r="E5" s="220" t="s">
        <v>188</v>
      </c>
      <c r="F5" s="224" t="s">
        <v>189</v>
      </c>
      <c r="G5" t="s">
        <v>189</v>
      </c>
    </row>
    <row r="6" spans="1:7" ht="16.5">
      <c r="A6" s="222" t="s">
        <v>190</v>
      </c>
      <c r="B6" s="223">
        <v>3</v>
      </c>
      <c r="C6" s="223">
        <v>3.5</v>
      </c>
      <c r="E6" s="222" t="s">
        <v>191</v>
      </c>
      <c r="F6" s="223">
        <v>3</v>
      </c>
      <c r="G6" s="223">
        <v>3</v>
      </c>
    </row>
    <row r="7" spans="1:7" ht="409.6">
      <c r="A7" s="220"/>
      <c r="B7" s="221" t="s">
        <v>192</v>
      </c>
      <c r="C7" s="221" t="s">
        <v>193</v>
      </c>
      <c r="E7" s="220"/>
      <c r="F7" s="221" t="s">
        <v>194</v>
      </c>
      <c r="G7" s="221" t="s">
        <v>195</v>
      </c>
    </row>
    <row r="8" spans="1:7" ht="16.5">
      <c r="A8" s="222" t="s">
        <v>196</v>
      </c>
      <c r="B8" s="223">
        <v>4</v>
      </c>
      <c r="C8" s="223">
        <v>4.75</v>
      </c>
      <c r="E8" s="222" t="s">
        <v>197</v>
      </c>
      <c r="F8" s="223">
        <v>8</v>
      </c>
      <c r="G8" s="223">
        <v>8</v>
      </c>
    </row>
    <row r="9" spans="1:7" ht="409.6">
      <c r="A9" s="220"/>
      <c r="B9" s="225" t="s">
        <v>198</v>
      </c>
      <c r="C9" s="221" t="s">
        <v>199</v>
      </c>
      <c r="E9" s="226"/>
      <c r="F9" s="225" t="s">
        <v>200</v>
      </c>
      <c r="G9" s="225" t="s">
        <v>201</v>
      </c>
    </row>
    <row r="10" spans="1:7" ht="16.5">
      <c r="A10" s="222" t="s">
        <v>202</v>
      </c>
      <c r="B10" s="223">
        <v>5</v>
      </c>
      <c r="C10" s="223">
        <v>5.75</v>
      </c>
    </row>
    <row r="11" spans="1:7" ht="259.5">
      <c r="A11" s="220"/>
      <c r="B11" s="227" t="s">
        <v>203</v>
      </c>
      <c r="C11" s="221" t="s">
        <v>204</v>
      </c>
    </row>
    <row r="12" spans="1:7" ht="16.5">
      <c r="A12" s="222" t="s">
        <v>205</v>
      </c>
      <c r="B12" s="223">
        <v>1</v>
      </c>
      <c r="C12" s="223">
        <v>1.75</v>
      </c>
    </row>
    <row r="13" spans="1:7" ht="183">
      <c r="A13" s="226"/>
      <c r="B13" s="233" t="s">
        <v>206</v>
      </c>
      <c r="C13" s="221" t="s">
        <v>207</v>
      </c>
    </row>
    <row r="14" spans="1:7" ht="16.5">
      <c r="A14" s="228" t="s">
        <v>208</v>
      </c>
      <c r="B14" s="223">
        <v>0.75</v>
      </c>
      <c r="C14" s="223">
        <v>0.9</v>
      </c>
      <c r="E14" s="228" t="s">
        <v>208</v>
      </c>
      <c r="F14" s="235">
        <v>0.5</v>
      </c>
      <c r="G14" s="223">
        <v>1</v>
      </c>
    </row>
    <row r="15" spans="1:7" ht="81">
      <c r="A15" s="220"/>
      <c r="B15" s="234" t="s">
        <v>209</v>
      </c>
      <c r="C15" s="221" t="s">
        <v>210</v>
      </c>
      <c r="E15" s="220"/>
      <c r="F15" s="225" t="s">
        <v>211</v>
      </c>
      <c r="G15" s="225" t="s">
        <v>212</v>
      </c>
    </row>
    <row r="16" spans="1:7" ht="16.5">
      <c r="A16" s="229" t="s">
        <v>213</v>
      </c>
      <c r="B16" s="230">
        <f t="shared" ref="B16" si="0">SUM(B4,B6,B8,B10,B12)</f>
        <v>14</v>
      </c>
      <c r="C16" s="230">
        <f>SUM(C4,C6,C8,C10,C12)</f>
        <v>16.75</v>
      </c>
      <c r="E16" s="229" t="s">
        <v>213</v>
      </c>
      <c r="F16" s="230">
        <f>SUM(F4,F6,F8)</f>
        <v>12</v>
      </c>
      <c r="G16" s="230">
        <f>SUM(G4,G6,G8)</f>
        <v>12</v>
      </c>
    </row>
    <row r="17" spans="1:7" ht="16.5">
      <c r="A17" s="229" t="s">
        <v>214</v>
      </c>
      <c r="B17" s="230">
        <f t="shared" ref="B17" si="1">B14</f>
        <v>0.75</v>
      </c>
      <c r="C17" s="230">
        <f>C14</f>
        <v>0.9</v>
      </c>
      <c r="E17" s="229" t="s">
        <v>214</v>
      </c>
      <c r="F17" s="230">
        <f>F14</f>
        <v>0.5</v>
      </c>
      <c r="G17" s="230">
        <f>G14</f>
        <v>1</v>
      </c>
    </row>
    <row r="18" spans="1:7" ht="16.5">
      <c r="A18" s="231" t="s">
        <v>215</v>
      </c>
      <c r="B18" s="232">
        <f t="shared" ref="B18" si="2">B16/20*0.9+B17*0.1</f>
        <v>0.70500000000000007</v>
      </c>
      <c r="C18" s="232">
        <f>C16/20*0.9+C17*0.1</f>
        <v>0.84375</v>
      </c>
      <c r="E18" s="231" t="s">
        <v>215</v>
      </c>
      <c r="F18" s="232">
        <f>F16/20*0.9+F17*0.1</f>
        <v>0.59000000000000008</v>
      </c>
      <c r="G18" s="232">
        <f>G16/20*0.9+G17*0.1</f>
        <v>0.64</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2023-05-05T17:15:48Z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