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Nível Trainee\Planilhas de aula\"/>
    </mc:Choice>
  </mc:AlternateContent>
  <xr:revisionPtr revIDLastSave="0" documentId="13_ncr:1_{1FB61D05-7032-45E0-A94D-CC3D8CC72A59}" xr6:coauthVersionLast="46" xr6:coauthVersionMax="46" xr10:uidLastSave="{00000000-0000-0000-0000-000000000000}"/>
  <bookViews>
    <workbookView xWindow="-120" yWindow="-120" windowWidth="29040" windowHeight="15990" activeTab="3" xr2:uid="{213B208E-9208-485B-B03B-EABF73C9D0BF}"/>
  </bookViews>
  <sheets>
    <sheet name="Estoque Prod" sheetId="4" r:id="rId1"/>
    <sheet name="Rel Controle" sheetId="1" r:id="rId2"/>
    <sheet name="Controle Frota" sheetId="2" r:id="rId3"/>
    <sheet name="Orçado vs Realizado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5" l="1"/>
  <c r="AC5" i="5"/>
  <c r="AC30" i="5" s="1"/>
  <c r="D37" i="5"/>
  <c r="D3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5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18" i="5"/>
  <c r="AC19" i="5"/>
  <c r="AC20" i="5"/>
  <c r="AC21" i="5"/>
  <c r="AC22" i="5"/>
  <c r="AC23" i="5"/>
  <c r="AC24" i="5"/>
  <c r="AC25" i="5"/>
  <c r="AC26" i="5"/>
  <c r="AC27" i="5"/>
  <c r="AC28" i="5"/>
  <c r="F30" i="2"/>
  <c r="J12" i="2"/>
  <c r="J13" i="2"/>
  <c r="J14" i="2"/>
  <c r="J11" i="2"/>
  <c r="J6" i="2"/>
  <c r="J7" i="2"/>
  <c r="J8" i="2"/>
  <c r="J5" i="2"/>
  <c r="G24" i="2"/>
  <c r="G25" i="2"/>
  <c r="G26" i="2"/>
  <c r="G23" i="2"/>
  <c r="G18" i="2"/>
  <c r="G19" i="2"/>
  <c r="G20" i="2"/>
  <c r="G17" i="2"/>
  <c r="G5" i="2"/>
  <c r="G6" i="2"/>
  <c r="G7" i="2"/>
  <c r="G8" i="2"/>
  <c r="G12" i="2"/>
  <c r="G13" i="2"/>
  <c r="G14" i="2"/>
  <c r="G11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2"/>
  <c r="G17" i="1"/>
  <c r="G18" i="1"/>
  <c r="G19" i="1"/>
  <c r="G16" i="1"/>
  <c r="G12" i="1"/>
  <c r="G13" i="1"/>
  <c r="G11" i="1"/>
  <c r="G5" i="1"/>
  <c r="G6" i="1"/>
  <c r="G7" i="1"/>
  <c r="G8" i="1"/>
  <c r="G4" i="1"/>
  <c r="G9" i="4"/>
  <c r="G10" i="4"/>
  <c r="G8" i="4"/>
  <c r="F9" i="4"/>
  <c r="F10" i="4"/>
  <c r="F8" i="4"/>
  <c r="C16" i="4"/>
  <c r="AG9" i="5"/>
  <c r="AH9" i="5"/>
  <c r="AG10" i="5"/>
  <c r="AH10" i="5"/>
</calcChain>
</file>

<file path=xl/sharedStrings.xml><?xml version="1.0" encoding="utf-8"?>
<sst xmlns="http://schemas.openxmlformats.org/spreadsheetml/2006/main" count="303" uniqueCount="109">
  <si>
    <t>Relatório de Controle</t>
  </si>
  <si>
    <t>Mês</t>
  </si>
  <si>
    <t>Região</t>
  </si>
  <si>
    <t>Vendedor</t>
  </si>
  <si>
    <t>Quantidade</t>
  </si>
  <si>
    <t>Resumo por Região</t>
  </si>
  <si>
    <t>Abr</t>
  </si>
  <si>
    <t>Norte</t>
  </si>
  <si>
    <t>Lilian</t>
  </si>
  <si>
    <t>Nordeste</t>
  </si>
  <si>
    <t>Ana</t>
  </si>
  <si>
    <t>Leste</t>
  </si>
  <si>
    <t>Cecilia</t>
  </si>
  <si>
    <t>Sudeste</t>
  </si>
  <si>
    <t>Ana Paula</t>
  </si>
  <si>
    <t>Sul</t>
  </si>
  <si>
    <t>Fernando</t>
  </si>
  <si>
    <t>Mai</t>
  </si>
  <si>
    <t>Claudia</t>
  </si>
  <si>
    <t>Limbras</t>
  </si>
  <si>
    <t>Resumo Mensal</t>
  </si>
  <si>
    <t>Kelly</t>
  </si>
  <si>
    <t>Lia</t>
  </si>
  <si>
    <t>Carla</t>
  </si>
  <si>
    <t>Jun</t>
  </si>
  <si>
    <t>Leo</t>
  </si>
  <si>
    <t>Jose</t>
  </si>
  <si>
    <t>Resumo por Vendedor</t>
  </si>
  <si>
    <t>Joao</t>
  </si>
  <si>
    <t>Pablo</t>
  </si>
  <si>
    <t>Paulo</t>
  </si>
  <si>
    <t>Controle Frota</t>
  </si>
  <si>
    <t>Carro</t>
  </si>
  <si>
    <t>Valor Reembolso</t>
  </si>
  <si>
    <t>Motorista</t>
  </si>
  <si>
    <t>GOL</t>
  </si>
  <si>
    <t>CORSA</t>
  </si>
  <si>
    <t>UNO</t>
  </si>
  <si>
    <t>KOMBI</t>
  </si>
  <si>
    <t>Alvaro</t>
  </si>
  <si>
    <t xml:space="preserve">Carro - Gasto Total </t>
  </si>
  <si>
    <t>Reembolso - Total por Motorista</t>
  </si>
  <si>
    <t>Viagens - Total por Carro</t>
  </si>
  <si>
    <t>Viagens - Total por Motorista</t>
  </si>
  <si>
    <t>Total Geral</t>
  </si>
  <si>
    <t>PRODUTOS</t>
  </si>
  <si>
    <t>Produto</t>
  </si>
  <si>
    <t>RESULTADOS</t>
  </si>
  <si>
    <t>Creme</t>
  </si>
  <si>
    <t>Shampoo</t>
  </si>
  <si>
    <t>Condicionador</t>
  </si>
  <si>
    <t>Total:</t>
  </si>
  <si>
    <t>Valor km</t>
  </si>
  <si>
    <t>km - Total por Carro</t>
  </si>
  <si>
    <t>km</t>
  </si>
  <si>
    <t>km - Total por Motorista</t>
  </si>
  <si>
    <t>Lote</t>
  </si>
  <si>
    <t>Qtde de lotes</t>
  </si>
  <si>
    <t>Abacate</t>
  </si>
  <si>
    <t>Abacaxi</t>
  </si>
  <si>
    <t>Acerola</t>
  </si>
  <si>
    <t>Ameixa</t>
  </si>
  <si>
    <t>Amora</t>
  </si>
  <si>
    <t>Banana</t>
  </si>
  <si>
    <t>Caju</t>
  </si>
  <si>
    <t>Cajá-manga</t>
  </si>
  <si>
    <t>Caqui</t>
  </si>
  <si>
    <t>Carambola</t>
  </si>
  <si>
    <t>Castanha do Pará</t>
  </si>
  <si>
    <t>Cereja</t>
  </si>
  <si>
    <t>Orçamento VS Realizado</t>
  </si>
  <si>
    <t>Orç</t>
  </si>
  <si>
    <t>Real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</si>
  <si>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</si>
  <si>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</si>
  <si>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</si>
  <si>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</si>
  <si>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</si>
  <si>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</si>
  <si>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</si>
  <si>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</si>
  <si>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</si>
  <si>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</si>
  <si>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</si>
  <si>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</si>
  <si>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Sistema ERP</t>
  </si>
  <si>
    <t>Realizado</t>
  </si>
  <si>
    <t>Orçado</t>
  </si>
  <si>
    <t>Filial 1</t>
  </si>
  <si>
    <t>Filial 2</t>
  </si>
  <si>
    <t>Validar com o ERP...</t>
  </si>
  <si>
    <t>Participação por filial</t>
  </si>
  <si>
    <t>Filial</t>
  </si>
  <si>
    <t>Unidades Fabricadas</t>
  </si>
  <si>
    <t>Total Unidades</t>
  </si>
  <si>
    <t>Total</t>
  </si>
  <si>
    <t>cont.ses</t>
  </si>
  <si>
    <t>soma.ses</t>
  </si>
  <si>
    <t>Conta valores quando for verdade</t>
  </si>
  <si>
    <t>Somar quando for verdade</t>
  </si>
  <si>
    <t>cont.ses(intervalo;criterio)</t>
  </si>
  <si>
    <t>somases(intervaloSoma;intervalocriterior;criterio)</t>
  </si>
  <si>
    <t>cont.se</t>
  </si>
  <si>
    <t>só aceita um invertevalo</t>
  </si>
  <si>
    <t>soma.se</t>
  </si>
  <si>
    <t>aqui a estrutura muda, o intervalo de soma vai no final</t>
  </si>
  <si>
    <t>Pablo de Kombi</t>
  </si>
  <si>
    <t>Soma produtos orçados total caqui</t>
  </si>
  <si>
    <t>Soma produtos orçados jan filial 1 com caqui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</si>
</sst>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  <numFmt numFmtId="166" formatCode="0\ &quot;km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4"/>
      <color theme="0"/>
      <name val="Segoe UI"/>
      <family val="2"/>
    </font>
    <font>
      <sz val="11"/>
      <color theme="1"/>
      <name val="Segoe UI"/>
      <family val="2"/>
    </font>
    <font>
      <b/>
      <sz val="11"/>
      <color theme="0"/>
      <name val="Segoe UI"/>
      <family val="2"/>
    </font>
    <font>
      <sz val="14"/>
      <color rgb="FFFF0000"/>
      <name val="Segoe UI"/>
      <family val="2"/>
    </font>
    <font>
      <b/>
      <sz val="14"/>
      <name val="Segoe UI"/>
      <family val="2"/>
    </font>
    <font>
      <b/>
      <sz val="12"/>
      <color theme="0"/>
      <name val="Segoe UI"/>
      <family val="2"/>
    </font>
    <font>
      <b/>
      <sz val="18"/>
      <color theme="0"/>
      <name val="Segoe UI"/>
      <family val="2"/>
    </font>
    <font>
      <sz val="9"/>
      <color theme="1"/>
      <name val="Segoe UI"/>
      <family val="2"/>
    </font>
    <font>
      <u/>
      <sz val="11"/>
      <color theme="0"/>
      <name val="Segoe UI"/>
      <family val="2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u/>
      <sz val="10"/>
      <name val="Calibri"/>
      <family val="2"/>
      <scheme val="minor"/>
    </font>
    <font>
      <b/>
      <sz val="1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8AFA7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B050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1" tint="0.1498764000366222"/>
      </left>
      <right style="thin">
        <color theme="1" tint="0.1498764000366222"/>
      </right>
      <top style="thin">
        <color theme="1" tint="0.1498764000366222"/>
      </top>
      <bottom style="thin">
        <color theme="1" tint="0.1498764000366222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indexed="64"/>
      </bottom>
      <diagonal/>
    </border>
    <border>
      <left style="thin">
        <color theme="1" tint="0.34998626667073579"/>
      </left>
      <right style="thin">
        <color indexed="64"/>
      </right>
      <top style="thin">
        <color theme="1" tint="0.34998626667073579"/>
      </top>
      <bottom style="thin">
        <color indexed="64"/>
      </bottom>
      <diagonal/>
    </border>
    <border>
      <left style="thin">
        <color indexed="64"/>
      </left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 style="thin">
        <color indexed="64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indexed="64"/>
      </left>
      <right style="thin">
        <color theme="1" tint="0.24994659260841701"/>
      </right>
      <top style="thin">
        <color theme="1" tint="0.24994659260841701"/>
      </top>
      <bottom style="thin">
        <color indexed="64"/>
      </bottom>
      <diagonal/>
    </border>
    <border>
      <left style="thin">
        <color theme="1" tint="0.24994659260841701"/>
      </left>
      <right style="thin">
        <color indexed="64"/>
      </right>
      <top style="thin">
        <color theme="1" tint="0.24994659260841701"/>
      </top>
      <bottom style="thin">
        <color indexed="64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indexed="64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8AFA7"/>
      </left>
      <right style="thin">
        <color rgb="FF08AFA7"/>
      </right>
      <top style="thin">
        <color rgb="FF08AFA7"/>
      </top>
      <bottom style="thin">
        <color rgb="FF08AFA7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rgb="FF08AFA7"/>
      </left>
      <right/>
      <top style="thin">
        <color rgb="FF08AFA7"/>
      </top>
      <bottom style="thin">
        <color rgb="FF08AFA7"/>
      </bottom>
      <diagonal/>
    </border>
    <border>
      <left/>
      <right style="thin">
        <color rgb="FF08AFA7"/>
      </right>
      <top style="thin">
        <color rgb="FF08AFA7"/>
      </top>
      <bottom style="thin">
        <color rgb="FF08AFA7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4" fillId="0" borderId="7" xfId="0" applyFont="1" applyBorder="1"/>
    <xf numFmtId="0" fontId="4" fillId="0" borderId="7" xfId="0" applyFont="1" applyBorder="1" applyAlignment="1">
      <alignment horizontal="center"/>
    </xf>
    <xf numFmtId="0" fontId="4" fillId="0" borderId="2" xfId="0" applyFont="1" applyBorder="1"/>
    <xf numFmtId="0" fontId="4" fillId="0" borderId="13" xfId="0" applyFont="1" applyBorder="1"/>
    <xf numFmtId="44" fontId="4" fillId="0" borderId="0" xfId="0" applyNumberFormat="1" applyFont="1"/>
    <xf numFmtId="0" fontId="4" fillId="0" borderId="0" xfId="0" applyFont="1" applyAlignment="1">
      <alignment horizontal="center"/>
    </xf>
    <xf numFmtId="3" fontId="4" fillId="0" borderId="11" xfId="0" applyNumberFormat="1" applyFont="1" applyBorder="1" applyAlignment="1">
      <alignment horizontal="center"/>
    </xf>
    <xf numFmtId="44" fontId="4" fillId="0" borderId="12" xfId="2" applyFont="1" applyBorder="1" applyAlignment="1">
      <alignment horizontal="center"/>
    </xf>
    <xf numFmtId="0" fontId="10" fillId="0" borderId="0" xfId="0" applyFont="1"/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164" fontId="5" fillId="3" borderId="7" xfId="1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0" xfId="0" applyFont="1" applyBorder="1"/>
    <xf numFmtId="0" fontId="8" fillId="3" borderId="10" xfId="0" applyFont="1" applyFill="1" applyBorder="1"/>
    <xf numFmtId="0" fontId="4" fillId="0" borderId="21" xfId="0" applyFont="1" applyBorder="1"/>
    <xf numFmtId="0" fontId="4" fillId="0" borderId="22" xfId="0" applyFont="1" applyBorder="1" applyAlignment="1">
      <alignment horizontal="center"/>
    </xf>
    <xf numFmtId="44" fontId="4" fillId="0" borderId="22" xfId="0" applyNumberFormat="1" applyFont="1" applyBorder="1" applyAlignment="1">
      <alignment horizontal="center"/>
    </xf>
    <xf numFmtId="0" fontId="4" fillId="0" borderId="23" xfId="0" applyFont="1" applyBorder="1"/>
    <xf numFmtId="0" fontId="4" fillId="0" borderId="24" xfId="0" applyFont="1" applyBorder="1"/>
    <xf numFmtId="0" fontId="4" fillId="0" borderId="25" xfId="0" applyFont="1" applyBorder="1" applyAlignment="1">
      <alignment horizontal="center"/>
    </xf>
    <xf numFmtId="0" fontId="4" fillId="0" borderId="26" xfId="0" applyFont="1" applyBorder="1"/>
    <xf numFmtId="0" fontId="4" fillId="0" borderId="27" xfId="0" applyFont="1" applyBorder="1"/>
    <xf numFmtId="0" fontId="4" fillId="0" borderId="28" xfId="0" applyFont="1" applyBorder="1" applyAlignment="1">
      <alignment horizontal="center"/>
    </xf>
    <xf numFmtId="0" fontId="4" fillId="0" borderId="29" xfId="0" applyFont="1" applyBorder="1"/>
    <xf numFmtId="44" fontId="4" fillId="0" borderId="23" xfId="2" applyFont="1" applyBorder="1"/>
    <xf numFmtId="0" fontId="4" fillId="0" borderId="23" xfId="0" applyFont="1" applyBorder="1" applyAlignment="1">
      <alignment horizontal="center"/>
    </xf>
    <xf numFmtId="0" fontId="4" fillId="0" borderId="30" xfId="0" applyFont="1" applyBorder="1"/>
    <xf numFmtId="3" fontId="4" fillId="0" borderId="31" xfId="0" applyNumberFormat="1" applyFont="1" applyBorder="1"/>
    <xf numFmtId="0" fontId="4" fillId="0" borderId="32" xfId="0" applyFont="1" applyBorder="1"/>
    <xf numFmtId="3" fontId="4" fillId="0" borderId="33" xfId="0" applyNumberFormat="1" applyFont="1" applyBorder="1"/>
    <xf numFmtId="0" fontId="4" fillId="0" borderId="34" xfId="0" applyFont="1" applyBorder="1"/>
    <xf numFmtId="3" fontId="4" fillId="0" borderId="35" xfId="0" applyNumberFormat="1" applyFont="1" applyBorder="1"/>
    <xf numFmtId="0" fontId="4" fillId="0" borderId="36" xfId="0" applyFont="1" applyBorder="1"/>
    <xf numFmtId="0" fontId="4" fillId="0" borderId="37" xfId="0" applyFont="1" applyBorder="1"/>
    <xf numFmtId="0" fontId="4" fillId="0" borderId="38" xfId="0" applyFont="1" applyBorder="1"/>
    <xf numFmtId="0" fontId="4" fillId="0" borderId="21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39" xfId="0" applyBorder="1"/>
    <xf numFmtId="0" fontId="0" fillId="0" borderId="41" xfId="0" applyBorder="1"/>
    <xf numFmtId="0" fontId="5" fillId="3" borderId="40" xfId="0" applyFont="1" applyFill="1" applyBorder="1" applyAlignment="1">
      <alignment horizontal="center"/>
    </xf>
    <xf numFmtId="0" fontId="12" fillId="0" borderId="0" xfId="4"/>
    <xf numFmtId="4" fontId="0" fillId="0" borderId="0" xfId="0" applyNumberFormat="1"/>
    <xf numFmtId="0" fontId="15" fillId="0" borderId="9" xfId="0" applyFont="1" applyBorder="1"/>
    <xf numFmtId="4" fontId="14" fillId="0" borderId="5" xfId="0" applyNumberFormat="1" applyFont="1" applyBorder="1"/>
    <xf numFmtId="4" fontId="14" fillId="0" borderId="6" xfId="0" applyNumberFormat="1" applyFont="1" applyBorder="1"/>
    <xf numFmtId="0" fontId="15" fillId="0" borderId="42" xfId="0" applyFont="1" applyBorder="1" applyAlignment="1">
      <alignment horizontal="left" indent="1"/>
    </xf>
    <xf numFmtId="0" fontId="15" fillId="0" borderId="43" xfId="0" applyFont="1" applyBorder="1" applyAlignment="1">
      <alignment horizontal="left" indent="1"/>
    </xf>
    <xf numFmtId="0" fontId="16" fillId="0" borderId="8" xfId="0" applyFont="1" applyBorder="1" applyAlignment="1">
      <alignment horizontal="left" indent="1"/>
    </xf>
    <xf numFmtId="0" fontId="0" fillId="0" borderId="9" xfId="0" applyBorder="1"/>
    <xf numFmtId="0" fontId="0" fillId="0" borderId="42" xfId="0" applyBorder="1"/>
    <xf numFmtId="0" fontId="0" fillId="0" borderId="43" xfId="0" applyBorder="1"/>
    <xf numFmtId="0" fontId="0" fillId="0" borderId="5" xfId="0" applyBorder="1"/>
    <xf numFmtId="0" fontId="15" fillId="0" borderId="0" xfId="0" applyFont="1" applyAlignment="1">
      <alignment horizontal="left" indent="1"/>
    </xf>
    <xf numFmtId="0" fontId="0" fillId="0" borderId="45" xfId="0" applyBorder="1"/>
    <xf numFmtId="9" fontId="0" fillId="0" borderId="6" xfId="0" applyNumberFormat="1" applyBorder="1"/>
    <xf numFmtId="9" fontId="0" fillId="0" borderId="43" xfId="0" applyNumberFormat="1" applyBorder="1"/>
    <xf numFmtId="4" fontId="0" fillId="0" borderId="44" xfId="0" applyNumberFormat="1" applyBorder="1"/>
    <xf numFmtId="0" fontId="13" fillId="0" borderId="39" xfId="0" applyFont="1" applyBorder="1"/>
    <xf numFmtId="0" fontId="5" fillId="3" borderId="47" xfId="0" applyFont="1" applyFill="1" applyBorder="1" applyAlignment="1">
      <alignment horizontal="center"/>
    </xf>
    <xf numFmtId="0" fontId="13" fillId="0" borderId="41" xfId="0" applyFont="1" applyBorder="1"/>
    <xf numFmtId="0" fontId="17" fillId="0" borderId="46" xfId="0" applyFont="1" applyBorder="1" applyAlignment="1">
      <alignment horizontal="center"/>
    </xf>
    <xf numFmtId="0" fontId="17" fillId="0" borderId="48" xfId="0" applyFont="1" applyBorder="1" applyAlignment="1">
      <alignment horizontal="centerContinuous"/>
    </xf>
    <xf numFmtId="0" fontId="17" fillId="0" borderId="49" xfId="0" applyFont="1" applyBorder="1" applyAlignment="1">
      <alignment horizontal="centerContinuous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11" fillId="3" borderId="1" xfId="3" applyFont="1" applyFill="1" applyBorder="1" applyAlignment="1" applyProtection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8" fontId="4" fillId="0" borderId="23" xfId="0" applyNumberFormat="1" applyFont="1" applyBorder="1"/>
    <xf numFmtId="166" fontId="4" fillId="0" borderId="23" xfId="0" applyNumberFormat="1" applyFont="1" applyBorder="1"/>
    <xf numFmtId="0" fontId="13" fillId="0" borderId="0" xfId="0" applyFont="1" applyFill="1" applyBorder="1"/>
    <xf numFmtId="0" fontId="13" fillId="0" borderId="50" xfId="0" applyFont="1" applyFill="1" applyBorder="1"/>
  </cellXfs>
  <cellStyles count="5">
    <cellStyle name="Hiperlink" xfId="3" builtinId="8"/>
    <cellStyle name="Moeda" xfId="2" builtinId="4"/>
    <cellStyle name="Normal" xfId="0" builtinId="0"/>
    <cellStyle name="Título" xfId="4" builtinId="15"/>
    <cellStyle name="Vírgula" xfId="1" builtinId="3"/>
  </cellStyles>
  <dxfs count="0"/>
  <tableStyles count="0" defaultTableStyle="TableStyleMedium2" defaultPivotStyle="PivotStyleLight16"/>
  <colors>
    <mruColors>
      <color rgb="FF08AFA7"/>
      <color rgb="FF008000"/>
      <color rgb="FF007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2F9F-3DD7-4811-BADD-05B2F0C9492E}">
  <dimension ref="A1:Q17"/>
  <sheetViews>
    <sheetView showGridLines="0" zoomScaleNormal="100" workbookViewId="0">
      <selection activeCell="F18" sqref="F18"/>
    </sheetView>
  </sheetViews>
  <sheetFormatPr defaultColWidth="9.140625" defaultRowHeight="16.5" x14ac:dyDescent="0.3"/>
  <cols>
    <col min="1" max="1" width="9.140625" style="1"/>
    <col min="2" max="2" width="21.5703125" style="1" customWidth="1"/>
    <col min="3" max="3" width="16.85546875" style="1" customWidth="1"/>
    <col min="4" max="4" width="9.140625" style="1"/>
    <col min="5" max="5" width="15.7109375" style="1" customWidth="1"/>
    <col min="6" max="6" width="20" style="1" customWidth="1"/>
    <col min="7" max="7" width="16.42578125" style="1" bestFit="1" customWidth="1"/>
    <col min="8" max="8" width="6.5703125" style="1" customWidth="1"/>
    <col min="9" max="13" width="9.140625" style="1"/>
    <col min="18" max="16384" width="9.140625" style="1"/>
  </cols>
  <sheetData>
    <row r="1" spans="1:9" ht="20.25" x14ac:dyDescent="0.35">
      <c r="A1" s="75" t="s">
        <v>45</v>
      </c>
      <c r="B1" s="75"/>
      <c r="C1" s="75"/>
    </row>
    <row r="3" spans="1:9" ht="5.25" customHeight="1" thickBot="1" x14ac:dyDescent="0.35"/>
    <row r="4" spans="1:9" ht="42" customHeight="1" x14ac:dyDescent="0.3">
      <c r="A4" s="11" t="s">
        <v>56</v>
      </c>
      <c r="B4" s="11" t="s">
        <v>46</v>
      </c>
      <c r="C4" s="12" t="s">
        <v>93</v>
      </c>
      <c r="E4" s="69" t="s">
        <v>47</v>
      </c>
      <c r="F4" s="70"/>
      <c r="G4" s="71"/>
    </row>
    <row r="5" spans="1:9" ht="15.75" customHeight="1" thickBot="1" x14ac:dyDescent="0.35">
      <c r="A5" s="40">
        <v>1</v>
      </c>
      <c r="B5" s="19" t="s">
        <v>48</v>
      </c>
      <c r="C5" s="22">
        <v>150</v>
      </c>
      <c r="E5" s="72"/>
      <c r="F5" s="73"/>
      <c r="G5" s="74"/>
    </row>
    <row r="6" spans="1:9" x14ac:dyDescent="0.3">
      <c r="A6" s="41">
        <v>2</v>
      </c>
      <c r="B6" s="23" t="s">
        <v>49</v>
      </c>
      <c r="C6" s="25">
        <v>200</v>
      </c>
    </row>
    <row r="7" spans="1:9" x14ac:dyDescent="0.3">
      <c r="A7" s="41">
        <v>3</v>
      </c>
      <c r="B7" s="23" t="s">
        <v>48</v>
      </c>
      <c r="C7" s="25">
        <v>100</v>
      </c>
      <c r="E7" s="13" t="s">
        <v>46</v>
      </c>
      <c r="F7" s="13" t="s">
        <v>57</v>
      </c>
      <c r="G7" s="13" t="s">
        <v>94</v>
      </c>
    </row>
    <row r="8" spans="1:9" x14ac:dyDescent="0.3">
      <c r="A8" s="41">
        <v>4</v>
      </c>
      <c r="B8" s="23" t="s">
        <v>49</v>
      </c>
      <c r="C8" s="25">
        <v>200</v>
      </c>
      <c r="E8" s="2" t="s">
        <v>48</v>
      </c>
      <c r="F8" s="3">
        <f>COUNTIFS($B$5:$B$14,E8)</f>
        <v>5</v>
      </c>
      <c r="G8" s="3">
        <f>SUMIFS($C$5:$C$14,$B$5:$B$14,E8)</f>
        <v>700</v>
      </c>
    </row>
    <row r="9" spans="1:9" x14ac:dyDescent="0.3">
      <c r="A9" s="41">
        <v>5</v>
      </c>
      <c r="B9" s="23" t="s">
        <v>48</v>
      </c>
      <c r="C9" s="25">
        <v>100</v>
      </c>
      <c r="E9" s="2" t="s">
        <v>49</v>
      </c>
      <c r="F9" s="3">
        <f t="shared" ref="F9:F10" si="0">COUNTIFS($B$5:$B$14,E9)</f>
        <v>3</v>
      </c>
      <c r="G9" s="3">
        <f t="shared" ref="G9:G10" si="1">SUMIFS($C$5:$C$14,$B$5:$B$14,E9)</f>
        <v>550</v>
      </c>
    </row>
    <row r="10" spans="1:9" x14ac:dyDescent="0.3">
      <c r="A10" s="41">
        <v>6</v>
      </c>
      <c r="B10" s="23" t="s">
        <v>50</v>
      </c>
      <c r="C10" s="25">
        <v>80</v>
      </c>
      <c r="E10" s="2" t="s">
        <v>50</v>
      </c>
      <c r="F10" s="3">
        <f t="shared" si="0"/>
        <v>2</v>
      </c>
      <c r="G10" s="3">
        <f t="shared" si="1"/>
        <v>380</v>
      </c>
    </row>
    <row r="11" spans="1:9" x14ac:dyDescent="0.3">
      <c r="A11" s="41">
        <v>7</v>
      </c>
      <c r="B11" s="23" t="s">
        <v>48</v>
      </c>
      <c r="C11" s="25">
        <v>250</v>
      </c>
    </row>
    <row r="12" spans="1:9" x14ac:dyDescent="0.3">
      <c r="A12" s="41">
        <v>8</v>
      </c>
      <c r="B12" s="23" t="s">
        <v>49</v>
      </c>
      <c r="C12" s="25">
        <v>150</v>
      </c>
      <c r="E12" s="1" t="s">
        <v>96</v>
      </c>
      <c r="F12" s="1" t="s">
        <v>98</v>
      </c>
      <c r="I12" s="1" t="s">
        <v>100</v>
      </c>
    </row>
    <row r="13" spans="1:9" x14ac:dyDescent="0.3">
      <c r="A13" s="41">
        <v>9</v>
      </c>
      <c r="B13" s="23" t="s">
        <v>48</v>
      </c>
      <c r="C13" s="25">
        <v>100</v>
      </c>
      <c r="E13" s="1" t="s">
        <v>97</v>
      </c>
      <c r="F13" s="1" t="s">
        <v>99</v>
      </c>
      <c r="I13" s="1" t="s">
        <v>101</v>
      </c>
    </row>
    <row r="14" spans="1:9" x14ac:dyDescent="0.3">
      <c r="A14" s="42">
        <v>10</v>
      </c>
      <c r="B14" s="26" t="s">
        <v>50</v>
      </c>
      <c r="C14" s="28">
        <v>300</v>
      </c>
    </row>
    <row r="15" spans="1:9" ht="5.25" customHeight="1" x14ac:dyDescent="0.3"/>
    <row r="16" spans="1:9" x14ac:dyDescent="0.3">
      <c r="B16" s="16" t="s">
        <v>51</v>
      </c>
      <c r="C16" s="17">
        <f>SUM(C5:C15)</f>
        <v>1630</v>
      </c>
      <c r="E16" s="1" t="s">
        <v>102</v>
      </c>
      <c r="F16" s="1" t="s">
        <v>103</v>
      </c>
    </row>
    <row r="17" spans="5:6" x14ac:dyDescent="0.3">
      <c r="E17" s="1" t="s">
        <v>104</v>
      </c>
      <c r="F17" s="1" t="s">
        <v>105</v>
      </c>
    </row>
  </sheetData>
  <mergeCells count="2">
    <mergeCell ref="E4:G5"/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A4C4-2C4B-429C-B90A-85592CFE481C}">
  <dimension ref="A1:M20"/>
  <sheetViews>
    <sheetView showGridLines="0" zoomScaleNormal="100" workbookViewId="0">
      <selection activeCell="J4" sqref="J4"/>
    </sheetView>
  </sheetViews>
  <sheetFormatPr defaultColWidth="9.140625" defaultRowHeight="16.5" x14ac:dyDescent="0.3"/>
  <cols>
    <col min="1" max="1" width="9.140625" style="1"/>
    <col min="2" max="2" width="13.140625" style="1" bestFit="1" customWidth="1"/>
    <col min="3" max="3" width="14.5703125" style="1" bestFit="1" customWidth="1"/>
    <col min="4" max="4" width="12.85546875" style="1" bestFit="1" customWidth="1"/>
    <col min="5" max="5" width="9.140625" style="1"/>
    <col min="6" max="6" width="13.140625" style="1" bestFit="1" customWidth="1"/>
    <col min="7" max="7" width="12.42578125" style="1" customWidth="1"/>
    <col min="8" max="16384" width="9.140625" style="1"/>
  </cols>
  <sheetData>
    <row r="1" spans="1:13" ht="39" customHeight="1" x14ac:dyDescent="0.3">
      <c r="A1" s="76" t="s">
        <v>0</v>
      </c>
      <c r="B1" s="76"/>
      <c r="C1" s="76"/>
      <c r="D1" s="76"/>
      <c r="E1" s="76"/>
      <c r="F1" s="76"/>
      <c r="G1" s="76"/>
    </row>
    <row r="2" spans="1:13" x14ac:dyDescent="0.3">
      <c r="A2" s="77"/>
      <c r="B2" s="78"/>
      <c r="C2" s="78"/>
      <c r="D2" s="78"/>
      <c r="E2" s="78"/>
      <c r="F2" s="78"/>
      <c r="G2" s="79"/>
    </row>
    <row r="3" spans="1:13" x14ac:dyDescent="0.3">
      <c r="A3" s="14" t="s">
        <v>1</v>
      </c>
      <c r="B3" s="14" t="s">
        <v>2</v>
      </c>
      <c r="C3" s="14" t="s">
        <v>3</v>
      </c>
      <c r="D3" s="14" t="s">
        <v>4</v>
      </c>
      <c r="E3" s="80"/>
      <c r="F3" s="81" t="s">
        <v>5</v>
      </c>
      <c r="G3" s="82"/>
    </row>
    <row r="4" spans="1:13" x14ac:dyDescent="0.3">
      <c r="A4" s="31" t="s">
        <v>6</v>
      </c>
      <c r="B4" s="37" t="s">
        <v>7</v>
      </c>
      <c r="C4" s="37" t="s">
        <v>8</v>
      </c>
      <c r="D4" s="32">
        <v>10000</v>
      </c>
      <c r="E4" s="80"/>
      <c r="F4" s="31" t="s">
        <v>7</v>
      </c>
      <c r="G4" s="32">
        <f>SUMIFS($D$4:$D$19,$B$4:$B$19,F4)</f>
        <v>33000</v>
      </c>
    </row>
    <row r="5" spans="1:13" x14ac:dyDescent="0.3">
      <c r="A5" s="33" t="s">
        <v>6</v>
      </c>
      <c r="B5" s="38" t="s">
        <v>9</v>
      </c>
      <c r="C5" s="38" t="s">
        <v>10</v>
      </c>
      <c r="D5" s="34">
        <v>15000</v>
      </c>
      <c r="E5" s="80"/>
      <c r="F5" s="33" t="s">
        <v>9</v>
      </c>
      <c r="G5" s="32">
        <f t="shared" ref="G5:G8" si="0">SUMIFS($D$4:$D$19,$B$4:$B$19,F5)</f>
        <v>37000</v>
      </c>
    </row>
    <row r="6" spans="1:13" x14ac:dyDescent="0.3">
      <c r="A6" s="33" t="s">
        <v>6</v>
      </c>
      <c r="B6" s="38" t="s">
        <v>11</v>
      </c>
      <c r="C6" s="38" t="s">
        <v>12</v>
      </c>
      <c r="D6" s="34">
        <v>9000</v>
      </c>
      <c r="E6" s="80"/>
      <c r="F6" s="33" t="s">
        <v>11</v>
      </c>
      <c r="G6" s="32">
        <f t="shared" si="0"/>
        <v>24500</v>
      </c>
    </row>
    <row r="7" spans="1:13" x14ac:dyDescent="0.3">
      <c r="A7" s="33" t="s">
        <v>6</v>
      </c>
      <c r="B7" s="38" t="s">
        <v>13</v>
      </c>
      <c r="C7" s="38" t="s">
        <v>14</v>
      </c>
      <c r="D7" s="34">
        <v>25000</v>
      </c>
      <c r="E7" s="80"/>
      <c r="F7" s="33" t="s">
        <v>13</v>
      </c>
      <c r="G7" s="32">
        <f t="shared" si="0"/>
        <v>50000</v>
      </c>
    </row>
    <row r="8" spans="1:13" x14ac:dyDescent="0.3">
      <c r="A8" s="33" t="s">
        <v>6</v>
      </c>
      <c r="B8" s="38" t="s">
        <v>15</v>
      </c>
      <c r="C8" s="38" t="s">
        <v>16</v>
      </c>
      <c r="D8" s="34">
        <v>20000</v>
      </c>
      <c r="E8" s="80"/>
      <c r="F8" s="35" t="s">
        <v>15</v>
      </c>
      <c r="G8" s="32">
        <f t="shared" si="0"/>
        <v>41500</v>
      </c>
    </row>
    <row r="9" spans="1:13" x14ac:dyDescent="0.3">
      <c r="A9" s="33" t="s">
        <v>17</v>
      </c>
      <c r="B9" s="38" t="s">
        <v>7</v>
      </c>
      <c r="C9" s="38" t="s">
        <v>18</v>
      </c>
      <c r="D9" s="34">
        <v>17500</v>
      </c>
      <c r="E9" s="80"/>
      <c r="F9" s="83"/>
      <c r="G9" s="84"/>
    </row>
    <row r="10" spans="1:13" x14ac:dyDescent="0.3">
      <c r="A10" s="33" t="s">
        <v>17</v>
      </c>
      <c r="B10" s="38" t="s">
        <v>9</v>
      </c>
      <c r="C10" s="38" t="s">
        <v>19</v>
      </c>
      <c r="D10" s="34">
        <v>15000</v>
      </c>
      <c r="E10" s="80"/>
      <c r="F10" s="85" t="s">
        <v>20</v>
      </c>
      <c r="G10" s="86"/>
      <c r="M10" s="10"/>
    </row>
    <row r="11" spans="1:13" x14ac:dyDescent="0.3">
      <c r="A11" s="33" t="s">
        <v>17</v>
      </c>
      <c r="B11" s="38" t="s">
        <v>11</v>
      </c>
      <c r="C11" s="38" t="s">
        <v>21</v>
      </c>
      <c r="D11" s="34">
        <v>9500</v>
      </c>
      <c r="E11" s="80"/>
      <c r="F11" s="31" t="s">
        <v>6</v>
      </c>
      <c r="G11" s="32">
        <f>SUMIFS($D$4:$D$19,$A$4:$A$19,F11)</f>
        <v>79000</v>
      </c>
    </row>
    <row r="12" spans="1:13" x14ac:dyDescent="0.3">
      <c r="A12" s="33" t="s">
        <v>17</v>
      </c>
      <c r="B12" s="38" t="s">
        <v>13</v>
      </c>
      <c r="C12" s="38" t="s">
        <v>22</v>
      </c>
      <c r="D12" s="34">
        <v>10000</v>
      </c>
      <c r="E12" s="80"/>
      <c r="F12" s="33" t="s">
        <v>17</v>
      </c>
      <c r="G12" s="32">
        <f t="shared" ref="G12:G13" si="1">SUMIFS($D$4:$D$19,$A$4:$A$19,F12)</f>
        <v>64000</v>
      </c>
    </row>
    <row r="13" spans="1:13" x14ac:dyDescent="0.3">
      <c r="A13" s="33" t="s">
        <v>17</v>
      </c>
      <c r="B13" s="38" t="s">
        <v>15</v>
      </c>
      <c r="C13" s="38" t="s">
        <v>23</v>
      </c>
      <c r="D13" s="34">
        <v>12000</v>
      </c>
      <c r="E13" s="80"/>
      <c r="F13" s="35" t="s">
        <v>24</v>
      </c>
      <c r="G13" s="32">
        <f t="shared" si="1"/>
        <v>43000</v>
      </c>
    </row>
    <row r="14" spans="1:13" x14ac:dyDescent="0.3">
      <c r="A14" s="33" t="s">
        <v>24</v>
      </c>
      <c r="B14" s="38" t="s">
        <v>7</v>
      </c>
      <c r="C14" s="38" t="s">
        <v>25</v>
      </c>
      <c r="D14" s="34">
        <v>5500</v>
      </c>
      <c r="E14" s="80"/>
      <c r="F14" s="83"/>
      <c r="G14" s="84"/>
    </row>
    <row r="15" spans="1:13" x14ac:dyDescent="0.3">
      <c r="A15" s="33" t="s">
        <v>24</v>
      </c>
      <c r="B15" s="38" t="s">
        <v>9</v>
      </c>
      <c r="C15" s="38" t="s">
        <v>26</v>
      </c>
      <c r="D15" s="34">
        <v>7000</v>
      </c>
      <c r="E15" s="80"/>
      <c r="F15" s="85" t="s">
        <v>27</v>
      </c>
      <c r="G15" s="86"/>
    </row>
    <row r="16" spans="1:13" x14ac:dyDescent="0.3">
      <c r="A16" s="33" t="s">
        <v>24</v>
      </c>
      <c r="B16" s="38" t="s">
        <v>11</v>
      </c>
      <c r="C16" s="38" t="s">
        <v>28</v>
      </c>
      <c r="D16" s="34">
        <v>6000</v>
      </c>
      <c r="E16" s="80"/>
      <c r="F16" s="31" t="s">
        <v>29</v>
      </c>
      <c r="G16" s="32">
        <f>SUMIFS($D$4:$D$19,$C$4:$C$19,F16)</f>
        <v>9500</v>
      </c>
    </row>
    <row r="17" spans="1:13" x14ac:dyDescent="0.3">
      <c r="A17" s="33" t="s">
        <v>24</v>
      </c>
      <c r="B17" s="38" t="s">
        <v>13</v>
      </c>
      <c r="C17" s="38" t="s">
        <v>30</v>
      </c>
      <c r="D17" s="34">
        <v>15000</v>
      </c>
      <c r="E17" s="80"/>
      <c r="F17" s="33" t="s">
        <v>22</v>
      </c>
      <c r="G17" s="32">
        <f t="shared" ref="G17:G19" si="2">SUMIFS($D$4:$D$19,$C$4:$C$19,F17)</f>
        <v>10000</v>
      </c>
      <c r="M17" s="10"/>
    </row>
    <row r="18" spans="1:13" x14ac:dyDescent="0.3">
      <c r="A18" s="33" t="s">
        <v>24</v>
      </c>
      <c r="B18" s="38" t="s">
        <v>15</v>
      </c>
      <c r="C18" s="38" t="s">
        <v>29</v>
      </c>
      <c r="D18" s="34">
        <v>9500</v>
      </c>
      <c r="E18" s="80"/>
      <c r="F18" s="33" t="s">
        <v>30</v>
      </c>
      <c r="G18" s="32">
        <f t="shared" si="2"/>
        <v>15000</v>
      </c>
    </row>
    <row r="19" spans="1:13" x14ac:dyDescent="0.3">
      <c r="A19" s="35"/>
      <c r="B19" s="39"/>
      <c r="C19" s="39"/>
      <c r="D19" s="36"/>
      <c r="E19" s="80"/>
      <c r="F19" s="35" t="s">
        <v>10</v>
      </c>
      <c r="G19" s="32">
        <f t="shared" si="2"/>
        <v>15000</v>
      </c>
    </row>
    <row r="20" spans="1:13" x14ac:dyDescent="0.3">
      <c r="A20" s="85" t="s">
        <v>95</v>
      </c>
      <c r="B20" s="88"/>
      <c r="C20" s="86"/>
      <c r="D20" s="15"/>
      <c r="E20" s="80"/>
      <c r="F20" s="87"/>
      <c r="G20" s="86"/>
    </row>
  </sheetData>
  <mergeCells count="10">
    <mergeCell ref="A1:G1"/>
    <mergeCell ref="A2:G2"/>
    <mergeCell ref="E3:E20"/>
    <mergeCell ref="F3:G3"/>
    <mergeCell ref="F9:G9"/>
    <mergeCell ref="F10:G10"/>
    <mergeCell ref="F14:G14"/>
    <mergeCell ref="F15:G15"/>
    <mergeCell ref="F20:G20"/>
    <mergeCell ref="A20:C20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DFAAD-912F-4349-A982-4A75B0B156B9}">
  <dimension ref="A1:J36"/>
  <sheetViews>
    <sheetView showGridLines="0" zoomScaleNormal="100" workbookViewId="0">
      <selection activeCell="F31" sqref="F31"/>
    </sheetView>
  </sheetViews>
  <sheetFormatPr defaultColWidth="9.140625" defaultRowHeight="16.5" x14ac:dyDescent="0.3"/>
  <cols>
    <col min="1" max="1" width="13.85546875" style="1" customWidth="1"/>
    <col min="2" max="2" width="9.140625" style="1"/>
    <col min="3" max="3" width="18.42578125" style="1" bestFit="1" customWidth="1"/>
    <col min="4" max="4" width="14.85546875" style="1" customWidth="1"/>
    <col min="5" max="5" width="9.140625" style="1"/>
    <col min="6" max="6" width="25.28515625" style="1" bestFit="1" customWidth="1"/>
    <col min="7" max="7" width="12.5703125" style="1" customWidth="1"/>
    <col min="8" max="8" width="9.140625" style="1"/>
    <col min="9" max="9" width="18.140625" style="1" bestFit="1" customWidth="1"/>
    <col min="10" max="10" width="13.85546875" style="1" customWidth="1"/>
    <col min="11" max="16384" width="9.140625" style="1"/>
  </cols>
  <sheetData>
    <row r="1" spans="1:10" ht="20.25" x14ac:dyDescent="0.35">
      <c r="A1" s="91" t="s">
        <v>31</v>
      </c>
      <c r="B1" s="91"/>
      <c r="C1" s="91"/>
      <c r="D1" s="91"/>
    </row>
    <row r="2" spans="1:10" x14ac:dyDescent="0.3">
      <c r="A2" s="13" t="s">
        <v>32</v>
      </c>
      <c r="B2" s="13" t="s">
        <v>54</v>
      </c>
      <c r="C2" s="13" t="s">
        <v>33</v>
      </c>
      <c r="D2" s="13" t="s">
        <v>34</v>
      </c>
      <c r="F2" s="13" t="s">
        <v>52</v>
      </c>
      <c r="G2" s="13">
        <v>0.85</v>
      </c>
    </row>
    <row r="3" spans="1:10" x14ac:dyDescent="0.3">
      <c r="A3" s="19" t="s">
        <v>35</v>
      </c>
      <c r="B3" s="20">
        <v>100</v>
      </c>
      <c r="C3" s="21">
        <f>B3*$G$2</f>
        <v>85</v>
      </c>
      <c r="D3" s="22" t="s">
        <v>8</v>
      </c>
    </row>
    <row r="4" spans="1:10" x14ac:dyDescent="0.3">
      <c r="A4" s="23" t="s">
        <v>36</v>
      </c>
      <c r="B4" s="24">
        <v>150</v>
      </c>
      <c r="C4" s="21">
        <f t="shared" ref="C4:C34" si="0">B4*$G$2</f>
        <v>127.5</v>
      </c>
      <c r="D4" s="25" t="s">
        <v>10</v>
      </c>
      <c r="F4" s="89" t="s">
        <v>53</v>
      </c>
      <c r="G4" s="90"/>
      <c r="I4" s="89" t="s">
        <v>42</v>
      </c>
      <c r="J4" s="90"/>
    </row>
    <row r="5" spans="1:10" x14ac:dyDescent="0.3">
      <c r="A5" s="23" t="s">
        <v>37</v>
      </c>
      <c r="B5" s="24">
        <v>200</v>
      </c>
      <c r="C5" s="21">
        <f t="shared" si="0"/>
        <v>170</v>
      </c>
      <c r="D5" s="25" t="s">
        <v>12</v>
      </c>
      <c r="F5" s="19" t="s">
        <v>35</v>
      </c>
      <c r="G5" s="93">
        <f t="shared" ref="G5:G8" si="1">SUMIFS($B$3:$B$34,$A$3:$A$34,F5)</f>
        <v>1742</v>
      </c>
      <c r="I5" s="19" t="s">
        <v>35</v>
      </c>
      <c r="J5" s="30">
        <f>COUNTIFS($A$3:$A$34,I5)</f>
        <v>8</v>
      </c>
    </row>
    <row r="6" spans="1:10" x14ac:dyDescent="0.3">
      <c r="A6" s="23" t="s">
        <v>38</v>
      </c>
      <c r="B6" s="24">
        <v>300</v>
      </c>
      <c r="C6" s="21">
        <f t="shared" si="0"/>
        <v>255</v>
      </c>
      <c r="D6" s="25" t="s">
        <v>14</v>
      </c>
      <c r="F6" s="23" t="s">
        <v>36</v>
      </c>
      <c r="G6" s="93">
        <f t="shared" si="1"/>
        <v>795</v>
      </c>
      <c r="I6" s="23" t="s">
        <v>36</v>
      </c>
      <c r="J6" s="30">
        <f t="shared" ref="J6:J8" si="2">COUNTIFS($A$3:$A$34,I6)</f>
        <v>6</v>
      </c>
    </row>
    <row r="7" spans="1:10" x14ac:dyDescent="0.3">
      <c r="A7" s="23" t="s">
        <v>35</v>
      </c>
      <c r="B7" s="24">
        <v>350</v>
      </c>
      <c r="C7" s="21">
        <f t="shared" si="0"/>
        <v>297.5</v>
      </c>
      <c r="D7" s="25" t="s">
        <v>16</v>
      </c>
      <c r="F7" s="23" t="s">
        <v>37</v>
      </c>
      <c r="G7" s="93">
        <f t="shared" si="1"/>
        <v>3380</v>
      </c>
      <c r="I7" s="23" t="s">
        <v>37</v>
      </c>
      <c r="J7" s="30">
        <f t="shared" si="2"/>
        <v>12</v>
      </c>
    </row>
    <row r="8" spans="1:10" x14ac:dyDescent="0.3">
      <c r="A8" s="23" t="s">
        <v>35</v>
      </c>
      <c r="B8" s="24">
        <v>20</v>
      </c>
      <c r="C8" s="21">
        <f t="shared" si="0"/>
        <v>17</v>
      </c>
      <c r="D8" s="25" t="s">
        <v>18</v>
      </c>
      <c r="F8" s="26" t="s">
        <v>38</v>
      </c>
      <c r="G8" s="93">
        <f t="shared" si="1"/>
        <v>1755</v>
      </c>
      <c r="I8" s="26" t="s">
        <v>38</v>
      </c>
      <c r="J8" s="30">
        <f t="shared" si="2"/>
        <v>6</v>
      </c>
    </row>
    <row r="9" spans="1:10" x14ac:dyDescent="0.3">
      <c r="A9" s="23" t="s">
        <v>37</v>
      </c>
      <c r="B9" s="24">
        <v>50</v>
      </c>
      <c r="C9" s="21">
        <f t="shared" si="0"/>
        <v>42.5</v>
      </c>
      <c r="D9" s="25" t="s">
        <v>19</v>
      </c>
      <c r="I9" s="4"/>
      <c r="J9" s="5"/>
    </row>
    <row r="10" spans="1:10" x14ac:dyDescent="0.3">
      <c r="A10" s="23" t="s">
        <v>36</v>
      </c>
      <c r="B10" s="24">
        <v>60</v>
      </c>
      <c r="C10" s="21">
        <f t="shared" si="0"/>
        <v>51</v>
      </c>
      <c r="D10" s="25" t="s">
        <v>21</v>
      </c>
      <c r="F10" s="89" t="s">
        <v>40</v>
      </c>
      <c r="G10" s="90"/>
      <c r="I10" s="89" t="s">
        <v>43</v>
      </c>
      <c r="J10" s="90"/>
    </row>
    <row r="11" spans="1:10" x14ac:dyDescent="0.3">
      <c r="A11" s="23" t="s">
        <v>37</v>
      </c>
      <c r="B11" s="24">
        <v>100</v>
      </c>
      <c r="C11" s="21">
        <f t="shared" si="0"/>
        <v>85</v>
      </c>
      <c r="D11" s="25" t="s">
        <v>22</v>
      </c>
      <c r="F11" s="19" t="s">
        <v>35</v>
      </c>
      <c r="G11" s="92">
        <f>SUMIFS($C$3:$C$34,$A$3:$A$34,F5)</f>
        <v>1480.7</v>
      </c>
      <c r="I11" s="19" t="s">
        <v>29</v>
      </c>
      <c r="J11" s="30">
        <f>COUNTIFS($D$3:$D$34,I11)</f>
        <v>2</v>
      </c>
    </row>
    <row r="12" spans="1:10" x14ac:dyDescent="0.3">
      <c r="A12" s="23" t="s">
        <v>37</v>
      </c>
      <c r="B12" s="24">
        <v>40</v>
      </c>
      <c r="C12" s="21">
        <f t="shared" si="0"/>
        <v>34</v>
      </c>
      <c r="D12" s="25" t="s">
        <v>23</v>
      </c>
      <c r="F12" s="23" t="s">
        <v>36</v>
      </c>
      <c r="G12" s="92">
        <f>SUMIFS($C$3:$C$34,$A$3:$A$34,F6)</f>
        <v>675.75</v>
      </c>
      <c r="I12" s="23" t="s">
        <v>22</v>
      </c>
      <c r="J12" s="30">
        <f t="shared" ref="J12:J14" si="3">COUNTIFS($D$3:$D$34,I12)</f>
        <v>2</v>
      </c>
    </row>
    <row r="13" spans="1:10" x14ac:dyDescent="0.3">
      <c r="A13" s="23" t="s">
        <v>37</v>
      </c>
      <c r="B13" s="24">
        <v>20</v>
      </c>
      <c r="C13" s="21">
        <f t="shared" si="0"/>
        <v>17</v>
      </c>
      <c r="D13" s="25" t="s">
        <v>25</v>
      </c>
      <c r="F13" s="23" t="s">
        <v>37</v>
      </c>
      <c r="G13" s="92">
        <f>SUMIFS($C$3:$C$34,$A$3:$A$34,F7)</f>
        <v>2873</v>
      </c>
      <c r="I13" s="23" t="s">
        <v>23</v>
      </c>
      <c r="J13" s="30">
        <f t="shared" si="3"/>
        <v>3</v>
      </c>
    </row>
    <row r="14" spans="1:10" x14ac:dyDescent="0.3">
      <c r="A14" s="23" t="s">
        <v>38</v>
      </c>
      <c r="B14" s="24">
        <v>105</v>
      </c>
      <c r="C14" s="21">
        <f t="shared" si="0"/>
        <v>89.25</v>
      </c>
      <c r="D14" s="25" t="s">
        <v>26</v>
      </c>
      <c r="F14" s="26" t="s">
        <v>38</v>
      </c>
      <c r="G14" s="92">
        <f>SUMIFS($C$3:$C$34,$A$3:$A$34,F8)</f>
        <v>1491.75</v>
      </c>
      <c r="I14" s="26" t="s">
        <v>10</v>
      </c>
      <c r="J14" s="30">
        <f t="shared" si="3"/>
        <v>2</v>
      </c>
    </row>
    <row r="15" spans="1:10" x14ac:dyDescent="0.3">
      <c r="A15" s="23" t="s">
        <v>35</v>
      </c>
      <c r="B15" s="24">
        <v>106</v>
      </c>
      <c r="C15" s="21">
        <f t="shared" si="0"/>
        <v>90.1</v>
      </c>
      <c r="D15" s="25" t="s">
        <v>28</v>
      </c>
    </row>
    <row r="16" spans="1:10" x14ac:dyDescent="0.3">
      <c r="A16" s="23" t="s">
        <v>36</v>
      </c>
      <c r="B16" s="24">
        <v>200</v>
      </c>
      <c r="C16" s="21">
        <f t="shared" si="0"/>
        <v>170</v>
      </c>
      <c r="D16" s="25" t="s">
        <v>30</v>
      </c>
      <c r="F16" s="89" t="s">
        <v>55</v>
      </c>
      <c r="G16" s="90"/>
    </row>
    <row r="17" spans="1:7" x14ac:dyDescent="0.3">
      <c r="A17" s="23" t="s">
        <v>38</v>
      </c>
      <c r="B17" s="24">
        <v>300</v>
      </c>
      <c r="C17" s="21">
        <f t="shared" si="0"/>
        <v>255</v>
      </c>
      <c r="D17" s="25" t="s">
        <v>29</v>
      </c>
      <c r="F17" s="19" t="s">
        <v>29</v>
      </c>
      <c r="G17" s="93">
        <f>SUMIFS($B$3:$B$34,$D$3:$D$34,F17)</f>
        <v>400</v>
      </c>
    </row>
    <row r="18" spans="1:7" x14ac:dyDescent="0.3">
      <c r="A18" s="23" t="s">
        <v>37</v>
      </c>
      <c r="B18" s="24">
        <v>400</v>
      </c>
      <c r="C18" s="21">
        <f t="shared" si="0"/>
        <v>340</v>
      </c>
      <c r="D18" s="25" t="s">
        <v>8</v>
      </c>
      <c r="F18" s="23" t="s">
        <v>22</v>
      </c>
      <c r="G18" s="93">
        <f t="shared" ref="G18:G20" si="4">SUMIFS($B$3:$B$34,$D$3:$D$34,F18)</f>
        <v>300</v>
      </c>
    </row>
    <row r="19" spans="1:7" x14ac:dyDescent="0.3">
      <c r="A19" s="23" t="s">
        <v>37</v>
      </c>
      <c r="B19" s="24">
        <v>500</v>
      </c>
      <c r="C19" s="21">
        <f t="shared" si="0"/>
        <v>425</v>
      </c>
      <c r="D19" s="25" t="s">
        <v>10</v>
      </c>
      <c r="F19" s="23" t="s">
        <v>23</v>
      </c>
      <c r="G19" s="93">
        <f t="shared" si="4"/>
        <v>370</v>
      </c>
    </row>
    <row r="20" spans="1:7" x14ac:dyDescent="0.3">
      <c r="A20" s="23" t="s">
        <v>38</v>
      </c>
      <c r="B20" s="24">
        <v>600</v>
      </c>
      <c r="C20" s="21">
        <f t="shared" si="0"/>
        <v>510</v>
      </c>
      <c r="D20" s="25" t="s">
        <v>12</v>
      </c>
      <c r="F20" s="26" t="s">
        <v>10</v>
      </c>
      <c r="G20" s="93">
        <f t="shared" si="4"/>
        <v>650</v>
      </c>
    </row>
    <row r="21" spans="1:7" x14ac:dyDescent="0.3">
      <c r="A21" s="23" t="s">
        <v>37</v>
      </c>
      <c r="B21" s="24">
        <v>700</v>
      </c>
      <c r="C21" s="21">
        <f t="shared" si="0"/>
        <v>595</v>
      </c>
      <c r="D21" s="25" t="s">
        <v>14</v>
      </c>
    </row>
    <row r="22" spans="1:7" x14ac:dyDescent="0.3">
      <c r="A22" s="23" t="s">
        <v>38</v>
      </c>
      <c r="B22" s="24">
        <v>250</v>
      </c>
      <c r="C22" s="21">
        <f t="shared" si="0"/>
        <v>212.5</v>
      </c>
      <c r="D22" s="25" t="s">
        <v>16</v>
      </c>
      <c r="F22" s="89" t="s">
        <v>41</v>
      </c>
      <c r="G22" s="90"/>
    </row>
    <row r="23" spans="1:7" x14ac:dyDescent="0.3">
      <c r="A23" s="23" t="s">
        <v>37</v>
      </c>
      <c r="B23" s="24">
        <v>400</v>
      </c>
      <c r="C23" s="21">
        <f t="shared" si="0"/>
        <v>340</v>
      </c>
      <c r="D23" s="25" t="s">
        <v>18</v>
      </c>
      <c r="F23" s="19" t="s">
        <v>29</v>
      </c>
      <c r="G23" s="29">
        <f>SUMIFS($C$3:$C$34,$D$3:$D$34,F23)</f>
        <v>340</v>
      </c>
    </row>
    <row r="24" spans="1:7" x14ac:dyDescent="0.3">
      <c r="A24" s="23" t="s">
        <v>35</v>
      </c>
      <c r="B24" s="24">
        <v>160</v>
      </c>
      <c r="C24" s="21">
        <f t="shared" si="0"/>
        <v>136</v>
      </c>
      <c r="D24" s="25" t="s">
        <v>19</v>
      </c>
      <c r="F24" s="23" t="s">
        <v>22</v>
      </c>
      <c r="G24" s="29">
        <f t="shared" ref="G24:G26" si="5">SUMIFS($C$3:$C$34,$D$3:$D$34,F24)</f>
        <v>255</v>
      </c>
    </row>
    <row r="25" spans="1:7" x14ac:dyDescent="0.3">
      <c r="A25" s="23" t="s">
        <v>37</v>
      </c>
      <c r="B25" s="24">
        <v>170</v>
      </c>
      <c r="C25" s="21">
        <f t="shared" si="0"/>
        <v>144.5</v>
      </c>
      <c r="D25" s="25" t="s">
        <v>21</v>
      </c>
      <c r="F25" s="23" t="s">
        <v>10</v>
      </c>
      <c r="G25" s="29">
        <f t="shared" si="5"/>
        <v>552.5</v>
      </c>
    </row>
    <row r="26" spans="1:7" x14ac:dyDescent="0.3">
      <c r="A26" s="23" t="s">
        <v>38</v>
      </c>
      <c r="B26" s="24">
        <v>200</v>
      </c>
      <c r="C26" s="21">
        <f t="shared" si="0"/>
        <v>170</v>
      </c>
      <c r="D26" s="25" t="s">
        <v>22</v>
      </c>
      <c r="F26" s="26" t="s">
        <v>23</v>
      </c>
      <c r="G26" s="29">
        <f t="shared" si="5"/>
        <v>314.5</v>
      </c>
    </row>
    <row r="27" spans="1:7" x14ac:dyDescent="0.3">
      <c r="A27" s="23" t="s">
        <v>35</v>
      </c>
      <c r="B27" s="24">
        <v>200</v>
      </c>
      <c r="C27" s="21">
        <f t="shared" si="0"/>
        <v>170</v>
      </c>
      <c r="D27" s="25" t="s">
        <v>23</v>
      </c>
      <c r="G27" s="6"/>
    </row>
    <row r="28" spans="1:7" x14ac:dyDescent="0.3">
      <c r="A28" s="23" t="s">
        <v>35</v>
      </c>
      <c r="B28" s="24">
        <v>556</v>
      </c>
      <c r="C28" s="21">
        <f t="shared" si="0"/>
        <v>472.59999999999997</v>
      </c>
      <c r="D28" s="25" t="s">
        <v>25</v>
      </c>
    </row>
    <row r="29" spans="1:7" x14ac:dyDescent="0.3">
      <c r="A29" s="23" t="s">
        <v>37</v>
      </c>
      <c r="B29" s="24">
        <v>670</v>
      </c>
      <c r="C29" s="21">
        <f t="shared" si="0"/>
        <v>569.5</v>
      </c>
      <c r="D29" s="25" t="s">
        <v>26</v>
      </c>
      <c r="F29" s="1" t="s">
        <v>106</v>
      </c>
    </row>
    <row r="30" spans="1:7" x14ac:dyDescent="0.3">
      <c r="A30" s="23" t="s">
        <v>36</v>
      </c>
      <c r="B30" s="24">
        <v>260</v>
      </c>
      <c r="C30" s="21">
        <f t="shared" si="0"/>
        <v>221</v>
      </c>
      <c r="D30" s="25" t="s">
        <v>28</v>
      </c>
      <c r="F30" s="1">
        <f>COUNTIFS(D3:D34,"Pablo",A3:A34,"Kombi")</f>
        <v>1</v>
      </c>
    </row>
    <row r="31" spans="1:7" x14ac:dyDescent="0.3">
      <c r="A31" s="23" t="s">
        <v>35</v>
      </c>
      <c r="B31" s="24">
        <v>250</v>
      </c>
      <c r="C31" s="21">
        <f t="shared" si="0"/>
        <v>212.5</v>
      </c>
      <c r="D31" s="25" t="s">
        <v>30</v>
      </c>
    </row>
    <row r="32" spans="1:7" x14ac:dyDescent="0.3">
      <c r="A32" s="23" t="s">
        <v>36</v>
      </c>
      <c r="B32" s="24">
        <v>100</v>
      </c>
      <c r="C32" s="21">
        <f t="shared" si="0"/>
        <v>85</v>
      </c>
      <c r="D32" s="25" t="s">
        <v>29</v>
      </c>
    </row>
    <row r="33" spans="1:4" x14ac:dyDescent="0.3">
      <c r="A33" s="23" t="s">
        <v>37</v>
      </c>
      <c r="B33" s="24">
        <v>130</v>
      </c>
      <c r="C33" s="21">
        <f t="shared" si="0"/>
        <v>110.5</v>
      </c>
      <c r="D33" s="25" t="s">
        <v>23</v>
      </c>
    </row>
    <row r="34" spans="1:4" x14ac:dyDescent="0.3">
      <c r="A34" s="26" t="s">
        <v>36</v>
      </c>
      <c r="B34" s="27">
        <v>25</v>
      </c>
      <c r="C34" s="21">
        <f t="shared" si="0"/>
        <v>21.25</v>
      </c>
      <c r="D34" s="28" t="s">
        <v>39</v>
      </c>
    </row>
    <row r="35" spans="1:4" x14ac:dyDescent="0.3">
      <c r="B35" s="7"/>
      <c r="C35" s="7"/>
    </row>
    <row r="36" spans="1:4" ht="17.25" x14ac:dyDescent="0.3">
      <c r="A36" s="18" t="s">
        <v>44</v>
      </c>
      <c r="B36" s="8"/>
      <c r="C36" s="9"/>
    </row>
  </sheetData>
  <mergeCells count="7">
    <mergeCell ref="F22:G22"/>
    <mergeCell ref="A1:D1"/>
    <mergeCell ref="F4:G4"/>
    <mergeCell ref="I4:J4"/>
    <mergeCell ref="F10:G10"/>
    <mergeCell ref="I10:J10"/>
    <mergeCell ref="F16:G16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7467-F36D-4B5A-820F-4A5028F273CF}">
  <sheetPr>
    <tabColor rgb="FFFFFF00"/>
  </sheetPr>
  <dimension ref="B1:AI37"/>
  <sheetViews>
    <sheetView showGridLines="0" tabSelected="1" topLeftCell="G1" zoomScale="90" zoomScaleNormal="90" workbookViewId="0">
      <selection activeCell="D35" sqref="D35"/>
    </sheetView>
  </sheetViews>
  <sheetFormatPr defaultRowHeight="15" x14ac:dyDescent="0.25"/>
  <cols>
    <col min="1" max="1" width="1.7109375" customWidth="1"/>
    <col min="2" max="2" width="9.5703125" customWidth="1"/>
    <col min="3" max="3" width="16.140625" bestFit="1" customWidth="1"/>
    <col min="32" max="34" width="16.85546875" customWidth="1"/>
  </cols>
  <sheetData>
    <row r="1" spans="2:35" ht="23.25" x14ac:dyDescent="0.35">
      <c r="B1" s="46" t="s">
        <v>70</v>
      </c>
      <c r="AF1" t="s">
        <v>90</v>
      </c>
    </row>
    <row r="3" spans="2:35" ht="16.5" x14ac:dyDescent="0.3">
      <c r="D3" s="67" t="s">
        <v>73</v>
      </c>
      <c r="E3" s="68"/>
      <c r="F3" s="67" t="s">
        <v>74</v>
      </c>
      <c r="G3" s="68"/>
      <c r="H3" s="67" t="s">
        <v>75</v>
      </c>
      <c r="I3" s="68"/>
      <c r="J3" s="67" t="s">
        <v>76</v>
      </c>
      <c r="K3" s="68"/>
      <c r="L3" s="67" t="s">
        <v>77</v>
      </c>
      <c r="M3" s="68"/>
      <c r="N3" s="67" t="s">
        <v>78</v>
      </c>
      <c r="O3" s="68"/>
      <c r="P3" s="67" t="s">
        <v>79</v>
      </c>
      <c r="Q3" s="68"/>
      <c r="R3" s="67" t="s">
        <v>80</v>
      </c>
      <c r="S3" s="68"/>
      <c r="T3" s="67" t="s">
        <v>81</v>
      </c>
      <c r="U3" s="68"/>
      <c r="V3" s="67" t="s">
        <v>82</v>
      </c>
      <c r="W3" s="68"/>
      <c r="X3" s="67" t="s">
        <v>83</v>
      </c>
      <c r="Y3" s="68"/>
      <c r="Z3" s="67" t="s">
        <v>84</v>
      </c>
      <c r="AA3" s="68"/>
      <c r="AC3" s="67" t="s">
        <v>95</v>
      </c>
      <c r="AD3" s="68"/>
      <c r="AF3" s="53" t="s">
        <v>85</v>
      </c>
      <c r="AG3" s="48"/>
    </row>
    <row r="4" spans="2:35" ht="16.5" x14ac:dyDescent="0.3">
      <c r="B4" s="66" t="s">
        <v>92</v>
      </c>
      <c r="C4" s="66" t="s">
        <v>46</v>
      </c>
      <c r="D4" s="64" t="s">
        <v>71</v>
      </c>
      <c r="E4" s="45" t="s">
        <v>72</v>
      </c>
      <c r="F4" s="45" t="s">
        <v>71</v>
      </c>
      <c r="G4" s="45" t="s">
        <v>72</v>
      </c>
      <c r="H4" s="45" t="s">
        <v>71</v>
      </c>
      <c r="I4" s="45" t="s">
        <v>72</v>
      </c>
      <c r="J4" s="45" t="s">
        <v>71</v>
      </c>
      <c r="K4" s="45" t="s">
        <v>72</v>
      </c>
      <c r="L4" s="45" t="s">
        <v>71</v>
      </c>
      <c r="M4" s="45" t="s">
        <v>72</v>
      </c>
      <c r="N4" s="45" t="s">
        <v>71</v>
      </c>
      <c r="O4" s="45" t="s">
        <v>72</v>
      </c>
      <c r="P4" s="45" t="s">
        <v>71</v>
      </c>
      <c r="Q4" s="45" t="s">
        <v>72</v>
      </c>
      <c r="R4" s="45" t="s">
        <v>71</v>
      </c>
      <c r="S4" s="45" t="s">
        <v>72</v>
      </c>
      <c r="T4" s="45" t="s">
        <v>71</v>
      </c>
      <c r="U4" s="45" t="s">
        <v>72</v>
      </c>
      <c r="V4" s="45" t="s">
        <v>71</v>
      </c>
      <c r="W4" s="45" t="s">
        <v>72</v>
      </c>
      <c r="X4" s="45" t="s">
        <v>71</v>
      </c>
      <c r="Y4" s="45" t="s">
        <v>72</v>
      </c>
      <c r="Z4" s="45" t="s">
        <v>71</v>
      </c>
      <c r="AA4" s="45" t="s">
        <v>72</v>
      </c>
      <c r="AC4" s="45" t="s">
        <v>71</v>
      </c>
      <c r="AD4" s="45" t="s">
        <v>72</v>
      </c>
      <c r="AF4" s="51" t="s">
        <v>86</v>
      </c>
      <c r="AG4" s="52" t="s">
        <v>87</v>
      </c>
    </row>
    <row r="5" spans="2:35" x14ac:dyDescent="0.25">
      <c r="B5" s="65" t="s">
        <v>88</v>
      </c>
      <c r="C5" s="65" t="s">
        <v>58</v>
      </c>
      <c r="D5" s="44">
        <v>1791</v>
      </c>
      <c r="E5" s="44">
        <v>2016</v>
      </c>
      <c r="F5" s="44">
        <v>2313</v>
      </c>
      <c r="G5" s="44">
        <v>667</v>
      </c>
      <c r="H5" s="44">
        <v>211</v>
      </c>
      <c r="I5" s="44">
        <v>2366</v>
      </c>
      <c r="J5" s="44">
        <v>1071</v>
      </c>
      <c r="K5" s="44">
        <v>651</v>
      </c>
      <c r="L5" s="44">
        <v>714</v>
      </c>
      <c r="M5" s="44">
        <v>2112</v>
      </c>
      <c r="N5" s="44">
        <v>1479</v>
      </c>
      <c r="O5" s="44">
        <v>2306</v>
      </c>
      <c r="P5" s="44">
        <v>522</v>
      </c>
      <c r="Q5" s="44">
        <v>142</v>
      </c>
      <c r="R5" s="44">
        <v>549</v>
      </c>
      <c r="S5" s="44">
        <v>1912</v>
      </c>
      <c r="T5" s="44">
        <v>373</v>
      </c>
      <c r="U5" s="44">
        <v>2332</v>
      </c>
      <c r="V5" s="44">
        <v>2959</v>
      </c>
      <c r="W5" s="44">
        <v>923</v>
      </c>
      <c r="X5" s="44">
        <v>2104</v>
      </c>
      <c r="Y5" s="44">
        <v>1452</v>
      </c>
      <c r="Z5" s="44">
        <v>1598</v>
      </c>
      <c r="AA5" s="44">
        <v>878</v>
      </c>
      <c r="AC5">
        <f>SUMIFS(D5:AA5,$D$4:$AA$4,$AC$4)</f>
        <v>15684</v>
      </c>
      <c r="AD5">
        <f>SUMIFS(D5:AA5,$D$4:$AA$4,$AD$4)</f>
        <v>17757</v>
      </c>
      <c r="AF5" s="49">
        <v>1095336</v>
      </c>
      <c r="AG5" s="50">
        <v>1084945</v>
      </c>
    </row>
    <row r="6" spans="2:35" x14ac:dyDescent="0.25">
      <c r="B6" s="63" t="s">
        <v>88</v>
      </c>
      <c r="C6" s="63" t="s">
        <v>59</v>
      </c>
      <c r="D6" s="43">
        <v>942</v>
      </c>
      <c r="E6" s="43">
        <v>1998</v>
      </c>
      <c r="F6" s="43">
        <v>1581</v>
      </c>
      <c r="G6" s="43">
        <v>1151</v>
      </c>
      <c r="H6" s="43">
        <v>2422</v>
      </c>
      <c r="I6" s="43">
        <v>2880</v>
      </c>
      <c r="J6" s="43">
        <v>2841</v>
      </c>
      <c r="K6" s="43">
        <v>2097</v>
      </c>
      <c r="L6" s="43">
        <v>515</v>
      </c>
      <c r="M6" s="43">
        <v>1412</v>
      </c>
      <c r="N6" s="43">
        <v>1321</v>
      </c>
      <c r="O6" s="43">
        <v>1715</v>
      </c>
      <c r="P6" s="43">
        <v>649</v>
      </c>
      <c r="Q6" s="43">
        <v>286</v>
      </c>
      <c r="R6" s="43">
        <v>2545</v>
      </c>
      <c r="S6" s="43">
        <v>1944</v>
      </c>
      <c r="T6" s="43">
        <v>1100</v>
      </c>
      <c r="U6" s="43">
        <v>2042</v>
      </c>
      <c r="V6" s="43">
        <v>2944</v>
      </c>
      <c r="W6" s="43">
        <v>1425</v>
      </c>
      <c r="X6" s="43">
        <v>1337</v>
      </c>
      <c r="Y6" s="43">
        <v>968</v>
      </c>
      <c r="Z6" s="43">
        <v>388</v>
      </c>
      <c r="AA6" s="43">
        <v>2106</v>
      </c>
      <c r="AC6">
        <f t="shared" ref="AC6:AC28" si="0">SUMIFS(D6:AA6,$D$4:$AA$4,$AC$4)</f>
        <v>18585</v>
      </c>
      <c r="AD6">
        <f t="shared" ref="AD6:AD28" si="1">SUMIFS(D6:AA6,$D$4:$AA$4,$AD$4)</f>
        <v>20024</v>
      </c>
    </row>
    <row r="7" spans="2:35" x14ac:dyDescent="0.25">
      <c r="B7" s="63" t="s">
        <v>88</v>
      </c>
      <c r="C7" s="63" t="s">
        <v>63</v>
      </c>
      <c r="D7" s="43">
        <v>1498</v>
      </c>
      <c r="E7" s="43">
        <v>1596</v>
      </c>
      <c r="F7" s="43">
        <v>325</v>
      </c>
      <c r="G7" s="43">
        <v>2775</v>
      </c>
      <c r="H7" s="43">
        <v>2872</v>
      </c>
      <c r="I7" s="43">
        <v>2764</v>
      </c>
      <c r="J7" s="43">
        <v>2753</v>
      </c>
      <c r="K7" s="43">
        <v>2581</v>
      </c>
      <c r="L7" s="43">
        <v>482</v>
      </c>
      <c r="M7" s="43">
        <v>642</v>
      </c>
      <c r="N7" s="43">
        <v>1549</v>
      </c>
      <c r="O7" s="43">
        <v>842</v>
      </c>
      <c r="P7" s="43">
        <v>650</v>
      </c>
      <c r="Q7" s="43">
        <v>1463</v>
      </c>
      <c r="R7" s="43">
        <v>2733</v>
      </c>
      <c r="S7" s="43">
        <v>2298</v>
      </c>
      <c r="T7" s="43">
        <v>1466</v>
      </c>
      <c r="U7" s="43">
        <v>1178</v>
      </c>
      <c r="V7" s="43">
        <v>2590</v>
      </c>
      <c r="W7" s="43">
        <v>1694</v>
      </c>
      <c r="X7" s="43">
        <v>364</v>
      </c>
      <c r="Y7" s="43">
        <v>2891</v>
      </c>
      <c r="Z7" s="43">
        <v>2833</v>
      </c>
      <c r="AA7" s="43">
        <v>2342</v>
      </c>
      <c r="AC7">
        <f t="shared" si="0"/>
        <v>20115</v>
      </c>
      <c r="AD7">
        <f t="shared" si="1"/>
        <v>23066</v>
      </c>
      <c r="AF7" s="53" t="s">
        <v>91</v>
      </c>
      <c r="AG7" s="59"/>
      <c r="AH7" s="59"/>
      <c r="AI7" s="54"/>
    </row>
    <row r="8" spans="2:35" x14ac:dyDescent="0.25">
      <c r="B8" s="63" t="s">
        <v>88</v>
      </c>
      <c r="C8" s="63" t="s">
        <v>67</v>
      </c>
      <c r="D8" s="43">
        <v>95</v>
      </c>
      <c r="E8" s="43">
        <v>1802</v>
      </c>
      <c r="F8" s="43">
        <v>2031</v>
      </c>
      <c r="G8" s="43">
        <v>610</v>
      </c>
      <c r="H8" s="43">
        <v>2942</v>
      </c>
      <c r="I8" s="43">
        <v>277</v>
      </c>
      <c r="J8" s="43">
        <v>954</v>
      </c>
      <c r="K8" s="43">
        <v>2690</v>
      </c>
      <c r="L8" s="43">
        <v>564</v>
      </c>
      <c r="M8" s="43">
        <v>2546</v>
      </c>
      <c r="N8" s="43">
        <v>1794</v>
      </c>
      <c r="O8" s="43">
        <v>2869</v>
      </c>
      <c r="P8" s="43">
        <v>2243</v>
      </c>
      <c r="Q8" s="43">
        <v>2524</v>
      </c>
      <c r="R8" s="43">
        <v>837</v>
      </c>
      <c r="S8" s="43">
        <v>828</v>
      </c>
      <c r="T8" s="43">
        <v>1907</v>
      </c>
      <c r="U8" s="43">
        <v>252</v>
      </c>
      <c r="V8" s="43">
        <v>2493</v>
      </c>
      <c r="W8" s="43">
        <v>1664</v>
      </c>
      <c r="X8" s="43">
        <v>2586</v>
      </c>
      <c r="Y8" s="43">
        <v>2363</v>
      </c>
      <c r="Z8" s="43">
        <v>264</v>
      </c>
      <c r="AA8" s="43">
        <v>2530</v>
      </c>
      <c r="AC8">
        <f t="shared" si="0"/>
        <v>18710</v>
      </c>
      <c r="AD8">
        <f t="shared" si="1"/>
        <v>20955</v>
      </c>
      <c r="AF8" s="55"/>
      <c r="AG8" s="58" t="s">
        <v>86</v>
      </c>
      <c r="AH8" s="58" t="s">
        <v>87</v>
      </c>
      <c r="AI8" s="56"/>
    </row>
    <row r="9" spans="2:35" x14ac:dyDescent="0.25">
      <c r="B9" s="63" t="s">
        <v>88</v>
      </c>
      <c r="C9" s="63" t="s">
        <v>68</v>
      </c>
      <c r="D9" s="43">
        <v>1106</v>
      </c>
      <c r="E9" s="43">
        <v>2607</v>
      </c>
      <c r="F9" s="43">
        <v>1010</v>
      </c>
      <c r="G9" s="43">
        <v>1369</v>
      </c>
      <c r="H9" s="43">
        <v>679</v>
      </c>
      <c r="I9" s="43">
        <v>1106</v>
      </c>
      <c r="J9" s="43">
        <v>2832</v>
      </c>
      <c r="K9" s="43">
        <v>2469</v>
      </c>
      <c r="L9" s="43">
        <v>2363</v>
      </c>
      <c r="M9" s="43">
        <v>2518</v>
      </c>
      <c r="N9" s="43">
        <v>2539</v>
      </c>
      <c r="O9" s="43">
        <v>747</v>
      </c>
      <c r="P9" s="43">
        <v>2125</v>
      </c>
      <c r="Q9" s="43">
        <v>1216</v>
      </c>
      <c r="R9" s="43">
        <v>2388</v>
      </c>
      <c r="S9" s="43">
        <v>1235</v>
      </c>
      <c r="T9" s="43">
        <v>311</v>
      </c>
      <c r="U9" s="43">
        <v>2330</v>
      </c>
      <c r="V9" s="43">
        <v>304</v>
      </c>
      <c r="W9" s="43">
        <v>1084</v>
      </c>
      <c r="X9" s="43">
        <v>1831</v>
      </c>
      <c r="Y9" s="43">
        <v>1042</v>
      </c>
      <c r="Z9" s="43">
        <v>2917</v>
      </c>
      <c r="AA9" s="43">
        <v>2206</v>
      </c>
      <c r="AC9">
        <f t="shared" si="0"/>
        <v>20405</v>
      </c>
      <c r="AD9">
        <f t="shared" si="1"/>
        <v>19929</v>
      </c>
      <c r="AF9" s="55" t="s">
        <v>88</v>
      </c>
      <c r="AG9" s="47">
        <f t="shared" ref="AG9:AH10" si="2">AF$5*$AI9</f>
        <v>328600.8</v>
      </c>
      <c r="AH9" s="47">
        <f t="shared" si="2"/>
        <v>325483.5</v>
      </c>
      <c r="AI9" s="61">
        <v>0.3</v>
      </c>
    </row>
    <row r="10" spans="2:35" x14ac:dyDescent="0.25">
      <c r="B10" s="63" t="s">
        <v>88</v>
      </c>
      <c r="C10" s="63" t="s">
        <v>69</v>
      </c>
      <c r="D10" s="43">
        <v>2179</v>
      </c>
      <c r="E10" s="43">
        <v>2354</v>
      </c>
      <c r="F10" s="43">
        <v>739</v>
      </c>
      <c r="G10" s="43">
        <v>205</v>
      </c>
      <c r="H10" s="43">
        <v>1071</v>
      </c>
      <c r="I10" s="43">
        <v>1027</v>
      </c>
      <c r="J10" s="43">
        <v>1782</v>
      </c>
      <c r="K10" s="43">
        <v>2715</v>
      </c>
      <c r="L10" s="43">
        <v>2442</v>
      </c>
      <c r="M10" s="43">
        <v>1669</v>
      </c>
      <c r="N10" s="43">
        <v>730</v>
      </c>
      <c r="O10" s="43">
        <v>2915</v>
      </c>
      <c r="P10" s="43">
        <v>1793</v>
      </c>
      <c r="Q10" s="43">
        <v>2839</v>
      </c>
      <c r="R10" s="43">
        <v>1567</v>
      </c>
      <c r="S10" s="43">
        <v>2136</v>
      </c>
      <c r="T10" s="43">
        <v>2497</v>
      </c>
      <c r="U10" s="43">
        <v>31</v>
      </c>
      <c r="V10" s="43">
        <v>686</v>
      </c>
      <c r="W10" s="43">
        <v>188</v>
      </c>
      <c r="X10" s="43">
        <v>2387</v>
      </c>
      <c r="Y10" s="43">
        <v>2392</v>
      </c>
      <c r="Z10" s="43">
        <v>1046</v>
      </c>
      <c r="AA10" s="43">
        <v>70</v>
      </c>
      <c r="AC10">
        <f t="shared" si="0"/>
        <v>18919</v>
      </c>
      <c r="AD10">
        <f t="shared" si="1"/>
        <v>18541</v>
      </c>
      <c r="AF10" s="57" t="s">
        <v>89</v>
      </c>
      <c r="AG10" s="62">
        <f t="shared" si="2"/>
        <v>766735.2</v>
      </c>
      <c r="AH10" s="62">
        <f t="shared" si="2"/>
        <v>759461.5</v>
      </c>
      <c r="AI10" s="60">
        <v>0.7</v>
      </c>
    </row>
    <row r="11" spans="2:35" x14ac:dyDescent="0.25">
      <c r="B11" s="63" t="s">
        <v>88</v>
      </c>
      <c r="C11" s="63" t="s">
        <v>64</v>
      </c>
      <c r="D11" s="43">
        <v>2772</v>
      </c>
      <c r="E11" s="43">
        <v>2933</v>
      </c>
      <c r="F11" s="43">
        <v>1588</v>
      </c>
      <c r="G11" s="43">
        <v>1684</v>
      </c>
      <c r="H11" s="43">
        <v>1790</v>
      </c>
      <c r="I11" s="43">
        <v>393</v>
      </c>
      <c r="J11" s="43">
        <v>2114</v>
      </c>
      <c r="K11" s="43">
        <v>2376</v>
      </c>
      <c r="L11" s="43">
        <v>2873</v>
      </c>
      <c r="M11" s="43">
        <v>2996</v>
      </c>
      <c r="N11" s="43">
        <v>2802</v>
      </c>
      <c r="O11" s="43">
        <v>1342</v>
      </c>
      <c r="P11" s="43">
        <v>2326</v>
      </c>
      <c r="Q11" s="43">
        <v>2073</v>
      </c>
      <c r="R11" s="43">
        <v>904</v>
      </c>
      <c r="S11" s="43">
        <v>182</v>
      </c>
      <c r="T11" s="43">
        <v>1291</v>
      </c>
      <c r="U11" s="43">
        <v>665</v>
      </c>
      <c r="V11" s="43">
        <v>1080</v>
      </c>
      <c r="W11" s="43">
        <v>91</v>
      </c>
      <c r="X11" s="43">
        <v>334</v>
      </c>
      <c r="Y11" s="43">
        <v>436</v>
      </c>
      <c r="Z11" s="43">
        <v>137</v>
      </c>
      <c r="AA11" s="43">
        <v>315</v>
      </c>
      <c r="AC11">
        <f t="shared" si="0"/>
        <v>20011</v>
      </c>
      <c r="AD11">
        <f t="shared" si="1"/>
        <v>15486</v>
      </c>
    </row>
    <row r="12" spans="2:35" x14ac:dyDescent="0.25">
      <c r="B12" s="63" t="s">
        <v>88</v>
      </c>
      <c r="C12" s="63" t="s">
        <v>65</v>
      </c>
      <c r="D12" s="43">
        <v>2333</v>
      </c>
      <c r="E12" s="43">
        <v>590</v>
      </c>
      <c r="F12" s="43">
        <v>1595</v>
      </c>
      <c r="G12" s="43">
        <v>423</v>
      </c>
      <c r="H12" s="43">
        <v>2976</v>
      </c>
      <c r="I12" s="43">
        <v>356</v>
      </c>
      <c r="J12" s="43">
        <v>2141</v>
      </c>
      <c r="K12" s="43">
        <v>2443</v>
      </c>
      <c r="L12" s="43">
        <v>1376</v>
      </c>
      <c r="M12" s="43">
        <v>599</v>
      </c>
      <c r="N12" s="43">
        <v>2374</v>
      </c>
      <c r="O12" s="43">
        <v>1590</v>
      </c>
      <c r="P12" s="43">
        <v>2728</v>
      </c>
      <c r="Q12" s="43">
        <v>2661</v>
      </c>
      <c r="R12" s="43">
        <v>1040</v>
      </c>
      <c r="S12" s="43">
        <v>2497</v>
      </c>
      <c r="T12" s="43">
        <v>2798</v>
      </c>
      <c r="U12" s="43">
        <v>2221</v>
      </c>
      <c r="V12" s="43">
        <v>1033</v>
      </c>
      <c r="W12" s="43">
        <v>2772</v>
      </c>
      <c r="X12" s="43">
        <v>1060</v>
      </c>
      <c r="Y12" s="43">
        <v>1318</v>
      </c>
      <c r="Z12" s="43">
        <v>449</v>
      </c>
      <c r="AA12" s="43">
        <v>447</v>
      </c>
      <c r="AC12">
        <f t="shared" si="0"/>
        <v>21903</v>
      </c>
      <c r="AD12">
        <f t="shared" si="1"/>
        <v>17917</v>
      </c>
    </row>
    <row r="13" spans="2:35" x14ac:dyDescent="0.25">
      <c r="B13" s="63" t="s">
        <v>88</v>
      </c>
      <c r="C13" s="63" t="s">
        <v>66</v>
      </c>
      <c r="D13" s="43">
        <v>562</v>
      </c>
      <c r="E13" s="43">
        <v>2114</v>
      </c>
      <c r="F13" s="43">
        <v>2400</v>
      </c>
      <c r="G13" s="43">
        <v>2718</v>
      </c>
      <c r="H13" s="43">
        <v>2878</v>
      </c>
      <c r="I13" s="43">
        <v>2787</v>
      </c>
      <c r="J13" s="43">
        <v>2096</v>
      </c>
      <c r="K13" s="43">
        <v>318</v>
      </c>
      <c r="L13" s="43">
        <v>1912</v>
      </c>
      <c r="M13" s="43">
        <v>1073</v>
      </c>
      <c r="N13" s="43">
        <v>1738</v>
      </c>
      <c r="O13" s="43">
        <v>1046</v>
      </c>
      <c r="P13" s="43">
        <v>1924</v>
      </c>
      <c r="Q13" s="43">
        <v>1782</v>
      </c>
      <c r="R13" s="43">
        <v>2810</v>
      </c>
      <c r="S13" s="43">
        <v>67</v>
      </c>
      <c r="T13" s="43">
        <v>2206</v>
      </c>
      <c r="U13" s="43">
        <v>2874</v>
      </c>
      <c r="V13" s="43">
        <v>2593</v>
      </c>
      <c r="W13" s="43">
        <v>1910</v>
      </c>
      <c r="X13" s="43">
        <v>1391</v>
      </c>
      <c r="Y13" s="43">
        <v>1143</v>
      </c>
      <c r="Z13" s="43">
        <v>2317</v>
      </c>
      <c r="AA13" s="43">
        <v>1169</v>
      </c>
      <c r="AC13">
        <f t="shared" si="0"/>
        <v>24827</v>
      </c>
      <c r="AD13">
        <f t="shared" si="1"/>
        <v>19001</v>
      </c>
    </row>
    <row r="14" spans="2:35" x14ac:dyDescent="0.25">
      <c r="B14" s="63" t="s">
        <v>88</v>
      </c>
      <c r="C14" s="63" t="s">
        <v>67</v>
      </c>
      <c r="D14" s="43">
        <v>102</v>
      </c>
      <c r="E14" s="43">
        <v>1740</v>
      </c>
      <c r="F14" s="43">
        <v>1458</v>
      </c>
      <c r="G14" s="43">
        <v>1336</v>
      </c>
      <c r="H14" s="43">
        <v>141</v>
      </c>
      <c r="I14" s="43">
        <v>1866</v>
      </c>
      <c r="J14" s="43">
        <v>2089</v>
      </c>
      <c r="K14" s="43">
        <v>1962</v>
      </c>
      <c r="L14" s="43">
        <v>1706</v>
      </c>
      <c r="M14" s="43">
        <v>229</v>
      </c>
      <c r="N14" s="43">
        <v>2385</v>
      </c>
      <c r="O14" s="43">
        <v>1438</v>
      </c>
      <c r="P14" s="43">
        <v>244</v>
      </c>
      <c r="Q14" s="43">
        <v>2255</v>
      </c>
      <c r="R14" s="43">
        <v>1797</v>
      </c>
      <c r="S14" s="43">
        <v>2974</v>
      </c>
      <c r="T14" s="43">
        <v>1780</v>
      </c>
      <c r="U14" s="43">
        <v>1438</v>
      </c>
      <c r="V14" s="43">
        <v>642</v>
      </c>
      <c r="W14" s="43">
        <v>2701</v>
      </c>
      <c r="X14" s="43">
        <v>1884</v>
      </c>
      <c r="Y14" s="43">
        <v>964</v>
      </c>
      <c r="Z14" s="43">
        <v>1443</v>
      </c>
      <c r="AA14" s="43">
        <v>531</v>
      </c>
      <c r="AC14">
        <f t="shared" si="0"/>
        <v>15671</v>
      </c>
      <c r="AD14">
        <f t="shared" si="1"/>
        <v>19434</v>
      </c>
    </row>
    <row r="15" spans="2:35" x14ac:dyDescent="0.25">
      <c r="B15" s="63" t="s">
        <v>88</v>
      </c>
      <c r="C15" s="63" t="s">
        <v>68</v>
      </c>
      <c r="D15" s="43">
        <v>296</v>
      </c>
      <c r="E15" s="43">
        <v>1372</v>
      </c>
      <c r="F15" s="43">
        <v>1386</v>
      </c>
      <c r="G15" s="43">
        <v>383</v>
      </c>
      <c r="H15" s="43">
        <v>983</v>
      </c>
      <c r="I15" s="43">
        <v>274</v>
      </c>
      <c r="J15" s="43">
        <v>1545</v>
      </c>
      <c r="K15" s="43">
        <v>1777</v>
      </c>
      <c r="L15" s="43">
        <v>518</v>
      </c>
      <c r="M15" s="43">
        <v>1229</v>
      </c>
      <c r="N15" s="43">
        <v>2442</v>
      </c>
      <c r="O15" s="43">
        <v>1958</v>
      </c>
      <c r="P15" s="43">
        <v>448</v>
      </c>
      <c r="Q15" s="43">
        <v>1554</v>
      </c>
      <c r="R15" s="43">
        <v>843</v>
      </c>
      <c r="S15" s="43">
        <v>667</v>
      </c>
      <c r="T15" s="43">
        <v>235</v>
      </c>
      <c r="U15" s="43">
        <v>783</v>
      </c>
      <c r="V15" s="43">
        <v>1272</v>
      </c>
      <c r="W15" s="43">
        <v>2873</v>
      </c>
      <c r="X15" s="43">
        <v>319</v>
      </c>
      <c r="Y15" s="43">
        <v>2312</v>
      </c>
      <c r="Z15" s="43">
        <v>2002</v>
      </c>
      <c r="AA15" s="43">
        <v>33</v>
      </c>
      <c r="AC15">
        <f t="shared" si="0"/>
        <v>12289</v>
      </c>
      <c r="AD15">
        <f t="shared" si="1"/>
        <v>15215</v>
      </c>
    </row>
    <row r="16" spans="2:35" x14ac:dyDescent="0.25">
      <c r="B16" s="63" t="s">
        <v>88</v>
      </c>
      <c r="C16" s="63" t="s">
        <v>69</v>
      </c>
      <c r="D16" s="43">
        <v>1846</v>
      </c>
      <c r="E16" s="43">
        <v>351</v>
      </c>
      <c r="F16" s="43">
        <v>1594</v>
      </c>
      <c r="G16" s="43">
        <v>1121</v>
      </c>
      <c r="H16" s="43">
        <v>1659</v>
      </c>
      <c r="I16" s="43">
        <v>1007</v>
      </c>
      <c r="J16" s="43">
        <v>2271</v>
      </c>
      <c r="K16" s="43">
        <v>1596</v>
      </c>
      <c r="L16" s="43">
        <v>247</v>
      </c>
      <c r="M16" s="43">
        <v>2698</v>
      </c>
      <c r="N16" s="43">
        <v>1021</v>
      </c>
      <c r="O16" s="43">
        <v>2786</v>
      </c>
      <c r="P16" s="43">
        <v>2595</v>
      </c>
      <c r="Q16" s="43">
        <v>1716</v>
      </c>
      <c r="R16" s="43">
        <v>1829</v>
      </c>
      <c r="S16" s="43">
        <v>2735</v>
      </c>
      <c r="T16" s="43">
        <v>2865</v>
      </c>
      <c r="U16" s="43">
        <v>2185</v>
      </c>
      <c r="V16" s="43">
        <v>1694</v>
      </c>
      <c r="W16" s="43">
        <v>1752</v>
      </c>
      <c r="X16" s="43">
        <v>2241</v>
      </c>
      <c r="Y16" s="43">
        <v>1359</v>
      </c>
      <c r="Z16" s="43">
        <v>354</v>
      </c>
      <c r="AA16" s="43">
        <v>456</v>
      </c>
      <c r="AC16">
        <f t="shared" si="0"/>
        <v>20216</v>
      </c>
      <c r="AD16">
        <f t="shared" si="1"/>
        <v>19762</v>
      </c>
    </row>
    <row r="17" spans="2:30" x14ac:dyDescent="0.25">
      <c r="B17" s="63" t="s">
        <v>89</v>
      </c>
      <c r="C17" s="63" t="s">
        <v>58</v>
      </c>
      <c r="D17" s="43">
        <v>5985</v>
      </c>
      <c r="E17" s="43">
        <v>6439</v>
      </c>
      <c r="F17" s="43">
        <v>6277</v>
      </c>
      <c r="G17" s="43">
        <v>5741</v>
      </c>
      <c r="H17" s="43">
        <v>6194</v>
      </c>
      <c r="I17" s="43">
        <v>5352</v>
      </c>
      <c r="J17" s="43">
        <v>6500</v>
      </c>
      <c r="K17" s="43">
        <v>5076</v>
      </c>
      <c r="L17" s="43">
        <v>5924</v>
      </c>
      <c r="M17" s="43">
        <v>6381</v>
      </c>
      <c r="N17" s="43">
        <v>6924</v>
      </c>
      <c r="O17" s="43">
        <v>6469</v>
      </c>
      <c r="P17" s="43">
        <v>6212</v>
      </c>
      <c r="Q17" s="43">
        <v>5674</v>
      </c>
      <c r="R17" s="43">
        <v>5312</v>
      </c>
      <c r="S17" s="43">
        <v>5205</v>
      </c>
      <c r="T17" s="43">
        <v>6317</v>
      </c>
      <c r="U17" s="43">
        <v>5044</v>
      </c>
      <c r="V17" s="43">
        <v>6274</v>
      </c>
      <c r="W17" s="43">
        <v>5637</v>
      </c>
      <c r="X17" s="43">
        <v>5927</v>
      </c>
      <c r="Y17" s="43">
        <v>6263</v>
      </c>
      <c r="Z17" s="43">
        <v>6323</v>
      </c>
      <c r="AA17" s="43">
        <v>5570</v>
      </c>
      <c r="AC17">
        <f t="shared" si="0"/>
        <v>74169</v>
      </c>
      <c r="AD17">
        <f t="shared" si="1"/>
        <v>68851</v>
      </c>
    </row>
    <row r="18" spans="2:30" x14ac:dyDescent="0.25">
      <c r="B18" s="63" t="s">
        <v>89</v>
      </c>
      <c r="C18" s="63" t="s">
        <v>59</v>
      </c>
      <c r="D18" s="43">
        <v>5158</v>
      </c>
      <c r="E18" s="43">
        <v>6554</v>
      </c>
      <c r="F18" s="43">
        <v>6263</v>
      </c>
      <c r="G18" s="43">
        <v>5924</v>
      </c>
      <c r="H18" s="43">
        <v>6410</v>
      </c>
      <c r="I18" s="43">
        <v>5214</v>
      </c>
      <c r="J18" s="43">
        <v>6304</v>
      </c>
      <c r="K18" s="43">
        <v>5170</v>
      </c>
      <c r="L18" s="43">
        <v>5034</v>
      </c>
      <c r="M18" s="43">
        <v>6583</v>
      </c>
      <c r="N18" s="43">
        <v>6359</v>
      </c>
      <c r="O18" s="43">
        <v>6952</v>
      </c>
      <c r="P18" s="43">
        <v>5883</v>
      </c>
      <c r="Q18" s="43">
        <v>6302</v>
      </c>
      <c r="R18" s="43">
        <v>6302</v>
      </c>
      <c r="S18" s="43">
        <v>6310</v>
      </c>
      <c r="T18" s="43">
        <v>6869</v>
      </c>
      <c r="U18" s="43">
        <v>6705</v>
      </c>
      <c r="V18" s="43">
        <v>6853</v>
      </c>
      <c r="W18" s="43">
        <v>6863</v>
      </c>
      <c r="X18" s="43">
        <v>6345</v>
      </c>
      <c r="Y18" s="43">
        <v>5331</v>
      </c>
      <c r="Z18" s="43">
        <v>6690</v>
      </c>
      <c r="AA18" s="43">
        <v>5678</v>
      </c>
      <c r="AC18">
        <f t="shared" si="0"/>
        <v>74470</v>
      </c>
      <c r="AD18">
        <f t="shared" si="1"/>
        <v>73586</v>
      </c>
    </row>
    <row r="19" spans="2:30" x14ac:dyDescent="0.25">
      <c r="B19" s="63" t="s">
        <v>89</v>
      </c>
      <c r="C19" s="63" t="s">
        <v>60</v>
      </c>
      <c r="D19" s="43">
        <v>6428</v>
      </c>
      <c r="E19" s="43">
        <v>6682</v>
      </c>
      <c r="F19" s="43">
        <v>5131</v>
      </c>
      <c r="G19" s="43">
        <v>6560</v>
      </c>
      <c r="H19" s="43">
        <v>6032</v>
      </c>
      <c r="I19" s="43">
        <v>5417</v>
      </c>
      <c r="J19" s="43">
        <v>5757</v>
      </c>
      <c r="K19" s="43">
        <v>6889</v>
      </c>
      <c r="L19" s="43">
        <v>5160</v>
      </c>
      <c r="M19" s="43">
        <v>6534</v>
      </c>
      <c r="N19" s="43">
        <v>6480</v>
      </c>
      <c r="O19" s="43">
        <v>5029</v>
      </c>
      <c r="P19" s="43">
        <v>6085</v>
      </c>
      <c r="Q19" s="43">
        <v>6145</v>
      </c>
      <c r="R19" s="43">
        <v>5864</v>
      </c>
      <c r="S19" s="43">
        <v>6450</v>
      </c>
      <c r="T19" s="43">
        <v>5379</v>
      </c>
      <c r="U19" s="43">
        <v>6414</v>
      </c>
      <c r="V19" s="43">
        <v>6046</v>
      </c>
      <c r="W19" s="43">
        <v>5059</v>
      </c>
      <c r="X19" s="43">
        <v>6243</v>
      </c>
      <c r="Y19" s="43">
        <v>6733</v>
      </c>
      <c r="Z19" s="43">
        <v>6716</v>
      </c>
      <c r="AA19" s="43">
        <v>5530</v>
      </c>
      <c r="AC19">
        <f t="shared" si="0"/>
        <v>71321</v>
      </c>
      <c r="AD19">
        <f t="shared" si="1"/>
        <v>73442</v>
      </c>
    </row>
    <row r="20" spans="2:30" x14ac:dyDescent="0.25">
      <c r="B20" s="63" t="s">
        <v>89</v>
      </c>
      <c r="C20" s="63" t="s">
        <v>61</v>
      </c>
      <c r="D20" s="43">
        <v>6526</v>
      </c>
      <c r="E20" s="43">
        <v>6602</v>
      </c>
      <c r="F20" s="43">
        <v>5276</v>
      </c>
      <c r="G20" s="43">
        <v>6359</v>
      </c>
      <c r="H20" s="43">
        <v>6140</v>
      </c>
      <c r="I20" s="43">
        <v>6857</v>
      </c>
      <c r="J20" s="43">
        <v>6349</v>
      </c>
      <c r="K20" s="43">
        <v>6987</v>
      </c>
      <c r="L20" s="43">
        <v>5961</v>
      </c>
      <c r="M20" s="43">
        <v>5023</v>
      </c>
      <c r="N20" s="43">
        <v>5210</v>
      </c>
      <c r="O20" s="43">
        <v>6753</v>
      </c>
      <c r="P20" s="43">
        <v>5002</v>
      </c>
      <c r="Q20" s="43">
        <v>6208</v>
      </c>
      <c r="R20" s="43">
        <v>6368</v>
      </c>
      <c r="S20" s="43">
        <v>5590</v>
      </c>
      <c r="T20" s="43">
        <v>5244</v>
      </c>
      <c r="U20" s="43">
        <v>5446</v>
      </c>
      <c r="V20" s="43">
        <v>6521</v>
      </c>
      <c r="W20" s="43">
        <v>6758</v>
      </c>
      <c r="X20" s="43">
        <v>6462</v>
      </c>
      <c r="Y20" s="43">
        <v>5250</v>
      </c>
      <c r="Z20" s="43">
        <v>6951</v>
      </c>
      <c r="AA20" s="43">
        <v>5696</v>
      </c>
      <c r="AC20">
        <f t="shared" si="0"/>
        <v>72010</v>
      </c>
      <c r="AD20">
        <f t="shared" si="1"/>
        <v>73529</v>
      </c>
    </row>
    <row r="21" spans="2:30" x14ac:dyDescent="0.25">
      <c r="B21" s="63" t="s">
        <v>89</v>
      </c>
      <c r="C21" s="63" t="s">
        <v>62</v>
      </c>
      <c r="D21" s="43">
        <v>6957</v>
      </c>
      <c r="E21" s="43">
        <v>5920</v>
      </c>
      <c r="F21" s="43">
        <v>5366</v>
      </c>
      <c r="G21" s="43">
        <v>6666</v>
      </c>
      <c r="H21" s="43">
        <v>6640</v>
      </c>
      <c r="I21" s="43">
        <v>6468</v>
      </c>
      <c r="J21" s="43">
        <v>5001</v>
      </c>
      <c r="K21" s="43">
        <v>6147</v>
      </c>
      <c r="L21" s="43">
        <v>6552</v>
      </c>
      <c r="M21" s="43">
        <v>5403</v>
      </c>
      <c r="N21" s="43">
        <v>5383</v>
      </c>
      <c r="O21" s="43">
        <v>5937</v>
      </c>
      <c r="P21" s="43">
        <v>5141</v>
      </c>
      <c r="Q21" s="43">
        <v>5529</v>
      </c>
      <c r="R21" s="43">
        <v>6840</v>
      </c>
      <c r="S21" s="43">
        <v>6334</v>
      </c>
      <c r="T21" s="43">
        <v>5860</v>
      </c>
      <c r="U21" s="43">
        <v>5308</v>
      </c>
      <c r="V21" s="43">
        <v>5669</v>
      </c>
      <c r="W21" s="43">
        <v>5088</v>
      </c>
      <c r="X21" s="43">
        <v>6031</v>
      </c>
      <c r="Y21" s="43">
        <v>5328</v>
      </c>
      <c r="Z21" s="43">
        <v>6736</v>
      </c>
      <c r="AA21" s="43">
        <v>6800</v>
      </c>
      <c r="AC21">
        <f t="shared" si="0"/>
        <v>72176</v>
      </c>
      <c r="AD21">
        <f t="shared" si="1"/>
        <v>70928</v>
      </c>
    </row>
    <row r="22" spans="2:30" x14ac:dyDescent="0.25">
      <c r="B22" s="63" t="s">
        <v>89</v>
      </c>
      <c r="C22" s="63" t="s">
        <v>63</v>
      </c>
      <c r="D22" s="43">
        <v>5715</v>
      </c>
      <c r="E22" s="43">
        <v>5425</v>
      </c>
      <c r="F22" s="43">
        <v>5384</v>
      </c>
      <c r="G22" s="43">
        <v>5565</v>
      </c>
      <c r="H22" s="43">
        <v>5032</v>
      </c>
      <c r="I22" s="43">
        <v>6253</v>
      </c>
      <c r="J22" s="43">
        <v>6142</v>
      </c>
      <c r="K22" s="43">
        <v>6488</v>
      </c>
      <c r="L22" s="43">
        <v>5358</v>
      </c>
      <c r="M22" s="43">
        <v>5627</v>
      </c>
      <c r="N22" s="43">
        <v>5817</v>
      </c>
      <c r="O22" s="43">
        <v>6045</v>
      </c>
      <c r="P22" s="43">
        <v>5073</v>
      </c>
      <c r="Q22" s="43">
        <v>6579</v>
      </c>
      <c r="R22" s="43">
        <v>6193</v>
      </c>
      <c r="S22" s="43">
        <v>5605</v>
      </c>
      <c r="T22" s="43">
        <v>6237</v>
      </c>
      <c r="U22" s="43">
        <v>5263</v>
      </c>
      <c r="V22" s="43">
        <v>5401</v>
      </c>
      <c r="W22" s="43">
        <v>5726</v>
      </c>
      <c r="X22" s="43">
        <v>5542</v>
      </c>
      <c r="Y22" s="43">
        <v>5978</v>
      </c>
      <c r="Z22" s="43">
        <v>6286</v>
      </c>
      <c r="AA22" s="43">
        <v>5454</v>
      </c>
      <c r="AC22">
        <f t="shared" si="0"/>
        <v>68180</v>
      </c>
      <c r="AD22">
        <f t="shared" si="1"/>
        <v>70008</v>
      </c>
    </row>
    <row r="23" spans="2:30" x14ac:dyDescent="0.25">
      <c r="B23" s="63" t="s">
        <v>89</v>
      </c>
      <c r="C23" s="63" t="s">
        <v>64</v>
      </c>
      <c r="D23" s="43">
        <v>5290</v>
      </c>
      <c r="E23" s="43">
        <v>5835</v>
      </c>
      <c r="F23" s="43">
        <v>5466</v>
      </c>
      <c r="G23" s="43">
        <v>5996</v>
      </c>
      <c r="H23" s="43">
        <v>5268</v>
      </c>
      <c r="I23" s="43">
        <v>6523</v>
      </c>
      <c r="J23" s="43">
        <v>6006</v>
      </c>
      <c r="K23" s="43">
        <v>5157</v>
      </c>
      <c r="L23" s="43">
        <v>6059</v>
      </c>
      <c r="M23" s="43">
        <v>6726</v>
      </c>
      <c r="N23" s="43">
        <v>5498</v>
      </c>
      <c r="O23" s="43">
        <v>5411</v>
      </c>
      <c r="P23" s="43">
        <v>6768</v>
      </c>
      <c r="Q23" s="43">
        <v>6872</v>
      </c>
      <c r="R23" s="43">
        <v>6615</v>
      </c>
      <c r="S23" s="43">
        <v>6598</v>
      </c>
      <c r="T23" s="43">
        <v>5652</v>
      </c>
      <c r="U23" s="43">
        <v>5643</v>
      </c>
      <c r="V23" s="43">
        <v>5543</v>
      </c>
      <c r="W23" s="43">
        <v>5915</v>
      </c>
      <c r="X23" s="43">
        <v>6063</v>
      </c>
      <c r="Y23" s="43">
        <v>6001</v>
      </c>
      <c r="Z23" s="43">
        <v>5431</v>
      </c>
      <c r="AA23" s="43">
        <v>5929</v>
      </c>
      <c r="AC23">
        <f t="shared" si="0"/>
        <v>69659</v>
      </c>
      <c r="AD23">
        <f t="shared" si="1"/>
        <v>72606</v>
      </c>
    </row>
    <row r="24" spans="2:30" x14ac:dyDescent="0.25">
      <c r="B24" s="63" t="s">
        <v>89</v>
      </c>
      <c r="C24" s="63" t="s">
        <v>65</v>
      </c>
      <c r="D24" s="43">
        <v>5920</v>
      </c>
      <c r="E24" s="43">
        <v>6335</v>
      </c>
      <c r="F24" s="43">
        <v>6786</v>
      </c>
      <c r="G24" s="43">
        <v>6073</v>
      </c>
      <c r="H24" s="43">
        <v>5439</v>
      </c>
      <c r="I24" s="43">
        <v>5690</v>
      </c>
      <c r="J24" s="43">
        <v>6444</v>
      </c>
      <c r="K24" s="43">
        <v>5771</v>
      </c>
      <c r="L24" s="43">
        <v>6046</v>
      </c>
      <c r="M24" s="43">
        <v>5511</v>
      </c>
      <c r="N24" s="43">
        <v>5781</v>
      </c>
      <c r="O24" s="43">
        <v>6509</v>
      </c>
      <c r="P24" s="43">
        <v>6265</v>
      </c>
      <c r="Q24" s="43">
        <v>5828</v>
      </c>
      <c r="R24" s="43">
        <v>5639</v>
      </c>
      <c r="S24" s="43">
        <v>5729</v>
      </c>
      <c r="T24" s="43">
        <v>5958</v>
      </c>
      <c r="U24" s="43">
        <v>5303</v>
      </c>
      <c r="V24" s="43">
        <v>5262</v>
      </c>
      <c r="W24" s="43">
        <v>5207</v>
      </c>
      <c r="X24" s="43">
        <v>6958</v>
      </c>
      <c r="Y24" s="43">
        <v>6801</v>
      </c>
      <c r="Z24" s="43">
        <v>6677</v>
      </c>
      <c r="AA24" s="43">
        <v>6737</v>
      </c>
      <c r="AC24">
        <f t="shared" si="0"/>
        <v>73175</v>
      </c>
      <c r="AD24">
        <f t="shared" si="1"/>
        <v>71494</v>
      </c>
    </row>
    <row r="25" spans="2:30" x14ac:dyDescent="0.25">
      <c r="B25" s="63" t="s">
        <v>89</v>
      </c>
      <c r="C25" s="63" t="s">
        <v>66</v>
      </c>
      <c r="D25" s="43">
        <v>5993</v>
      </c>
      <c r="E25" s="43">
        <v>6979</v>
      </c>
      <c r="F25" s="43">
        <v>5934</v>
      </c>
      <c r="G25" s="43">
        <v>6912</v>
      </c>
      <c r="H25" s="43">
        <v>6463</v>
      </c>
      <c r="I25" s="43">
        <v>5479</v>
      </c>
      <c r="J25" s="43">
        <v>5832</v>
      </c>
      <c r="K25" s="43">
        <v>6657</v>
      </c>
      <c r="L25" s="43">
        <v>5812</v>
      </c>
      <c r="M25" s="43">
        <v>6513</v>
      </c>
      <c r="N25" s="43">
        <v>5766</v>
      </c>
      <c r="O25" s="43">
        <v>5851</v>
      </c>
      <c r="P25" s="43">
        <v>5025</v>
      </c>
      <c r="Q25" s="43">
        <v>6591</v>
      </c>
      <c r="R25" s="43">
        <v>6506</v>
      </c>
      <c r="S25" s="43">
        <v>6145</v>
      </c>
      <c r="T25" s="43">
        <v>6483</v>
      </c>
      <c r="U25" s="43">
        <v>5373</v>
      </c>
      <c r="V25" s="43">
        <v>5798</v>
      </c>
      <c r="W25" s="43">
        <v>5328</v>
      </c>
      <c r="X25" s="43">
        <v>6658</v>
      </c>
      <c r="Y25" s="43">
        <v>6529</v>
      </c>
      <c r="Z25" s="43">
        <v>5494</v>
      </c>
      <c r="AA25" s="43">
        <v>5362</v>
      </c>
      <c r="AC25">
        <f t="shared" si="0"/>
        <v>71764</v>
      </c>
      <c r="AD25">
        <f t="shared" si="1"/>
        <v>73719</v>
      </c>
    </row>
    <row r="26" spans="2:30" x14ac:dyDescent="0.25">
      <c r="B26" s="63" t="s">
        <v>89</v>
      </c>
      <c r="C26" s="63" t="s">
        <v>67</v>
      </c>
      <c r="D26" s="43">
        <v>6240</v>
      </c>
      <c r="E26" s="43">
        <v>6152</v>
      </c>
      <c r="F26" s="43">
        <v>6251</v>
      </c>
      <c r="G26" s="43">
        <v>6998</v>
      </c>
      <c r="H26" s="43">
        <v>6027</v>
      </c>
      <c r="I26" s="43">
        <v>5391</v>
      </c>
      <c r="J26" s="43">
        <v>5161</v>
      </c>
      <c r="K26" s="43">
        <v>6825</v>
      </c>
      <c r="L26" s="43">
        <v>5416</v>
      </c>
      <c r="M26" s="43">
        <v>6389</v>
      </c>
      <c r="N26" s="43">
        <v>6150</v>
      </c>
      <c r="O26" s="43">
        <v>6942</v>
      </c>
      <c r="P26" s="43">
        <v>6623</v>
      </c>
      <c r="Q26" s="43">
        <v>6458</v>
      </c>
      <c r="R26" s="43">
        <v>5260</v>
      </c>
      <c r="S26" s="43">
        <v>5436</v>
      </c>
      <c r="T26" s="43">
        <v>5988</v>
      </c>
      <c r="U26" s="43">
        <v>6864</v>
      </c>
      <c r="V26" s="43">
        <v>5850</v>
      </c>
      <c r="W26" s="43">
        <v>6323</v>
      </c>
      <c r="X26" s="43">
        <v>5480</v>
      </c>
      <c r="Y26" s="43">
        <v>5904</v>
      </c>
      <c r="Z26" s="43">
        <v>6625</v>
      </c>
      <c r="AA26" s="43">
        <v>6005</v>
      </c>
      <c r="AC26">
        <f t="shared" si="0"/>
        <v>71071</v>
      </c>
      <c r="AD26">
        <f t="shared" si="1"/>
        <v>75687</v>
      </c>
    </row>
    <row r="27" spans="2:30" x14ac:dyDescent="0.25">
      <c r="B27" s="63" t="s">
        <v>89</v>
      </c>
      <c r="C27" s="63" t="s">
        <v>68</v>
      </c>
      <c r="D27" s="43">
        <v>5698</v>
      </c>
      <c r="E27" s="43">
        <v>5248</v>
      </c>
      <c r="F27" s="43">
        <v>5964</v>
      </c>
      <c r="G27" s="43">
        <v>6625</v>
      </c>
      <c r="H27" s="43">
        <v>6049</v>
      </c>
      <c r="I27" s="43">
        <v>6578</v>
      </c>
      <c r="J27" s="43">
        <v>6125</v>
      </c>
      <c r="K27" s="43">
        <v>6944</v>
      </c>
      <c r="L27" s="43">
        <v>6934</v>
      </c>
      <c r="M27" s="43">
        <v>6354</v>
      </c>
      <c r="N27" s="43">
        <v>6113</v>
      </c>
      <c r="O27" s="43">
        <v>5182</v>
      </c>
      <c r="P27" s="43">
        <v>6094</v>
      </c>
      <c r="Q27" s="43">
        <v>5833</v>
      </c>
      <c r="R27" s="43">
        <v>6052</v>
      </c>
      <c r="S27" s="43">
        <v>6218</v>
      </c>
      <c r="T27" s="43">
        <v>5419</v>
      </c>
      <c r="U27" s="43">
        <v>5072</v>
      </c>
      <c r="V27" s="43">
        <v>6254</v>
      </c>
      <c r="W27" s="43">
        <v>5037</v>
      </c>
      <c r="X27" s="43">
        <v>6753</v>
      </c>
      <c r="Y27" s="43">
        <v>6577</v>
      </c>
      <c r="Z27" s="43">
        <v>6117</v>
      </c>
      <c r="AA27" s="43">
        <v>6713</v>
      </c>
      <c r="AC27">
        <f t="shared" si="0"/>
        <v>73572</v>
      </c>
      <c r="AD27">
        <f t="shared" si="1"/>
        <v>72381</v>
      </c>
    </row>
    <row r="28" spans="2:30" x14ac:dyDescent="0.25">
      <c r="B28" s="63" t="s">
        <v>89</v>
      </c>
      <c r="C28" s="63" t="s">
        <v>69</v>
      </c>
      <c r="D28" s="43">
        <v>5139</v>
      </c>
      <c r="E28" s="43">
        <v>5402</v>
      </c>
      <c r="F28" s="43">
        <v>5950</v>
      </c>
      <c r="G28" s="43">
        <v>6923</v>
      </c>
      <c r="H28" s="43">
        <v>5956</v>
      </c>
      <c r="I28" s="43">
        <v>6735</v>
      </c>
      <c r="J28" s="43">
        <v>5348</v>
      </c>
      <c r="K28" s="43">
        <v>5045</v>
      </c>
      <c r="L28" s="43">
        <v>6720</v>
      </c>
      <c r="M28" s="43">
        <v>5479</v>
      </c>
      <c r="N28" s="43">
        <v>6138</v>
      </c>
      <c r="O28" s="43">
        <v>6703</v>
      </c>
      <c r="P28" s="43">
        <v>6330</v>
      </c>
      <c r="Q28" s="43">
        <v>6099</v>
      </c>
      <c r="R28" s="43">
        <v>5091</v>
      </c>
      <c r="S28" s="43">
        <v>5788</v>
      </c>
      <c r="T28" s="43">
        <v>5349</v>
      </c>
      <c r="U28" s="43">
        <v>6739</v>
      </c>
      <c r="V28" s="43">
        <v>5756</v>
      </c>
      <c r="W28" s="43">
        <v>5418</v>
      </c>
      <c r="X28" s="43">
        <v>5753</v>
      </c>
      <c r="Y28" s="43">
        <v>5632</v>
      </c>
      <c r="Z28" s="43">
        <v>5346</v>
      </c>
      <c r="AA28" s="43">
        <v>6055</v>
      </c>
      <c r="AC28">
        <f t="shared" si="0"/>
        <v>68876</v>
      </c>
      <c r="AD28">
        <f t="shared" si="1"/>
        <v>72018</v>
      </c>
    </row>
    <row r="30" spans="2:30" x14ac:dyDescent="0.25">
      <c r="AC30">
        <f>SUM(AC5:AC29)</f>
        <v>1087778</v>
      </c>
      <c r="AD30">
        <f>SUM(AD5:AD29)</f>
        <v>1095336</v>
      </c>
    </row>
    <row r="34" spans="3:4" x14ac:dyDescent="0.25">
      <c r="C34" s="95" t="s">
        <v>107</v>
      </c>
    </row>
    <row r="35" spans="3:4" x14ac:dyDescent="0.25">
      <c r="C35" s="94" t="s">
        <v>66</v>
      </c>
      <c r="D35">
        <f>SUMIFS(AC5:AC28,C5:C28,C35)</f>
        <v>96591</v>
      </c>
    </row>
    <row r="36" spans="3:4" x14ac:dyDescent="0.25">
      <c r="C36" s="94" t="s">
        <v>108</v>
      </c>
    </row>
    <row r="37" spans="3:4" x14ac:dyDescent="0.25">
      <c r="C37" s="94" t="s">
        <v>88</v>
      </c>
      <c r="D37">
        <f>SUMIFS(D5:D28,B5:B28,C37,C5:C28,C35)</f>
        <v>562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Estoque Prod</vt:lpstr>
      <vt:lpstr>Rel Controle</vt:lpstr>
      <vt:lpstr>Controle Frota</vt:lpstr>
      <vt:lpstr>Orçado vs Realizado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VB</dc:creator>
  <cp:lastModifiedBy>Lucas Kaminski</cp:lastModifiedBy>
  <dcterms:created xsi:type="dcterms:W3CDTF">2018-05-01T14:05:37Z</dcterms:created>
  <dcterms:modified xsi:type="dcterms:W3CDTF">2021-05-14T14:22:11Z</dcterms:modified>
</cp:coreProperties>
</file>