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Solutions\Cursos\3 - Nível Master\"/>
    </mc:Choice>
  </mc:AlternateContent>
  <xr:revisionPtr revIDLastSave="0" documentId="13_ncr:1_{6F133A34-1987-422D-8D6B-4EC8A6E9064E}" xr6:coauthVersionLast="47" xr6:coauthVersionMax="47" xr10:uidLastSave="{00000000-0000-0000-0000-000000000000}"/>
  <bookViews>
    <workbookView xWindow="-120" yWindow="-120" windowWidth="29040" windowHeight="15990" activeTab="9" xr2:uid="{00000000-000D-0000-FFFF-FFFF00000000}"/>
  </bookViews>
  <sheets>
    <sheet name="001" sheetId="2" r:id="rId1"/>
    <sheet name="002" sheetId="5" r:id="rId2"/>
    <sheet name="003" sheetId="13" r:id="rId3"/>
    <sheet name="004" sheetId="14" r:id="rId4"/>
    <sheet name="005" sheetId="15" r:id="rId5"/>
    <sheet name="006" sheetId="18" r:id="rId6"/>
    <sheet name="007" sheetId="12" r:id="rId7"/>
    <sheet name="008" sheetId="9" r:id="rId8"/>
    <sheet name="009" sheetId="16" r:id="rId9"/>
    <sheet name="010" sheetId="17" r:id="rId10"/>
  </sheets>
  <definedNames>
    <definedName name="_xlnm._FilterDatabase" localSheetId="1" hidden="1">'002'!$A$4:$E$20</definedName>
    <definedName name="_xlnm._FilterDatabase" localSheetId="5" hidden="1">'006'!$A$7:$E$122</definedName>
    <definedName name="_xlnm._FilterDatabase" localSheetId="9" hidden="1">'010'!$A$4:$K$40</definedName>
    <definedName name="PR">#REF!</definedName>
    <definedName name="SC">#REF!</definedName>
    <definedName name="SegmentaçãodeDados_ANO">#N/A</definedName>
    <definedName name="SegmentaçãodeDados_Categoria">#N/A</definedName>
    <definedName name="SegmentaçãodeDados_Cliente">#N/A</definedName>
    <definedName name="SegmentaçãodeDados_MES">#N/A</definedName>
    <definedName name="SP">#REF!</definedName>
  </definedNames>
  <calcPr calcId="191029"/>
  <pivotCaches>
    <pivotCache cacheId="7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5" l="1"/>
  <c r="D8" i="15" s="1"/>
  <c r="D9" i="15" s="1"/>
  <c r="D10" i="15" s="1"/>
  <c r="D11" i="15" s="1"/>
  <c r="E11" i="15"/>
  <c r="F11" i="15"/>
  <c r="F10" i="15"/>
  <c r="E10" i="15"/>
  <c r="F9" i="15"/>
  <c r="E9" i="15"/>
  <c r="F8" i="15"/>
  <c r="E8" i="15"/>
  <c r="F7" i="15"/>
  <c r="E7" i="15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C8" i="9" l="1"/>
  <c r="C9" i="9"/>
  <c r="C10" i="9"/>
  <c r="C11" i="9"/>
  <c r="C12" i="9"/>
  <c r="I7" i="9"/>
  <c r="I8" i="9"/>
  <c r="I9" i="9"/>
  <c r="I10" i="9"/>
  <c r="E6" i="16"/>
  <c r="E7" i="16"/>
  <c r="E8" i="16"/>
  <c r="E9" i="16"/>
  <c r="E10" i="16"/>
  <c r="E11" i="16"/>
  <c r="E12" i="16"/>
  <c r="E13" i="16"/>
  <c r="D6" i="16"/>
  <c r="D7" i="16"/>
  <c r="D8" i="16"/>
  <c r="D9" i="16"/>
  <c r="D10" i="16"/>
  <c r="D11" i="16"/>
  <c r="D12" i="16"/>
  <c r="D13" i="16"/>
  <c r="D7" i="12"/>
  <c r="D14" i="12"/>
  <c r="G8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C11" i="2"/>
  <c r="C18" i="2" s="1"/>
  <c r="C12" i="2"/>
  <c r="C13" i="2"/>
  <c r="C14" i="2"/>
  <c r="C15" i="2"/>
  <c r="C16" i="2"/>
  <c r="C17" i="2"/>
  <c r="D8" i="2"/>
  <c r="E8" i="2" s="1"/>
  <c r="F8" i="2" s="1"/>
  <c r="G8" i="2" s="1"/>
  <c r="H8" i="2" s="1"/>
  <c r="H12" i="2" s="1"/>
  <c r="K40" i="17"/>
  <c r="J40" i="17"/>
  <c r="I40" i="17"/>
  <c r="K39" i="17"/>
  <c r="J39" i="17"/>
  <c r="I39" i="17"/>
  <c r="K38" i="17"/>
  <c r="J38" i="17"/>
  <c r="I38" i="17"/>
  <c r="K37" i="17"/>
  <c r="J37" i="17"/>
  <c r="I37" i="17"/>
  <c r="K36" i="17"/>
  <c r="J36" i="17"/>
  <c r="I36" i="17"/>
  <c r="K35" i="17"/>
  <c r="J35" i="17"/>
  <c r="I35" i="17"/>
  <c r="K34" i="17"/>
  <c r="J34" i="17"/>
  <c r="I34" i="17"/>
  <c r="K33" i="17"/>
  <c r="J33" i="17"/>
  <c r="I33" i="17"/>
  <c r="K32" i="17"/>
  <c r="J32" i="17"/>
  <c r="I32" i="17"/>
  <c r="K31" i="17"/>
  <c r="J31" i="17"/>
  <c r="I31" i="17"/>
  <c r="K30" i="17"/>
  <c r="J30" i="17"/>
  <c r="I30" i="17"/>
  <c r="K29" i="17"/>
  <c r="J29" i="17"/>
  <c r="I29" i="17"/>
  <c r="K28" i="17"/>
  <c r="J28" i="17"/>
  <c r="I28" i="17"/>
  <c r="K27" i="17"/>
  <c r="J27" i="17"/>
  <c r="I27" i="17"/>
  <c r="K26" i="17"/>
  <c r="J26" i="17"/>
  <c r="I26" i="17"/>
  <c r="K25" i="17"/>
  <c r="J25" i="17"/>
  <c r="I25" i="17"/>
  <c r="K24" i="17"/>
  <c r="J24" i="17"/>
  <c r="I24" i="17"/>
  <c r="K23" i="17"/>
  <c r="J23" i="17"/>
  <c r="I23" i="17"/>
  <c r="K22" i="17"/>
  <c r="J22" i="17"/>
  <c r="I22" i="17"/>
  <c r="K21" i="17"/>
  <c r="J21" i="17"/>
  <c r="I21" i="17"/>
  <c r="K20" i="17"/>
  <c r="J20" i="17"/>
  <c r="I20" i="17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H17" i="2" l="1"/>
  <c r="D15" i="2"/>
  <c r="H13" i="2"/>
  <c r="E12" i="2"/>
  <c r="G17" i="2"/>
  <c r="E16" i="2"/>
  <c r="G13" i="2"/>
  <c r="D12" i="2"/>
  <c r="F12" i="2"/>
  <c r="F16" i="2"/>
  <c r="F17" i="2"/>
  <c r="D16" i="2"/>
  <c r="H14" i="2"/>
  <c r="F13" i="2"/>
  <c r="E17" i="2"/>
  <c r="G14" i="2"/>
  <c r="E13" i="2"/>
  <c r="H11" i="2"/>
  <c r="D17" i="2"/>
  <c r="F14" i="2"/>
  <c r="D13" i="2"/>
  <c r="G11" i="2"/>
  <c r="G18" i="2" s="1"/>
  <c r="H15" i="2"/>
  <c r="G15" i="2"/>
  <c r="E14" i="2"/>
  <c r="F11" i="2"/>
  <c r="H16" i="2"/>
  <c r="F15" i="2"/>
  <c r="D14" i="2"/>
  <c r="E11" i="2"/>
  <c r="E18" i="2" s="1"/>
  <c r="G16" i="2"/>
  <c r="E15" i="2"/>
  <c r="G12" i="2"/>
  <c r="D11" i="2"/>
  <c r="A7" i="14"/>
  <c r="A8" i="14" l="1"/>
  <c r="D18" i="2"/>
  <c r="F18" i="2"/>
  <c r="H18" i="2"/>
  <c r="A9" i="14" l="1"/>
  <c r="A10" i="14" l="1"/>
  <c r="A11" i="14" l="1"/>
</calcChain>
</file>

<file path=xl/sharedStrings.xml><?xml version="1.0" encoding="utf-8"?>
<sst xmlns="http://schemas.openxmlformats.org/spreadsheetml/2006/main" count="685" uniqueCount="272">
  <si>
    <t>% de Valorização</t>
  </si>
  <si>
    <t>Meses</t>
  </si>
  <si>
    <t>Valor U$</t>
  </si>
  <si>
    <t>Despesas</t>
  </si>
  <si>
    <t>U$</t>
  </si>
  <si>
    <t>R$</t>
  </si>
  <si>
    <t>Passagens</t>
  </si>
  <si>
    <t>Hotel</t>
  </si>
  <si>
    <t>Taxi</t>
  </si>
  <si>
    <t>Aluguel carro</t>
  </si>
  <si>
    <t>Alimentação</t>
  </si>
  <si>
    <t>Compras</t>
  </si>
  <si>
    <t>Outros</t>
  </si>
  <si>
    <t>TOTAIS</t>
  </si>
  <si>
    <t>Resultado</t>
  </si>
  <si>
    <t>Data</t>
  </si>
  <si>
    <t>Aluno</t>
  </si>
  <si>
    <t>Matéria</t>
  </si>
  <si>
    <t>Nota</t>
  </si>
  <si>
    <t>Faltas</t>
  </si>
  <si>
    <t xml:space="preserve">Se </t>
  </si>
  <si>
    <t>André</t>
  </si>
  <si>
    <t>Português</t>
  </si>
  <si>
    <t>Nota&gt;=</t>
  </si>
  <si>
    <t>Matemática</t>
  </si>
  <si>
    <t>E</t>
  </si>
  <si>
    <t>Inglês</t>
  </si>
  <si>
    <t>Faltas&lt;=</t>
  </si>
  <si>
    <t>Aprovado</t>
  </si>
  <si>
    <t>Francês</t>
  </si>
  <si>
    <t>Senão</t>
  </si>
  <si>
    <t>Reprovado</t>
  </si>
  <si>
    <t>Carla</t>
  </si>
  <si>
    <t>Gustavo</t>
  </si>
  <si>
    <t>Rosangela</t>
  </si>
  <si>
    <t>Notebook</t>
  </si>
  <si>
    <t>Curitiba</t>
  </si>
  <si>
    <t>Joinville</t>
  </si>
  <si>
    <t>São Paulo</t>
  </si>
  <si>
    <t>Categoria</t>
  </si>
  <si>
    <t>LIMITES PARA DESCONTO</t>
  </si>
  <si>
    <t>Tabela de Resultados</t>
  </si>
  <si>
    <t>Mín</t>
  </si>
  <si>
    <t>Máx</t>
  </si>
  <si>
    <t>DESCONTO</t>
  </si>
  <si>
    <t>Salário Bruto</t>
  </si>
  <si>
    <t>CASO 1</t>
  </si>
  <si>
    <t>FERIADOS</t>
  </si>
  <si>
    <t>DATA INICIAL</t>
  </si>
  <si>
    <t>DATA ENTREGA</t>
  </si>
  <si>
    <t>DIAS ÚTEIS</t>
  </si>
  <si>
    <t>CASO 2</t>
  </si>
  <si>
    <t>DATA FINAL</t>
  </si>
  <si>
    <t>Supondo uma relação de veículos que entraram  para revisão, calcule, usando formulas</t>
  </si>
  <si>
    <t>Data de Entrada</t>
  </si>
  <si>
    <t>Hora de Entrada</t>
  </si>
  <si>
    <t>Data de Saída</t>
  </si>
  <si>
    <t>Hora de Saída</t>
  </si>
  <si>
    <t>QTDE HORAS</t>
  </si>
  <si>
    <t>DIAS</t>
  </si>
  <si>
    <t xml:space="preserve">Calcule horas trabalhadas, usando uma única  fórmula para todos os casos. </t>
  </si>
  <si>
    <t>Valor Hora</t>
  </si>
  <si>
    <t>Datas</t>
  </si>
  <si>
    <t>Término</t>
  </si>
  <si>
    <t>Horas Trabalhadas</t>
  </si>
  <si>
    <t>Total de horas</t>
  </si>
  <si>
    <t>Valor a pagar</t>
  </si>
  <si>
    <t>BASE DE DADOS</t>
  </si>
  <si>
    <t>DIA</t>
  </si>
  <si>
    <t>Valor Venda</t>
  </si>
  <si>
    <t>Valor Custo</t>
  </si>
  <si>
    <t>Meta</t>
  </si>
  <si>
    <t>Vendedor</t>
  </si>
  <si>
    <t>Cliente</t>
  </si>
  <si>
    <t>Filial</t>
  </si>
  <si>
    <t>Produto</t>
  </si>
  <si>
    <t>PREÇO</t>
  </si>
  <si>
    <t>Qtde</t>
  </si>
  <si>
    <t>MES</t>
  </si>
  <si>
    <t>ANO</t>
  </si>
  <si>
    <t>Lilian</t>
  </si>
  <si>
    <t>Dist Veloso</t>
  </si>
  <si>
    <t>Brinquedos</t>
  </si>
  <si>
    <t>Puzzle</t>
  </si>
  <si>
    <t>Ariele</t>
  </si>
  <si>
    <t>F Klain</t>
  </si>
  <si>
    <t>Móveis</t>
  </si>
  <si>
    <t>Cama Box</t>
  </si>
  <si>
    <t>Cecilia</t>
  </si>
  <si>
    <t>Lojas Mauá</t>
  </si>
  <si>
    <t>Videogame</t>
  </si>
  <si>
    <t>Eletrônicos</t>
  </si>
  <si>
    <t>Plasma</t>
  </si>
  <si>
    <t>Demétrius</t>
  </si>
  <si>
    <t>Bicicleta</t>
  </si>
  <si>
    <t>Goia Ltda</t>
  </si>
  <si>
    <t>Londrina</t>
  </si>
  <si>
    <t>Celular</t>
  </si>
  <si>
    <t>Ana Paula</t>
  </si>
  <si>
    <t>Junqueira</t>
  </si>
  <si>
    <t>Fernando</t>
  </si>
  <si>
    <t>Miran S/A</t>
  </si>
  <si>
    <t>C Herman</t>
  </si>
  <si>
    <t>Claudia</t>
  </si>
  <si>
    <t>Andrade Sá</t>
  </si>
  <si>
    <t>Vestuário</t>
  </si>
  <si>
    <t>Camiseta</t>
  </si>
  <si>
    <t>Maia S/A</t>
  </si>
  <si>
    <t>Salvador</t>
  </si>
  <si>
    <t>Mendes</t>
  </si>
  <si>
    <t>Flexy Griff</t>
  </si>
  <si>
    <t>Jeans</t>
  </si>
  <si>
    <t>Cômoda</t>
  </si>
  <si>
    <t>Peri Móveis</t>
  </si>
  <si>
    <t>Sofá</t>
  </si>
  <si>
    <t>Rádio</t>
  </si>
  <si>
    <t>Krauze Sons</t>
  </si>
  <si>
    <t>Preencher a coluna Resultado de acordo com os crítérios ao lado.</t>
  </si>
  <si>
    <t xml:space="preserve">Calcular as Despesas de Viagens em Reais, com base no Valor do Dólar atualizado. </t>
  </si>
  <si>
    <t>RECEITA</t>
  </si>
  <si>
    <t>simples, quanto tempo (em horas) ficaram na oficina; e também quantos dias inteiros</t>
  </si>
  <si>
    <t xml:space="preserve">Mostrar de forma gráfica que valores estão abaixo e acima da meta. </t>
  </si>
  <si>
    <t xml:space="preserve">Calcule no caso 1, a data de entrega, considerando somente dias úteis. </t>
  </si>
  <si>
    <t>Calcule no caso 2, o total de dias úteis, considerando as datas de início e fim.</t>
  </si>
  <si>
    <t>Adicionar uma segmentação de dados para escolher por categoria/cliente/ano e mês.</t>
  </si>
  <si>
    <t>Funcionário</t>
  </si>
  <si>
    <t>Empresa</t>
  </si>
  <si>
    <t>Formação</t>
  </si>
  <si>
    <t>Tempo de casa
(meses)</t>
  </si>
  <si>
    <t xml:space="preserve">Salário </t>
  </si>
  <si>
    <t>Ann Mackee </t>
  </si>
  <si>
    <t>Tercerizado</t>
  </si>
  <si>
    <t>Sheikh Hasina </t>
  </si>
  <si>
    <t>Efetivo</t>
  </si>
  <si>
    <t>Hugh Jackman </t>
  </si>
  <si>
    <t>Príncipe Mohammed Bin Salman </t>
  </si>
  <si>
    <t>Deepika Padukone </t>
  </si>
  <si>
    <t>Roger Federer </t>
  </si>
  <si>
    <t>Virat Kohli </t>
  </si>
  <si>
    <t>Christopher Wylie </t>
  </si>
  <si>
    <t>John Krasinski </t>
  </si>
  <si>
    <t>Tiffany Haddish </t>
  </si>
  <si>
    <t>Roseanne Barr </t>
  </si>
  <si>
    <t>Jan Rader </t>
  </si>
  <si>
    <t>Rihanna </t>
  </si>
  <si>
    <t>Maxine Waters </t>
  </si>
  <si>
    <t>Sadiq Khan </t>
  </si>
  <si>
    <t>Bhavish Aggarwal </t>
  </si>
  <si>
    <t>Chadwick Boseman </t>
  </si>
  <si>
    <t>Christina Jiménez </t>
  </si>
  <si>
    <t>Adam Neumann </t>
  </si>
  <si>
    <t>Jesmyn Ward </t>
  </si>
  <si>
    <t>Lena Waithe </t>
  </si>
  <si>
    <t>Kehinde Wiley </t>
  </si>
  <si>
    <t>Príncipe Harry </t>
  </si>
  <si>
    <t>Kevin Kwan </t>
  </si>
  <si>
    <t>Kevin Durant</t>
  </si>
  <si>
    <t>J.J Watt </t>
  </si>
  <si>
    <t>Kenneth C. Frazier </t>
  </si>
  <si>
    <t>Virgil Abloh </t>
  </si>
  <si>
    <t>Millie Bob Brown </t>
  </si>
  <si>
    <t>Shinzo Abe </t>
  </si>
  <si>
    <t>Cindy Holland </t>
  </si>
  <si>
    <t>José Andrés</t>
  </si>
  <si>
    <t>Rory McIlroy</t>
  </si>
  <si>
    <t>Cardi B </t>
  </si>
  <si>
    <t>Issa Rae </t>
  </si>
  <si>
    <t>Pony Ma </t>
  </si>
  <si>
    <t>Mauricio Macri </t>
  </si>
  <si>
    <t>Ruth Davidson </t>
  </si>
  <si>
    <t>Ronan Farrow</t>
  </si>
  <si>
    <t>Kim Jong Un </t>
  </si>
  <si>
    <t>Trevor Noah </t>
  </si>
  <si>
    <t>Judy Chicago </t>
  </si>
  <si>
    <t>Emmanuel Macron </t>
  </si>
  <si>
    <t>Jordan Spieth</t>
  </si>
  <si>
    <t>Ronda Rousey</t>
  </si>
  <si>
    <t>Meghan Markle </t>
  </si>
  <si>
    <t>Greta Gerwig </t>
  </si>
  <si>
    <t>Cameron Kasky</t>
  </si>
  <si>
    <t>Elon Musk </t>
  </si>
  <si>
    <t>Jeff Sessions </t>
  </si>
  <si>
    <t>Jacinda Ardern </t>
  </si>
  <si>
    <t>Satya Nadella </t>
  </si>
  <si>
    <t>Kesha </t>
  </si>
  <si>
    <t>Jeff Bezos </t>
  </si>
  <si>
    <t>Virat Kohli</t>
  </si>
  <si>
    <t>Stephen Curry </t>
  </si>
  <si>
    <t>Phil Mickelson</t>
  </si>
  <si>
    <t>Daniela Veiga </t>
  </si>
  <si>
    <t>Neymar</t>
  </si>
  <si>
    <t>Gal Gadot </t>
  </si>
  <si>
    <t>Christian Siriano </t>
  </si>
  <si>
    <t>Donald Trump </t>
  </si>
  <si>
    <t>Leo Varadkar </t>
  </si>
  <si>
    <t>Shawn Mendes </t>
  </si>
  <si>
    <t>Kumail Nanjiani </t>
  </si>
  <si>
    <t>Carl June </t>
  </si>
  <si>
    <t>Oprah Winfrey </t>
  </si>
  <si>
    <t>Giuliano Testa </t>
  </si>
  <si>
    <t>Adam Rippon </t>
  </si>
  <si>
    <t>Savannah Guthrie e Hoda Kotb </t>
  </si>
  <si>
    <t>Roger Federer</t>
  </si>
  <si>
    <t>Sonia Friedman </t>
  </si>
  <si>
    <t>Rafael Nadal</t>
  </si>
  <si>
    <t>Janet Mock </t>
  </si>
  <si>
    <t>Tarana Burke </t>
  </si>
  <si>
    <t>Elizabeth Diller </t>
  </si>
  <si>
    <t>Chloe Kim </t>
  </si>
  <si>
    <t>Emmerson Mnangagwa </t>
  </si>
  <si>
    <t>Moon Jae-in </t>
  </si>
  <si>
    <t>Masayoshi Son </t>
  </si>
  <si>
    <t>Carmen Yulín Cruz </t>
  </si>
  <si>
    <t>Robert Mueller </t>
  </si>
  <si>
    <t>Usain Bolt</t>
  </si>
  <si>
    <t>Scott Pruit </t>
  </si>
  <si>
    <t>Nancy Pelosi </t>
  </si>
  <si>
    <t>Jian-Wei Pan </t>
  </si>
  <si>
    <t>Nice Nailantei Leng’Ete </t>
  </si>
  <si>
    <t>Cristiano Ronaldo</t>
  </si>
  <si>
    <t>Jimmy Kimmel </t>
  </si>
  <si>
    <t>Xi Jinping </t>
  </si>
  <si>
    <t>Sterling K. Brown </t>
  </si>
  <si>
    <t>Peggy Whitson </t>
  </si>
  <si>
    <t>Novak Djokovic </t>
  </si>
  <si>
    <t>Marica Branchesi </t>
  </si>
  <si>
    <t>Mahendra Singh Dhoni</t>
  </si>
  <si>
    <t>Haider Al-Abadi </t>
  </si>
  <si>
    <t>Kevin Durant </t>
  </si>
  <si>
    <t>Tiger Woods</t>
  </si>
  <si>
    <t>Rachel Den Hollander </t>
  </si>
  <si>
    <t>Lionel Messi</t>
  </si>
  <si>
    <t>Sinta Nuriyah </t>
  </si>
  <si>
    <t>Sean Hannity </t>
  </si>
  <si>
    <t>Justin Trudeau </t>
  </si>
  <si>
    <t>Guilherme Del Toro </t>
  </si>
  <si>
    <t>Jennifer Lopez </t>
  </si>
  <si>
    <t>Nicole Kidman </t>
  </si>
  <si>
    <t>Ryan Coogler </t>
  </si>
  <si>
    <t>Whitney Wolfe Herd </t>
  </si>
  <si>
    <t>LeBron James</t>
  </si>
  <si>
    <t>Enfermeiro(a)</t>
  </si>
  <si>
    <t>Médico(a)</t>
  </si>
  <si>
    <t xml:space="preserve">Hospital Mappel - Tudo para a Vida </t>
  </si>
  <si>
    <t xml:space="preserve">Administrativo </t>
  </si>
  <si>
    <t xml:space="preserve">Auxiliar de Enfermagem </t>
  </si>
  <si>
    <t>Cirurgião</t>
  </si>
  <si>
    <t xml:space="preserve">Técnico de Enfermagem </t>
  </si>
  <si>
    <t xml:space="preserve">Calcule o total de gastos que o Hospital Mappel terá com esse bônus.  </t>
  </si>
  <si>
    <t xml:space="preserve">No seu aniversário de 10 anos, o Hospital Mappel dará um bônus de 5% do valor do salário para </t>
  </si>
  <si>
    <t>Atualizar  o valor do dólar, mês a mês, conforme os índices de valorização.</t>
  </si>
  <si>
    <t xml:space="preserve">obs.: Em todas as fórmulas utilizar os tipos de referência (absoluta, relativa e mista) de forma que </t>
  </si>
  <si>
    <t xml:space="preserve">a primeira  fórmula da esquerda superior possa ser arrastada para as células semelhantes.  </t>
  </si>
  <si>
    <t xml:space="preserve">Fazer um gráfico de colunas, de forma que sejam apresentados 5 dias de cada vez. </t>
  </si>
  <si>
    <t xml:space="preserve">obs.: a guia desenvolvedor deve estar ativada. </t>
  </si>
  <si>
    <t>todos os funcionários efetivos, com salário abaixo de R$5000</t>
  </si>
  <si>
    <t xml:space="preserve">Ao lado da tabela, destaque os funcionários que serão bonificados, escrevendo "Prata da Casa". </t>
  </si>
  <si>
    <t>Daenerys Dragons</t>
  </si>
  <si>
    <t>Mês</t>
  </si>
  <si>
    <t>Fazer uma tabela dinâmica com  o total da receita dos vendedores por filial.</t>
  </si>
  <si>
    <t>VEÍCULO</t>
  </si>
  <si>
    <t>Início</t>
  </si>
  <si>
    <t xml:space="preserve">Calcule o total de horas bem como o valor a ser pago ao funcionário. </t>
  </si>
  <si>
    <t xml:space="preserve">Calcular os valores totais por mês. </t>
  </si>
  <si>
    <t>Com apenas uma fórmula trazer os descontos de acordo com o salário.</t>
  </si>
  <si>
    <t>Situação</t>
  </si>
  <si>
    <t>Total</t>
  </si>
  <si>
    <t>Soma de RECEITA</t>
  </si>
  <si>
    <t>Rótulos de Coluna</t>
  </si>
  <si>
    <t>Total Geral</t>
  </si>
  <si>
    <t>Rótulos de Linha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</si>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</sst>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[$$-540A]#,##0.00"/>
    <numFmt numFmtId="166" formatCode="_(* #,##0.00_);_(* \(#,##0.00\);_(* &quot;-&quot;??_);_(@_)"/>
    <numFmt numFmtId="167" formatCode="&quot;R$&quot;\ #,##0.00"/>
    <numFmt numFmtId="168" formatCode="[$-F400]h:mm:ss\ AM/PM"/>
    <numFmt numFmtId="169" formatCode="_(&quot;R$ &quot;* #,##0.00_);_(&quot;R$ &quot;* \(#,##0.00\);_(&quot;R$ &quot;* &quot;-&quot;??_);_(@_)"/>
    <numFmt numFmtId="170" formatCode="0.0"/>
    <numFmt numFmtId="171" formatCode="_(&quot;R$&quot;* #,##0.00_);_(&quot;R$&quot;* \(#,##0.00\);_(&quot;R$&quot;* &quot;-&quot;??_);_(@_)"/>
    <numFmt numFmtId="172" formatCode="[h]:mm:ss;@"/>
    <numFmt numFmtId="173" formatCode="_-&quot;R$&quot;\ * #,##0.00_-;_-&quot;R$&quot;\ * #,##0.00\-;_-&quot;R$&quot;\ * &quot;-&quot;??_-;_-@_-"/>
    <numFmt numFmtId="174" formatCode="_(&quot;$&quot;* #,##0.00_);_(&quot;$&quot;* \(#,##0.00\);_(&quot;$&quot;* &quot;-&quot;??_);_(@_)"/>
    <numFmt numFmtId="175" formatCode="00"/>
    <numFmt numFmtId="176" formatCode="&quot;R$&quot;#,##0.00"/>
    <numFmt numFmtId="178" formatCode="_-[$$-409]* #,##0.00_ ;_-[$$-409]* \-#,##0.00\ ;_-[$$-409]* &quot;-&quot;??_ ;_-@_ "/>
    <numFmt numFmtId="184" formatCode="d/m/yy\ h:mm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8"/>
      <color theme="0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 tint="0.14999847407452621"/>
      <name val="Arial"/>
      <family val="2"/>
    </font>
    <font>
      <b/>
      <sz val="10"/>
      <color theme="1" tint="0.14999847407452621"/>
      <name val="Arial"/>
      <family val="2"/>
    </font>
    <font>
      <sz val="11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12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b/>
      <sz val="12"/>
      <color theme="1" tint="0.1499984740745262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63A0D7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5">
    <xf numFmtId="0" fontId="0" fillId="0" borderId="0" xfId="0"/>
    <xf numFmtId="0" fontId="3" fillId="0" borderId="0" xfId="3"/>
    <xf numFmtId="0" fontId="1" fillId="0" borderId="0" xfId="8"/>
    <xf numFmtId="0" fontId="0" fillId="0" borderId="0" xfId="0" applyAlignment="1">
      <alignment horizontal="center"/>
    </xf>
    <xf numFmtId="0" fontId="1" fillId="0" borderId="0" xfId="8" applyAlignment="1">
      <alignment horizontal="center" vertical="center"/>
    </xf>
    <xf numFmtId="0" fontId="1" fillId="0" borderId="3" xfId="8" applyBorder="1" applyAlignment="1">
      <alignment horizontal="center" vertical="center"/>
    </xf>
    <xf numFmtId="167" fontId="1" fillId="0" borderId="3" xfId="13" applyNumberFormat="1" applyFont="1" applyBorder="1" applyAlignment="1">
      <alignment horizontal="center" vertical="center"/>
    </xf>
    <xf numFmtId="0" fontId="1" fillId="0" borderId="0" xfId="8" applyFont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169" fontId="0" fillId="0" borderId="0" xfId="15" applyFont="1" applyBorder="1"/>
    <xf numFmtId="0" fontId="0" fillId="0" borderId="0" xfId="0" applyBorder="1" applyAlignment="1">
      <alignment horizontal="center"/>
    </xf>
    <xf numFmtId="169" fontId="0" fillId="0" borderId="0" xfId="0" applyNumberFormat="1" applyBorder="1"/>
    <xf numFmtId="175" fontId="0" fillId="0" borderId="0" xfId="0" applyNumberFormat="1" applyBorder="1" applyAlignment="1">
      <alignment horizontal="center"/>
    </xf>
    <xf numFmtId="0" fontId="0" fillId="0" borderId="0" xfId="0" applyFill="1"/>
    <xf numFmtId="0" fontId="1" fillId="0" borderId="0" xfId="8" applyFill="1" applyAlignment="1">
      <alignment horizontal="center" vertical="center"/>
    </xf>
    <xf numFmtId="0" fontId="1" fillId="0" borderId="0" xfId="8" applyFill="1"/>
    <xf numFmtId="0" fontId="0" fillId="0" borderId="0" xfId="14" applyFont="1" applyFill="1"/>
    <xf numFmtId="0" fontId="0" fillId="0" borderId="0" xfId="0" applyFill="1" applyAlignment="1">
      <alignment horizontal="center"/>
    </xf>
    <xf numFmtId="0" fontId="0" fillId="0" borderId="0" xfId="0" applyFont="1"/>
    <xf numFmtId="0" fontId="7" fillId="0" borderId="0" xfId="0" applyFont="1" applyAlignment="1">
      <alignment horizontal="left" vertical="center" wrapText="1" indent="1"/>
    </xf>
    <xf numFmtId="0" fontId="7" fillId="0" borderId="0" xfId="0" applyFont="1" applyAlignment="1">
      <alignment vertical="center"/>
    </xf>
    <xf numFmtId="0" fontId="0" fillId="0" borderId="0" xfId="0" quotePrefix="1" applyFont="1"/>
    <xf numFmtId="9" fontId="0" fillId="0" borderId="0" xfId="0" applyNumberFormat="1" applyFont="1"/>
    <xf numFmtId="0" fontId="0" fillId="8" borderId="18" xfId="0" applyFont="1" applyFill="1" applyBorder="1"/>
    <xf numFmtId="0" fontId="0" fillId="8" borderId="19" xfId="0" applyFont="1" applyFill="1" applyBorder="1"/>
    <xf numFmtId="0" fontId="2" fillId="7" borderId="21" xfId="0" applyFont="1" applyFill="1" applyBorder="1"/>
    <xf numFmtId="0" fontId="2" fillId="7" borderId="22" xfId="0" applyFont="1" applyFill="1" applyBorder="1"/>
    <xf numFmtId="0" fontId="2" fillId="7" borderId="23" xfId="0" applyFont="1" applyFill="1" applyBorder="1"/>
    <xf numFmtId="0" fontId="0" fillId="8" borderId="21" xfId="0" applyFont="1" applyFill="1" applyBorder="1"/>
    <xf numFmtId="0" fontId="0" fillId="8" borderId="22" xfId="0" applyFont="1" applyFill="1" applyBorder="1"/>
    <xf numFmtId="0" fontId="0" fillId="0" borderId="21" xfId="0" applyFont="1" applyBorder="1"/>
    <xf numFmtId="0" fontId="0" fillId="0" borderId="22" xfId="0" applyFont="1" applyBorder="1"/>
    <xf numFmtId="0" fontId="0" fillId="0" borderId="0" xfId="8" applyFont="1" applyAlignment="1">
      <alignment horizontal="left" vertical="center"/>
    </xf>
    <xf numFmtId="44" fontId="0" fillId="8" borderId="23" xfId="0" applyNumberFormat="1" applyFont="1" applyFill="1" applyBorder="1"/>
    <xf numFmtId="44" fontId="0" fillId="0" borderId="23" xfId="0" applyNumberFormat="1" applyFont="1" applyBorder="1"/>
    <xf numFmtId="44" fontId="0" fillId="8" borderId="20" xfId="0" applyNumberFormat="1" applyFont="1" applyFill="1" applyBorder="1"/>
    <xf numFmtId="0" fontId="9" fillId="9" borderId="3" xfId="8" applyFont="1" applyFill="1" applyBorder="1" applyAlignment="1">
      <alignment horizontal="center" vertical="center"/>
    </xf>
    <xf numFmtId="0" fontId="10" fillId="0" borderId="0" xfId="14" quotePrefix="1" applyFont="1" applyFill="1" applyAlignment="1">
      <alignment horizontal="left" indent="1"/>
    </xf>
    <xf numFmtId="0" fontId="10" fillId="0" borderId="0" xfId="14" applyFont="1" applyFill="1"/>
    <xf numFmtId="0" fontId="10" fillId="0" borderId="0" xfId="14" applyFont="1"/>
    <xf numFmtId="0" fontId="10" fillId="0" borderId="0" xfId="0" applyFont="1"/>
    <xf numFmtId="0" fontId="10" fillId="0" borderId="0" xfId="14" applyFont="1" applyAlignment="1">
      <alignment horizontal="center"/>
    </xf>
    <xf numFmtId="0" fontId="11" fillId="9" borderId="3" xfId="14" applyFont="1" applyFill="1" applyBorder="1" applyAlignment="1">
      <alignment horizontal="center"/>
    </xf>
    <xf numFmtId="17" fontId="8" fillId="0" borderId="3" xfId="14" applyNumberFormat="1" applyFont="1" applyFill="1" applyBorder="1"/>
    <xf numFmtId="8" fontId="8" fillId="0" borderId="3" xfId="14" applyNumberFormat="1" applyFont="1" applyFill="1" applyBorder="1"/>
    <xf numFmtId="17" fontId="10" fillId="0" borderId="0" xfId="14" applyNumberFormat="1" applyFont="1"/>
    <xf numFmtId="0" fontId="5" fillId="0" borderId="0" xfId="3" applyFont="1" applyFill="1" applyBorder="1" applyAlignment="1">
      <alignment vertical="center"/>
    </xf>
    <xf numFmtId="0" fontId="9" fillId="9" borderId="3" xfId="0" applyFont="1" applyFill="1" applyBorder="1" applyAlignment="1">
      <alignment horizontal="center" vertical="center"/>
    </xf>
    <xf numFmtId="0" fontId="10" fillId="0" borderId="0" xfId="0" applyFont="1" applyFill="1"/>
    <xf numFmtId="0" fontId="12" fillId="9" borderId="15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/>
    </xf>
    <xf numFmtId="0" fontId="14" fillId="0" borderId="3" xfId="0" applyFont="1" applyBorder="1"/>
    <xf numFmtId="165" fontId="15" fillId="0" borderId="3" xfId="0" applyNumberFormat="1" applyFont="1" applyBorder="1" applyAlignment="1">
      <alignment horizontal="center"/>
    </xf>
    <xf numFmtId="0" fontId="16" fillId="0" borderId="0" xfId="3" applyFont="1" applyFill="1" applyBorder="1" applyAlignment="1"/>
    <xf numFmtId="0" fontId="17" fillId="0" borderId="0" xfId="3" applyFont="1" applyFill="1" applyBorder="1" applyAlignment="1"/>
    <xf numFmtId="0" fontId="14" fillId="0" borderId="0" xfId="0" applyFont="1"/>
    <xf numFmtId="0" fontId="18" fillId="0" borderId="0" xfId="2" applyFont="1"/>
    <xf numFmtId="10" fontId="15" fillId="0" borderId="3" xfId="1" applyNumberFormat="1" applyFont="1" applyBorder="1" applyAlignment="1">
      <alignment horizontal="center"/>
    </xf>
    <xf numFmtId="10" fontId="14" fillId="0" borderId="0" xfId="1" applyNumberFormat="1" applyFont="1"/>
    <xf numFmtId="0" fontId="18" fillId="0" borderId="0" xfId="2" applyFont="1" applyAlignment="1">
      <alignment vertical="center"/>
    </xf>
    <xf numFmtId="17" fontId="14" fillId="0" borderId="3" xfId="0" applyNumberFormat="1" applyFont="1" applyBorder="1" applyAlignment="1">
      <alignment horizontal="center"/>
    </xf>
    <xf numFmtId="17" fontId="14" fillId="0" borderId="0" xfId="0" applyNumberFormat="1" applyFont="1"/>
    <xf numFmtId="165" fontId="14" fillId="0" borderId="3" xfId="0" applyNumberFormat="1" applyFont="1" applyBorder="1" applyAlignment="1">
      <alignment horizontal="center"/>
    </xf>
    <xf numFmtId="0" fontId="16" fillId="0" borderId="0" xfId="2" applyFont="1"/>
    <xf numFmtId="0" fontId="16" fillId="0" borderId="0" xfId="3" applyFont="1" applyAlignment="1">
      <alignment horizontal="left"/>
    </xf>
    <xf numFmtId="0" fontId="16" fillId="0" borderId="0" xfId="3" applyFont="1" applyAlignment="1">
      <alignment horizontal="center"/>
    </xf>
    <xf numFmtId="0" fontId="16" fillId="0" borderId="0" xfId="3" applyFont="1"/>
    <xf numFmtId="0" fontId="16" fillId="0" borderId="0" xfId="0" applyFont="1"/>
    <xf numFmtId="0" fontId="19" fillId="9" borderId="15" xfId="3" applyFont="1" applyFill="1" applyBorder="1" applyAlignment="1">
      <alignment horizontal="center" vertical="center"/>
    </xf>
    <xf numFmtId="0" fontId="19" fillId="9" borderId="16" xfId="3" applyFont="1" applyFill="1" applyBorder="1" applyAlignment="1">
      <alignment horizontal="center" vertical="center"/>
    </xf>
    <xf numFmtId="0" fontId="19" fillId="9" borderId="17" xfId="3" applyFont="1" applyFill="1" applyBorder="1" applyAlignment="1">
      <alignment horizontal="center" vertical="center"/>
    </xf>
    <xf numFmtId="0" fontId="16" fillId="0" borderId="15" xfId="3" applyFont="1" applyBorder="1" applyAlignment="1">
      <alignment horizontal="left" vertical="center"/>
    </xf>
    <xf numFmtId="170" fontId="16" fillId="0" borderId="15" xfId="3" applyNumberFormat="1" applyFont="1" applyBorder="1" applyAlignment="1">
      <alignment horizontal="center" vertical="center"/>
    </xf>
    <xf numFmtId="0" fontId="16" fillId="0" borderId="15" xfId="3" applyFont="1" applyBorder="1" applyAlignment="1">
      <alignment horizontal="center" vertical="center"/>
    </xf>
    <xf numFmtId="0" fontId="16" fillId="6" borderId="15" xfId="3" applyFont="1" applyFill="1" applyBorder="1" applyAlignment="1">
      <alignment horizontal="center" vertical="center"/>
    </xf>
    <xf numFmtId="0" fontId="16" fillId="0" borderId="15" xfId="3" applyFont="1" applyBorder="1"/>
    <xf numFmtId="0" fontId="19" fillId="0" borderId="15" xfId="3" applyFont="1" applyFill="1" applyBorder="1" applyAlignment="1">
      <alignment horizontal="center"/>
    </xf>
    <xf numFmtId="0" fontId="16" fillId="0" borderId="15" xfId="3" applyFont="1" applyBorder="1" applyAlignment="1">
      <alignment horizontal="center"/>
    </xf>
    <xf numFmtId="0" fontId="16" fillId="0" borderId="16" xfId="3" applyFont="1" applyBorder="1" applyAlignment="1"/>
    <xf numFmtId="0" fontId="16" fillId="0" borderId="17" xfId="3" applyFont="1" applyBorder="1" applyAlignment="1"/>
    <xf numFmtId="0" fontId="17" fillId="0" borderId="0" xfId="3" applyFont="1" applyFill="1" applyBorder="1" applyAlignment="1">
      <alignment horizontal="left" vertical="top"/>
    </xf>
    <xf numFmtId="0" fontId="17" fillId="0" borderId="0" xfId="3" applyFont="1" applyFill="1" applyBorder="1" applyAlignment="1">
      <alignment horizontal="left" vertical="top" wrapText="1"/>
    </xf>
    <xf numFmtId="0" fontId="16" fillId="0" borderId="0" xfId="0" applyFont="1" applyFill="1"/>
    <xf numFmtId="0" fontId="16" fillId="0" borderId="0" xfId="0" applyNumberFormat="1" applyFont="1" applyFill="1"/>
    <xf numFmtId="0" fontId="16" fillId="0" borderId="0" xfId="0" applyFont="1" applyFill="1" applyAlignment="1">
      <alignment horizontal="centerContinuous"/>
    </xf>
    <xf numFmtId="0" fontId="16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center"/>
    </xf>
    <xf numFmtId="14" fontId="17" fillId="4" borderId="15" xfId="0" applyNumberFormat="1" applyFont="1" applyFill="1" applyBorder="1" applyAlignment="1">
      <alignment horizontal="center"/>
    </xf>
    <xf numFmtId="168" fontId="17" fillId="4" borderId="15" xfId="0" applyNumberFormat="1" applyFont="1" applyFill="1" applyBorder="1" applyAlignment="1">
      <alignment horizontal="center"/>
    </xf>
    <xf numFmtId="14" fontId="17" fillId="5" borderId="15" xfId="0" applyNumberFormat="1" applyFont="1" applyFill="1" applyBorder="1" applyAlignment="1">
      <alignment horizontal="center"/>
    </xf>
    <xf numFmtId="168" fontId="17" fillId="5" borderId="15" xfId="0" applyNumberFormat="1" applyFont="1" applyFill="1" applyBorder="1" applyAlignment="1">
      <alignment horizontal="center"/>
    </xf>
    <xf numFmtId="0" fontId="16" fillId="6" borderId="15" xfId="0" applyNumberFormat="1" applyFont="1" applyFill="1" applyBorder="1"/>
    <xf numFmtId="0" fontId="16" fillId="0" borderId="0" xfId="0" applyNumberFormat="1" applyFont="1"/>
    <xf numFmtId="172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8" fillId="0" borderId="0" xfId="11" applyFont="1"/>
    <xf numFmtId="0" fontId="8" fillId="0" borderId="0" xfId="11" applyFont="1" applyFill="1"/>
    <xf numFmtId="0" fontId="11" fillId="9" borderId="3" xfId="11" applyFont="1" applyFill="1" applyBorder="1" applyAlignment="1">
      <alignment horizontal="center" vertical="center"/>
    </xf>
    <xf numFmtId="167" fontId="11" fillId="2" borderId="3" xfId="12" applyNumberFormat="1" applyFont="1" applyFill="1" applyBorder="1" applyAlignment="1">
      <alignment horizontal="center"/>
    </xf>
    <xf numFmtId="0" fontId="11" fillId="9" borderId="3" xfId="11" applyFont="1" applyFill="1" applyBorder="1" applyAlignment="1">
      <alignment horizontal="center" vertical="center" wrapText="1"/>
    </xf>
    <xf numFmtId="14" fontId="20" fillId="0" borderId="5" xfId="11" applyNumberFormat="1" applyFont="1" applyFill="1" applyBorder="1" applyAlignment="1">
      <alignment vertical="center"/>
    </xf>
    <xf numFmtId="168" fontId="20" fillId="0" borderId="6" xfId="11" applyNumberFormat="1" applyFont="1" applyFill="1" applyBorder="1" applyAlignment="1">
      <alignment horizontal="center" vertical="center"/>
    </xf>
    <xf numFmtId="168" fontId="20" fillId="0" borderId="7" xfId="11" applyNumberFormat="1" applyFont="1" applyFill="1" applyBorder="1" applyAlignment="1">
      <alignment horizontal="center" vertical="center"/>
    </xf>
    <xf numFmtId="168" fontId="8" fillId="0" borderId="0" xfId="11" applyNumberFormat="1" applyFont="1"/>
    <xf numFmtId="14" fontId="20" fillId="0" borderId="9" xfId="11" applyNumberFormat="1" applyFont="1" applyFill="1" applyBorder="1" applyAlignment="1">
      <alignment vertical="center"/>
    </xf>
    <xf numFmtId="168" fontId="20" fillId="0" borderId="10" xfId="11" applyNumberFormat="1" applyFont="1" applyFill="1" applyBorder="1" applyAlignment="1">
      <alignment horizontal="center" vertical="center"/>
    </xf>
    <xf numFmtId="168" fontId="20" fillId="0" borderId="11" xfId="11" applyNumberFormat="1" applyFont="1" applyFill="1" applyBorder="1" applyAlignment="1">
      <alignment horizontal="center" vertical="center"/>
    </xf>
    <xf numFmtId="0" fontId="8" fillId="0" borderId="0" xfId="11" applyNumberFormat="1" applyFont="1"/>
    <xf numFmtId="14" fontId="20" fillId="0" borderId="12" xfId="11" applyNumberFormat="1" applyFont="1" applyFill="1" applyBorder="1" applyAlignment="1">
      <alignment vertical="center"/>
    </xf>
    <xf numFmtId="168" fontId="20" fillId="0" borderId="13" xfId="11" applyNumberFormat="1" applyFont="1" applyFill="1" applyBorder="1" applyAlignment="1">
      <alignment horizontal="center" vertical="center"/>
    </xf>
    <xf numFmtId="168" fontId="20" fillId="0" borderId="14" xfId="11" applyNumberFormat="1" applyFont="1" applyFill="1" applyBorder="1" applyAlignment="1">
      <alignment horizontal="center" vertical="center"/>
    </xf>
    <xf numFmtId="0" fontId="8" fillId="0" borderId="0" xfId="11" applyNumberFormat="1" applyFont="1" applyFill="1"/>
    <xf numFmtId="176" fontId="8" fillId="0" borderId="0" xfId="11" applyNumberFormat="1" applyFont="1"/>
    <xf numFmtId="167" fontId="8" fillId="0" borderId="0" xfId="11" applyNumberFormat="1" applyFont="1"/>
    <xf numFmtId="0" fontId="5" fillId="0" borderId="0" xfId="3" applyFont="1" applyFill="1" applyBorder="1" applyAlignment="1">
      <alignment horizontal="left"/>
    </xf>
    <xf numFmtId="0" fontId="4" fillId="0" borderId="0" xfId="3" applyFont="1" applyFill="1" applyBorder="1" applyAlignment="1">
      <alignment horizontal="left" wrapText="1"/>
    </xf>
    <xf numFmtId="0" fontId="4" fillId="9" borderId="3" xfId="0" applyFont="1" applyFill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4" fontId="21" fillId="3" borderId="3" xfId="0" applyNumberFormat="1" applyFont="1" applyFill="1" applyBorder="1" applyAlignment="1">
      <alignment horizontal="center"/>
    </xf>
    <xf numFmtId="0" fontId="10" fillId="0" borderId="0" xfId="0" quotePrefix="1" applyFont="1"/>
    <xf numFmtId="14" fontId="10" fillId="0" borderId="2" xfId="0" applyNumberFormat="1" applyFont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21" fillId="3" borderId="2" xfId="0" applyNumberFormat="1" applyFont="1" applyFill="1" applyBorder="1" applyAlignment="1">
      <alignment horizontal="center"/>
    </xf>
    <xf numFmtId="0" fontId="10" fillId="0" borderId="0" xfId="8" applyFont="1" applyFill="1"/>
    <xf numFmtId="0" fontId="10" fillId="0" borderId="0" xfId="8" applyFont="1"/>
    <xf numFmtId="0" fontId="10" fillId="0" borderId="0" xfId="8" applyFont="1" applyAlignment="1"/>
    <xf numFmtId="0" fontId="4" fillId="9" borderId="3" xfId="8" applyFont="1" applyFill="1" applyBorder="1" applyAlignment="1">
      <alignment horizontal="center" vertical="center"/>
    </xf>
    <xf numFmtId="171" fontId="10" fillId="0" borderId="3" xfId="9" applyFont="1" applyBorder="1" applyAlignment="1">
      <alignment horizontal="center"/>
    </xf>
    <xf numFmtId="9" fontId="10" fillId="6" borderId="3" xfId="1" applyFont="1" applyFill="1" applyBorder="1" applyAlignment="1">
      <alignment horizontal="center"/>
    </xf>
    <xf numFmtId="171" fontId="10" fillId="0" borderId="3" xfId="9" applyFont="1" applyFill="1" applyBorder="1"/>
    <xf numFmtId="0" fontId="14" fillId="0" borderId="1" xfId="0" applyFont="1" applyBorder="1" applyAlignment="1">
      <alignment horizontal="right"/>
    </xf>
    <xf numFmtId="0" fontId="14" fillId="0" borderId="2" xfId="0" applyFont="1" applyBorder="1" applyAlignment="1">
      <alignment horizontal="right"/>
    </xf>
    <xf numFmtId="0" fontId="11" fillId="9" borderId="1" xfId="11" applyFont="1" applyFill="1" applyBorder="1" applyAlignment="1">
      <alignment horizontal="center" vertical="center"/>
    </xf>
    <xf numFmtId="0" fontId="11" fillId="9" borderId="2" xfId="11" applyFont="1" applyFill="1" applyBorder="1" applyAlignment="1">
      <alignment horizontal="center" vertical="center"/>
    </xf>
    <xf numFmtId="0" fontId="9" fillId="9" borderId="1" xfId="8" applyFont="1" applyFill="1" applyBorder="1" applyAlignment="1">
      <alignment horizontal="center" vertical="center"/>
    </xf>
    <xf numFmtId="0" fontId="9" fillId="9" borderId="4" xfId="8" applyFont="1" applyFill="1" applyBorder="1" applyAlignment="1">
      <alignment horizontal="center" vertical="center"/>
    </xf>
    <xf numFmtId="0" fontId="9" fillId="9" borderId="2" xfId="8" applyFont="1" applyFill="1" applyBorder="1" applyAlignment="1">
      <alignment horizontal="center" vertical="center"/>
    </xf>
    <xf numFmtId="0" fontId="4" fillId="9" borderId="1" xfId="8" applyFont="1" applyFill="1" applyBorder="1" applyAlignment="1">
      <alignment horizontal="center" vertical="center"/>
    </xf>
    <xf numFmtId="0" fontId="4" fillId="9" borderId="4" xfId="8" applyFont="1" applyFill="1" applyBorder="1" applyAlignment="1">
      <alignment horizontal="center" vertical="center"/>
    </xf>
    <xf numFmtId="0" fontId="4" fillId="9" borderId="2" xfId="8" applyFont="1" applyFill="1" applyBorder="1" applyAlignment="1">
      <alignment horizontal="center" vertical="center"/>
    </xf>
    <xf numFmtId="178" fontId="15" fillId="0" borderId="3" xfId="0" applyNumberFormat="1" applyFont="1" applyBorder="1" applyAlignment="1">
      <alignment horizontal="center"/>
    </xf>
    <xf numFmtId="178" fontId="14" fillId="6" borderId="3" xfId="0" applyNumberFormat="1" applyFont="1" applyFill="1" applyBorder="1" applyAlignment="1">
      <alignment horizontal="center"/>
    </xf>
    <xf numFmtId="8" fontId="14" fillId="6" borderId="3" xfId="4" applyNumberFormat="1" applyFont="1" applyFill="1" applyBorder="1"/>
    <xf numFmtId="8" fontId="14" fillId="0" borderId="3" xfId="16" applyNumberFormat="1" applyFont="1" applyBorder="1" applyAlignment="1">
      <alignment horizontal="center"/>
    </xf>
    <xf numFmtId="168" fontId="20" fillId="6" borderId="8" xfId="11" applyNumberFormat="1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 vertical="center"/>
    </xf>
    <xf numFmtId="8" fontId="10" fillId="6" borderId="3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  <xf numFmtId="8" fontId="0" fillId="0" borderId="0" xfId="0" applyNumberFormat="1" applyFont="1"/>
    <xf numFmtId="0" fontId="23" fillId="0" borderId="0" xfId="14" applyFont="1"/>
    <xf numFmtId="0" fontId="23" fillId="0" borderId="0" xfId="0" applyFont="1"/>
    <xf numFmtId="184" fontId="20" fillId="0" borderId="9" xfId="11" applyNumberFormat="1" applyFont="1" applyFill="1" applyBorder="1" applyAlignment="1">
      <alignment vertical="center"/>
    </xf>
    <xf numFmtId="4" fontId="11" fillId="6" borderId="3" xfId="12" applyNumberFormat="1" applyFont="1" applyFill="1" applyBorder="1" applyAlignment="1" applyProtection="1">
      <alignment horizontal="center"/>
    </xf>
    <xf numFmtId="172" fontId="11" fillId="6" borderId="3" xfId="11" applyNumberFormat="1" applyFont="1" applyFill="1" applyBorder="1" applyAlignment="1" applyProtection="1">
      <alignment horizontal="center"/>
    </xf>
    <xf numFmtId="172" fontId="16" fillId="6" borderId="15" xfId="0" applyNumberFormat="1" applyFont="1" applyFill="1" applyBorder="1" applyAlignment="1">
      <alignment horizontal="center" vertical="center"/>
    </xf>
    <xf numFmtId="0" fontId="22" fillId="0" borderId="0" xfId="8" applyFont="1"/>
    <xf numFmtId="0" fontId="22" fillId="0" borderId="0" xfId="0" applyFont="1"/>
  </cellXfs>
  <cellStyles count="18">
    <cellStyle name="Moeda" xfId="16" builtinId="4"/>
    <cellStyle name="Moeda 2" xfId="17" xr:uid="{00000000-0005-0000-0000-000001000000}"/>
    <cellStyle name="Moeda 2 2" xfId="13" xr:uid="{00000000-0005-0000-0000-000002000000}"/>
    <cellStyle name="Moeda 3" xfId="15" xr:uid="{00000000-0005-0000-0000-000003000000}"/>
    <cellStyle name="Moeda 7" xfId="6" xr:uid="{00000000-0005-0000-0000-000004000000}"/>
    <cellStyle name="Moeda 8" xfId="10" xr:uid="{00000000-0005-0000-0000-000005000000}"/>
    <cellStyle name="Moeda 9" xfId="9" xr:uid="{00000000-0005-0000-0000-000006000000}"/>
    <cellStyle name="Moeda_08b-Cálculo com horas" xfId="12" xr:uid="{00000000-0005-0000-0000-000007000000}"/>
    <cellStyle name="Normal" xfId="0" builtinId="0"/>
    <cellStyle name="Normal 2" xfId="3" xr:uid="{00000000-0005-0000-0000-000009000000}"/>
    <cellStyle name="Normal 2 2" xfId="8" xr:uid="{00000000-0005-0000-0000-00000A000000}"/>
    <cellStyle name="Normal 3 2" xfId="2" xr:uid="{00000000-0005-0000-0000-00000B000000}"/>
    <cellStyle name="Normal 7" xfId="14" xr:uid="{00000000-0005-0000-0000-00000C000000}"/>
    <cellStyle name="Normal_08b-Cálculo com horas" xfId="11" xr:uid="{00000000-0005-0000-0000-00000D000000}"/>
    <cellStyle name="Porcentagem" xfId="1" builtinId="5"/>
    <cellStyle name="Separador de milhares 3" xfId="4" xr:uid="{00000000-0005-0000-0000-00000F000000}"/>
    <cellStyle name="Separador de milhares 4 2" xfId="5" xr:uid="{00000000-0005-0000-0000-000010000000}"/>
    <cellStyle name="Vírgula 2" xfId="7" xr:uid="{00000000-0005-0000-0000-000011000000}"/>
  </cellStyles>
  <dxfs count="4">
    <dxf>
      <numFmt numFmtId="12" formatCode="&quot;R$&quot;\ #,##0.00;[Red]\-&quot;R$&quot;\ #,##0.00"/>
    </dxf>
    <dxf>
      <font>
        <i val="0"/>
      </font>
    </dxf>
    <dxf>
      <font>
        <u val="none"/>
      </font>
    </dxf>
    <dxf>
      <numFmt numFmtId="12" formatCode="&quot;R$&quot;\ #,##0.00;[Red]\-&quot;R$&quot;\ #,##0.00"/>
    </dxf>
  </dxfs>
  <tableStyles count="0" defaultTableStyle="TableStyleMedium2" defaultPivotStyle="PivotStyleLight16"/>
  <colors>
    <mruColors>
      <color rgb="FF63A0D7"/>
      <color rgb="FFDF8225"/>
      <color rgb="FFA50021"/>
      <color rgb="FFAC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  <a:r>
              <a:rPr lang="pt-BR" baseline="0"/>
              <a:t> de Venda x Custo (R$)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'005'!$B$6</c:f>
              <c:strCache>
                <c:ptCount val="1"/>
                <c:pt idx="0">
                  <c:v>Valor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'005'!$D$7:$D$11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'005'!$E$7:$E$11</c:f>
              <c:numCache>
                <c:formatCode>General</c:formatCode>
                <c:ptCount val="5"/>
                <c:pt idx="0">
                  <c:v>28</c:v>
                </c:pt>
                <c:pt idx="1">
                  <c:v>25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E-4BD9-B7E4-C949BAE81B0F}"/>
            </c:ext>
          </c:extLst>
        </c:ser>
        <c:ser>
          <c:idx val="1"/>
          <c:order val="1"/>
          <c:tx>
            <c:strRef>
              <c:f>'005'!$C$6</c:f>
              <c:strCache>
                <c:ptCount val="1"/>
                <c:pt idx="0">
                  <c:v>Valor Custo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'005'!$D$7:$D$11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'005'!$F$7:$F$11</c:f>
              <c:numCache>
                <c:formatCode>General</c:formatCode>
                <c:ptCount val="5"/>
                <c:pt idx="0">
                  <c:v>24.92</c:v>
                </c:pt>
                <c:pt idx="1">
                  <c:v>19.25</c:v>
                </c:pt>
                <c:pt idx="2">
                  <c:v>14.62</c:v>
                </c:pt>
                <c:pt idx="3">
                  <c:v>12.8</c:v>
                </c:pt>
                <c:pt idx="4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E-4BD9-B7E4-C949BAE81B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6944376"/>
        <c:axId val="646943720"/>
      </c:barChart>
      <c:catAx>
        <c:axId val="64694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943720"/>
        <c:crosses val="autoZero"/>
        <c:auto val="1"/>
        <c:lblAlgn val="ctr"/>
        <c:lblOffset val="100"/>
        <c:noMultiLvlLbl val="0"/>
      </c:catAx>
      <c:valAx>
        <c:axId val="6469437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694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</a:t>
            </a:r>
            <a:r>
              <a:rPr lang="pt-BR" baseline="0"/>
              <a:t> x Meta (R$)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'009'!$A$6:$A$13</c:f>
              <c:numCache>
                <c:formatCode>mmm\-yy</c:formatCode>
                <c:ptCount val="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</c:numCache>
            </c:numRef>
          </c:cat>
          <c:val>
            <c:numRef>
              <c:f>'009'!$D$6:$D$13</c:f>
              <c:numCache>
                <c:formatCode>General</c:formatCode>
                <c:ptCount val="8"/>
                <c:pt idx="0">
                  <c:v>5000</c:v>
                </c:pt>
                <c:pt idx="1">
                  <c:v>#N/A</c:v>
                </c:pt>
                <c:pt idx="2">
                  <c:v>#N/A</c:v>
                </c:pt>
                <c:pt idx="3">
                  <c:v>6000</c:v>
                </c:pt>
                <c:pt idx="4">
                  <c:v>5500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1-447B-80B2-27603F9ACC2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0"/>
                  <c:y val="1.71972011833499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B81-447B-80B2-27603F9ACC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'009'!$A$6:$A$13</c:f>
              <c:numCache>
                <c:formatCode>mmm\-yy</c:formatCode>
                <c:ptCount val="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</c:numCache>
            </c:numRef>
          </c:cat>
          <c:val>
            <c:numRef>
              <c:f>'009'!$E$6:$E$13</c:f>
              <c:numCache>
                <c:formatCode>General</c:formatCode>
                <c:ptCount val="8"/>
                <c:pt idx="0">
                  <c:v>#N/A</c:v>
                </c:pt>
                <c:pt idx="1">
                  <c:v>4000</c:v>
                </c:pt>
                <c:pt idx="2">
                  <c:v>3000</c:v>
                </c:pt>
                <c:pt idx="3">
                  <c:v>#N/A</c:v>
                </c:pt>
                <c:pt idx="4">
                  <c:v>#N/A</c:v>
                </c:pt>
                <c:pt idx="5">
                  <c:v>4200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81-447B-80B2-27603F9AC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8299360"/>
        <c:axId val="5482996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B81-447B-80B2-27603F9ACC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'009'!$A$6:$A$13</c:f>
              <c:numCache>
                <c:formatCode>mmm\-yy</c:formatCode>
                <c:ptCount val="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</c:numCache>
            </c:numRef>
          </c:cat>
          <c:val>
            <c:numRef>
              <c:f>'009'!$C$6:$C$13</c:f>
              <c:numCache>
                <c:formatCode>"R$"#,##0.00_);[Red]\("R$"#,##0.00\)</c:formatCode>
                <c:ptCount val="8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>
                  <c:v>4500</c:v>
                </c:pt>
                <c:pt idx="6">
                  <c:v>4500</c:v>
                </c:pt>
                <c:pt idx="7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1-447B-80B2-27603F9AC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99360"/>
        <c:axId val="548299688"/>
      </c:lineChart>
      <c:dateAx>
        <c:axId val="5482993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99688"/>
        <c:crosses val="autoZero"/>
        <c:auto val="1"/>
        <c:lblOffset val="100"/>
        <c:baseTimeUnit val="months"/>
      </c:dateAx>
      <c:valAx>
        <c:axId val="5482996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82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6</xdr:row>
      <xdr:rowOff>80962</xdr:rowOff>
    </xdr:from>
    <xdr:to>
      <xdr:col>10</xdr:col>
      <xdr:colOff>42862</xdr:colOff>
      <xdr:row>20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0B32C5-7A14-424F-819E-DCC15132F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3</xdr:row>
      <xdr:rowOff>119061</xdr:rowOff>
    </xdr:from>
    <xdr:to>
      <xdr:col>12</xdr:col>
      <xdr:colOff>76200</xdr:colOff>
      <xdr:row>21</xdr:row>
      <xdr:rowOff>200024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EDB34C-4DF3-4DC5-9B05-44304F0B3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590550</xdr:colOff>
      <xdr:row>13</xdr:row>
      <xdr:rowOff>152400</xdr:rowOff>
    </xdr:from>
    <xdr:to>
      <xdr:col>13</xdr:col>
      <xdr:colOff>609600</xdr:colOff>
      <xdr:row>27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liente">
              <a:extLst>
                <a:ext uri="{FF2B5EF4-FFF2-40B4-BE49-F238E27FC236}">
                  <a16:creationId xmlns:a16="http://schemas.microsoft.com/office/drawing/2014/main" id="{0A813C6B-5644-4C80-B6CD-4AB5C0B9CF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20050" y="2628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609600</xdr:colOff>
      <xdr:row>13</xdr:row>
      <xdr:rowOff>152400</xdr:rowOff>
    </xdr:from>
    <xdr:to>
      <xdr:col>15</xdr:col>
      <xdr:colOff>257175</xdr:colOff>
      <xdr:row>27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29A08C4-503B-4063-9993-2188D820FD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48850" y="2628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257175</xdr:colOff>
      <xdr:row>13</xdr:row>
      <xdr:rowOff>142875</xdr:rowOff>
    </xdr:from>
    <xdr:to>
      <xdr:col>17</xdr:col>
      <xdr:colOff>371475</xdr:colOff>
      <xdr:row>27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ES">
              <a:extLst>
                <a:ext uri="{FF2B5EF4-FFF2-40B4-BE49-F238E27FC236}">
                  <a16:creationId xmlns:a16="http://schemas.microsoft.com/office/drawing/2014/main" id="{F3C083B4-AB31-438F-880E-851C0D54A5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7650" y="26193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361950</xdr:colOff>
      <xdr:row>13</xdr:row>
      <xdr:rowOff>133350</xdr:rowOff>
    </xdr:from>
    <xdr:to>
      <xdr:col>19</xdr:col>
      <xdr:colOff>381000</xdr:colOff>
      <xdr:row>26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ANO">
              <a:extLst>
                <a:ext uri="{FF2B5EF4-FFF2-40B4-BE49-F238E27FC236}">
                  <a16:creationId xmlns:a16="http://schemas.microsoft.com/office/drawing/2014/main" id="{1E4ACAC4-13CD-4803-9758-F4B072C5C2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96925" y="26098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Kaminski" refreshedDate="44347.424697106479" createdVersion="7" refreshedVersion="7" minRefreshableVersion="3" recordCount="36" xr:uid="{09576F9E-CA8F-4845-AA3F-754AA8E702E2}">
  <cacheSource type="worksheet">
    <worksheetSource ref="A4:K40" sheet="010"/>
  </cacheSource>
  <cacheFields count="11">
    <cacheField name="Vendedor" numFmtId="0">
      <sharedItems count="7">
        <s v="Lilian"/>
        <s v="Ariele"/>
        <s v="Cecilia"/>
        <s v="Ana Paula"/>
        <s v="Fernando"/>
        <s v="Claudia"/>
        <s v="Mendes"/>
      </sharedItems>
    </cacheField>
    <cacheField name="Data" numFmtId="14">
      <sharedItems containsSemiMixedTypes="0" containsNonDate="0" containsDate="1" containsString="0" minDate="2016-10-13T00:00:00" maxDate="2017-03-25T00:00:00"/>
    </cacheField>
    <cacheField name="Cliente" numFmtId="0">
      <sharedItems count="13">
        <s v="Dist Veloso"/>
        <s v="F Klain"/>
        <s v="Lojas Mauá"/>
        <s v="Demétrius"/>
        <s v="Goia Ltda"/>
        <s v="Junqueira"/>
        <s v="Miran S/A"/>
        <s v="C Herman"/>
        <s v="Andrade Sá"/>
        <s v="Maia S/A"/>
        <s v="Flexy Griff"/>
        <s v="Peri Móveis"/>
        <s v="Krauze Sons"/>
      </sharedItems>
    </cacheField>
    <cacheField name="Filial" numFmtId="0">
      <sharedItems count="5">
        <s v="Joinville"/>
        <s v="Curitiba"/>
        <s v="São Paulo"/>
        <s v="Londrina"/>
        <s v="Salvador"/>
      </sharedItems>
    </cacheField>
    <cacheField name="Categoria" numFmtId="0">
      <sharedItems count="4">
        <s v="Brinquedos"/>
        <s v="Móveis"/>
        <s v="Eletrônicos"/>
        <s v="Vestuário"/>
      </sharedItems>
    </cacheField>
    <cacheField name="Produto" numFmtId="0">
      <sharedItems/>
    </cacheField>
    <cacheField name="PREÇO" numFmtId="169">
      <sharedItems containsSemiMixedTypes="0" containsString="0" containsNumber="1" minValue="65.22" maxValue="4800"/>
    </cacheField>
    <cacheField name="Qtde" numFmtId="0">
      <sharedItems containsSemiMixedTypes="0" containsString="0" containsNumber="1" containsInteger="1" minValue="4" maxValue="99"/>
    </cacheField>
    <cacheField name="RECEITA" numFmtId="169">
      <sharedItems containsSemiMixedTypes="0" containsString="0" containsNumber="1" minValue="2934.9" maxValue="126375"/>
    </cacheField>
    <cacheField name="MES" numFmtId="175">
      <sharedItems containsSemiMixedTypes="0" containsString="0" containsNumber="1" containsInteger="1" minValue="1" maxValue="12" count="6">
        <n v="10"/>
        <n v="11"/>
        <n v="12"/>
        <n v="1"/>
        <n v="2"/>
        <n v="3"/>
      </sharedItems>
    </cacheField>
    <cacheField name="ANO" numFmtId="0">
      <sharedItems containsSemiMixedTypes="0" containsString="0" containsNumber="1" containsInteger="1" minValue="2016" maxValue="2017" count="2">
        <n v="2016"/>
        <n v="2017"/>
      </sharedItems>
    </cacheField>
  </cacheFields>
  <extLst>
    <ext xmlns:x14="http://schemas.microsoft.com/office/spreadsheetml/2009/9/main" uri="{725AE2AE-9491-48be-B2B4-4EB974FC3084}">
      <x14:pivotCacheDefinition pivotCacheId="16316439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d v="2016-10-13T00:00:00"/>
    <x v="0"/>
    <x v="0"/>
    <x v="0"/>
    <s v="Puzzle"/>
    <n v="65.22"/>
    <n v="45"/>
    <n v="2934.9"/>
    <x v="0"/>
    <x v="0"/>
  </r>
  <r>
    <x v="1"/>
    <d v="2016-10-14T00:00:00"/>
    <x v="1"/>
    <x v="1"/>
    <x v="1"/>
    <s v="Cama Box"/>
    <n v="3270"/>
    <n v="12"/>
    <n v="39240"/>
    <x v="0"/>
    <x v="0"/>
  </r>
  <r>
    <x v="2"/>
    <d v="2016-10-15T00:00:00"/>
    <x v="2"/>
    <x v="0"/>
    <x v="0"/>
    <s v="Videogame"/>
    <n v="1685"/>
    <n v="75"/>
    <n v="126375"/>
    <x v="0"/>
    <x v="0"/>
  </r>
  <r>
    <x v="2"/>
    <d v="2016-11-11T00:00:00"/>
    <x v="0"/>
    <x v="0"/>
    <x v="2"/>
    <s v="Plasma"/>
    <n v="2750"/>
    <n v="10"/>
    <n v="27500"/>
    <x v="1"/>
    <x v="0"/>
  </r>
  <r>
    <x v="1"/>
    <d v="2016-11-16T00:00:00"/>
    <x v="3"/>
    <x v="2"/>
    <x v="0"/>
    <s v="Bicicleta"/>
    <n v="451"/>
    <n v="80"/>
    <n v="36080"/>
    <x v="1"/>
    <x v="0"/>
  </r>
  <r>
    <x v="1"/>
    <d v="2016-11-17T00:00:00"/>
    <x v="4"/>
    <x v="3"/>
    <x v="2"/>
    <s v="Celular"/>
    <n v="1285.27"/>
    <n v="15"/>
    <n v="19279.05"/>
    <x v="1"/>
    <x v="0"/>
  </r>
  <r>
    <x v="3"/>
    <d v="2016-11-17T00:00:00"/>
    <x v="5"/>
    <x v="3"/>
    <x v="2"/>
    <s v="Notebook"/>
    <n v="2358"/>
    <n v="25"/>
    <n v="58950"/>
    <x v="1"/>
    <x v="0"/>
  </r>
  <r>
    <x v="4"/>
    <d v="2016-11-21T00:00:00"/>
    <x v="6"/>
    <x v="1"/>
    <x v="0"/>
    <s v="Videogame"/>
    <n v="1685"/>
    <n v="18"/>
    <n v="30330"/>
    <x v="1"/>
    <x v="0"/>
  </r>
  <r>
    <x v="4"/>
    <d v="2016-12-02T00:00:00"/>
    <x v="4"/>
    <x v="3"/>
    <x v="2"/>
    <s v="Plasma"/>
    <n v="1850"/>
    <n v="25"/>
    <n v="46250"/>
    <x v="2"/>
    <x v="0"/>
  </r>
  <r>
    <x v="2"/>
    <d v="2016-12-09T00:00:00"/>
    <x v="7"/>
    <x v="2"/>
    <x v="1"/>
    <s v="Cama Box"/>
    <n v="4800"/>
    <n v="10"/>
    <n v="48000"/>
    <x v="2"/>
    <x v="0"/>
  </r>
  <r>
    <x v="0"/>
    <d v="2016-12-16T00:00:00"/>
    <x v="4"/>
    <x v="3"/>
    <x v="2"/>
    <s v="Notebook"/>
    <n v="2358"/>
    <n v="30"/>
    <n v="70740"/>
    <x v="2"/>
    <x v="0"/>
  </r>
  <r>
    <x v="5"/>
    <d v="2017-01-01T00:00:00"/>
    <x v="8"/>
    <x v="1"/>
    <x v="1"/>
    <s v="Cama Box"/>
    <n v="3270"/>
    <n v="4"/>
    <n v="13080"/>
    <x v="3"/>
    <x v="1"/>
  </r>
  <r>
    <x v="0"/>
    <d v="2017-01-01T00:00:00"/>
    <x v="6"/>
    <x v="1"/>
    <x v="3"/>
    <s v="Camiseta"/>
    <n v="73.150000000000006"/>
    <n v="87"/>
    <n v="6364.05"/>
    <x v="3"/>
    <x v="1"/>
  </r>
  <r>
    <x v="3"/>
    <d v="2017-01-01T00:00:00"/>
    <x v="9"/>
    <x v="4"/>
    <x v="0"/>
    <s v="Puzzle"/>
    <n v="65.22"/>
    <n v="64"/>
    <n v="4174.08"/>
    <x v="3"/>
    <x v="1"/>
  </r>
  <r>
    <x v="6"/>
    <d v="2017-01-01T00:00:00"/>
    <x v="10"/>
    <x v="4"/>
    <x v="3"/>
    <s v="Jeans"/>
    <n v="1250"/>
    <n v="27"/>
    <n v="33750"/>
    <x v="3"/>
    <x v="1"/>
  </r>
  <r>
    <x v="0"/>
    <d v="2017-01-01T00:00:00"/>
    <x v="6"/>
    <x v="1"/>
    <x v="1"/>
    <s v="Cama Box"/>
    <n v="3270"/>
    <n v="7"/>
    <n v="22890"/>
    <x v="3"/>
    <x v="1"/>
  </r>
  <r>
    <x v="3"/>
    <d v="2017-01-02T00:00:00"/>
    <x v="10"/>
    <x v="4"/>
    <x v="2"/>
    <s v="Notebook"/>
    <n v="2200"/>
    <n v="50"/>
    <n v="110000"/>
    <x v="3"/>
    <x v="1"/>
  </r>
  <r>
    <x v="2"/>
    <d v="2017-01-14T00:00:00"/>
    <x v="0"/>
    <x v="0"/>
    <x v="1"/>
    <s v="Cômoda"/>
    <n v="850"/>
    <n v="8"/>
    <n v="6800"/>
    <x v="3"/>
    <x v="1"/>
  </r>
  <r>
    <x v="3"/>
    <d v="2017-01-18T00:00:00"/>
    <x v="8"/>
    <x v="1"/>
    <x v="1"/>
    <s v="Cama Box"/>
    <n v="3270"/>
    <n v="7"/>
    <n v="22890"/>
    <x v="3"/>
    <x v="1"/>
  </r>
  <r>
    <x v="6"/>
    <d v="2017-01-22T00:00:00"/>
    <x v="8"/>
    <x v="1"/>
    <x v="3"/>
    <s v="Jeans"/>
    <n v="1250"/>
    <n v="35"/>
    <n v="43750"/>
    <x v="3"/>
    <x v="1"/>
  </r>
  <r>
    <x v="6"/>
    <d v="2017-01-26T00:00:00"/>
    <x v="7"/>
    <x v="2"/>
    <x v="2"/>
    <s v="Celular"/>
    <n v="685"/>
    <n v="18"/>
    <n v="12330"/>
    <x v="3"/>
    <x v="1"/>
  </r>
  <r>
    <x v="1"/>
    <d v="2017-01-30T00:00:00"/>
    <x v="1"/>
    <x v="1"/>
    <x v="0"/>
    <s v="Bicicleta"/>
    <n v="451"/>
    <n v="70"/>
    <n v="31570"/>
    <x v="3"/>
    <x v="1"/>
  </r>
  <r>
    <x v="1"/>
    <d v="2017-01-30T00:00:00"/>
    <x v="1"/>
    <x v="1"/>
    <x v="3"/>
    <s v="Camiseta"/>
    <n v="73.150000000000006"/>
    <n v="98"/>
    <n v="7168.7000000000007"/>
    <x v="3"/>
    <x v="1"/>
  </r>
  <r>
    <x v="0"/>
    <d v="2017-02-03T00:00:00"/>
    <x v="0"/>
    <x v="0"/>
    <x v="2"/>
    <s v="Plasma"/>
    <n v="2750"/>
    <n v="12"/>
    <n v="33000"/>
    <x v="4"/>
    <x v="1"/>
  </r>
  <r>
    <x v="5"/>
    <d v="2017-02-07T00:00:00"/>
    <x v="11"/>
    <x v="3"/>
    <x v="1"/>
    <s v="Sofá"/>
    <n v="1853.39"/>
    <n v="15"/>
    <n v="27800.850000000002"/>
    <x v="4"/>
    <x v="1"/>
  </r>
  <r>
    <x v="6"/>
    <d v="2017-02-09T00:00:00"/>
    <x v="7"/>
    <x v="2"/>
    <x v="3"/>
    <s v="Jeans"/>
    <n v="950"/>
    <n v="25"/>
    <n v="23750"/>
    <x v="4"/>
    <x v="1"/>
  </r>
  <r>
    <x v="4"/>
    <d v="2017-02-09T00:00:00"/>
    <x v="7"/>
    <x v="2"/>
    <x v="3"/>
    <s v="Jeans"/>
    <n v="950"/>
    <n v="33"/>
    <n v="31350"/>
    <x v="4"/>
    <x v="1"/>
  </r>
  <r>
    <x v="6"/>
    <d v="2017-02-11T00:00:00"/>
    <x v="8"/>
    <x v="1"/>
    <x v="0"/>
    <s v="Bicicleta"/>
    <n v="451"/>
    <n v="87"/>
    <n v="39237"/>
    <x v="4"/>
    <x v="1"/>
  </r>
  <r>
    <x v="4"/>
    <d v="2017-02-13T00:00:00"/>
    <x v="9"/>
    <x v="4"/>
    <x v="2"/>
    <s v="Rádio"/>
    <n v="415"/>
    <n v="50"/>
    <n v="20750"/>
    <x v="4"/>
    <x v="1"/>
  </r>
  <r>
    <x v="5"/>
    <d v="2017-02-13T00:00:00"/>
    <x v="9"/>
    <x v="4"/>
    <x v="2"/>
    <s v="Rádio"/>
    <n v="415"/>
    <n v="33"/>
    <n v="13695"/>
    <x v="4"/>
    <x v="1"/>
  </r>
  <r>
    <x v="3"/>
    <d v="2017-02-15T00:00:00"/>
    <x v="2"/>
    <x v="0"/>
    <x v="0"/>
    <s v="Videogame"/>
    <n v="1685"/>
    <n v="28"/>
    <n v="47180"/>
    <x v="4"/>
    <x v="1"/>
  </r>
  <r>
    <x v="5"/>
    <d v="2017-02-15T00:00:00"/>
    <x v="2"/>
    <x v="0"/>
    <x v="2"/>
    <s v="Celular"/>
    <n v="1685"/>
    <n v="15"/>
    <n v="25275"/>
    <x v="4"/>
    <x v="1"/>
  </r>
  <r>
    <x v="3"/>
    <d v="2017-02-19T00:00:00"/>
    <x v="11"/>
    <x v="3"/>
    <x v="1"/>
    <s v="Cama Box"/>
    <n v="4800"/>
    <n v="9"/>
    <n v="43200"/>
    <x v="4"/>
    <x v="1"/>
  </r>
  <r>
    <x v="5"/>
    <d v="2017-03-02T00:00:00"/>
    <x v="12"/>
    <x v="1"/>
    <x v="3"/>
    <s v="Camiseta"/>
    <n v="73.150000000000006"/>
    <n v="98"/>
    <n v="7168.7000000000007"/>
    <x v="5"/>
    <x v="1"/>
  </r>
  <r>
    <x v="5"/>
    <d v="2017-03-24T00:00:00"/>
    <x v="12"/>
    <x v="1"/>
    <x v="1"/>
    <s v="Sofá"/>
    <n v="1853.39"/>
    <n v="12"/>
    <n v="22240.68"/>
    <x v="5"/>
    <x v="1"/>
  </r>
  <r>
    <x v="0"/>
    <d v="2017-03-24T00:00:00"/>
    <x v="8"/>
    <x v="1"/>
    <x v="3"/>
    <s v="Camiseta"/>
    <n v="73.150000000000006"/>
    <n v="99"/>
    <n v="7241.85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2C629-04D7-45D6-B19D-4AEE768B27D8}" name="Tabela dinâmica1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M4:S13" firstHeaderRow="1" firstDataRow="2" firstDataCol="1"/>
  <pivotFields count="11">
    <pivotField axis="axisRow" showAll="0">
      <items count="8">
        <item x="3"/>
        <item x="1"/>
        <item x="2"/>
        <item x="5"/>
        <item x="4"/>
        <item x="0"/>
        <item x="6"/>
        <item t="default"/>
      </items>
    </pivotField>
    <pivotField numFmtId="14" showAll="0"/>
    <pivotField showAll="0">
      <items count="14">
        <item x="8"/>
        <item x="7"/>
        <item x="3"/>
        <item x="0"/>
        <item x="1"/>
        <item x="10"/>
        <item x="4"/>
        <item x="5"/>
        <item x="12"/>
        <item x="2"/>
        <item x="9"/>
        <item x="6"/>
        <item x="11"/>
        <item t="default"/>
      </items>
    </pivotField>
    <pivotField axis="axisCol" showAll="0">
      <items count="6">
        <item x="1"/>
        <item x="0"/>
        <item x="3"/>
        <item x="4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numFmtId="169" showAll="0"/>
    <pivotField showAll="0"/>
    <pivotField dataField="1" numFmtId="169" showAll="0"/>
    <pivotField numFmtId="175" showAll="0">
      <items count="7">
        <item x="3"/>
        <item x="4"/>
        <item x="5"/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RECEITA" fld="8" baseField="0" baseItem="0"/>
  </dataFields>
  <formats count="4">
    <format dxfId="3">
      <pivotArea collapsedLevelsAreSubtotals="1" fieldPosition="0">
        <references count="1">
          <reference field="0" count="0"/>
        </references>
      </pivotArea>
    </format>
    <format dxfId="2">
      <pivotArea grandRow="1" outline="0" collapsedLevelsAreSubtotals="1" fieldPosition="0"/>
    </format>
    <format dxfId="1">
      <pivotArea grandRow="1" outline="0" collapsedLevelsAreSubtotals="1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33E3E6FF-5109-4310-A846-52CEE8EF7F2D}" sourceName="Cliente">
  <pivotTables>
    <pivotTable tabId="17" name="Tabela dinâmica1"/>
  </pivotTables>
  <data>
    <tabular pivotCacheId="1631643943">
      <items count="13">
        <i x="8" s="1"/>
        <i x="7" s="1"/>
        <i x="3" s="1"/>
        <i x="0" s="1"/>
        <i x="1" s="1"/>
        <i x="10" s="1"/>
        <i x="4" s="1"/>
        <i x="5" s="1"/>
        <i x="12" s="1"/>
        <i x="2" s="1"/>
        <i x="9" s="1"/>
        <i x="6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6C35DC0C-363E-49B1-8803-D1AC55B060BE}" sourceName="Categoria">
  <pivotTables>
    <pivotTable tabId="17" name="Tabela dinâmica1"/>
  </pivotTables>
  <data>
    <tabular pivotCacheId="1631643943">
      <items count="4">
        <i x="0" s="1"/>
        <i x="2" s="1"/>
        <i x="1" s="1"/>
        <i x="3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" xr10:uid="{88D47B96-9A4B-4B11-84AA-B5527E9B6321}" sourceName="MES">
  <pivotTables>
    <pivotTable tabId="17" name="Tabela dinâmica1"/>
  </pivotTables>
  <data>
    <tabular pivotCacheId="1631643943">
      <items count="6">
        <i x="3" s="1"/>
        <i x="4" s="1"/>
        <i x="5" s="1"/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76FE3F2-3B29-4837-B021-45ED77D5E970}" sourceName="ANO">
  <pivotTables>
    <pivotTable tabId="17" name="Tabela dinâmica1"/>
  </pivotTables>
  <data>
    <tabular pivotCacheId="1631643943">
      <items count="2">
        <i x="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4754AEF8-3F1E-4024-9BE6-9F885FE30104}" cache="SegmentaçãodeDados_Cliente" caption="Cliente" rowHeight="241300"/>
  <slicer name="Categoria" xr10:uid="{7D4FF57F-FB5A-4681-BF9C-E036585C1B4E}" cache="SegmentaçãodeDados_Categoria" caption="Categoria" rowHeight="241300"/>
  <slicer name="MES" xr10:uid="{63F0BE45-3878-4636-9759-969CECF7E127}" cache="SegmentaçãodeDados_MES" caption="MES" rowHeight="241300"/>
  <slicer name="ANO" xr10:uid="{7C339BF2-6C45-4E71-9E77-9387F2349418}" cache="SegmentaçãodeDados_ANO" caption="AN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showGridLines="0" zoomScaleNormal="100" workbookViewId="0">
      <selection activeCell="F8" sqref="F8"/>
    </sheetView>
  </sheetViews>
  <sheetFormatPr defaultColWidth="9.140625" defaultRowHeight="12.75" x14ac:dyDescent="0.2"/>
  <cols>
    <col min="1" max="1" width="16.7109375" style="57" bestFit="1" customWidth="1"/>
    <col min="2" max="2" width="13.140625" style="57" bestFit="1" customWidth="1"/>
    <col min="3" max="8" width="13.5703125" style="57" customWidth="1"/>
    <col min="9" max="10" width="12.140625" style="57" bestFit="1" customWidth="1"/>
    <col min="11" max="25" width="9.140625" style="57"/>
    <col min="26" max="26" width="13.140625" style="57" customWidth="1"/>
    <col min="27" max="16384" width="9.140625" style="57"/>
  </cols>
  <sheetData>
    <row r="1" spans="1:10" ht="15.75" x14ac:dyDescent="0.25">
      <c r="A1" s="54" t="s">
        <v>250</v>
      </c>
      <c r="B1" s="54"/>
      <c r="C1" s="54"/>
      <c r="D1" s="54"/>
      <c r="E1" s="54"/>
      <c r="F1" s="54"/>
      <c r="G1" s="55"/>
      <c r="H1" s="55"/>
      <c r="I1" s="56"/>
      <c r="J1" s="56"/>
    </row>
    <row r="2" spans="1:10" ht="15.75" x14ac:dyDescent="0.25">
      <c r="A2" s="54" t="s">
        <v>118</v>
      </c>
      <c r="B2" s="54"/>
      <c r="C2" s="54"/>
      <c r="D2" s="54"/>
      <c r="E2" s="54"/>
      <c r="F2" s="54"/>
      <c r="G2" s="55"/>
      <c r="H2" s="55"/>
      <c r="I2" s="56"/>
      <c r="J2" s="56"/>
    </row>
    <row r="3" spans="1:10" ht="15.75" x14ac:dyDescent="0.25">
      <c r="A3" s="54" t="s">
        <v>263</v>
      </c>
      <c r="B3" s="55"/>
      <c r="C3" s="55"/>
      <c r="D3" s="55"/>
      <c r="E3" s="55"/>
      <c r="F3" s="55"/>
      <c r="G3" s="55"/>
      <c r="H3" s="55"/>
      <c r="I3" s="56"/>
      <c r="J3" s="56"/>
    </row>
    <row r="4" spans="1:10" ht="15.75" x14ac:dyDescent="0.25">
      <c r="A4" s="55"/>
      <c r="B4" s="55"/>
      <c r="C4" s="55"/>
      <c r="D4" s="55"/>
      <c r="E4" s="55"/>
      <c r="F4" s="55"/>
      <c r="G4" s="55"/>
      <c r="H4" s="55"/>
      <c r="I4" s="56"/>
      <c r="J4" s="56"/>
    </row>
    <row r="5" spans="1:10" ht="15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</row>
    <row r="6" spans="1:10" s="60" customFormat="1" ht="15" x14ac:dyDescent="0.25">
      <c r="A6" s="134" t="s">
        <v>0</v>
      </c>
      <c r="B6" s="135"/>
      <c r="C6" s="58"/>
      <c r="D6" s="58">
        <v>1.2500000000000001E-2</v>
      </c>
      <c r="E6" s="58">
        <v>0.01</v>
      </c>
      <c r="F6" s="58">
        <v>-0.01</v>
      </c>
      <c r="G6" s="58">
        <v>0.02</v>
      </c>
      <c r="H6" s="58">
        <v>2.58E-2</v>
      </c>
      <c r="I6" s="56"/>
      <c r="J6" s="59"/>
    </row>
    <row r="7" spans="1:10" s="60" customFormat="1" ht="15" x14ac:dyDescent="0.25">
      <c r="A7" s="134" t="s">
        <v>1</v>
      </c>
      <c r="B7" s="135"/>
      <c r="C7" s="61">
        <v>40787</v>
      </c>
      <c r="D7" s="61">
        <v>40817</v>
      </c>
      <c r="E7" s="61">
        <v>40848</v>
      </c>
      <c r="F7" s="61">
        <v>40878</v>
      </c>
      <c r="G7" s="61">
        <v>40909</v>
      </c>
      <c r="H7" s="61">
        <v>40940</v>
      </c>
      <c r="I7" s="56"/>
      <c r="J7" s="62"/>
    </row>
    <row r="8" spans="1:10" s="60" customFormat="1" ht="15" x14ac:dyDescent="0.25">
      <c r="A8" s="134" t="s">
        <v>2</v>
      </c>
      <c r="B8" s="135"/>
      <c r="C8" s="144">
        <v>1.79</v>
      </c>
      <c r="D8" s="145">
        <f t="shared" ref="D8:H8" si="0">C8*(1+D6)</f>
        <v>1.8123749999999998</v>
      </c>
      <c r="E8" s="145">
        <f t="shared" si="0"/>
        <v>1.8304987499999998</v>
      </c>
      <c r="F8" s="145">
        <f t="shared" si="0"/>
        <v>1.8121937624999997</v>
      </c>
      <c r="G8" s="145">
        <f t="shared" si="0"/>
        <v>1.8484376377499998</v>
      </c>
      <c r="H8" s="145">
        <f t="shared" si="0"/>
        <v>1.89612732880395</v>
      </c>
      <c r="I8" s="56"/>
      <c r="J8" s="56"/>
    </row>
    <row r="9" spans="1:10" s="60" customFormat="1" ht="15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</row>
    <row r="10" spans="1:10" s="60" customFormat="1" ht="15" x14ac:dyDescent="0.25">
      <c r="A10" s="51" t="s">
        <v>3</v>
      </c>
      <c r="B10" s="51" t="s">
        <v>4</v>
      </c>
      <c r="C10" s="51" t="s">
        <v>5</v>
      </c>
      <c r="D10" s="51" t="s">
        <v>5</v>
      </c>
      <c r="E10" s="51" t="s">
        <v>5</v>
      </c>
      <c r="F10" s="51" t="s">
        <v>5</v>
      </c>
      <c r="G10" s="51" t="s">
        <v>5</v>
      </c>
      <c r="H10" s="51" t="s">
        <v>5</v>
      </c>
      <c r="I10" s="56"/>
      <c r="J10" s="56"/>
    </row>
    <row r="11" spans="1:10" s="60" customFormat="1" ht="15" x14ac:dyDescent="0.25">
      <c r="A11" s="52" t="s">
        <v>6</v>
      </c>
      <c r="B11" s="53">
        <v>1300</v>
      </c>
      <c r="C11" s="146">
        <f t="shared" ref="C11:H17" si="1">$B11*C$8</f>
        <v>2327</v>
      </c>
      <c r="D11" s="146">
        <f t="shared" si="1"/>
        <v>2356.0874999999996</v>
      </c>
      <c r="E11" s="146">
        <f t="shared" si="1"/>
        <v>2379.6483749999998</v>
      </c>
      <c r="F11" s="146">
        <f t="shared" si="1"/>
        <v>2355.8518912499999</v>
      </c>
      <c r="G11" s="146">
        <f t="shared" si="1"/>
        <v>2402.9689290749998</v>
      </c>
      <c r="H11" s="146">
        <f t="shared" si="1"/>
        <v>2464.9655274451347</v>
      </c>
      <c r="I11" s="56"/>
      <c r="J11" s="56"/>
    </row>
    <row r="12" spans="1:10" s="60" customFormat="1" ht="15" x14ac:dyDescent="0.25">
      <c r="A12" s="52" t="s">
        <v>7</v>
      </c>
      <c r="B12" s="53">
        <v>750</v>
      </c>
      <c r="C12" s="146">
        <f t="shared" si="1"/>
        <v>1342.5</v>
      </c>
      <c r="D12" s="146">
        <f t="shared" si="1"/>
        <v>1359.2812499999998</v>
      </c>
      <c r="E12" s="146">
        <f t="shared" si="1"/>
        <v>1372.8740624999998</v>
      </c>
      <c r="F12" s="146">
        <f>$B12*F$8</f>
        <v>1359.1453218749998</v>
      </c>
      <c r="G12" s="146">
        <f t="shared" si="1"/>
        <v>1386.3282283125</v>
      </c>
      <c r="H12" s="146">
        <f t="shared" si="1"/>
        <v>1422.0954966029624</v>
      </c>
      <c r="I12" s="56"/>
      <c r="J12" s="56"/>
    </row>
    <row r="13" spans="1:10" s="60" customFormat="1" ht="15" x14ac:dyDescent="0.25">
      <c r="A13" s="52" t="s">
        <v>8</v>
      </c>
      <c r="B13" s="53">
        <v>80</v>
      </c>
      <c r="C13" s="146">
        <f t="shared" si="1"/>
        <v>143.19999999999999</v>
      </c>
      <c r="D13" s="146">
        <f t="shared" si="1"/>
        <v>144.98999999999998</v>
      </c>
      <c r="E13" s="146">
        <f t="shared" si="1"/>
        <v>146.43989999999999</v>
      </c>
      <c r="F13" s="146">
        <f t="shared" si="1"/>
        <v>144.97550099999998</v>
      </c>
      <c r="G13" s="146">
        <f t="shared" si="1"/>
        <v>147.87501101999999</v>
      </c>
      <c r="H13" s="146">
        <f t="shared" si="1"/>
        <v>151.690186304316</v>
      </c>
      <c r="I13" s="56"/>
      <c r="J13" s="56"/>
    </row>
    <row r="14" spans="1:10" s="60" customFormat="1" ht="15" x14ac:dyDescent="0.25">
      <c r="A14" s="52" t="s">
        <v>9</v>
      </c>
      <c r="B14" s="53">
        <v>135</v>
      </c>
      <c r="C14" s="146">
        <f t="shared" si="1"/>
        <v>241.65</v>
      </c>
      <c r="D14" s="146">
        <f t="shared" si="1"/>
        <v>244.67062499999997</v>
      </c>
      <c r="E14" s="146">
        <f t="shared" si="1"/>
        <v>247.11733124999998</v>
      </c>
      <c r="F14" s="146">
        <f t="shared" si="1"/>
        <v>244.64615793749996</v>
      </c>
      <c r="G14" s="146">
        <f t="shared" si="1"/>
        <v>249.53908109624999</v>
      </c>
      <c r="H14" s="146">
        <f t="shared" si="1"/>
        <v>255.97718938853325</v>
      </c>
      <c r="I14" s="56"/>
      <c r="J14" s="56"/>
    </row>
    <row r="15" spans="1:10" s="60" customFormat="1" ht="15" x14ac:dyDescent="0.25">
      <c r="A15" s="52" t="s">
        <v>10</v>
      </c>
      <c r="B15" s="53">
        <v>255</v>
      </c>
      <c r="C15" s="146">
        <f t="shared" si="1"/>
        <v>456.45</v>
      </c>
      <c r="D15" s="146">
        <f t="shared" si="1"/>
        <v>462.15562499999999</v>
      </c>
      <c r="E15" s="146">
        <f t="shared" si="1"/>
        <v>466.77718124999996</v>
      </c>
      <c r="F15" s="146">
        <f t="shared" si="1"/>
        <v>462.10940943749995</v>
      </c>
      <c r="G15" s="146">
        <f t="shared" si="1"/>
        <v>471.35159762624994</v>
      </c>
      <c r="H15" s="146">
        <f t="shared" si="1"/>
        <v>483.51246884500722</v>
      </c>
      <c r="I15" s="56"/>
      <c r="J15" s="56"/>
    </row>
    <row r="16" spans="1:10" s="60" customFormat="1" ht="15" x14ac:dyDescent="0.25">
      <c r="A16" s="52" t="s">
        <v>11</v>
      </c>
      <c r="B16" s="53">
        <v>500</v>
      </c>
      <c r="C16" s="146">
        <f t="shared" si="1"/>
        <v>895</v>
      </c>
      <c r="D16" s="146">
        <f t="shared" si="1"/>
        <v>906.18749999999989</v>
      </c>
      <c r="E16" s="146">
        <f t="shared" si="1"/>
        <v>915.24937499999987</v>
      </c>
      <c r="F16" s="146">
        <f t="shared" si="1"/>
        <v>906.09688124999991</v>
      </c>
      <c r="G16" s="146">
        <f t="shared" si="1"/>
        <v>924.2188188749999</v>
      </c>
      <c r="H16" s="146">
        <f t="shared" si="1"/>
        <v>948.06366440197496</v>
      </c>
      <c r="I16" s="56"/>
      <c r="J16" s="56"/>
    </row>
    <row r="17" spans="1:12" s="60" customFormat="1" ht="15" x14ac:dyDescent="0.25">
      <c r="A17" s="52" t="s">
        <v>12</v>
      </c>
      <c r="B17" s="53">
        <v>300</v>
      </c>
      <c r="C17" s="146">
        <f t="shared" si="1"/>
        <v>537</v>
      </c>
      <c r="D17" s="146">
        <f t="shared" si="1"/>
        <v>543.71249999999998</v>
      </c>
      <c r="E17" s="146">
        <f t="shared" si="1"/>
        <v>549.1496249999999</v>
      </c>
      <c r="F17" s="146">
        <f t="shared" si="1"/>
        <v>543.65812874999995</v>
      </c>
      <c r="G17" s="146">
        <f t="shared" si="1"/>
        <v>554.53129132499998</v>
      </c>
      <c r="H17" s="146">
        <f t="shared" si="1"/>
        <v>568.83819864118504</v>
      </c>
      <c r="I17" s="56"/>
      <c r="J17" s="56"/>
    </row>
    <row r="18" spans="1:12" s="60" customFormat="1" ht="15" x14ac:dyDescent="0.25">
      <c r="A18" s="56"/>
      <c r="B18" s="63" t="s">
        <v>13</v>
      </c>
      <c r="C18" s="147">
        <f>SUM(C11:C17)</f>
        <v>5942.8</v>
      </c>
      <c r="D18" s="147">
        <f>SUM(D11:D17)</f>
        <v>6017.0849999999991</v>
      </c>
      <c r="E18" s="147">
        <f>SUM(E11:E17)</f>
        <v>6077.2558499999996</v>
      </c>
      <c r="F18" s="147">
        <f>SUM(F11:F17)</f>
        <v>6016.4832914999997</v>
      </c>
      <c r="G18" s="147">
        <f>SUM(G11:G17)</f>
        <v>6136.8129573299993</v>
      </c>
      <c r="H18" s="147">
        <f>SUM(H11:H17)</f>
        <v>6295.1427316291138</v>
      </c>
      <c r="I18" s="56"/>
      <c r="J18" s="56"/>
    </row>
    <row r="19" spans="1:12" x14ac:dyDescent="0.2">
      <c r="K19" s="60"/>
      <c r="L19" s="60"/>
    </row>
    <row r="20" spans="1:12" x14ac:dyDescent="0.2">
      <c r="K20" s="60"/>
      <c r="L20" s="60"/>
    </row>
    <row r="21" spans="1:12" x14ac:dyDescent="0.2">
      <c r="K21" s="60"/>
      <c r="L21" s="60"/>
    </row>
    <row r="22" spans="1:12" x14ac:dyDescent="0.2">
      <c r="K22" s="60"/>
      <c r="L22" s="60"/>
    </row>
    <row r="23" spans="1:12" x14ac:dyDescent="0.2">
      <c r="K23" s="60"/>
      <c r="L23" s="60"/>
    </row>
    <row r="24" spans="1:12" ht="15.75" x14ac:dyDescent="0.25">
      <c r="A24" s="64" t="s">
        <v>251</v>
      </c>
      <c r="K24" s="60"/>
      <c r="L24" s="60"/>
    </row>
    <row r="25" spans="1:12" ht="15.75" x14ac:dyDescent="0.25">
      <c r="A25" s="64" t="s">
        <v>252</v>
      </c>
    </row>
  </sheetData>
  <mergeCells count="3">
    <mergeCell ref="A6:B6"/>
    <mergeCell ref="A7:B7"/>
    <mergeCell ref="A8:B8"/>
  </mergeCells>
  <pageMargins left="0.78740157499999996" right="0.33" top="0.984251969" bottom="0.984251969" header="0.49212598499999999" footer="0.49212598499999999"/>
  <pageSetup paperSize="9" scale="53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40"/>
  <sheetViews>
    <sheetView showGridLines="0" tabSelected="1" zoomScaleNormal="100" workbookViewId="0">
      <selection activeCell="Q30" sqref="Q30"/>
    </sheetView>
  </sheetViews>
  <sheetFormatPr defaultRowHeight="15" x14ac:dyDescent="0.25"/>
  <cols>
    <col min="1" max="1" width="10" bestFit="1" customWidth="1"/>
    <col min="2" max="2" width="13.5703125" style="3" customWidth="1"/>
    <col min="3" max="3" width="11.5703125" bestFit="1" customWidth="1"/>
    <col min="4" max="4" width="9.85546875" bestFit="1" customWidth="1"/>
    <col min="5" max="6" width="11.140625" bestFit="1" customWidth="1"/>
    <col min="7" max="7" width="12.7109375" bestFit="1" customWidth="1"/>
    <col min="8" max="8" width="6" style="3" customWidth="1"/>
    <col min="9" max="9" width="15" bestFit="1" customWidth="1"/>
    <col min="10" max="10" width="4.85546875" bestFit="1" customWidth="1"/>
    <col min="11" max="11" width="5.5703125" bestFit="1" customWidth="1"/>
    <col min="13" max="13" width="18" bestFit="1" customWidth="1"/>
    <col min="14" max="14" width="19.85546875" bestFit="1" customWidth="1"/>
    <col min="15" max="17" width="12.85546875" bestFit="1" customWidth="1"/>
    <col min="18" max="18" width="12.7109375" bestFit="1" customWidth="1"/>
    <col min="19" max="19" width="14.42578125" bestFit="1" customWidth="1"/>
    <col min="20" max="20" width="8.28515625" bestFit="1" customWidth="1"/>
    <col min="21" max="21" width="11" bestFit="1" customWidth="1"/>
  </cols>
  <sheetData>
    <row r="1" spans="1:19" s="14" customFormat="1" x14ac:dyDescent="0.25">
      <c r="A1" s="17" t="s">
        <v>259</v>
      </c>
      <c r="B1" s="17"/>
      <c r="C1" s="17"/>
      <c r="D1" s="17"/>
      <c r="E1" s="17"/>
      <c r="F1" s="17"/>
      <c r="G1" s="17"/>
      <c r="H1" s="18"/>
    </row>
    <row r="2" spans="1:19" s="14" customFormat="1" x14ac:dyDescent="0.25">
      <c r="A2" s="17" t="s">
        <v>124</v>
      </c>
      <c r="B2" s="17"/>
      <c r="C2" s="17"/>
      <c r="D2" s="17"/>
      <c r="E2" s="17"/>
      <c r="F2" s="17"/>
      <c r="G2" s="17"/>
      <c r="H2" s="18"/>
      <c r="M2"/>
      <c r="N2"/>
    </row>
    <row r="4" spans="1:19" x14ac:dyDescent="0.25">
      <c r="A4" s="48" t="s">
        <v>72</v>
      </c>
      <c r="B4" s="48" t="s">
        <v>15</v>
      </c>
      <c r="C4" s="48" t="s">
        <v>73</v>
      </c>
      <c r="D4" s="48" t="s">
        <v>74</v>
      </c>
      <c r="E4" s="48" t="s">
        <v>39</v>
      </c>
      <c r="F4" s="48" t="s">
        <v>75</v>
      </c>
      <c r="G4" s="48" t="s">
        <v>76</v>
      </c>
      <c r="H4" s="48" t="s">
        <v>77</v>
      </c>
      <c r="I4" s="48" t="s">
        <v>119</v>
      </c>
      <c r="J4" s="48" t="s">
        <v>78</v>
      </c>
      <c r="K4" s="48" t="s">
        <v>79</v>
      </c>
      <c r="M4" s="153" t="s">
        <v>267</v>
      </c>
      <c r="N4" s="153" t="s">
        <v>268</v>
      </c>
    </row>
    <row r="5" spans="1:19" x14ac:dyDescent="0.25">
      <c r="A5" s="8" t="s">
        <v>80</v>
      </c>
      <c r="B5" s="9">
        <v>42656</v>
      </c>
      <c r="C5" s="8" t="s">
        <v>81</v>
      </c>
      <c r="D5" s="8" t="s">
        <v>37</v>
      </c>
      <c r="E5" s="8" t="s">
        <v>82</v>
      </c>
      <c r="F5" s="8" t="s">
        <v>83</v>
      </c>
      <c r="G5" s="10">
        <v>65.22</v>
      </c>
      <c r="H5" s="11">
        <v>45</v>
      </c>
      <c r="I5" s="12">
        <f t="shared" ref="I5:I40" si="0">G5*H5</f>
        <v>2934.9</v>
      </c>
      <c r="J5" s="13">
        <f t="shared" ref="J5:J40" si="1">MONTH(B5)</f>
        <v>10</v>
      </c>
      <c r="K5" s="8">
        <f t="shared" ref="K5:K40" si="2">YEAR(B5)</f>
        <v>2016</v>
      </c>
      <c r="M5" s="153" t="s">
        <v>270</v>
      </c>
      <c r="N5" t="s">
        <v>36</v>
      </c>
      <c r="O5" t="s">
        <v>37</v>
      </c>
      <c r="P5" t="s">
        <v>96</v>
      </c>
      <c r="Q5" t="s">
        <v>108</v>
      </c>
      <c r="R5" t="s">
        <v>38</v>
      </c>
      <c r="S5" t="s">
        <v>269</v>
      </c>
    </row>
    <row r="6" spans="1:19" x14ac:dyDescent="0.25">
      <c r="A6" s="8" t="s">
        <v>84</v>
      </c>
      <c r="B6" s="9">
        <v>42657</v>
      </c>
      <c r="C6" s="8" t="s">
        <v>85</v>
      </c>
      <c r="D6" s="8" t="s">
        <v>36</v>
      </c>
      <c r="E6" s="8" t="s">
        <v>86</v>
      </c>
      <c r="F6" s="8" t="s">
        <v>87</v>
      </c>
      <c r="G6" s="10">
        <v>3270</v>
      </c>
      <c r="H6" s="11">
        <v>12</v>
      </c>
      <c r="I6" s="12">
        <f t="shared" si="0"/>
        <v>39240</v>
      </c>
      <c r="J6" s="13">
        <f t="shared" si="1"/>
        <v>10</v>
      </c>
      <c r="K6" s="8">
        <f t="shared" si="2"/>
        <v>2016</v>
      </c>
      <c r="M6" s="154" t="s">
        <v>98</v>
      </c>
      <c r="N6" s="155">
        <v>22890</v>
      </c>
      <c r="O6" s="155">
        <v>47180</v>
      </c>
      <c r="P6" s="155">
        <v>102150</v>
      </c>
      <c r="Q6" s="155">
        <v>114174.08</v>
      </c>
      <c r="R6" s="155"/>
      <c r="S6" s="155">
        <v>286394.08</v>
      </c>
    </row>
    <row r="7" spans="1:19" x14ac:dyDescent="0.25">
      <c r="A7" s="8" t="s">
        <v>88</v>
      </c>
      <c r="B7" s="9">
        <v>42658</v>
      </c>
      <c r="C7" s="8" t="s">
        <v>89</v>
      </c>
      <c r="D7" s="8" t="s">
        <v>37</v>
      </c>
      <c r="E7" s="8" t="s">
        <v>82</v>
      </c>
      <c r="F7" s="8" t="s">
        <v>90</v>
      </c>
      <c r="G7" s="10">
        <v>1685</v>
      </c>
      <c r="H7" s="11">
        <v>75</v>
      </c>
      <c r="I7" s="12">
        <f t="shared" si="0"/>
        <v>126375</v>
      </c>
      <c r="J7" s="13">
        <f t="shared" si="1"/>
        <v>10</v>
      </c>
      <c r="K7" s="8">
        <f t="shared" si="2"/>
        <v>2016</v>
      </c>
      <c r="M7" s="154" t="s">
        <v>84</v>
      </c>
      <c r="N7" s="155">
        <v>77978.7</v>
      </c>
      <c r="O7" s="155"/>
      <c r="P7" s="155">
        <v>19279.05</v>
      </c>
      <c r="Q7" s="155"/>
      <c r="R7" s="155">
        <v>36080</v>
      </c>
      <c r="S7" s="155">
        <v>133337.75</v>
      </c>
    </row>
    <row r="8" spans="1:19" x14ac:dyDescent="0.25">
      <c r="A8" s="8" t="s">
        <v>88</v>
      </c>
      <c r="B8" s="9">
        <v>42685</v>
      </c>
      <c r="C8" s="8" t="s">
        <v>81</v>
      </c>
      <c r="D8" s="8" t="s">
        <v>37</v>
      </c>
      <c r="E8" s="8" t="s">
        <v>91</v>
      </c>
      <c r="F8" s="8" t="s">
        <v>92</v>
      </c>
      <c r="G8" s="10">
        <v>2750</v>
      </c>
      <c r="H8" s="11">
        <v>10</v>
      </c>
      <c r="I8" s="12">
        <f t="shared" si="0"/>
        <v>27500</v>
      </c>
      <c r="J8" s="13">
        <f t="shared" si="1"/>
        <v>11</v>
      </c>
      <c r="K8" s="8">
        <f t="shared" si="2"/>
        <v>2016</v>
      </c>
      <c r="M8" s="154" t="s">
        <v>88</v>
      </c>
      <c r="N8" s="155"/>
      <c r="O8" s="155">
        <v>160675</v>
      </c>
      <c r="P8" s="155"/>
      <c r="Q8" s="155"/>
      <c r="R8" s="155">
        <v>48000</v>
      </c>
      <c r="S8" s="155">
        <v>208675</v>
      </c>
    </row>
    <row r="9" spans="1:19" x14ac:dyDescent="0.25">
      <c r="A9" s="8" t="s">
        <v>84</v>
      </c>
      <c r="B9" s="9">
        <v>42690</v>
      </c>
      <c r="C9" s="8" t="s">
        <v>93</v>
      </c>
      <c r="D9" s="8" t="s">
        <v>38</v>
      </c>
      <c r="E9" s="8" t="s">
        <v>82</v>
      </c>
      <c r="F9" s="8" t="s">
        <v>94</v>
      </c>
      <c r="G9" s="10">
        <v>451</v>
      </c>
      <c r="H9" s="11">
        <v>80</v>
      </c>
      <c r="I9" s="12">
        <f t="shared" si="0"/>
        <v>36080</v>
      </c>
      <c r="J9" s="13">
        <f t="shared" si="1"/>
        <v>11</v>
      </c>
      <c r="K9" s="8">
        <f t="shared" si="2"/>
        <v>2016</v>
      </c>
      <c r="M9" s="154" t="s">
        <v>103</v>
      </c>
      <c r="N9" s="155">
        <v>42489.380000000005</v>
      </c>
      <c r="O9" s="155">
        <v>25275</v>
      </c>
      <c r="P9" s="155">
        <v>27800.850000000002</v>
      </c>
      <c r="Q9" s="155">
        <v>13695</v>
      </c>
      <c r="R9" s="155"/>
      <c r="S9" s="155">
        <v>109260.23000000001</v>
      </c>
    </row>
    <row r="10" spans="1:19" x14ac:dyDescent="0.25">
      <c r="A10" s="8" t="s">
        <v>84</v>
      </c>
      <c r="B10" s="9">
        <v>42691</v>
      </c>
      <c r="C10" s="8" t="s">
        <v>95</v>
      </c>
      <c r="D10" s="8" t="s">
        <v>96</v>
      </c>
      <c r="E10" s="8" t="s">
        <v>91</v>
      </c>
      <c r="F10" s="8" t="s">
        <v>97</v>
      </c>
      <c r="G10" s="10">
        <v>1285.27</v>
      </c>
      <c r="H10" s="11">
        <v>15</v>
      </c>
      <c r="I10" s="12">
        <f t="shared" si="0"/>
        <v>19279.05</v>
      </c>
      <c r="J10" s="13">
        <f t="shared" si="1"/>
        <v>11</v>
      </c>
      <c r="K10" s="8">
        <f t="shared" si="2"/>
        <v>2016</v>
      </c>
      <c r="M10" s="154" t="s">
        <v>100</v>
      </c>
      <c r="N10" s="155">
        <v>30330</v>
      </c>
      <c r="O10" s="155"/>
      <c r="P10" s="155">
        <v>46250</v>
      </c>
      <c r="Q10" s="155">
        <v>20750</v>
      </c>
      <c r="R10" s="155">
        <v>31350</v>
      </c>
      <c r="S10" s="155">
        <v>128680</v>
      </c>
    </row>
    <row r="11" spans="1:19" x14ac:dyDescent="0.25">
      <c r="A11" s="8" t="s">
        <v>98</v>
      </c>
      <c r="B11" s="9">
        <v>42691</v>
      </c>
      <c r="C11" s="8" t="s">
        <v>99</v>
      </c>
      <c r="D11" s="8" t="s">
        <v>96</v>
      </c>
      <c r="E11" s="8" t="s">
        <v>91</v>
      </c>
      <c r="F11" s="8" t="s">
        <v>35</v>
      </c>
      <c r="G11" s="10">
        <v>2358</v>
      </c>
      <c r="H11" s="11">
        <v>25</v>
      </c>
      <c r="I11" s="12">
        <f t="shared" si="0"/>
        <v>58950</v>
      </c>
      <c r="J11" s="13">
        <f t="shared" si="1"/>
        <v>11</v>
      </c>
      <c r="K11" s="8">
        <f t="shared" si="2"/>
        <v>2016</v>
      </c>
      <c r="M11" s="154" t="s">
        <v>80</v>
      </c>
      <c r="N11" s="155">
        <v>36495.9</v>
      </c>
      <c r="O11" s="155">
        <v>35934.9</v>
      </c>
      <c r="P11" s="155">
        <v>70740</v>
      </c>
      <c r="Q11" s="155"/>
      <c r="R11" s="155"/>
      <c r="S11" s="155">
        <v>143170.79999999999</v>
      </c>
    </row>
    <row r="12" spans="1:19" x14ac:dyDescent="0.25">
      <c r="A12" s="8" t="s">
        <v>100</v>
      </c>
      <c r="B12" s="9">
        <v>42695</v>
      </c>
      <c r="C12" s="8" t="s">
        <v>101</v>
      </c>
      <c r="D12" s="8" t="s">
        <v>36</v>
      </c>
      <c r="E12" s="8" t="s">
        <v>82</v>
      </c>
      <c r="F12" s="8" t="s">
        <v>90</v>
      </c>
      <c r="G12" s="10">
        <v>1685</v>
      </c>
      <c r="H12" s="11">
        <v>18</v>
      </c>
      <c r="I12" s="12">
        <f t="shared" si="0"/>
        <v>30330</v>
      </c>
      <c r="J12" s="13">
        <f t="shared" si="1"/>
        <v>11</v>
      </c>
      <c r="K12" s="8">
        <f t="shared" si="2"/>
        <v>2016</v>
      </c>
      <c r="M12" s="154" t="s">
        <v>109</v>
      </c>
      <c r="N12" s="155">
        <v>82987</v>
      </c>
      <c r="O12" s="155"/>
      <c r="P12" s="155"/>
      <c r="Q12" s="155">
        <v>33750</v>
      </c>
      <c r="R12" s="155">
        <v>36080</v>
      </c>
      <c r="S12" s="155">
        <v>152817</v>
      </c>
    </row>
    <row r="13" spans="1:19" x14ac:dyDescent="0.25">
      <c r="A13" s="8" t="s">
        <v>100</v>
      </c>
      <c r="B13" s="9">
        <v>42706</v>
      </c>
      <c r="C13" s="8" t="s">
        <v>95</v>
      </c>
      <c r="D13" s="8" t="s">
        <v>96</v>
      </c>
      <c r="E13" s="8" t="s">
        <v>91</v>
      </c>
      <c r="F13" s="8" t="s">
        <v>92</v>
      </c>
      <c r="G13" s="10">
        <v>1850</v>
      </c>
      <c r="H13" s="11">
        <v>25</v>
      </c>
      <c r="I13" s="12">
        <f t="shared" si="0"/>
        <v>46250</v>
      </c>
      <c r="J13" s="13">
        <f t="shared" si="1"/>
        <v>12</v>
      </c>
      <c r="K13" s="8">
        <f t="shared" si="2"/>
        <v>2016</v>
      </c>
      <c r="M13" s="154" t="s">
        <v>269</v>
      </c>
      <c r="N13" s="156">
        <v>293170.98</v>
      </c>
      <c r="O13" s="156">
        <v>269064.90000000002</v>
      </c>
      <c r="P13" s="156">
        <v>266219.90000000002</v>
      </c>
      <c r="Q13" s="156">
        <v>182369.08000000002</v>
      </c>
      <c r="R13" s="156">
        <v>151510</v>
      </c>
      <c r="S13" s="156">
        <v>1162334.8600000001</v>
      </c>
    </row>
    <row r="14" spans="1:19" x14ac:dyDescent="0.25">
      <c r="A14" s="8" t="s">
        <v>88</v>
      </c>
      <c r="B14" s="9">
        <v>42713</v>
      </c>
      <c r="C14" s="8" t="s">
        <v>102</v>
      </c>
      <c r="D14" s="8" t="s">
        <v>38</v>
      </c>
      <c r="E14" s="8" t="s">
        <v>86</v>
      </c>
      <c r="F14" s="8" t="s">
        <v>87</v>
      </c>
      <c r="G14" s="10">
        <v>4800</v>
      </c>
      <c r="H14" s="11">
        <v>10</v>
      </c>
      <c r="I14" s="12">
        <f t="shared" si="0"/>
        <v>48000</v>
      </c>
      <c r="J14" s="13">
        <f t="shared" si="1"/>
        <v>12</v>
      </c>
      <c r="K14" s="8">
        <f t="shared" si="2"/>
        <v>2016</v>
      </c>
    </row>
    <row r="15" spans="1:19" x14ac:dyDescent="0.25">
      <c r="A15" s="8" t="s">
        <v>80</v>
      </c>
      <c r="B15" s="9">
        <v>42720</v>
      </c>
      <c r="C15" s="8" t="s">
        <v>95</v>
      </c>
      <c r="D15" s="8" t="s">
        <v>96</v>
      </c>
      <c r="E15" s="8" t="s">
        <v>91</v>
      </c>
      <c r="F15" s="8" t="s">
        <v>35</v>
      </c>
      <c r="G15" s="10">
        <v>2358</v>
      </c>
      <c r="H15" s="11">
        <v>30</v>
      </c>
      <c r="I15" s="12">
        <f t="shared" si="0"/>
        <v>70740</v>
      </c>
      <c r="J15" s="13">
        <f t="shared" si="1"/>
        <v>12</v>
      </c>
      <c r="K15" s="8">
        <f t="shared" si="2"/>
        <v>2016</v>
      </c>
    </row>
    <row r="16" spans="1:19" x14ac:dyDescent="0.25">
      <c r="A16" s="8" t="s">
        <v>103</v>
      </c>
      <c r="B16" s="9">
        <v>42736</v>
      </c>
      <c r="C16" s="8" t="s">
        <v>104</v>
      </c>
      <c r="D16" s="8" t="s">
        <v>36</v>
      </c>
      <c r="E16" s="8" t="s">
        <v>86</v>
      </c>
      <c r="F16" s="8" t="s">
        <v>87</v>
      </c>
      <c r="G16" s="10">
        <v>3270</v>
      </c>
      <c r="H16" s="11">
        <v>4</v>
      </c>
      <c r="I16" s="12">
        <f t="shared" si="0"/>
        <v>13080</v>
      </c>
      <c r="J16" s="13">
        <f t="shared" si="1"/>
        <v>1</v>
      </c>
      <c r="K16" s="8">
        <f t="shared" si="2"/>
        <v>2017</v>
      </c>
    </row>
    <row r="17" spans="1:11" x14ac:dyDescent="0.25">
      <c r="A17" s="8" t="s">
        <v>80</v>
      </c>
      <c r="B17" s="9">
        <v>42736</v>
      </c>
      <c r="C17" s="8" t="s">
        <v>101</v>
      </c>
      <c r="D17" s="8" t="s">
        <v>36</v>
      </c>
      <c r="E17" s="8" t="s">
        <v>105</v>
      </c>
      <c r="F17" s="8" t="s">
        <v>106</v>
      </c>
      <c r="G17" s="10">
        <v>73.150000000000006</v>
      </c>
      <c r="H17" s="11">
        <v>87</v>
      </c>
      <c r="I17" s="12">
        <f t="shared" si="0"/>
        <v>6364.05</v>
      </c>
      <c r="J17" s="13">
        <f t="shared" si="1"/>
        <v>1</v>
      </c>
      <c r="K17" s="8">
        <f t="shared" si="2"/>
        <v>2017</v>
      </c>
    </row>
    <row r="18" spans="1:11" x14ac:dyDescent="0.25">
      <c r="A18" s="8" t="s">
        <v>98</v>
      </c>
      <c r="B18" s="9">
        <v>42736</v>
      </c>
      <c r="C18" s="8" t="s">
        <v>107</v>
      </c>
      <c r="D18" s="8" t="s">
        <v>108</v>
      </c>
      <c r="E18" s="8" t="s">
        <v>82</v>
      </c>
      <c r="F18" s="8" t="s">
        <v>83</v>
      </c>
      <c r="G18" s="10">
        <v>65.22</v>
      </c>
      <c r="H18" s="11">
        <v>64</v>
      </c>
      <c r="I18" s="12">
        <f t="shared" si="0"/>
        <v>4174.08</v>
      </c>
      <c r="J18" s="13">
        <f t="shared" si="1"/>
        <v>1</v>
      </c>
      <c r="K18" s="8">
        <f t="shared" si="2"/>
        <v>2017</v>
      </c>
    </row>
    <row r="19" spans="1:11" x14ac:dyDescent="0.25">
      <c r="A19" s="8" t="s">
        <v>109</v>
      </c>
      <c r="B19" s="9">
        <v>42736</v>
      </c>
      <c r="C19" s="8" t="s">
        <v>110</v>
      </c>
      <c r="D19" s="8" t="s">
        <v>108</v>
      </c>
      <c r="E19" s="8" t="s">
        <v>105</v>
      </c>
      <c r="F19" s="8" t="s">
        <v>111</v>
      </c>
      <c r="G19" s="10">
        <v>1250</v>
      </c>
      <c r="H19" s="11">
        <v>27</v>
      </c>
      <c r="I19" s="12">
        <f t="shared" si="0"/>
        <v>33750</v>
      </c>
      <c r="J19" s="13">
        <f t="shared" si="1"/>
        <v>1</v>
      </c>
      <c r="K19" s="8">
        <f t="shared" si="2"/>
        <v>2017</v>
      </c>
    </row>
    <row r="20" spans="1:11" x14ac:dyDescent="0.25">
      <c r="A20" s="8" t="s">
        <v>80</v>
      </c>
      <c r="B20" s="9">
        <v>42736</v>
      </c>
      <c r="C20" s="8" t="s">
        <v>101</v>
      </c>
      <c r="D20" s="8" t="s">
        <v>36</v>
      </c>
      <c r="E20" s="8" t="s">
        <v>86</v>
      </c>
      <c r="F20" s="8" t="s">
        <v>87</v>
      </c>
      <c r="G20" s="10">
        <v>3270</v>
      </c>
      <c r="H20" s="11">
        <v>7</v>
      </c>
      <c r="I20" s="12">
        <f t="shared" si="0"/>
        <v>22890</v>
      </c>
      <c r="J20" s="13">
        <f t="shared" si="1"/>
        <v>1</v>
      </c>
      <c r="K20" s="8">
        <f t="shared" si="2"/>
        <v>2017</v>
      </c>
    </row>
    <row r="21" spans="1:11" x14ac:dyDescent="0.25">
      <c r="A21" s="8" t="s">
        <v>98</v>
      </c>
      <c r="B21" s="9">
        <v>42737</v>
      </c>
      <c r="C21" s="8" t="s">
        <v>110</v>
      </c>
      <c r="D21" s="8" t="s">
        <v>108</v>
      </c>
      <c r="E21" s="8" t="s">
        <v>91</v>
      </c>
      <c r="F21" s="8" t="s">
        <v>35</v>
      </c>
      <c r="G21" s="10">
        <v>2200</v>
      </c>
      <c r="H21" s="11">
        <v>50</v>
      </c>
      <c r="I21" s="12">
        <f t="shared" si="0"/>
        <v>110000</v>
      </c>
      <c r="J21" s="13">
        <f t="shared" si="1"/>
        <v>1</v>
      </c>
      <c r="K21" s="8">
        <f t="shared" si="2"/>
        <v>2017</v>
      </c>
    </row>
    <row r="22" spans="1:11" x14ac:dyDescent="0.25">
      <c r="A22" s="8" t="s">
        <v>88</v>
      </c>
      <c r="B22" s="9">
        <v>42749</v>
      </c>
      <c r="C22" s="8" t="s">
        <v>81</v>
      </c>
      <c r="D22" s="8" t="s">
        <v>37</v>
      </c>
      <c r="E22" s="8" t="s">
        <v>86</v>
      </c>
      <c r="F22" s="8" t="s">
        <v>112</v>
      </c>
      <c r="G22" s="10">
        <v>850</v>
      </c>
      <c r="H22" s="11">
        <v>8</v>
      </c>
      <c r="I22" s="12">
        <f t="shared" si="0"/>
        <v>6800</v>
      </c>
      <c r="J22" s="13">
        <f t="shared" si="1"/>
        <v>1</v>
      </c>
      <c r="K22" s="8">
        <f t="shared" si="2"/>
        <v>2017</v>
      </c>
    </row>
    <row r="23" spans="1:11" x14ac:dyDescent="0.25">
      <c r="A23" s="8" t="s">
        <v>98</v>
      </c>
      <c r="B23" s="9">
        <v>42753</v>
      </c>
      <c r="C23" s="8" t="s">
        <v>104</v>
      </c>
      <c r="D23" s="8" t="s">
        <v>36</v>
      </c>
      <c r="E23" s="8" t="s">
        <v>86</v>
      </c>
      <c r="F23" s="8" t="s">
        <v>87</v>
      </c>
      <c r="G23" s="10">
        <v>3270</v>
      </c>
      <c r="H23" s="11">
        <v>7</v>
      </c>
      <c r="I23" s="12">
        <f t="shared" si="0"/>
        <v>22890</v>
      </c>
      <c r="J23" s="13">
        <f t="shared" si="1"/>
        <v>1</v>
      </c>
      <c r="K23" s="8">
        <f t="shared" si="2"/>
        <v>2017</v>
      </c>
    </row>
    <row r="24" spans="1:11" x14ac:dyDescent="0.25">
      <c r="A24" s="8" t="s">
        <v>109</v>
      </c>
      <c r="B24" s="9">
        <v>42757</v>
      </c>
      <c r="C24" s="8" t="s">
        <v>104</v>
      </c>
      <c r="D24" s="8" t="s">
        <v>36</v>
      </c>
      <c r="E24" s="8" t="s">
        <v>105</v>
      </c>
      <c r="F24" s="8" t="s">
        <v>111</v>
      </c>
      <c r="G24" s="10">
        <v>1250</v>
      </c>
      <c r="H24" s="11">
        <v>35</v>
      </c>
      <c r="I24" s="12">
        <f t="shared" si="0"/>
        <v>43750</v>
      </c>
      <c r="J24" s="13">
        <f t="shared" si="1"/>
        <v>1</v>
      </c>
      <c r="K24" s="8">
        <f t="shared" si="2"/>
        <v>2017</v>
      </c>
    </row>
    <row r="25" spans="1:11" x14ac:dyDescent="0.25">
      <c r="A25" s="8" t="s">
        <v>109</v>
      </c>
      <c r="B25" s="9">
        <v>42761</v>
      </c>
      <c r="C25" s="8" t="s">
        <v>102</v>
      </c>
      <c r="D25" s="8" t="s">
        <v>38</v>
      </c>
      <c r="E25" s="8" t="s">
        <v>91</v>
      </c>
      <c r="F25" s="8" t="s">
        <v>97</v>
      </c>
      <c r="G25" s="10">
        <v>685</v>
      </c>
      <c r="H25" s="11">
        <v>18</v>
      </c>
      <c r="I25" s="12">
        <f t="shared" si="0"/>
        <v>12330</v>
      </c>
      <c r="J25" s="13">
        <f t="shared" si="1"/>
        <v>1</v>
      </c>
      <c r="K25" s="8">
        <f t="shared" si="2"/>
        <v>2017</v>
      </c>
    </row>
    <row r="26" spans="1:11" x14ac:dyDescent="0.25">
      <c r="A26" s="8" t="s">
        <v>84</v>
      </c>
      <c r="B26" s="9">
        <v>42765</v>
      </c>
      <c r="C26" s="8" t="s">
        <v>85</v>
      </c>
      <c r="D26" s="8" t="s">
        <v>36</v>
      </c>
      <c r="E26" s="8" t="s">
        <v>82</v>
      </c>
      <c r="F26" s="8" t="s">
        <v>94</v>
      </c>
      <c r="G26" s="10">
        <v>451</v>
      </c>
      <c r="H26" s="11">
        <v>70</v>
      </c>
      <c r="I26" s="12">
        <f t="shared" si="0"/>
        <v>31570</v>
      </c>
      <c r="J26" s="13">
        <f t="shared" si="1"/>
        <v>1</v>
      </c>
      <c r="K26" s="8">
        <f t="shared" si="2"/>
        <v>2017</v>
      </c>
    </row>
    <row r="27" spans="1:11" x14ac:dyDescent="0.25">
      <c r="A27" s="8" t="s">
        <v>84</v>
      </c>
      <c r="B27" s="9">
        <v>42765</v>
      </c>
      <c r="C27" s="8" t="s">
        <v>85</v>
      </c>
      <c r="D27" s="8" t="s">
        <v>36</v>
      </c>
      <c r="E27" s="8" t="s">
        <v>105</v>
      </c>
      <c r="F27" s="8" t="s">
        <v>106</v>
      </c>
      <c r="G27" s="10">
        <v>73.150000000000006</v>
      </c>
      <c r="H27" s="11">
        <v>98</v>
      </c>
      <c r="I27" s="12">
        <f t="shared" si="0"/>
        <v>7168.7000000000007</v>
      </c>
      <c r="J27" s="13">
        <f t="shared" si="1"/>
        <v>1</v>
      </c>
      <c r="K27" s="8">
        <f t="shared" si="2"/>
        <v>2017</v>
      </c>
    </row>
    <row r="28" spans="1:11" x14ac:dyDescent="0.25">
      <c r="A28" s="8" t="s">
        <v>80</v>
      </c>
      <c r="B28" s="9">
        <v>42769</v>
      </c>
      <c r="C28" s="8" t="s">
        <v>81</v>
      </c>
      <c r="D28" s="8" t="s">
        <v>37</v>
      </c>
      <c r="E28" s="8" t="s">
        <v>91</v>
      </c>
      <c r="F28" s="8" t="s">
        <v>92</v>
      </c>
      <c r="G28" s="10">
        <v>2750</v>
      </c>
      <c r="H28" s="11">
        <v>12</v>
      </c>
      <c r="I28" s="12">
        <f t="shared" si="0"/>
        <v>33000</v>
      </c>
      <c r="J28" s="13">
        <f t="shared" si="1"/>
        <v>2</v>
      </c>
      <c r="K28" s="8">
        <f t="shared" si="2"/>
        <v>2017</v>
      </c>
    </row>
    <row r="29" spans="1:11" x14ac:dyDescent="0.25">
      <c r="A29" s="8" t="s">
        <v>103</v>
      </c>
      <c r="B29" s="9">
        <v>42773</v>
      </c>
      <c r="C29" s="8" t="s">
        <v>113</v>
      </c>
      <c r="D29" s="8" t="s">
        <v>96</v>
      </c>
      <c r="E29" s="8" t="s">
        <v>86</v>
      </c>
      <c r="F29" s="8" t="s">
        <v>114</v>
      </c>
      <c r="G29" s="10">
        <v>1853.39</v>
      </c>
      <c r="H29" s="11">
        <v>15</v>
      </c>
      <c r="I29" s="12">
        <f t="shared" si="0"/>
        <v>27800.850000000002</v>
      </c>
      <c r="J29" s="13">
        <f t="shared" si="1"/>
        <v>2</v>
      </c>
      <c r="K29" s="8">
        <f t="shared" si="2"/>
        <v>2017</v>
      </c>
    </row>
    <row r="30" spans="1:11" x14ac:dyDescent="0.25">
      <c r="A30" s="8" t="s">
        <v>109</v>
      </c>
      <c r="B30" s="9">
        <v>42775</v>
      </c>
      <c r="C30" s="8" t="s">
        <v>102</v>
      </c>
      <c r="D30" s="8" t="s">
        <v>38</v>
      </c>
      <c r="E30" s="8" t="s">
        <v>105</v>
      </c>
      <c r="F30" s="8" t="s">
        <v>111</v>
      </c>
      <c r="G30" s="10">
        <v>950</v>
      </c>
      <c r="H30" s="11">
        <v>25</v>
      </c>
      <c r="I30" s="12">
        <f t="shared" si="0"/>
        <v>23750</v>
      </c>
      <c r="J30" s="13">
        <f t="shared" si="1"/>
        <v>2</v>
      </c>
      <c r="K30" s="8">
        <f t="shared" si="2"/>
        <v>2017</v>
      </c>
    </row>
    <row r="31" spans="1:11" x14ac:dyDescent="0.25">
      <c r="A31" s="8" t="s">
        <v>100</v>
      </c>
      <c r="B31" s="9">
        <v>42775</v>
      </c>
      <c r="C31" s="8" t="s">
        <v>102</v>
      </c>
      <c r="D31" s="8" t="s">
        <v>38</v>
      </c>
      <c r="E31" s="8" t="s">
        <v>105</v>
      </c>
      <c r="F31" s="8" t="s">
        <v>111</v>
      </c>
      <c r="G31" s="10">
        <v>950</v>
      </c>
      <c r="H31" s="11">
        <v>33</v>
      </c>
      <c r="I31" s="12">
        <f t="shared" si="0"/>
        <v>31350</v>
      </c>
      <c r="J31" s="13">
        <f t="shared" si="1"/>
        <v>2</v>
      </c>
      <c r="K31" s="8">
        <f t="shared" si="2"/>
        <v>2017</v>
      </c>
    </row>
    <row r="32" spans="1:11" x14ac:dyDescent="0.25">
      <c r="A32" s="8" t="s">
        <v>109</v>
      </c>
      <c r="B32" s="9">
        <v>42777</v>
      </c>
      <c r="C32" s="8" t="s">
        <v>104</v>
      </c>
      <c r="D32" s="8" t="s">
        <v>36</v>
      </c>
      <c r="E32" s="8" t="s">
        <v>82</v>
      </c>
      <c r="F32" s="8" t="s">
        <v>94</v>
      </c>
      <c r="G32" s="10">
        <v>451</v>
      </c>
      <c r="H32" s="11">
        <v>87</v>
      </c>
      <c r="I32" s="12">
        <f t="shared" si="0"/>
        <v>39237</v>
      </c>
      <c r="J32" s="13">
        <f t="shared" si="1"/>
        <v>2</v>
      </c>
      <c r="K32" s="8">
        <f t="shared" si="2"/>
        <v>2017</v>
      </c>
    </row>
    <row r="33" spans="1:11" x14ac:dyDescent="0.25">
      <c r="A33" s="8" t="s">
        <v>100</v>
      </c>
      <c r="B33" s="9">
        <v>42779</v>
      </c>
      <c r="C33" s="8" t="s">
        <v>107</v>
      </c>
      <c r="D33" s="8" t="s">
        <v>108</v>
      </c>
      <c r="E33" s="8" t="s">
        <v>91</v>
      </c>
      <c r="F33" s="8" t="s">
        <v>115</v>
      </c>
      <c r="G33" s="10">
        <v>415</v>
      </c>
      <c r="H33" s="11">
        <v>50</v>
      </c>
      <c r="I33" s="12">
        <f t="shared" si="0"/>
        <v>20750</v>
      </c>
      <c r="J33" s="13">
        <f t="shared" si="1"/>
        <v>2</v>
      </c>
      <c r="K33" s="8">
        <f t="shared" si="2"/>
        <v>2017</v>
      </c>
    </row>
    <row r="34" spans="1:11" x14ac:dyDescent="0.25">
      <c r="A34" s="8" t="s">
        <v>103</v>
      </c>
      <c r="B34" s="9">
        <v>42779</v>
      </c>
      <c r="C34" s="8" t="s">
        <v>107</v>
      </c>
      <c r="D34" s="8" t="s">
        <v>108</v>
      </c>
      <c r="E34" s="8" t="s">
        <v>91</v>
      </c>
      <c r="F34" s="8" t="s">
        <v>115</v>
      </c>
      <c r="G34" s="10">
        <v>415</v>
      </c>
      <c r="H34" s="11">
        <v>33</v>
      </c>
      <c r="I34" s="12">
        <f t="shared" si="0"/>
        <v>13695</v>
      </c>
      <c r="J34" s="13">
        <f t="shared" si="1"/>
        <v>2</v>
      </c>
      <c r="K34" s="8">
        <f t="shared" si="2"/>
        <v>2017</v>
      </c>
    </row>
    <row r="35" spans="1:11" x14ac:dyDescent="0.25">
      <c r="A35" s="8" t="s">
        <v>98</v>
      </c>
      <c r="B35" s="9">
        <v>42781</v>
      </c>
      <c r="C35" s="8" t="s">
        <v>89</v>
      </c>
      <c r="D35" s="8" t="s">
        <v>37</v>
      </c>
      <c r="E35" s="8" t="s">
        <v>82</v>
      </c>
      <c r="F35" s="8" t="s">
        <v>90</v>
      </c>
      <c r="G35" s="10">
        <v>1685</v>
      </c>
      <c r="H35" s="11">
        <v>28</v>
      </c>
      <c r="I35" s="12">
        <f t="shared" si="0"/>
        <v>47180</v>
      </c>
      <c r="J35" s="13">
        <f t="shared" si="1"/>
        <v>2</v>
      </c>
      <c r="K35" s="8">
        <f t="shared" si="2"/>
        <v>2017</v>
      </c>
    </row>
    <row r="36" spans="1:11" x14ac:dyDescent="0.25">
      <c r="A36" s="8" t="s">
        <v>103</v>
      </c>
      <c r="B36" s="9">
        <v>42781</v>
      </c>
      <c r="C36" s="8" t="s">
        <v>89</v>
      </c>
      <c r="D36" s="8" t="s">
        <v>37</v>
      </c>
      <c r="E36" s="8" t="s">
        <v>91</v>
      </c>
      <c r="F36" s="8" t="s">
        <v>97</v>
      </c>
      <c r="G36" s="10">
        <v>1685</v>
      </c>
      <c r="H36" s="11">
        <v>15</v>
      </c>
      <c r="I36" s="12">
        <f t="shared" si="0"/>
        <v>25275</v>
      </c>
      <c r="J36" s="13">
        <f t="shared" si="1"/>
        <v>2</v>
      </c>
      <c r="K36" s="8">
        <f t="shared" si="2"/>
        <v>2017</v>
      </c>
    </row>
    <row r="37" spans="1:11" x14ac:dyDescent="0.25">
      <c r="A37" s="8" t="s">
        <v>98</v>
      </c>
      <c r="B37" s="9">
        <v>42785</v>
      </c>
      <c r="C37" s="8" t="s">
        <v>113</v>
      </c>
      <c r="D37" s="8" t="s">
        <v>96</v>
      </c>
      <c r="E37" s="8" t="s">
        <v>86</v>
      </c>
      <c r="F37" s="8" t="s">
        <v>87</v>
      </c>
      <c r="G37" s="10">
        <v>4800</v>
      </c>
      <c r="H37" s="11">
        <v>9</v>
      </c>
      <c r="I37" s="12">
        <f t="shared" si="0"/>
        <v>43200</v>
      </c>
      <c r="J37" s="13">
        <f t="shared" si="1"/>
        <v>2</v>
      </c>
      <c r="K37" s="8">
        <f t="shared" si="2"/>
        <v>2017</v>
      </c>
    </row>
    <row r="38" spans="1:11" x14ac:dyDescent="0.25">
      <c r="A38" s="8" t="s">
        <v>103</v>
      </c>
      <c r="B38" s="9">
        <v>42796</v>
      </c>
      <c r="C38" s="8" t="s">
        <v>116</v>
      </c>
      <c r="D38" s="8" t="s">
        <v>36</v>
      </c>
      <c r="E38" s="8" t="s">
        <v>105</v>
      </c>
      <c r="F38" s="8" t="s">
        <v>106</v>
      </c>
      <c r="G38" s="10">
        <v>73.150000000000006</v>
      </c>
      <c r="H38" s="11">
        <v>98</v>
      </c>
      <c r="I38" s="12">
        <f t="shared" si="0"/>
        <v>7168.7000000000007</v>
      </c>
      <c r="J38" s="13">
        <f t="shared" si="1"/>
        <v>3</v>
      </c>
      <c r="K38" s="8">
        <f t="shared" si="2"/>
        <v>2017</v>
      </c>
    </row>
    <row r="39" spans="1:11" x14ac:dyDescent="0.25">
      <c r="A39" s="8" t="s">
        <v>103</v>
      </c>
      <c r="B39" s="9">
        <v>42818</v>
      </c>
      <c r="C39" s="8" t="s">
        <v>116</v>
      </c>
      <c r="D39" s="8" t="s">
        <v>36</v>
      </c>
      <c r="E39" s="8" t="s">
        <v>86</v>
      </c>
      <c r="F39" s="8" t="s">
        <v>114</v>
      </c>
      <c r="G39" s="10">
        <v>1853.39</v>
      </c>
      <c r="H39" s="11">
        <v>12</v>
      </c>
      <c r="I39" s="12">
        <f t="shared" si="0"/>
        <v>22240.68</v>
      </c>
      <c r="J39" s="13">
        <f t="shared" si="1"/>
        <v>3</v>
      </c>
      <c r="K39" s="8">
        <f t="shared" si="2"/>
        <v>2017</v>
      </c>
    </row>
    <row r="40" spans="1:11" x14ac:dyDescent="0.25">
      <c r="A40" s="8" t="s">
        <v>80</v>
      </c>
      <c r="B40" s="9">
        <v>42818</v>
      </c>
      <c r="C40" s="8" t="s">
        <v>104</v>
      </c>
      <c r="D40" s="8" t="s">
        <v>36</v>
      </c>
      <c r="E40" s="8" t="s">
        <v>105</v>
      </c>
      <c r="F40" s="8" t="s">
        <v>106</v>
      </c>
      <c r="G40" s="10">
        <v>73.150000000000006</v>
      </c>
      <c r="H40" s="11">
        <v>99</v>
      </c>
      <c r="I40" s="12">
        <f t="shared" si="0"/>
        <v>7241.85</v>
      </c>
      <c r="J40" s="13">
        <f t="shared" si="1"/>
        <v>3</v>
      </c>
      <c r="K40" s="8">
        <f t="shared" si="2"/>
        <v>2017</v>
      </c>
    </row>
  </sheetData>
  <autoFilter ref="A4:K40" xr:uid="{DD6DA95C-8B0A-41A3-9B8D-9BFBFA6FA2A4}"/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showGridLines="0" zoomScaleNormal="100" workbookViewId="0">
      <selection activeCell="F21" sqref="F21"/>
    </sheetView>
  </sheetViews>
  <sheetFormatPr defaultRowHeight="15.75" x14ac:dyDescent="0.25"/>
  <cols>
    <col min="1" max="1" width="13.7109375" style="65" customWidth="1"/>
    <col min="2" max="2" width="12.42578125" style="66" customWidth="1"/>
    <col min="3" max="3" width="6.85546875" style="66" customWidth="1"/>
    <col min="4" max="4" width="6.42578125" style="66" bestFit="1" customWidth="1"/>
    <col min="5" max="5" width="15.7109375" style="67" customWidth="1"/>
    <col min="6" max="6" width="3.42578125" style="67" customWidth="1"/>
    <col min="7" max="7" width="7" style="67" bestFit="1" customWidth="1"/>
    <col min="8" max="8" width="8.28515625" style="67" bestFit="1" customWidth="1"/>
    <col min="9" max="9" width="4.42578125" style="67" customWidth="1"/>
    <col min="10" max="10" width="14.28515625" style="67" customWidth="1"/>
    <col min="11" max="25" width="9.140625" style="67"/>
    <col min="26" max="26" width="13.140625" style="67" customWidth="1"/>
    <col min="27" max="251" width="9.140625" style="67"/>
    <col min="252" max="252" width="9.7109375" style="67" bestFit="1" customWidth="1"/>
    <col min="253" max="253" width="12.42578125" style="67" customWidth="1"/>
    <col min="254" max="254" width="6.85546875" style="67" customWidth="1"/>
    <col min="255" max="255" width="6.42578125" style="67" bestFit="1" customWidth="1"/>
    <col min="256" max="259" width="15.7109375" style="67" customWidth="1"/>
    <col min="260" max="260" width="4.7109375" style="67" customWidth="1"/>
    <col min="261" max="261" width="10.5703125" style="67" bestFit="1" customWidth="1"/>
    <col min="262" max="262" width="11.85546875" style="67" bestFit="1" customWidth="1"/>
    <col min="263" max="263" width="3.42578125" style="67" customWidth="1"/>
    <col min="264" max="264" width="10.5703125" style="67" bestFit="1" customWidth="1"/>
    <col min="265" max="265" width="11.85546875" style="67" bestFit="1" customWidth="1"/>
    <col min="266" max="507" width="9.140625" style="67"/>
    <col min="508" max="508" width="9.7109375" style="67" bestFit="1" customWidth="1"/>
    <col min="509" max="509" width="12.42578125" style="67" customWidth="1"/>
    <col min="510" max="510" width="6.85546875" style="67" customWidth="1"/>
    <col min="511" max="511" width="6.42578125" style="67" bestFit="1" customWidth="1"/>
    <col min="512" max="515" width="15.7109375" style="67" customWidth="1"/>
    <col min="516" max="516" width="4.7109375" style="67" customWidth="1"/>
    <col min="517" max="517" width="10.5703125" style="67" bestFit="1" customWidth="1"/>
    <col min="518" max="518" width="11.85546875" style="67" bestFit="1" customWidth="1"/>
    <col min="519" max="519" width="3.42578125" style="67" customWidth="1"/>
    <col min="520" max="520" width="10.5703125" style="67" bestFit="1" customWidth="1"/>
    <col min="521" max="521" width="11.85546875" style="67" bestFit="1" customWidth="1"/>
    <col min="522" max="763" width="9.140625" style="67"/>
    <col min="764" max="764" width="9.7109375" style="67" bestFit="1" customWidth="1"/>
    <col min="765" max="765" width="12.42578125" style="67" customWidth="1"/>
    <col min="766" max="766" width="6.85546875" style="67" customWidth="1"/>
    <col min="767" max="767" width="6.42578125" style="67" bestFit="1" customWidth="1"/>
    <col min="768" max="771" width="15.7109375" style="67" customWidth="1"/>
    <col min="772" max="772" width="4.7109375" style="67" customWidth="1"/>
    <col min="773" max="773" width="10.5703125" style="67" bestFit="1" customWidth="1"/>
    <col min="774" max="774" width="11.85546875" style="67" bestFit="1" customWidth="1"/>
    <col min="775" max="775" width="3.42578125" style="67" customWidth="1"/>
    <col min="776" max="776" width="10.5703125" style="67" bestFit="1" customWidth="1"/>
    <col min="777" max="777" width="11.85546875" style="67" bestFit="1" customWidth="1"/>
    <col min="778" max="1019" width="9.140625" style="67"/>
    <col min="1020" max="1020" width="9.7109375" style="67" bestFit="1" customWidth="1"/>
    <col min="1021" max="1021" width="12.42578125" style="67" customWidth="1"/>
    <col min="1022" max="1022" width="6.85546875" style="67" customWidth="1"/>
    <col min="1023" max="1023" width="6.42578125" style="67" bestFit="1" customWidth="1"/>
    <col min="1024" max="1027" width="15.7109375" style="67" customWidth="1"/>
    <col min="1028" max="1028" width="4.7109375" style="67" customWidth="1"/>
    <col min="1029" max="1029" width="10.5703125" style="67" bestFit="1" customWidth="1"/>
    <col min="1030" max="1030" width="11.85546875" style="67" bestFit="1" customWidth="1"/>
    <col min="1031" max="1031" width="3.42578125" style="67" customWidth="1"/>
    <col min="1032" max="1032" width="10.5703125" style="67" bestFit="1" customWidth="1"/>
    <col min="1033" max="1033" width="11.85546875" style="67" bestFit="1" customWidth="1"/>
    <col min="1034" max="1275" width="9.140625" style="67"/>
    <col min="1276" max="1276" width="9.7109375" style="67" bestFit="1" customWidth="1"/>
    <col min="1277" max="1277" width="12.42578125" style="67" customWidth="1"/>
    <col min="1278" max="1278" width="6.85546875" style="67" customWidth="1"/>
    <col min="1279" max="1279" width="6.42578125" style="67" bestFit="1" customWidth="1"/>
    <col min="1280" max="1283" width="15.7109375" style="67" customWidth="1"/>
    <col min="1284" max="1284" width="4.7109375" style="67" customWidth="1"/>
    <col min="1285" max="1285" width="10.5703125" style="67" bestFit="1" customWidth="1"/>
    <col min="1286" max="1286" width="11.85546875" style="67" bestFit="1" customWidth="1"/>
    <col min="1287" max="1287" width="3.42578125" style="67" customWidth="1"/>
    <col min="1288" max="1288" width="10.5703125" style="67" bestFit="1" customWidth="1"/>
    <col min="1289" max="1289" width="11.85546875" style="67" bestFit="1" customWidth="1"/>
    <col min="1290" max="1531" width="9.140625" style="67"/>
    <col min="1532" max="1532" width="9.7109375" style="67" bestFit="1" customWidth="1"/>
    <col min="1533" max="1533" width="12.42578125" style="67" customWidth="1"/>
    <col min="1534" max="1534" width="6.85546875" style="67" customWidth="1"/>
    <col min="1535" max="1535" width="6.42578125" style="67" bestFit="1" customWidth="1"/>
    <col min="1536" max="1539" width="15.7109375" style="67" customWidth="1"/>
    <col min="1540" max="1540" width="4.7109375" style="67" customWidth="1"/>
    <col min="1541" max="1541" width="10.5703125" style="67" bestFit="1" customWidth="1"/>
    <col min="1542" max="1542" width="11.85546875" style="67" bestFit="1" customWidth="1"/>
    <col min="1543" max="1543" width="3.42578125" style="67" customWidth="1"/>
    <col min="1544" max="1544" width="10.5703125" style="67" bestFit="1" customWidth="1"/>
    <col min="1545" max="1545" width="11.85546875" style="67" bestFit="1" customWidth="1"/>
    <col min="1546" max="1787" width="9.140625" style="67"/>
    <col min="1788" max="1788" width="9.7109375" style="67" bestFit="1" customWidth="1"/>
    <col min="1789" max="1789" width="12.42578125" style="67" customWidth="1"/>
    <col min="1790" max="1790" width="6.85546875" style="67" customWidth="1"/>
    <col min="1791" max="1791" width="6.42578125" style="67" bestFit="1" customWidth="1"/>
    <col min="1792" max="1795" width="15.7109375" style="67" customWidth="1"/>
    <col min="1796" max="1796" width="4.7109375" style="67" customWidth="1"/>
    <col min="1797" max="1797" width="10.5703125" style="67" bestFit="1" customWidth="1"/>
    <col min="1798" max="1798" width="11.85546875" style="67" bestFit="1" customWidth="1"/>
    <col min="1799" max="1799" width="3.42578125" style="67" customWidth="1"/>
    <col min="1800" max="1800" width="10.5703125" style="67" bestFit="1" customWidth="1"/>
    <col min="1801" max="1801" width="11.85546875" style="67" bestFit="1" customWidth="1"/>
    <col min="1802" max="2043" width="9.140625" style="67"/>
    <col min="2044" max="2044" width="9.7109375" style="67" bestFit="1" customWidth="1"/>
    <col min="2045" max="2045" width="12.42578125" style="67" customWidth="1"/>
    <col min="2046" max="2046" width="6.85546875" style="67" customWidth="1"/>
    <col min="2047" max="2047" width="6.42578125" style="67" bestFit="1" customWidth="1"/>
    <col min="2048" max="2051" width="15.7109375" style="67" customWidth="1"/>
    <col min="2052" max="2052" width="4.7109375" style="67" customWidth="1"/>
    <col min="2053" max="2053" width="10.5703125" style="67" bestFit="1" customWidth="1"/>
    <col min="2054" max="2054" width="11.85546875" style="67" bestFit="1" customWidth="1"/>
    <col min="2055" max="2055" width="3.42578125" style="67" customWidth="1"/>
    <col min="2056" max="2056" width="10.5703125" style="67" bestFit="1" customWidth="1"/>
    <col min="2057" max="2057" width="11.85546875" style="67" bestFit="1" customWidth="1"/>
    <col min="2058" max="2299" width="9.140625" style="67"/>
    <col min="2300" max="2300" width="9.7109375" style="67" bestFit="1" customWidth="1"/>
    <col min="2301" max="2301" width="12.42578125" style="67" customWidth="1"/>
    <col min="2302" max="2302" width="6.85546875" style="67" customWidth="1"/>
    <col min="2303" max="2303" width="6.42578125" style="67" bestFit="1" customWidth="1"/>
    <col min="2304" max="2307" width="15.7109375" style="67" customWidth="1"/>
    <col min="2308" max="2308" width="4.7109375" style="67" customWidth="1"/>
    <col min="2309" max="2309" width="10.5703125" style="67" bestFit="1" customWidth="1"/>
    <col min="2310" max="2310" width="11.85546875" style="67" bestFit="1" customWidth="1"/>
    <col min="2311" max="2311" width="3.42578125" style="67" customWidth="1"/>
    <col min="2312" max="2312" width="10.5703125" style="67" bestFit="1" customWidth="1"/>
    <col min="2313" max="2313" width="11.85546875" style="67" bestFit="1" customWidth="1"/>
    <col min="2314" max="2555" width="9.140625" style="67"/>
    <col min="2556" max="2556" width="9.7109375" style="67" bestFit="1" customWidth="1"/>
    <col min="2557" max="2557" width="12.42578125" style="67" customWidth="1"/>
    <col min="2558" max="2558" width="6.85546875" style="67" customWidth="1"/>
    <col min="2559" max="2559" width="6.42578125" style="67" bestFit="1" customWidth="1"/>
    <col min="2560" max="2563" width="15.7109375" style="67" customWidth="1"/>
    <col min="2564" max="2564" width="4.7109375" style="67" customWidth="1"/>
    <col min="2565" max="2565" width="10.5703125" style="67" bestFit="1" customWidth="1"/>
    <col min="2566" max="2566" width="11.85546875" style="67" bestFit="1" customWidth="1"/>
    <col min="2567" max="2567" width="3.42578125" style="67" customWidth="1"/>
    <col min="2568" max="2568" width="10.5703125" style="67" bestFit="1" customWidth="1"/>
    <col min="2569" max="2569" width="11.85546875" style="67" bestFit="1" customWidth="1"/>
    <col min="2570" max="2811" width="9.140625" style="67"/>
    <col min="2812" max="2812" width="9.7109375" style="67" bestFit="1" customWidth="1"/>
    <col min="2813" max="2813" width="12.42578125" style="67" customWidth="1"/>
    <col min="2814" max="2814" width="6.85546875" style="67" customWidth="1"/>
    <col min="2815" max="2815" width="6.42578125" style="67" bestFit="1" customWidth="1"/>
    <col min="2816" max="2819" width="15.7109375" style="67" customWidth="1"/>
    <col min="2820" max="2820" width="4.7109375" style="67" customWidth="1"/>
    <col min="2821" max="2821" width="10.5703125" style="67" bestFit="1" customWidth="1"/>
    <col min="2822" max="2822" width="11.85546875" style="67" bestFit="1" customWidth="1"/>
    <col min="2823" max="2823" width="3.42578125" style="67" customWidth="1"/>
    <col min="2824" max="2824" width="10.5703125" style="67" bestFit="1" customWidth="1"/>
    <col min="2825" max="2825" width="11.85546875" style="67" bestFit="1" customWidth="1"/>
    <col min="2826" max="3067" width="9.140625" style="67"/>
    <col min="3068" max="3068" width="9.7109375" style="67" bestFit="1" customWidth="1"/>
    <col min="3069" max="3069" width="12.42578125" style="67" customWidth="1"/>
    <col min="3070" max="3070" width="6.85546875" style="67" customWidth="1"/>
    <col min="3071" max="3071" width="6.42578125" style="67" bestFit="1" customWidth="1"/>
    <col min="3072" max="3075" width="15.7109375" style="67" customWidth="1"/>
    <col min="3076" max="3076" width="4.7109375" style="67" customWidth="1"/>
    <col min="3077" max="3077" width="10.5703125" style="67" bestFit="1" customWidth="1"/>
    <col min="3078" max="3078" width="11.85546875" style="67" bestFit="1" customWidth="1"/>
    <col min="3079" max="3079" width="3.42578125" style="67" customWidth="1"/>
    <col min="3080" max="3080" width="10.5703125" style="67" bestFit="1" customWidth="1"/>
    <col min="3081" max="3081" width="11.85546875" style="67" bestFit="1" customWidth="1"/>
    <col min="3082" max="3323" width="9.140625" style="67"/>
    <col min="3324" max="3324" width="9.7109375" style="67" bestFit="1" customWidth="1"/>
    <col min="3325" max="3325" width="12.42578125" style="67" customWidth="1"/>
    <col min="3326" max="3326" width="6.85546875" style="67" customWidth="1"/>
    <col min="3327" max="3327" width="6.42578125" style="67" bestFit="1" customWidth="1"/>
    <col min="3328" max="3331" width="15.7109375" style="67" customWidth="1"/>
    <col min="3332" max="3332" width="4.7109375" style="67" customWidth="1"/>
    <col min="3333" max="3333" width="10.5703125" style="67" bestFit="1" customWidth="1"/>
    <col min="3334" max="3334" width="11.85546875" style="67" bestFit="1" customWidth="1"/>
    <col min="3335" max="3335" width="3.42578125" style="67" customWidth="1"/>
    <col min="3336" max="3336" width="10.5703125" style="67" bestFit="1" customWidth="1"/>
    <col min="3337" max="3337" width="11.85546875" style="67" bestFit="1" customWidth="1"/>
    <col min="3338" max="3579" width="9.140625" style="67"/>
    <col min="3580" max="3580" width="9.7109375" style="67" bestFit="1" customWidth="1"/>
    <col min="3581" max="3581" width="12.42578125" style="67" customWidth="1"/>
    <col min="3582" max="3582" width="6.85546875" style="67" customWidth="1"/>
    <col min="3583" max="3583" width="6.42578125" style="67" bestFit="1" customWidth="1"/>
    <col min="3584" max="3587" width="15.7109375" style="67" customWidth="1"/>
    <col min="3588" max="3588" width="4.7109375" style="67" customWidth="1"/>
    <col min="3589" max="3589" width="10.5703125" style="67" bestFit="1" customWidth="1"/>
    <col min="3590" max="3590" width="11.85546875" style="67" bestFit="1" customWidth="1"/>
    <col min="3591" max="3591" width="3.42578125" style="67" customWidth="1"/>
    <col min="3592" max="3592" width="10.5703125" style="67" bestFit="1" customWidth="1"/>
    <col min="3593" max="3593" width="11.85546875" style="67" bestFit="1" customWidth="1"/>
    <col min="3594" max="3835" width="9.140625" style="67"/>
    <col min="3836" max="3836" width="9.7109375" style="67" bestFit="1" customWidth="1"/>
    <col min="3837" max="3837" width="12.42578125" style="67" customWidth="1"/>
    <col min="3838" max="3838" width="6.85546875" style="67" customWidth="1"/>
    <col min="3839" max="3839" width="6.42578125" style="67" bestFit="1" customWidth="1"/>
    <col min="3840" max="3843" width="15.7109375" style="67" customWidth="1"/>
    <col min="3844" max="3844" width="4.7109375" style="67" customWidth="1"/>
    <col min="3845" max="3845" width="10.5703125" style="67" bestFit="1" customWidth="1"/>
    <col min="3846" max="3846" width="11.85546875" style="67" bestFit="1" customWidth="1"/>
    <col min="3847" max="3847" width="3.42578125" style="67" customWidth="1"/>
    <col min="3848" max="3848" width="10.5703125" style="67" bestFit="1" customWidth="1"/>
    <col min="3849" max="3849" width="11.85546875" style="67" bestFit="1" customWidth="1"/>
    <col min="3850" max="4091" width="9.140625" style="67"/>
    <col min="4092" max="4092" width="9.7109375" style="67" bestFit="1" customWidth="1"/>
    <col min="4093" max="4093" width="12.42578125" style="67" customWidth="1"/>
    <col min="4094" max="4094" width="6.85546875" style="67" customWidth="1"/>
    <col min="4095" max="4095" width="6.42578125" style="67" bestFit="1" customWidth="1"/>
    <col min="4096" max="4099" width="15.7109375" style="67" customWidth="1"/>
    <col min="4100" max="4100" width="4.7109375" style="67" customWidth="1"/>
    <col min="4101" max="4101" width="10.5703125" style="67" bestFit="1" customWidth="1"/>
    <col min="4102" max="4102" width="11.85546875" style="67" bestFit="1" customWidth="1"/>
    <col min="4103" max="4103" width="3.42578125" style="67" customWidth="1"/>
    <col min="4104" max="4104" width="10.5703125" style="67" bestFit="1" customWidth="1"/>
    <col min="4105" max="4105" width="11.85546875" style="67" bestFit="1" customWidth="1"/>
    <col min="4106" max="4347" width="9.140625" style="67"/>
    <col min="4348" max="4348" width="9.7109375" style="67" bestFit="1" customWidth="1"/>
    <col min="4349" max="4349" width="12.42578125" style="67" customWidth="1"/>
    <col min="4350" max="4350" width="6.85546875" style="67" customWidth="1"/>
    <col min="4351" max="4351" width="6.42578125" style="67" bestFit="1" customWidth="1"/>
    <col min="4352" max="4355" width="15.7109375" style="67" customWidth="1"/>
    <col min="4356" max="4356" width="4.7109375" style="67" customWidth="1"/>
    <col min="4357" max="4357" width="10.5703125" style="67" bestFit="1" customWidth="1"/>
    <col min="4358" max="4358" width="11.85546875" style="67" bestFit="1" customWidth="1"/>
    <col min="4359" max="4359" width="3.42578125" style="67" customWidth="1"/>
    <col min="4360" max="4360" width="10.5703125" style="67" bestFit="1" customWidth="1"/>
    <col min="4361" max="4361" width="11.85546875" style="67" bestFit="1" customWidth="1"/>
    <col min="4362" max="4603" width="9.140625" style="67"/>
    <col min="4604" max="4604" width="9.7109375" style="67" bestFit="1" customWidth="1"/>
    <col min="4605" max="4605" width="12.42578125" style="67" customWidth="1"/>
    <col min="4606" max="4606" width="6.85546875" style="67" customWidth="1"/>
    <col min="4607" max="4607" width="6.42578125" style="67" bestFit="1" customWidth="1"/>
    <col min="4608" max="4611" width="15.7109375" style="67" customWidth="1"/>
    <col min="4612" max="4612" width="4.7109375" style="67" customWidth="1"/>
    <col min="4613" max="4613" width="10.5703125" style="67" bestFit="1" customWidth="1"/>
    <col min="4614" max="4614" width="11.85546875" style="67" bestFit="1" customWidth="1"/>
    <col min="4615" max="4615" width="3.42578125" style="67" customWidth="1"/>
    <col min="4616" max="4616" width="10.5703125" style="67" bestFit="1" customWidth="1"/>
    <col min="4617" max="4617" width="11.85546875" style="67" bestFit="1" customWidth="1"/>
    <col min="4618" max="4859" width="9.140625" style="67"/>
    <col min="4860" max="4860" width="9.7109375" style="67" bestFit="1" customWidth="1"/>
    <col min="4861" max="4861" width="12.42578125" style="67" customWidth="1"/>
    <col min="4862" max="4862" width="6.85546875" style="67" customWidth="1"/>
    <col min="4863" max="4863" width="6.42578125" style="67" bestFit="1" customWidth="1"/>
    <col min="4864" max="4867" width="15.7109375" style="67" customWidth="1"/>
    <col min="4868" max="4868" width="4.7109375" style="67" customWidth="1"/>
    <col min="4869" max="4869" width="10.5703125" style="67" bestFit="1" customWidth="1"/>
    <col min="4870" max="4870" width="11.85546875" style="67" bestFit="1" customWidth="1"/>
    <col min="4871" max="4871" width="3.42578125" style="67" customWidth="1"/>
    <col min="4872" max="4872" width="10.5703125" style="67" bestFit="1" customWidth="1"/>
    <col min="4873" max="4873" width="11.85546875" style="67" bestFit="1" customWidth="1"/>
    <col min="4874" max="5115" width="9.140625" style="67"/>
    <col min="5116" max="5116" width="9.7109375" style="67" bestFit="1" customWidth="1"/>
    <col min="5117" max="5117" width="12.42578125" style="67" customWidth="1"/>
    <col min="5118" max="5118" width="6.85546875" style="67" customWidth="1"/>
    <col min="5119" max="5119" width="6.42578125" style="67" bestFit="1" customWidth="1"/>
    <col min="5120" max="5123" width="15.7109375" style="67" customWidth="1"/>
    <col min="5124" max="5124" width="4.7109375" style="67" customWidth="1"/>
    <col min="5125" max="5125" width="10.5703125" style="67" bestFit="1" customWidth="1"/>
    <col min="5126" max="5126" width="11.85546875" style="67" bestFit="1" customWidth="1"/>
    <col min="5127" max="5127" width="3.42578125" style="67" customWidth="1"/>
    <col min="5128" max="5128" width="10.5703125" style="67" bestFit="1" customWidth="1"/>
    <col min="5129" max="5129" width="11.85546875" style="67" bestFit="1" customWidth="1"/>
    <col min="5130" max="5371" width="9.140625" style="67"/>
    <col min="5372" max="5372" width="9.7109375" style="67" bestFit="1" customWidth="1"/>
    <col min="5373" max="5373" width="12.42578125" style="67" customWidth="1"/>
    <col min="5374" max="5374" width="6.85546875" style="67" customWidth="1"/>
    <col min="5375" max="5375" width="6.42578125" style="67" bestFit="1" customWidth="1"/>
    <col min="5376" max="5379" width="15.7109375" style="67" customWidth="1"/>
    <col min="5380" max="5380" width="4.7109375" style="67" customWidth="1"/>
    <col min="5381" max="5381" width="10.5703125" style="67" bestFit="1" customWidth="1"/>
    <col min="5382" max="5382" width="11.85546875" style="67" bestFit="1" customWidth="1"/>
    <col min="5383" max="5383" width="3.42578125" style="67" customWidth="1"/>
    <col min="5384" max="5384" width="10.5703125" style="67" bestFit="1" customWidth="1"/>
    <col min="5385" max="5385" width="11.85546875" style="67" bestFit="1" customWidth="1"/>
    <col min="5386" max="5627" width="9.140625" style="67"/>
    <col min="5628" max="5628" width="9.7109375" style="67" bestFit="1" customWidth="1"/>
    <col min="5629" max="5629" width="12.42578125" style="67" customWidth="1"/>
    <col min="5630" max="5630" width="6.85546875" style="67" customWidth="1"/>
    <col min="5631" max="5631" width="6.42578125" style="67" bestFit="1" customWidth="1"/>
    <col min="5632" max="5635" width="15.7109375" style="67" customWidth="1"/>
    <col min="5636" max="5636" width="4.7109375" style="67" customWidth="1"/>
    <col min="5637" max="5637" width="10.5703125" style="67" bestFit="1" customWidth="1"/>
    <col min="5638" max="5638" width="11.85546875" style="67" bestFit="1" customWidth="1"/>
    <col min="5639" max="5639" width="3.42578125" style="67" customWidth="1"/>
    <col min="5640" max="5640" width="10.5703125" style="67" bestFit="1" customWidth="1"/>
    <col min="5641" max="5641" width="11.85546875" style="67" bestFit="1" customWidth="1"/>
    <col min="5642" max="5883" width="9.140625" style="67"/>
    <col min="5884" max="5884" width="9.7109375" style="67" bestFit="1" customWidth="1"/>
    <col min="5885" max="5885" width="12.42578125" style="67" customWidth="1"/>
    <col min="5886" max="5886" width="6.85546875" style="67" customWidth="1"/>
    <col min="5887" max="5887" width="6.42578125" style="67" bestFit="1" customWidth="1"/>
    <col min="5888" max="5891" width="15.7109375" style="67" customWidth="1"/>
    <col min="5892" max="5892" width="4.7109375" style="67" customWidth="1"/>
    <col min="5893" max="5893" width="10.5703125" style="67" bestFit="1" customWidth="1"/>
    <col min="5894" max="5894" width="11.85546875" style="67" bestFit="1" customWidth="1"/>
    <col min="5895" max="5895" width="3.42578125" style="67" customWidth="1"/>
    <col min="5896" max="5896" width="10.5703125" style="67" bestFit="1" customWidth="1"/>
    <col min="5897" max="5897" width="11.85546875" style="67" bestFit="1" customWidth="1"/>
    <col min="5898" max="6139" width="9.140625" style="67"/>
    <col min="6140" max="6140" width="9.7109375" style="67" bestFit="1" customWidth="1"/>
    <col min="6141" max="6141" width="12.42578125" style="67" customWidth="1"/>
    <col min="6142" max="6142" width="6.85546875" style="67" customWidth="1"/>
    <col min="6143" max="6143" width="6.42578125" style="67" bestFit="1" customWidth="1"/>
    <col min="6144" max="6147" width="15.7109375" style="67" customWidth="1"/>
    <col min="6148" max="6148" width="4.7109375" style="67" customWidth="1"/>
    <col min="6149" max="6149" width="10.5703125" style="67" bestFit="1" customWidth="1"/>
    <col min="6150" max="6150" width="11.85546875" style="67" bestFit="1" customWidth="1"/>
    <col min="6151" max="6151" width="3.42578125" style="67" customWidth="1"/>
    <col min="6152" max="6152" width="10.5703125" style="67" bestFit="1" customWidth="1"/>
    <col min="6153" max="6153" width="11.85546875" style="67" bestFit="1" customWidth="1"/>
    <col min="6154" max="6395" width="9.140625" style="67"/>
    <col min="6396" max="6396" width="9.7109375" style="67" bestFit="1" customWidth="1"/>
    <col min="6397" max="6397" width="12.42578125" style="67" customWidth="1"/>
    <col min="6398" max="6398" width="6.85546875" style="67" customWidth="1"/>
    <col min="6399" max="6399" width="6.42578125" style="67" bestFit="1" customWidth="1"/>
    <col min="6400" max="6403" width="15.7109375" style="67" customWidth="1"/>
    <col min="6404" max="6404" width="4.7109375" style="67" customWidth="1"/>
    <col min="6405" max="6405" width="10.5703125" style="67" bestFit="1" customWidth="1"/>
    <col min="6406" max="6406" width="11.85546875" style="67" bestFit="1" customWidth="1"/>
    <col min="6407" max="6407" width="3.42578125" style="67" customWidth="1"/>
    <col min="6408" max="6408" width="10.5703125" style="67" bestFit="1" customWidth="1"/>
    <col min="6409" max="6409" width="11.85546875" style="67" bestFit="1" customWidth="1"/>
    <col min="6410" max="6651" width="9.140625" style="67"/>
    <col min="6652" max="6652" width="9.7109375" style="67" bestFit="1" customWidth="1"/>
    <col min="6653" max="6653" width="12.42578125" style="67" customWidth="1"/>
    <col min="6654" max="6654" width="6.85546875" style="67" customWidth="1"/>
    <col min="6655" max="6655" width="6.42578125" style="67" bestFit="1" customWidth="1"/>
    <col min="6656" max="6659" width="15.7109375" style="67" customWidth="1"/>
    <col min="6660" max="6660" width="4.7109375" style="67" customWidth="1"/>
    <col min="6661" max="6661" width="10.5703125" style="67" bestFit="1" customWidth="1"/>
    <col min="6662" max="6662" width="11.85546875" style="67" bestFit="1" customWidth="1"/>
    <col min="6663" max="6663" width="3.42578125" style="67" customWidth="1"/>
    <col min="6664" max="6664" width="10.5703125" style="67" bestFit="1" customWidth="1"/>
    <col min="6665" max="6665" width="11.85546875" style="67" bestFit="1" customWidth="1"/>
    <col min="6666" max="6907" width="9.140625" style="67"/>
    <col min="6908" max="6908" width="9.7109375" style="67" bestFit="1" customWidth="1"/>
    <col min="6909" max="6909" width="12.42578125" style="67" customWidth="1"/>
    <col min="6910" max="6910" width="6.85546875" style="67" customWidth="1"/>
    <col min="6911" max="6911" width="6.42578125" style="67" bestFit="1" customWidth="1"/>
    <col min="6912" max="6915" width="15.7109375" style="67" customWidth="1"/>
    <col min="6916" max="6916" width="4.7109375" style="67" customWidth="1"/>
    <col min="6917" max="6917" width="10.5703125" style="67" bestFit="1" customWidth="1"/>
    <col min="6918" max="6918" width="11.85546875" style="67" bestFit="1" customWidth="1"/>
    <col min="6919" max="6919" width="3.42578125" style="67" customWidth="1"/>
    <col min="6920" max="6920" width="10.5703125" style="67" bestFit="1" customWidth="1"/>
    <col min="6921" max="6921" width="11.85546875" style="67" bestFit="1" customWidth="1"/>
    <col min="6922" max="7163" width="9.140625" style="67"/>
    <col min="7164" max="7164" width="9.7109375" style="67" bestFit="1" customWidth="1"/>
    <col min="7165" max="7165" width="12.42578125" style="67" customWidth="1"/>
    <col min="7166" max="7166" width="6.85546875" style="67" customWidth="1"/>
    <col min="7167" max="7167" width="6.42578125" style="67" bestFit="1" customWidth="1"/>
    <col min="7168" max="7171" width="15.7109375" style="67" customWidth="1"/>
    <col min="7172" max="7172" width="4.7109375" style="67" customWidth="1"/>
    <col min="7173" max="7173" width="10.5703125" style="67" bestFit="1" customWidth="1"/>
    <col min="7174" max="7174" width="11.85546875" style="67" bestFit="1" customWidth="1"/>
    <col min="7175" max="7175" width="3.42578125" style="67" customWidth="1"/>
    <col min="7176" max="7176" width="10.5703125" style="67" bestFit="1" customWidth="1"/>
    <col min="7177" max="7177" width="11.85546875" style="67" bestFit="1" customWidth="1"/>
    <col min="7178" max="7419" width="9.140625" style="67"/>
    <col min="7420" max="7420" width="9.7109375" style="67" bestFit="1" customWidth="1"/>
    <col min="7421" max="7421" width="12.42578125" style="67" customWidth="1"/>
    <col min="7422" max="7422" width="6.85546875" style="67" customWidth="1"/>
    <col min="7423" max="7423" width="6.42578125" style="67" bestFit="1" customWidth="1"/>
    <col min="7424" max="7427" width="15.7109375" style="67" customWidth="1"/>
    <col min="7428" max="7428" width="4.7109375" style="67" customWidth="1"/>
    <col min="7429" max="7429" width="10.5703125" style="67" bestFit="1" customWidth="1"/>
    <col min="7430" max="7430" width="11.85546875" style="67" bestFit="1" customWidth="1"/>
    <col min="7431" max="7431" width="3.42578125" style="67" customWidth="1"/>
    <col min="7432" max="7432" width="10.5703125" style="67" bestFit="1" customWidth="1"/>
    <col min="7433" max="7433" width="11.85546875" style="67" bestFit="1" customWidth="1"/>
    <col min="7434" max="7675" width="9.140625" style="67"/>
    <col min="7676" max="7676" width="9.7109375" style="67" bestFit="1" customWidth="1"/>
    <col min="7677" max="7677" width="12.42578125" style="67" customWidth="1"/>
    <col min="7678" max="7678" width="6.85546875" style="67" customWidth="1"/>
    <col min="7679" max="7679" width="6.42578125" style="67" bestFit="1" customWidth="1"/>
    <col min="7680" max="7683" width="15.7109375" style="67" customWidth="1"/>
    <col min="7684" max="7684" width="4.7109375" style="67" customWidth="1"/>
    <col min="7685" max="7685" width="10.5703125" style="67" bestFit="1" customWidth="1"/>
    <col min="7686" max="7686" width="11.85546875" style="67" bestFit="1" customWidth="1"/>
    <col min="7687" max="7687" width="3.42578125" style="67" customWidth="1"/>
    <col min="7688" max="7688" width="10.5703125" style="67" bestFit="1" customWidth="1"/>
    <col min="7689" max="7689" width="11.85546875" style="67" bestFit="1" customWidth="1"/>
    <col min="7690" max="7931" width="9.140625" style="67"/>
    <col min="7932" max="7932" width="9.7109375" style="67" bestFit="1" customWidth="1"/>
    <col min="7933" max="7933" width="12.42578125" style="67" customWidth="1"/>
    <col min="7934" max="7934" width="6.85546875" style="67" customWidth="1"/>
    <col min="7935" max="7935" width="6.42578125" style="67" bestFit="1" customWidth="1"/>
    <col min="7936" max="7939" width="15.7109375" style="67" customWidth="1"/>
    <col min="7940" max="7940" width="4.7109375" style="67" customWidth="1"/>
    <col min="7941" max="7941" width="10.5703125" style="67" bestFit="1" customWidth="1"/>
    <col min="7942" max="7942" width="11.85546875" style="67" bestFit="1" customWidth="1"/>
    <col min="7943" max="7943" width="3.42578125" style="67" customWidth="1"/>
    <col min="7944" max="7944" width="10.5703125" style="67" bestFit="1" customWidth="1"/>
    <col min="7945" max="7945" width="11.85546875" style="67" bestFit="1" customWidth="1"/>
    <col min="7946" max="8187" width="9.140625" style="67"/>
    <col min="8188" max="8188" width="9.7109375" style="67" bestFit="1" customWidth="1"/>
    <col min="8189" max="8189" width="12.42578125" style="67" customWidth="1"/>
    <col min="8190" max="8190" width="6.85546875" style="67" customWidth="1"/>
    <col min="8191" max="8191" width="6.42578125" style="67" bestFit="1" customWidth="1"/>
    <col min="8192" max="8195" width="15.7109375" style="67" customWidth="1"/>
    <col min="8196" max="8196" width="4.7109375" style="67" customWidth="1"/>
    <col min="8197" max="8197" width="10.5703125" style="67" bestFit="1" customWidth="1"/>
    <col min="8198" max="8198" width="11.85546875" style="67" bestFit="1" customWidth="1"/>
    <col min="8199" max="8199" width="3.42578125" style="67" customWidth="1"/>
    <col min="8200" max="8200" width="10.5703125" style="67" bestFit="1" customWidth="1"/>
    <col min="8201" max="8201" width="11.85546875" style="67" bestFit="1" customWidth="1"/>
    <col min="8202" max="8443" width="9.140625" style="67"/>
    <col min="8444" max="8444" width="9.7109375" style="67" bestFit="1" customWidth="1"/>
    <col min="8445" max="8445" width="12.42578125" style="67" customWidth="1"/>
    <col min="8446" max="8446" width="6.85546875" style="67" customWidth="1"/>
    <col min="8447" max="8447" width="6.42578125" style="67" bestFit="1" customWidth="1"/>
    <col min="8448" max="8451" width="15.7109375" style="67" customWidth="1"/>
    <col min="8452" max="8452" width="4.7109375" style="67" customWidth="1"/>
    <col min="8453" max="8453" width="10.5703125" style="67" bestFit="1" customWidth="1"/>
    <col min="8454" max="8454" width="11.85546875" style="67" bestFit="1" customWidth="1"/>
    <col min="8455" max="8455" width="3.42578125" style="67" customWidth="1"/>
    <col min="8456" max="8456" width="10.5703125" style="67" bestFit="1" customWidth="1"/>
    <col min="8457" max="8457" width="11.85546875" style="67" bestFit="1" customWidth="1"/>
    <col min="8458" max="8699" width="9.140625" style="67"/>
    <col min="8700" max="8700" width="9.7109375" style="67" bestFit="1" customWidth="1"/>
    <col min="8701" max="8701" width="12.42578125" style="67" customWidth="1"/>
    <col min="8702" max="8702" width="6.85546875" style="67" customWidth="1"/>
    <col min="8703" max="8703" width="6.42578125" style="67" bestFit="1" customWidth="1"/>
    <col min="8704" max="8707" width="15.7109375" style="67" customWidth="1"/>
    <col min="8708" max="8708" width="4.7109375" style="67" customWidth="1"/>
    <col min="8709" max="8709" width="10.5703125" style="67" bestFit="1" customWidth="1"/>
    <col min="8710" max="8710" width="11.85546875" style="67" bestFit="1" customWidth="1"/>
    <col min="8711" max="8711" width="3.42578125" style="67" customWidth="1"/>
    <col min="8712" max="8712" width="10.5703125" style="67" bestFit="1" customWidth="1"/>
    <col min="8713" max="8713" width="11.85546875" style="67" bestFit="1" customWidth="1"/>
    <col min="8714" max="8955" width="9.140625" style="67"/>
    <col min="8956" max="8956" width="9.7109375" style="67" bestFit="1" customWidth="1"/>
    <col min="8957" max="8957" width="12.42578125" style="67" customWidth="1"/>
    <col min="8958" max="8958" width="6.85546875" style="67" customWidth="1"/>
    <col min="8959" max="8959" width="6.42578125" style="67" bestFit="1" customWidth="1"/>
    <col min="8960" max="8963" width="15.7109375" style="67" customWidth="1"/>
    <col min="8964" max="8964" width="4.7109375" style="67" customWidth="1"/>
    <col min="8965" max="8965" width="10.5703125" style="67" bestFit="1" customWidth="1"/>
    <col min="8966" max="8966" width="11.85546875" style="67" bestFit="1" customWidth="1"/>
    <col min="8967" max="8967" width="3.42578125" style="67" customWidth="1"/>
    <col min="8968" max="8968" width="10.5703125" style="67" bestFit="1" customWidth="1"/>
    <col min="8969" max="8969" width="11.85546875" style="67" bestFit="1" customWidth="1"/>
    <col min="8970" max="9211" width="9.140625" style="67"/>
    <col min="9212" max="9212" width="9.7109375" style="67" bestFit="1" customWidth="1"/>
    <col min="9213" max="9213" width="12.42578125" style="67" customWidth="1"/>
    <col min="9214" max="9214" width="6.85546875" style="67" customWidth="1"/>
    <col min="9215" max="9215" width="6.42578125" style="67" bestFit="1" customWidth="1"/>
    <col min="9216" max="9219" width="15.7109375" style="67" customWidth="1"/>
    <col min="9220" max="9220" width="4.7109375" style="67" customWidth="1"/>
    <col min="9221" max="9221" width="10.5703125" style="67" bestFit="1" customWidth="1"/>
    <col min="9222" max="9222" width="11.85546875" style="67" bestFit="1" customWidth="1"/>
    <col min="9223" max="9223" width="3.42578125" style="67" customWidth="1"/>
    <col min="9224" max="9224" width="10.5703125" style="67" bestFit="1" customWidth="1"/>
    <col min="9225" max="9225" width="11.85546875" style="67" bestFit="1" customWidth="1"/>
    <col min="9226" max="9467" width="9.140625" style="67"/>
    <col min="9468" max="9468" width="9.7109375" style="67" bestFit="1" customWidth="1"/>
    <col min="9469" max="9469" width="12.42578125" style="67" customWidth="1"/>
    <col min="9470" max="9470" width="6.85546875" style="67" customWidth="1"/>
    <col min="9471" max="9471" width="6.42578125" style="67" bestFit="1" customWidth="1"/>
    <col min="9472" max="9475" width="15.7109375" style="67" customWidth="1"/>
    <col min="9476" max="9476" width="4.7109375" style="67" customWidth="1"/>
    <col min="9477" max="9477" width="10.5703125" style="67" bestFit="1" customWidth="1"/>
    <col min="9478" max="9478" width="11.85546875" style="67" bestFit="1" customWidth="1"/>
    <col min="9479" max="9479" width="3.42578125" style="67" customWidth="1"/>
    <col min="9480" max="9480" width="10.5703125" style="67" bestFit="1" customWidth="1"/>
    <col min="9481" max="9481" width="11.85546875" style="67" bestFit="1" customWidth="1"/>
    <col min="9482" max="9723" width="9.140625" style="67"/>
    <col min="9724" max="9724" width="9.7109375" style="67" bestFit="1" customWidth="1"/>
    <col min="9725" max="9725" width="12.42578125" style="67" customWidth="1"/>
    <col min="9726" max="9726" width="6.85546875" style="67" customWidth="1"/>
    <col min="9727" max="9727" width="6.42578125" style="67" bestFit="1" customWidth="1"/>
    <col min="9728" max="9731" width="15.7109375" style="67" customWidth="1"/>
    <col min="9732" max="9732" width="4.7109375" style="67" customWidth="1"/>
    <col min="9733" max="9733" width="10.5703125" style="67" bestFit="1" customWidth="1"/>
    <col min="9734" max="9734" width="11.85546875" style="67" bestFit="1" customWidth="1"/>
    <col min="9735" max="9735" width="3.42578125" style="67" customWidth="1"/>
    <col min="9736" max="9736" width="10.5703125" style="67" bestFit="1" customWidth="1"/>
    <col min="9737" max="9737" width="11.85546875" style="67" bestFit="1" customWidth="1"/>
    <col min="9738" max="9979" width="9.140625" style="67"/>
    <col min="9980" max="9980" width="9.7109375" style="67" bestFit="1" customWidth="1"/>
    <col min="9981" max="9981" width="12.42578125" style="67" customWidth="1"/>
    <col min="9982" max="9982" width="6.85546875" style="67" customWidth="1"/>
    <col min="9983" max="9983" width="6.42578125" style="67" bestFit="1" customWidth="1"/>
    <col min="9984" max="9987" width="15.7109375" style="67" customWidth="1"/>
    <col min="9988" max="9988" width="4.7109375" style="67" customWidth="1"/>
    <col min="9989" max="9989" width="10.5703125" style="67" bestFit="1" customWidth="1"/>
    <col min="9990" max="9990" width="11.85546875" style="67" bestFit="1" customWidth="1"/>
    <col min="9991" max="9991" width="3.42578125" style="67" customWidth="1"/>
    <col min="9992" max="9992" width="10.5703125" style="67" bestFit="1" customWidth="1"/>
    <col min="9993" max="9993" width="11.85546875" style="67" bestFit="1" customWidth="1"/>
    <col min="9994" max="10235" width="9.140625" style="67"/>
    <col min="10236" max="10236" width="9.7109375" style="67" bestFit="1" customWidth="1"/>
    <col min="10237" max="10237" width="12.42578125" style="67" customWidth="1"/>
    <col min="10238" max="10238" width="6.85546875" style="67" customWidth="1"/>
    <col min="10239" max="10239" width="6.42578125" style="67" bestFit="1" customWidth="1"/>
    <col min="10240" max="10243" width="15.7109375" style="67" customWidth="1"/>
    <col min="10244" max="10244" width="4.7109375" style="67" customWidth="1"/>
    <col min="10245" max="10245" width="10.5703125" style="67" bestFit="1" customWidth="1"/>
    <col min="10246" max="10246" width="11.85546875" style="67" bestFit="1" customWidth="1"/>
    <col min="10247" max="10247" width="3.42578125" style="67" customWidth="1"/>
    <col min="10248" max="10248" width="10.5703125" style="67" bestFit="1" customWidth="1"/>
    <col min="10249" max="10249" width="11.85546875" style="67" bestFit="1" customWidth="1"/>
    <col min="10250" max="10491" width="9.140625" style="67"/>
    <col min="10492" max="10492" width="9.7109375" style="67" bestFit="1" customWidth="1"/>
    <col min="10493" max="10493" width="12.42578125" style="67" customWidth="1"/>
    <col min="10494" max="10494" width="6.85546875" style="67" customWidth="1"/>
    <col min="10495" max="10495" width="6.42578125" style="67" bestFit="1" customWidth="1"/>
    <col min="10496" max="10499" width="15.7109375" style="67" customWidth="1"/>
    <col min="10500" max="10500" width="4.7109375" style="67" customWidth="1"/>
    <col min="10501" max="10501" width="10.5703125" style="67" bestFit="1" customWidth="1"/>
    <col min="10502" max="10502" width="11.85546875" style="67" bestFit="1" customWidth="1"/>
    <col min="10503" max="10503" width="3.42578125" style="67" customWidth="1"/>
    <col min="10504" max="10504" width="10.5703125" style="67" bestFit="1" customWidth="1"/>
    <col min="10505" max="10505" width="11.85546875" style="67" bestFit="1" customWidth="1"/>
    <col min="10506" max="10747" width="9.140625" style="67"/>
    <col min="10748" max="10748" width="9.7109375" style="67" bestFit="1" customWidth="1"/>
    <col min="10749" max="10749" width="12.42578125" style="67" customWidth="1"/>
    <col min="10750" max="10750" width="6.85546875" style="67" customWidth="1"/>
    <col min="10751" max="10751" width="6.42578125" style="67" bestFit="1" customWidth="1"/>
    <col min="10752" max="10755" width="15.7109375" style="67" customWidth="1"/>
    <col min="10756" max="10756" width="4.7109375" style="67" customWidth="1"/>
    <col min="10757" max="10757" width="10.5703125" style="67" bestFit="1" customWidth="1"/>
    <col min="10758" max="10758" width="11.85546875" style="67" bestFit="1" customWidth="1"/>
    <col min="10759" max="10759" width="3.42578125" style="67" customWidth="1"/>
    <col min="10760" max="10760" width="10.5703125" style="67" bestFit="1" customWidth="1"/>
    <col min="10761" max="10761" width="11.85546875" style="67" bestFit="1" customWidth="1"/>
    <col min="10762" max="11003" width="9.140625" style="67"/>
    <col min="11004" max="11004" width="9.7109375" style="67" bestFit="1" customWidth="1"/>
    <col min="11005" max="11005" width="12.42578125" style="67" customWidth="1"/>
    <col min="11006" max="11006" width="6.85546875" style="67" customWidth="1"/>
    <col min="11007" max="11007" width="6.42578125" style="67" bestFit="1" customWidth="1"/>
    <col min="11008" max="11011" width="15.7109375" style="67" customWidth="1"/>
    <col min="11012" max="11012" width="4.7109375" style="67" customWidth="1"/>
    <col min="11013" max="11013" width="10.5703125" style="67" bestFit="1" customWidth="1"/>
    <col min="11014" max="11014" width="11.85546875" style="67" bestFit="1" customWidth="1"/>
    <col min="11015" max="11015" width="3.42578125" style="67" customWidth="1"/>
    <col min="11016" max="11016" width="10.5703125" style="67" bestFit="1" customWidth="1"/>
    <col min="11017" max="11017" width="11.85546875" style="67" bestFit="1" customWidth="1"/>
    <col min="11018" max="11259" width="9.140625" style="67"/>
    <col min="11260" max="11260" width="9.7109375" style="67" bestFit="1" customWidth="1"/>
    <col min="11261" max="11261" width="12.42578125" style="67" customWidth="1"/>
    <col min="11262" max="11262" width="6.85546875" style="67" customWidth="1"/>
    <col min="11263" max="11263" width="6.42578125" style="67" bestFit="1" customWidth="1"/>
    <col min="11264" max="11267" width="15.7109375" style="67" customWidth="1"/>
    <col min="11268" max="11268" width="4.7109375" style="67" customWidth="1"/>
    <col min="11269" max="11269" width="10.5703125" style="67" bestFit="1" customWidth="1"/>
    <col min="11270" max="11270" width="11.85546875" style="67" bestFit="1" customWidth="1"/>
    <col min="11271" max="11271" width="3.42578125" style="67" customWidth="1"/>
    <col min="11272" max="11272" width="10.5703125" style="67" bestFit="1" customWidth="1"/>
    <col min="11273" max="11273" width="11.85546875" style="67" bestFit="1" customWidth="1"/>
    <col min="11274" max="11515" width="9.140625" style="67"/>
    <col min="11516" max="11516" width="9.7109375" style="67" bestFit="1" customWidth="1"/>
    <col min="11517" max="11517" width="12.42578125" style="67" customWidth="1"/>
    <col min="11518" max="11518" width="6.85546875" style="67" customWidth="1"/>
    <col min="11519" max="11519" width="6.42578125" style="67" bestFit="1" customWidth="1"/>
    <col min="11520" max="11523" width="15.7109375" style="67" customWidth="1"/>
    <col min="11524" max="11524" width="4.7109375" style="67" customWidth="1"/>
    <col min="11525" max="11525" width="10.5703125" style="67" bestFit="1" customWidth="1"/>
    <col min="11526" max="11526" width="11.85546875" style="67" bestFit="1" customWidth="1"/>
    <col min="11527" max="11527" width="3.42578125" style="67" customWidth="1"/>
    <col min="11528" max="11528" width="10.5703125" style="67" bestFit="1" customWidth="1"/>
    <col min="11529" max="11529" width="11.85546875" style="67" bestFit="1" customWidth="1"/>
    <col min="11530" max="11771" width="9.140625" style="67"/>
    <col min="11772" max="11772" width="9.7109375" style="67" bestFit="1" customWidth="1"/>
    <col min="11773" max="11773" width="12.42578125" style="67" customWidth="1"/>
    <col min="11774" max="11774" width="6.85546875" style="67" customWidth="1"/>
    <col min="11775" max="11775" width="6.42578125" style="67" bestFit="1" customWidth="1"/>
    <col min="11776" max="11779" width="15.7109375" style="67" customWidth="1"/>
    <col min="11780" max="11780" width="4.7109375" style="67" customWidth="1"/>
    <col min="11781" max="11781" width="10.5703125" style="67" bestFit="1" customWidth="1"/>
    <col min="11782" max="11782" width="11.85546875" style="67" bestFit="1" customWidth="1"/>
    <col min="11783" max="11783" width="3.42578125" style="67" customWidth="1"/>
    <col min="11784" max="11784" width="10.5703125" style="67" bestFit="1" customWidth="1"/>
    <col min="11785" max="11785" width="11.85546875" style="67" bestFit="1" customWidth="1"/>
    <col min="11786" max="12027" width="9.140625" style="67"/>
    <col min="12028" max="12028" width="9.7109375" style="67" bestFit="1" customWidth="1"/>
    <col min="12029" max="12029" width="12.42578125" style="67" customWidth="1"/>
    <col min="12030" max="12030" width="6.85546875" style="67" customWidth="1"/>
    <col min="12031" max="12031" width="6.42578125" style="67" bestFit="1" customWidth="1"/>
    <col min="12032" max="12035" width="15.7109375" style="67" customWidth="1"/>
    <col min="12036" max="12036" width="4.7109375" style="67" customWidth="1"/>
    <col min="12037" max="12037" width="10.5703125" style="67" bestFit="1" customWidth="1"/>
    <col min="12038" max="12038" width="11.85546875" style="67" bestFit="1" customWidth="1"/>
    <col min="12039" max="12039" width="3.42578125" style="67" customWidth="1"/>
    <col min="12040" max="12040" width="10.5703125" style="67" bestFit="1" customWidth="1"/>
    <col min="12041" max="12041" width="11.85546875" style="67" bestFit="1" customWidth="1"/>
    <col min="12042" max="12283" width="9.140625" style="67"/>
    <col min="12284" max="12284" width="9.7109375" style="67" bestFit="1" customWidth="1"/>
    <col min="12285" max="12285" width="12.42578125" style="67" customWidth="1"/>
    <col min="12286" max="12286" width="6.85546875" style="67" customWidth="1"/>
    <col min="12287" max="12287" width="6.42578125" style="67" bestFit="1" customWidth="1"/>
    <col min="12288" max="12291" width="15.7109375" style="67" customWidth="1"/>
    <col min="12292" max="12292" width="4.7109375" style="67" customWidth="1"/>
    <col min="12293" max="12293" width="10.5703125" style="67" bestFit="1" customWidth="1"/>
    <col min="12294" max="12294" width="11.85546875" style="67" bestFit="1" customWidth="1"/>
    <col min="12295" max="12295" width="3.42578125" style="67" customWidth="1"/>
    <col min="12296" max="12296" width="10.5703125" style="67" bestFit="1" customWidth="1"/>
    <col min="12297" max="12297" width="11.85546875" style="67" bestFit="1" customWidth="1"/>
    <col min="12298" max="12539" width="9.140625" style="67"/>
    <col min="12540" max="12540" width="9.7109375" style="67" bestFit="1" customWidth="1"/>
    <col min="12541" max="12541" width="12.42578125" style="67" customWidth="1"/>
    <col min="12542" max="12542" width="6.85546875" style="67" customWidth="1"/>
    <col min="12543" max="12543" width="6.42578125" style="67" bestFit="1" customWidth="1"/>
    <col min="12544" max="12547" width="15.7109375" style="67" customWidth="1"/>
    <col min="12548" max="12548" width="4.7109375" style="67" customWidth="1"/>
    <col min="12549" max="12549" width="10.5703125" style="67" bestFit="1" customWidth="1"/>
    <col min="12550" max="12550" width="11.85546875" style="67" bestFit="1" customWidth="1"/>
    <col min="12551" max="12551" width="3.42578125" style="67" customWidth="1"/>
    <col min="12552" max="12552" width="10.5703125" style="67" bestFit="1" customWidth="1"/>
    <col min="12553" max="12553" width="11.85546875" style="67" bestFit="1" customWidth="1"/>
    <col min="12554" max="12795" width="9.140625" style="67"/>
    <col min="12796" max="12796" width="9.7109375" style="67" bestFit="1" customWidth="1"/>
    <col min="12797" max="12797" width="12.42578125" style="67" customWidth="1"/>
    <col min="12798" max="12798" width="6.85546875" style="67" customWidth="1"/>
    <col min="12799" max="12799" width="6.42578125" style="67" bestFit="1" customWidth="1"/>
    <col min="12800" max="12803" width="15.7109375" style="67" customWidth="1"/>
    <col min="12804" max="12804" width="4.7109375" style="67" customWidth="1"/>
    <col min="12805" max="12805" width="10.5703125" style="67" bestFit="1" customWidth="1"/>
    <col min="12806" max="12806" width="11.85546875" style="67" bestFit="1" customWidth="1"/>
    <col min="12807" max="12807" width="3.42578125" style="67" customWidth="1"/>
    <col min="12808" max="12808" width="10.5703125" style="67" bestFit="1" customWidth="1"/>
    <col min="12809" max="12809" width="11.85546875" style="67" bestFit="1" customWidth="1"/>
    <col min="12810" max="13051" width="9.140625" style="67"/>
    <col min="13052" max="13052" width="9.7109375" style="67" bestFit="1" customWidth="1"/>
    <col min="13053" max="13053" width="12.42578125" style="67" customWidth="1"/>
    <col min="13054" max="13054" width="6.85546875" style="67" customWidth="1"/>
    <col min="13055" max="13055" width="6.42578125" style="67" bestFit="1" customWidth="1"/>
    <col min="13056" max="13059" width="15.7109375" style="67" customWidth="1"/>
    <col min="13060" max="13060" width="4.7109375" style="67" customWidth="1"/>
    <col min="13061" max="13061" width="10.5703125" style="67" bestFit="1" customWidth="1"/>
    <col min="13062" max="13062" width="11.85546875" style="67" bestFit="1" customWidth="1"/>
    <col min="13063" max="13063" width="3.42578125" style="67" customWidth="1"/>
    <col min="13064" max="13064" width="10.5703125" style="67" bestFit="1" customWidth="1"/>
    <col min="13065" max="13065" width="11.85546875" style="67" bestFit="1" customWidth="1"/>
    <col min="13066" max="13307" width="9.140625" style="67"/>
    <col min="13308" max="13308" width="9.7109375" style="67" bestFit="1" customWidth="1"/>
    <col min="13309" max="13309" width="12.42578125" style="67" customWidth="1"/>
    <col min="13310" max="13310" width="6.85546875" style="67" customWidth="1"/>
    <col min="13311" max="13311" width="6.42578125" style="67" bestFit="1" customWidth="1"/>
    <col min="13312" max="13315" width="15.7109375" style="67" customWidth="1"/>
    <col min="13316" max="13316" width="4.7109375" style="67" customWidth="1"/>
    <col min="13317" max="13317" width="10.5703125" style="67" bestFit="1" customWidth="1"/>
    <col min="13318" max="13318" width="11.85546875" style="67" bestFit="1" customWidth="1"/>
    <col min="13319" max="13319" width="3.42578125" style="67" customWidth="1"/>
    <col min="13320" max="13320" width="10.5703125" style="67" bestFit="1" customWidth="1"/>
    <col min="13321" max="13321" width="11.85546875" style="67" bestFit="1" customWidth="1"/>
    <col min="13322" max="13563" width="9.140625" style="67"/>
    <col min="13564" max="13564" width="9.7109375" style="67" bestFit="1" customWidth="1"/>
    <col min="13565" max="13565" width="12.42578125" style="67" customWidth="1"/>
    <col min="13566" max="13566" width="6.85546875" style="67" customWidth="1"/>
    <col min="13567" max="13567" width="6.42578125" style="67" bestFit="1" customWidth="1"/>
    <col min="13568" max="13571" width="15.7109375" style="67" customWidth="1"/>
    <col min="13572" max="13572" width="4.7109375" style="67" customWidth="1"/>
    <col min="13573" max="13573" width="10.5703125" style="67" bestFit="1" customWidth="1"/>
    <col min="13574" max="13574" width="11.85546875" style="67" bestFit="1" customWidth="1"/>
    <col min="13575" max="13575" width="3.42578125" style="67" customWidth="1"/>
    <col min="13576" max="13576" width="10.5703125" style="67" bestFit="1" customWidth="1"/>
    <col min="13577" max="13577" width="11.85546875" style="67" bestFit="1" customWidth="1"/>
    <col min="13578" max="13819" width="9.140625" style="67"/>
    <col min="13820" max="13820" width="9.7109375" style="67" bestFit="1" customWidth="1"/>
    <col min="13821" max="13821" width="12.42578125" style="67" customWidth="1"/>
    <col min="13822" max="13822" width="6.85546875" style="67" customWidth="1"/>
    <col min="13823" max="13823" width="6.42578125" style="67" bestFit="1" customWidth="1"/>
    <col min="13824" max="13827" width="15.7109375" style="67" customWidth="1"/>
    <col min="13828" max="13828" width="4.7109375" style="67" customWidth="1"/>
    <col min="13829" max="13829" width="10.5703125" style="67" bestFit="1" customWidth="1"/>
    <col min="13830" max="13830" width="11.85546875" style="67" bestFit="1" customWidth="1"/>
    <col min="13831" max="13831" width="3.42578125" style="67" customWidth="1"/>
    <col min="13832" max="13832" width="10.5703125" style="67" bestFit="1" customWidth="1"/>
    <col min="13833" max="13833" width="11.85546875" style="67" bestFit="1" customWidth="1"/>
    <col min="13834" max="14075" width="9.140625" style="67"/>
    <col min="14076" max="14076" width="9.7109375" style="67" bestFit="1" customWidth="1"/>
    <col min="14077" max="14077" width="12.42578125" style="67" customWidth="1"/>
    <col min="14078" max="14078" width="6.85546875" style="67" customWidth="1"/>
    <col min="14079" max="14079" width="6.42578125" style="67" bestFit="1" customWidth="1"/>
    <col min="14080" max="14083" width="15.7109375" style="67" customWidth="1"/>
    <col min="14084" max="14084" width="4.7109375" style="67" customWidth="1"/>
    <col min="14085" max="14085" width="10.5703125" style="67" bestFit="1" customWidth="1"/>
    <col min="14086" max="14086" width="11.85546875" style="67" bestFit="1" customWidth="1"/>
    <col min="14087" max="14087" width="3.42578125" style="67" customWidth="1"/>
    <col min="14088" max="14088" width="10.5703125" style="67" bestFit="1" customWidth="1"/>
    <col min="14089" max="14089" width="11.85546875" style="67" bestFit="1" customWidth="1"/>
    <col min="14090" max="14331" width="9.140625" style="67"/>
    <col min="14332" max="14332" width="9.7109375" style="67" bestFit="1" customWidth="1"/>
    <col min="14333" max="14333" width="12.42578125" style="67" customWidth="1"/>
    <col min="14334" max="14334" width="6.85546875" style="67" customWidth="1"/>
    <col min="14335" max="14335" width="6.42578125" style="67" bestFit="1" customWidth="1"/>
    <col min="14336" max="14339" width="15.7109375" style="67" customWidth="1"/>
    <col min="14340" max="14340" width="4.7109375" style="67" customWidth="1"/>
    <col min="14341" max="14341" width="10.5703125" style="67" bestFit="1" customWidth="1"/>
    <col min="14342" max="14342" width="11.85546875" style="67" bestFit="1" customWidth="1"/>
    <col min="14343" max="14343" width="3.42578125" style="67" customWidth="1"/>
    <col min="14344" max="14344" width="10.5703125" style="67" bestFit="1" customWidth="1"/>
    <col min="14345" max="14345" width="11.85546875" style="67" bestFit="1" customWidth="1"/>
    <col min="14346" max="14587" width="9.140625" style="67"/>
    <col min="14588" max="14588" width="9.7109375" style="67" bestFit="1" customWidth="1"/>
    <col min="14589" max="14589" width="12.42578125" style="67" customWidth="1"/>
    <col min="14590" max="14590" width="6.85546875" style="67" customWidth="1"/>
    <col min="14591" max="14591" width="6.42578125" style="67" bestFit="1" customWidth="1"/>
    <col min="14592" max="14595" width="15.7109375" style="67" customWidth="1"/>
    <col min="14596" max="14596" width="4.7109375" style="67" customWidth="1"/>
    <col min="14597" max="14597" width="10.5703125" style="67" bestFit="1" customWidth="1"/>
    <col min="14598" max="14598" width="11.85546875" style="67" bestFit="1" customWidth="1"/>
    <col min="14599" max="14599" width="3.42578125" style="67" customWidth="1"/>
    <col min="14600" max="14600" width="10.5703125" style="67" bestFit="1" customWidth="1"/>
    <col min="14601" max="14601" width="11.85546875" style="67" bestFit="1" customWidth="1"/>
    <col min="14602" max="14843" width="9.140625" style="67"/>
    <col min="14844" max="14844" width="9.7109375" style="67" bestFit="1" customWidth="1"/>
    <col min="14845" max="14845" width="12.42578125" style="67" customWidth="1"/>
    <col min="14846" max="14846" width="6.85546875" style="67" customWidth="1"/>
    <col min="14847" max="14847" width="6.42578125" style="67" bestFit="1" customWidth="1"/>
    <col min="14848" max="14851" width="15.7109375" style="67" customWidth="1"/>
    <col min="14852" max="14852" width="4.7109375" style="67" customWidth="1"/>
    <col min="14853" max="14853" width="10.5703125" style="67" bestFit="1" customWidth="1"/>
    <col min="14854" max="14854" width="11.85546875" style="67" bestFit="1" customWidth="1"/>
    <col min="14855" max="14855" width="3.42578125" style="67" customWidth="1"/>
    <col min="14856" max="14856" width="10.5703125" style="67" bestFit="1" customWidth="1"/>
    <col min="14857" max="14857" width="11.85546875" style="67" bestFit="1" customWidth="1"/>
    <col min="14858" max="15099" width="9.140625" style="67"/>
    <col min="15100" max="15100" width="9.7109375" style="67" bestFit="1" customWidth="1"/>
    <col min="15101" max="15101" width="12.42578125" style="67" customWidth="1"/>
    <col min="15102" max="15102" width="6.85546875" style="67" customWidth="1"/>
    <col min="15103" max="15103" width="6.42578125" style="67" bestFit="1" customWidth="1"/>
    <col min="15104" max="15107" width="15.7109375" style="67" customWidth="1"/>
    <col min="15108" max="15108" width="4.7109375" style="67" customWidth="1"/>
    <col min="15109" max="15109" width="10.5703125" style="67" bestFit="1" customWidth="1"/>
    <col min="15110" max="15110" width="11.85546875" style="67" bestFit="1" customWidth="1"/>
    <col min="15111" max="15111" width="3.42578125" style="67" customWidth="1"/>
    <col min="15112" max="15112" width="10.5703125" style="67" bestFit="1" customWidth="1"/>
    <col min="15113" max="15113" width="11.85546875" style="67" bestFit="1" customWidth="1"/>
    <col min="15114" max="15355" width="9.140625" style="67"/>
    <col min="15356" max="15356" width="9.7109375" style="67" bestFit="1" customWidth="1"/>
    <col min="15357" max="15357" width="12.42578125" style="67" customWidth="1"/>
    <col min="15358" max="15358" width="6.85546875" style="67" customWidth="1"/>
    <col min="15359" max="15359" width="6.42578125" style="67" bestFit="1" customWidth="1"/>
    <col min="15360" max="15363" width="15.7109375" style="67" customWidth="1"/>
    <col min="15364" max="15364" width="4.7109375" style="67" customWidth="1"/>
    <col min="15365" max="15365" width="10.5703125" style="67" bestFit="1" customWidth="1"/>
    <col min="15366" max="15366" width="11.85546875" style="67" bestFit="1" customWidth="1"/>
    <col min="15367" max="15367" width="3.42578125" style="67" customWidth="1"/>
    <col min="15368" max="15368" width="10.5703125" style="67" bestFit="1" customWidth="1"/>
    <col min="15369" max="15369" width="11.85546875" style="67" bestFit="1" customWidth="1"/>
    <col min="15370" max="15611" width="9.140625" style="67"/>
    <col min="15612" max="15612" width="9.7109375" style="67" bestFit="1" customWidth="1"/>
    <col min="15613" max="15613" width="12.42578125" style="67" customWidth="1"/>
    <col min="15614" max="15614" width="6.85546875" style="67" customWidth="1"/>
    <col min="15615" max="15615" width="6.42578125" style="67" bestFit="1" customWidth="1"/>
    <col min="15616" max="15619" width="15.7109375" style="67" customWidth="1"/>
    <col min="15620" max="15620" width="4.7109375" style="67" customWidth="1"/>
    <col min="15621" max="15621" width="10.5703125" style="67" bestFit="1" customWidth="1"/>
    <col min="15622" max="15622" width="11.85546875" style="67" bestFit="1" customWidth="1"/>
    <col min="15623" max="15623" width="3.42578125" style="67" customWidth="1"/>
    <col min="15624" max="15624" width="10.5703125" style="67" bestFit="1" customWidth="1"/>
    <col min="15625" max="15625" width="11.85546875" style="67" bestFit="1" customWidth="1"/>
    <col min="15626" max="15867" width="9.140625" style="67"/>
    <col min="15868" max="15868" width="9.7109375" style="67" bestFit="1" customWidth="1"/>
    <col min="15869" max="15869" width="12.42578125" style="67" customWidth="1"/>
    <col min="15870" max="15870" width="6.85546875" style="67" customWidth="1"/>
    <col min="15871" max="15871" width="6.42578125" style="67" bestFit="1" customWidth="1"/>
    <col min="15872" max="15875" width="15.7109375" style="67" customWidth="1"/>
    <col min="15876" max="15876" width="4.7109375" style="67" customWidth="1"/>
    <col min="15877" max="15877" width="10.5703125" style="67" bestFit="1" customWidth="1"/>
    <col min="15878" max="15878" width="11.85546875" style="67" bestFit="1" customWidth="1"/>
    <col min="15879" max="15879" width="3.42578125" style="67" customWidth="1"/>
    <col min="15880" max="15880" width="10.5703125" style="67" bestFit="1" customWidth="1"/>
    <col min="15881" max="15881" width="11.85546875" style="67" bestFit="1" customWidth="1"/>
    <col min="15882" max="16123" width="9.140625" style="67"/>
    <col min="16124" max="16124" width="9.7109375" style="67" bestFit="1" customWidth="1"/>
    <col min="16125" max="16125" width="12.42578125" style="67" customWidth="1"/>
    <col min="16126" max="16126" width="6.85546875" style="67" customWidth="1"/>
    <col min="16127" max="16127" width="6.42578125" style="67" bestFit="1" customWidth="1"/>
    <col min="16128" max="16131" width="15.7109375" style="67" customWidth="1"/>
    <col min="16132" max="16132" width="4.7109375" style="67" customWidth="1"/>
    <col min="16133" max="16133" width="10.5703125" style="67" bestFit="1" customWidth="1"/>
    <col min="16134" max="16134" width="11.85546875" style="67" bestFit="1" customWidth="1"/>
    <col min="16135" max="16135" width="3.42578125" style="67" customWidth="1"/>
    <col min="16136" max="16136" width="10.5703125" style="67" bestFit="1" customWidth="1"/>
    <col min="16137" max="16137" width="11.85546875" style="67" bestFit="1" customWidth="1"/>
    <col min="16138" max="16384" width="9.140625" style="67"/>
  </cols>
  <sheetData>
    <row r="1" spans="1:10" x14ac:dyDescent="0.25">
      <c r="A1" s="65" t="s">
        <v>117</v>
      </c>
    </row>
    <row r="3" spans="1:10" ht="15.75" customHeight="1" x14ac:dyDescent="0.25">
      <c r="A3" s="68"/>
      <c r="B3" s="68"/>
      <c r="C3" s="68"/>
      <c r="D3" s="68"/>
      <c r="E3" s="68"/>
    </row>
    <row r="4" spans="1:10" x14ac:dyDescent="0.25">
      <c r="A4" s="69" t="s">
        <v>16</v>
      </c>
      <c r="B4" s="69" t="s">
        <v>17</v>
      </c>
      <c r="C4" s="69" t="s">
        <v>18</v>
      </c>
      <c r="D4" s="69" t="s">
        <v>19</v>
      </c>
      <c r="E4" s="69" t="s">
        <v>14</v>
      </c>
      <c r="H4" s="70" t="s">
        <v>20</v>
      </c>
      <c r="I4" s="71"/>
    </row>
    <row r="5" spans="1:10" ht="15.75" customHeight="1" x14ac:dyDescent="0.25">
      <c r="A5" s="72" t="s">
        <v>21</v>
      </c>
      <c r="B5" s="72" t="s">
        <v>22</v>
      </c>
      <c r="C5" s="73">
        <v>7.3</v>
      </c>
      <c r="D5" s="74">
        <v>1</v>
      </c>
      <c r="E5" s="75" t="str">
        <f t="shared" ref="E5:E20" si="0">IF(AND(C5&gt;=$I$5,D5&lt;=$I$7),$J$7,$J$8)</f>
        <v>Aprovado</v>
      </c>
      <c r="H5" s="76" t="s">
        <v>23</v>
      </c>
      <c r="I5" s="77">
        <v>7</v>
      </c>
    </row>
    <row r="6" spans="1:10" ht="15.75" customHeight="1" x14ac:dyDescent="0.25">
      <c r="A6" s="72" t="s">
        <v>21</v>
      </c>
      <c r="B6" s="72" t="s">
        <v>24</v>
      </c>
      <c r="C6" s="73">
        <v>3.7</v>
      </c>
      <c r="D6" s="74">
        <v>8</v>
      </c>
      <c r="E6" s="75" t="str">
        <f t="shared" si="0"/>
        <v>Reprovado</v>
      </c>
      <c r="G6" s="68"/>
      <c r="H6" s="70" t="s">
        <v>25</v>
      </c>
      <c r="I6" s="71"/>
      <c r="J6" s="69" t="s">
        <v>14</v>
      </c>
    </row>
    <row r="7" spans="1:10" ht="15.75" customHeight="1" x14ac:dyDescent="0.25">
      <c r="A7" s="72" t="s">
        <v>21</v>
      </c>
      <c r="B7" s="72" t="s">
        <v>26</v>
      </c>
      <c r="C7" s="73">
        <v>9.6</v>
      </c>
      <c r="D7" s="74">
        <v>5</v>
      </c>
      <c r="E7" s="75" t="str">
        <f t="shared" si="0"/>
        <v>Aprovado</v>
      </c>
      <c r="G7" s="68"/>
      <c r="H7" s="76" t="s">
        <v>27</v>
      </c>
      <c r="I7" s="77">
        <v>5</v>
      </c>
      <c r="J7" s="78" t="s">
        <v>28</v>
      </c>
    </row>
    <row r="8" spans="1:10" ht="15.75" customHeight="1" x14ac:dyDescent="0.25">
      <c r="A8" s="72" t="s">
        <v>21</v>
      </c>
      <c r="B8" s="72" t="s">
        <v>29</v>
      </c>
      <c r="C8" s="73">
        <v>5.8</v>
      </c>
      <c r="D8" s="74">
        <v>3</v>
      </c>
      <c r="E8" s="75" t="str">
        <f t="shared" si="0"/>
        <v>Reprovado</v>
      </c>
      <c r="G8" s="68"/>
      <c r="H8" s="79" t="s">
        <v>30</v>
      </c>
      <c r="I8" s="80"/>
      <c r="J8" s="78" t="s">
        <v>31</v>
      </c>
    </row>
    <row r="9" spans="1:10" ht="15.75" customHeight="1" x14ac:dyDescent="0.25">
      <c r="A9" s="72" t="s">
        <v>32</v>
      </c>
      <c r="B9" s="72" t="s">
        <v>22</v>
      </c>
      <c r="C9" s="73">
        <v>5.0999999999999996</v>
      </c>
      <c r="D9" s="74">
        <v>4</v>
      </c>
      <c r="E9" s="75" t="str">
        <f t="shared" si="0"/>
        <v>Reprovado</v>
      </c>
      <c r="G9" s="68"/>
    </row>
    <row r="10" spans="1:10" ht="15.75" customHeight="1" x14ac:dyDescent="0.25">
      <c r="A10" s="72" t="s">
        <v>32</v>
      </c>
      <c r="B10" s="72" t="s">
        <v>24</v>
      </c>
      <c r="C10" s="73">
        <v>6.3</v>
      </c>
      <c r="D10" s="74">
        <v>2</v>
      </c>
      <c r="E10" s="75" t="str">
        <f t="shared" si="0"/>
        <v>Reprovado</v>
      </c>
      <c r="G10" s="68"/>
      <c r="H10" s="68"/>
      <c r="I10" s="68"/>
    </row>
    <row r="11" spans="1:10" ht="15.75" customHeight="1" x14ac:dyDescent="0.25">
      <c r="A11" s="72" t="s">
        <v>32</v>
      </c>
      <c r="B11" s="72" t="s">
        <v>26</v>
      </c>
      <c r="C11" s="73">
        <v>4.7</v>
      </c>
      <c r="D11" s="74">
        <v>1</v>
      </c>
      <c r="E11" s="75" t="str">
        <f t="shared" si="0"/>
        <v>Reprovado</v>
      </c>
      <c r="G11" s="68"/>
    </row>
    <row r="12" spans="1:10" ht="15.75" customHeight="1" x14ac:dyDescent="0.25">
      <c r="A12" s="72" t="s">
        <v>32</v>
      </c>
      <c r="B12" s="72" t="s">
        <v>29</v>
      </c>
      <c r="C12" s="73">
        <v>9.1999999999999993</v>
      </c>
      <c r="D12" s="74">
        <v>7</v>
      </c>
      <c r="E12" s="75" t="str">
        <f t="shared" si="0"/>
        <v>Reprovado</v>
      </c>
    </row>
    <row r="13" spans="1:10" ht="15.75" customHeight="1" x14ac:dyDescent="0.25">
      <c r="A13" s="72" t="s">
        <v>33</v>
      </c>
      <c r="B13" s="72" t="s">
        <v>22</v>
      </c>
      <c r="C13" s="73">
        <v>8.5</v>
      </c>
      <c r="D13" s="74">
        <v>1</v>
      </c>
      <c r="E13" s="75" t="str">
        <f t="shared" si="0"/>
        <v>Aprovado</v>
      </c>
      <c r="G13" s="68"/>
    </row>
    <row r="14" spans="1:10" ht="15.75" customHeight="1" x14ac:dyDescent="0.25">
      <c r="A14" s="72" t="s">
        <v>33</v>
      </c>
      <c r="B14" s="72" t="s">
        <v>24</v>
      </c>
      <c r="C14" s="73">
        <v>7.8</v>
      </c>
      <c r="D14" s="74">
        <v>1</v>
      </c>
      <c r="E14" s="75" t="str">
        <f t="shared" si="0"/>
        <v>Aprovado</v>
      </c>
    </row>
    <row r="15" spans="1:10" ht="15.75" customHeight="1" x14ac:dyDescent="0.25">
      <c r="A15" s="72" t="s">
        <v>33</v>
      </c>
      <c r="B15" s="72" t="s">
        <v>26</v>
      </c>
      <c r="C15" s="73">
        <v>10</v>
      </c>
      <c r="D15" s="74">
        <v>1</v>
      </c>
      <c r="E15" s="75" t="str">
        <f t="shared" si="0"/>
        <v>Aprovado</v>
      </c>
    </row>
    <row r="16" spans="1:10" ht="15.75" customHeight="1" x14ac:dyDescent="0.25">
      <c r="A16" s="72" t="s">
        <v>33</v>
      </c>
      <c r="B16" s="72" t="s">
        <v>29</v>
      </c>
      <c r="C16" s="73">
        <v>3.6</v>
      </c>
      <c r="D16" s="74">
        <v>2</v>
      </c>
      <c r="E16" s="75" t="str">
        <f t="shared" si="0"/>
        <v>Reprovado</v>
      </c>
    </row>
    <row r="17" spans="1:5" ht="15.75" customHeight="1" x14ac:dyDescent="0.25">
      <c r="A17" s="72" t="s">
        <v>34</v>
      </c>
      <c r="B17" s="72" t="s">
        <v>22</v>
      </c>
      <c r="C17" s="73">
        <v>9</v>
      </c>
      <c r="D17" s="74">
        <v>3</v>
      </c>
      <c r="E17" s="75" t="str">
        <f t="shared" si="0"/>
        <v>Aprovado</v>
      </c>
    </row>
    <row r="18" spans="1:5" ht="15.75" customHeight="1" x14ac:dyDescent="0.25">
      <c r="A18" s="72" t="s">
        <v>34</v>
      </c>
      <c r="B18" s="72" t="s">
        <v>24</v>
      </c>
      <c r="C18" s="73">
        <v>9.5</v>
      </c>
      <c r="D18" s="74">
        <v>4</v>
      </c>
      <c r="E18" s="75" t="str">
        <f t="shared" si="0"/>
        <v>Aprovado</v>
      </c>
    </row>
    <row r="19" spans="1:5" ht="15.75" customHeight="1" x14ac:dyDescent="0.25">
      <c r="A19" s="72" t="s">
        <v>34</v>
      </c>
      <c r="B19" s="72" t="s">
        <v>26</v>
      </c>
      <c r="C19" s="73">
        <v>10</v>
      </c>
      <c r="D19" s="74">
        <v>5</v>
      </c>
      <c r="E19" s="75" t="str">
        <f t="shared" si="0"/>
        <v>Aprovado</v>
      </c>
    </row>
    <row r="20" spans="1:5" ht="15.75" customHeight="1" x14ac:dyDescent="0.25">
      <c r="A20" s="72" t="s">
        <v>34</v>
      </c>
      <c r="B20" s="72" t="s">
        <v>29</v>
      </c>
      <c r="C20" s="73">
        <v>10</v>
      </c>
      <c r="D20" s="74">
        <v>6</v>
      </c>
      <c r="E20" s="75" t="str">
        <f t="shared" si="0"/>
        <v>Reprovado</v>
      </c>
    </row>
  </sheetData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"/>
  <sheetViews>
    <sheetView showGridLines="0" zoomScaleNormal="100" workbookViewId="0">
      <selection activeCell="F14" sqref="F14"/>
    </sheetView>
  </sheetViews>
  <sheetFormatPr defaultColWidth="9.140625" defaultRowHeight="15.75" x14ac:dyDescent="0.25"/>
  <cols>
    <col min="1" max="1" width="16.140625" style="95" customWidth="1"/>
    <col min="2" max="2" width="15.7109375" style="96" bestFit="1" customWidth="1"/>
    <col min="3" max="3" width="19.28515625" style="96" customWidth="1"/>
    <col min="4" max="4" width="19.28515625" style="96" bestFit="1" customWidth="1"/>
    <col min="5" max="5" width="20.7109375" style="96" customWidth="1"/>
    <col min="6" max="6" width="18" style="93" bestFit="1" customWidth="1"/>
    <col min="7" max="7" width="12" style="68" customWidth="1"/>
    <col min="8" max="8" width="9.140625" style="68" customWidth="1"/>
    <col min="9" max="9" width="15.7109375" style="68" bestFit="1" customWidth="1"/>
    <col min="10" max="10" width="15.85546875" style="68" bestFit="1" customWidth="1"/>
    <col min="11" max="11" width="15.85546875" style="93" bestFit="1" customWidth="1"/>
    <col min="12" max="12" width="12.28515625" style="68" customWidth="1"/>
    <col min="13" max="14" width="9.140625" style="68" customWidth="1"/>
    <col min="15" max="15" width="15.28515625" style="68" customWidth="1"/>
    <col min="16" max="25" width="9.140625" style="68" customWidth="1"/>
    <col min="26" max="26" width="13.140625" style="68" customWidth="1"/>
    <col min="27" max="255" width="9.140625" style="68" customWidth="1"/>
    <col min="256" max="16384" width="9.140625" style="68"/>
  </cols>
  <sheetData>
    <row r="1" spans="1:15" s="83" customFormat="1" x14ac:dyDescent="0.25">
      <c r="A1" s="81" t="s">
        <v>53</v>
      </c>
      <c r="B1" s="82"/>
      <c r="C1" s="82"/>
      <c r="D1" s="82"/>
      <c r="E1" s="82"/>
      <c r="F1" s="82"/>
      <c r="G1" s="82"/>
      <c r="K1" s="84"/>
    </row>
    <row r="2" spans="1:15" s="83" customFormat="1" x14ac:dyDescent="0.25">
      <c r="A2" s="81" t="s">
        <v>120</v>
      </c>
      <c r="C2" s="82"/>
      <c r="E2" s="82"/>
      <c r="F2" s="82"/>
      <c r="G2" s="82"/>
      <c r="K2" s="84"/>
      <c r="L2" s="85"/>
    </row>
    <row r="4" spans="1:15" s="86" customFormat="1" ht="31.5" x14ac:dyDescent="0.25">
      <c r="A4" s="50" t="s">
        <v>260</v>
      </c>
      <c r="B4" s="50" t="s">
        <v>54</v>
      </c>
      <c r="C4" s="50" t="s">
        <v>55</v>
      </c>
      <c r="D4" s="50" t="s">
        <v>56</v>
      </c>
      <c r="E4" s="50" t="s">
        <v>57</v>
      </c>
      <c r="F4" s="50" t="s">
        <v>58</v>
      </c>
      <c r="G4" s="50" t="s">
        <v>59</v>
      </c>
    </row>
    <row r="5" spans="1:15" x14ac:dyDescent="0.25">
      <c r="A5" s="87">
        <v>9337</v>
      </c>
      <c r="B5" s="88">
        <v>43024</v>
      </c>
      <c r="C5" s="89">
        <v>0.26041666666666669</v>
      </c>
      <c r="D5" s="90">
        <v>43045</v>
      </c>
      <c r="E5" s="91">
        <v>0.71527777777777779</v>
      </c>
      <c r="F5" s="162">
        <f t="shared" ref="F5:F18" si="0">(D5+E5)-(B5+C5)</f>
        <v>21.45486111111677</v>
      </c>
      <c r="G5" s="92">
        <f t="shared" ref="G5:G18" si="1">_xlfn.DAYS(D5,B5)</f>
        <v>21</v>
      </c>
      <c r="O5" s="94"/>
    </row>
    <row r="6" spans="1:15" x14ac:dyDescent="0.25">
      <c r="A6" s="87">
        <v>9330</v>
      </c>
      <c r="B6" s="88">
        <v>43035</v>
      </c>
      <c r="C6" s="89">
        <v>0.90625</v>
      </c>
      <c r="D6" s="90">
        <v>43045</v>
      </c>
      <c r="E6" s="91">
        <v>0.67571759259259256</v>
      </c>
      <c r="F6" s="162">
        <f t="shared" si="0"/>
        <v>9.7694675925959018</v>
      </c>
      <c r="G6" s="92">
        <f t="shared" si="1"/>
        <v>10</v>
      </c>
      <c r="O6" s="94"/>
    </row>
    <row r="7" spans="1:15" x14ac:dyDescent="0.25">
      <c r="A7" s="87">
        <v>4626</v>
      </c>
      <c r="B7" s="88">
        <v>43040</v>
      </c>
      <c r="C7" s="89">
        <v>0.4826388888888889</v>
      </c>
      <c r="D7" s="90">
        <v>43044</v>
      </c>
      <c r="E7" s="91">
        <v>0.82057870370370367</v>
      </c>
      <c r="F7" s="162">
        <f t="shared" si="0"/>
        <v>4.3379398148099426</v>
      </c>
      <c r="G7" s="92">
        <f t="shared" si="1"/>
        <v>4</v>
      </c>
      <c r="O7" s="94"/>
    </row>
    <row r="8" spans="1:15" x14ac:dyDescent="0.25">
      <c r="A8" s="87">
        <v>9260</v>
      </c>
      <c r="B8" s="88">
        <v>43040</v>
      </c>
      <c r="C8" s="89">
        <v>0.95833333333333337</v>
      </c>
      <c r="D8" s="90">
        <v>43045</v>
      </c>
      <c r="E8" s="91">
        <v>0.87989583333333332</v>
      </c>
      <c r="F8" s="162">
        <f t="shared" si="0"/>
        <v>4.921562499999709</v>
      </c>
      <c r="G8" s="92">
        <f t="shared" si="1"/>
        <v>5</v>
      </c>
      <c r="O8" s="94"/>
    </row>
    <row r="9" spans="1:15" x14ac:dyDescent="0.25">
      <c r="A9" s="87">
        <v>9381</v>
      </c>
      <c r="B9" s="88">
        <v>43041</v>
      </c>
      <c r="C9" s="89">
        <v>0.99305555555555547</v>
      </c>
      <c r="D9" s="90">
        <v>43044</v>
      </c>
      <c r="E9" s="91">
        <v>0.90076388888888881</v>
      </c>
      <c r="F9" s="162">
        <f t="shared" si="0"/>
        <v>2.9077083333322662</v>
      </c>
      <c r="G9" s="92">
        <f t="shared" si="1"/>
        <v>3</v>
      </c>
      <c r="O9" s="94"/>
    </row>
    <row r="10" spans="1:15" x14ac:dyDescent="0.25">
      <c r="A10" s="87">
        <v>4241</v>
      </c>
      <c r="B10" s="88">
        <v>43041</v>
      </c>
      <c r="C10" s="89">
        <v>0.9375</v>
      </c>
      <c r="D10" s="90">
        <v>43044</v>
      </c>
      <c r="E10" s="91">
        <v>0.87548611111111108</v>
      </c>
      <c r="F10" s="162">
        <f t="shared" si="0"/>
        <v>2.9379861111083301</v>
      </c>
      <c r="G10" s="92">
        <f t="shared" si="1"/>
        <v>3</v>
      </c>
      <c r="O10" s="94"/>
    </row>
    <row r="11" spans="1:15" x14ac:dyDescent="0.25">
      <c r="A11" s="87">
        <v>2613</v>
      </c>
      <c r="B11" s="88">
        <v>43042</v>
      </c>
      <c r="C11" s="89">
        <v>0.76388888888888884</v>
      </c>
      <c r="D11" s="90">
        <v>43044</v>
      </c>
      <c r="E11" s="91">
        <v>0.86567129629629624</v>
      </c>
      <c r="F11" s="162">
        <f t="shared" si="0"/>
        <v>2.1017824074078817</v>
      </c>
      <c r="G11" s="92">
        <f t="shared" si="1"/>
        <v>2</v>
      </c>
      <c r="O11" s="94"/>
    </row>
    <row r="12" spans="1:15" x14ac:dyDescent="0.25">
      <c r="A12" s="87">
        <v>3833</v>
      </c>
      <c r="B12" s="88">
        <v>43042</v>
      </c>
      <c r="C12" s="89">
        <v>0.36041666666666666</v>
      </c>
      <c r="D12" s="90">
        <v>43044</v>
      </c>
      <c r="E12" s="91">
        <v>0.86604166666666671</v>
      </c>
      <c r="F12" s="162">
        <f t="shared" si="0"/>
        <v>2.5056249999979627</v>
      </c>
      <c r="G12" s="92">
        <f t="shared" si="1"/>
        <v>2</v>
      </c>
      <c r="O12" s="94"/>
    </row>
    <row r="13" spans="1:15" x14ac:dyDescent="0.25">
      <c r="A13" s="87">
        <v>9025</v>
      </c>
      <c r="B13" s="88">
        <v>43042</v>
      </c>
      <c r="C13" s="89">
        <v>0.79166666666666663</v>
      </c>
      <c r="D13" s="90">
        <v>43045</v>
      </c>
      <c r="E13" s="91">
        <v>0.10697916666666667</v>
      </c>
      <c r="F13" s="162">
        <f t="shared" si="0"/>
        <v>2.3153125000026193</v>
      </c>
      <c r="G13" s="92">
        <f t="shared" si="1"/>
        <v>3</v>
      </c>
      <c r="O13" s="94"/>
    </row>
    <row r="14" spans="1:15" x14ac:dyDescent="0.25">
      <c r="A14" s="87">
        <v>2655</v>
      </c>
      <c r="B14" s="88">
        <v>43042</v>
      </c>
      <c r="C14" s="89">
        <v>0.99652777777777779</v>
      </c>
      <c r="D14" s="90">
        <v>43045</v>
      </c>
      <c r="E14" s="91">
        <v>0.15958333333333333</v>
      </c>
      <c r="F14" s="162">
        <f t="shared" si="0"/>
        <v>2.1630555555530009</v>
      </c>
      <c r="G14" s="92">
        <f t="shared" si="1"/>
        <v>3</v>
      </c>
      <c r="O14" s="94"/>
    </row>
    <row r="15" spans="1:15" x14ac:dyDescent="0.25">
      <c r="A15" s="87">
        <v>3916</v>
      </c>
      <c r="B15" s="88">
        <v>43043</v>
      </c>
      <c r="C15" s="89">
        <v>0.53749999999999998</v>
      </c>
      <c r="D15" s="90">
        <v>43044</v>
      </c>
      <c r="E15" s="91">
        <v>0.87429398148148152</v>
      </c>
      <c r="F15" s="162">
        <f t="shared" si="0"/>
        <v>1.3367939814852434</v>
      </c>
      <c r="G15" s="92">
        <f t="shared" si="1"/>
        <v>1</v>
      </c>
      <c r="O15" s="94"/>
    </row>
    <row r="16" spans="1:15" x14ac:dyDescent="0.25">
      <c r="A16" s="87">
        <v>9300</v>
      </c>
      <c r="B16" s="88">
        <v>43043</v>
      </c>
      <c r="C16" s="89">
        <v>0.18055555555555555</v>
      </c>
      <c r="D16" s="90">
        <v>43045</v>
      </c>
      <c r="E16" s="91">
        <v>0.28047453703703701</v>
      </c>
      <c r="F16" s="162">
        <f t="shared" si="0"/>
        <v>2.0999189814829151</v>
      </c>
      <c r="G16" s="92">
        <f t="shared" si="1"/>
        <v>2</v>
      </c>
      <c r="O16" s="94"/>
    </row>
    <row r="17" spans="1:15" x14ac:dyDescent="0.25">
      <c r="A17" s="87">
        <v>4464</v>
      </c>
      <c r="B17" s="88">
        <v>43043</v>
      </c>
      <c r="C17" s="89">
        <v>0.58333333333333337</v>
      </c>
      <c r="D17" s="90">
        <v>43045</v>
      </c>
      <c r="E17" s="91">
        <v>0.99674768518518519</v>
      </c>
      <c r="F17" s="162">
        <f t="shared" si="0"/>
        <v>2.4134143518458586</v>
      </c>
      <c r="G17" s="92">
        <f t="shared" si="1"/>
        <v>2</v>
      </c>
      <c r="O17" s="94"/>
    </row>
    <row r="18" spans="1:15" x14ac:dyDescent="0.25">
      <c r="A18" s="87">
        <v>2610</v>
      </c>
      <c r="B18" s="88">
        <v>43044</v>
      </c>
      <c r="C18" s="89">
        <v>2.7777777777777776E-2</v>
      </c>
      <c r="D18" s="90">
        <v>43045</v>
      </c>
      <c r="E18" s="91">
        <v>0.11211805555555555</v>
      </c>
      <c r="F18" s="162">
        <f t="shared" si="0"/>
        <v>1.0843402777754818</v>
      </c>
      <c r="G18" s="92">
        <f t="shared" si="1"/>
        <v>1</v>
      </c>
      <c r="O18" s="94"/>
    </row>
    <row r="19" spans="1:15" x14ac:dyDescent="0.25">
      <c r="A19" s="68"/>
      <c r="B19" s="68"/>
      <c r="C19" s="68"/>
      <c r="D19" s="68"/>
      <c r="E19" s="68"/>
      <c r="F19" s="6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showGridLines="0" zoomScaleNormal="100" workbookViewId="0">
      <selection activeCell="D18" sqref="D18"/>
    </sheetView>
  </sheetViews>
  <sheetFormatPr defaultColWidth="9.140625" defaultRowHeight="12.75" customHeight="1" x14ac:dyDescent="0.25"/>
  <cols>
    <col min="1" max="1" width="12" style="97" customWidth="1"/>
    <col min="2" max="2" width="9.42578125" style="97" customWidth="1"/>
    <col min="3" max="3" width="12.28515625" style="97" customWidth="1"/>
    <col min="4" max="4" width="56.7109375" style="97" customWidth="1"/>
    <col min="5" max="6" width="3.7109375" style="97" customWidth="1"/>
    <col min="7" max="7" width="29.85546875" style="97" bestFit="1" customWidth="1"/>
    <col min="8" max="8" width="3.7109375" style="97" customWidth="1"/>
    <col min="9" max="10" width="9.140625" style="97" customWidth="1"/>
    <col min="11" max="16384" width="9.140625" style="97"/>
  </cols>
  <sheetData>
    <row r="1" spans="1:9" s="98" customFormat="1" ht="15.75" x14ac:dyDescent="0.25">
      <c r="A1" s="98" t="s">
        <v>60</v>
      </c>
    </row>
    <row r="2" spans="1:9" s="98" customFormat="1" ht="15.75" x14ac:dyDescent="0.25">
      <c r="A2" s="98" t="s">
        <v>262</v>
      </c>
    </row>
    <row r="4" spans="1:9" ht="15.75" x14ac:dyDescent="0.25">
      <c r="C4" s="99" t="s">
        <v>61</v>
      </c>
      <c r="D4" s="100">
        <v>29.99</v>
      </c>
    </row>
    <row r="5" spans="1:9" ht="7.5" customHeight="1" x14ac:dyDescent="0.25"/>
    <row r="6" spans="1:9" ht="15.75" x14ac:dyDescent="0.25">
      <c r="A6" s="101" t="s">
        <v>62</v>
      </c>
      <c r="B6" s="101" t="s">
        <v>261</v>
      </c>
      <c r="C6" s="101" t="s">
        <v>63</v>
      </c>
      <c r="D6" s="101" t="s">
        <v>64</v>
      </c>
    </row>
    <row r="7" spans="1:9" ht="15.75" x14ac:dyDescent="0.25">
      <c r="A7" s="102">
        <f ca="1">TODAY()-10</f>
        <v>44337</v>
      </c>
      <c r="B7" s="103">
        <v>0.33333333333333331</v>
      </c>
      <c r="C7" s="104">
        <v>0.66666666666666663</v>
      </c>
      <c r="D7" s="148"/>
      <c r="G7" s="105"/>
    </row>
    <row r="8" spans="1:9" ht="15.75" x14ac:dyDescent="0.25">
      <c r="A8" s="106">
        <f ca="1">A7+1</f>
        <v>44338</v>
      </c>
      <c r="B8" s="107">
        <v>0.31597222222222221</v>
      </c>
      <c r="C8" s="108">
        <v>0.62152777777777779</v>
      </c>
      <c r="D8" s="148"/>
      <c r="G8" s="105"/>
    </row>
    <row r="9" spans="1:9" ht="15.75" x14ac:dyDescent="0.25">
      <c r="A9" s="106">
        <f t="shared" ref="A9:A11" ca="1" si="0">A8+1</f>
        <v>44339</v>
      </c>
      <c r="B9" s="107">
        <v>0.95833333333333337</v>
      </c>
      <c r="C9" s="108">
        <v>0.29166666666666669</v>
      </c>
      <c r="D9" s="148"/>
      <c r="G9" s="159"/>
      <c r="I9" s="109"/>
    </row>
    <row r="10" spans="1:9" ht="15.75" x14ac:dyDescent="0.25">
      <c r="A10" s="106">
        <f t="shared" ca="1" si="0"/>
        <v>44340</v>
      </c>
      <c r="B10" s="107">
        <v>0.79166666666666663</v>
      </c>
      <c r="C10" s="108">
        <v>0.10416666666666667</v>
      </c>
      <c r="D10" s="148"/>
    </row>
    <row r="11" spans="1:9" ht="15.75" x14ac:dyDescent="0.25">
      <c r="A11" s="110">
        <f t="shared" ca="1" si="0"/>
        <v>44341</v>
      </c>
      <c r="B11" s="111">
        <v>0.27083333333333331</v>
      </c>
      <c r="C11" s="112">
        <v>0.66666666666666663</v>
      </c>
      <c r="D11" s="148"/>
    </row>
    <row r="12" spans="1:9" ht="15.75" x14ac:dyDescent="0.25">
      <c r="A12" s="98"/>
      <c r="B12" s="98"/>
      <c r="C12" s="98"/>
      <c r="D12" s="113"/>
    </row>
    <row r="13" spans="1:9" ht="12.75" customHeight="1" x14ac:dyDescent="0.25">
      <c r="D13" s="109"/>
    </row>
    <row r="14" spans="1:9" ht="19.899999999999999" customHeight="1" x14ac:dyDescent="0.25">
      <c r="B14" s="136" t="s">
        <v>65</v>
      </c>
      <c r="C14" s="137"/>
      <c r="D14" s="161"/>
    </row>
    <row r="15" spans="1:9" ht="19.899999999999999" customHeight="1" x14ac:dyDescent="0.25">
      <c r="B15" s="98"/>
      <c r="C15" s="98"/>
      <c r="D15" s="113"/>
    </row>
    <row r="16" spans="1:9" ht="19.899999999999999" customHeight="1" x14ac:dyDescent="0.25">
      <c r="B16" s="136" t="s">
        <v>66</v>
      </c>
      <c r="C16" s="137"/>
      <c r="D16" s="160"/>
    </row>
    <row r="17" spans="4:4" ht="12.75" customHeight="1" x14ac:dyDescent="0.25">
      <c r="D17" s="114"/>
    </row>
    <row r="20" spans="4:4" ht="12.75" customHeight="1" x14ac:dyDescent="0.25">
      <c r="D20" s="115"/>
    </row>
  </sheetData>
  <mergeCells count="2">
    <mergeCell ref="B14:C14"/>
    <mergeCell ref="B16:C16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showGridLines="0" zoomScaleNormal="100" workbookViewId="0">
      <selection activeCell="K29" sqref="K29"/>
    </sheetView>
  </sheetViews>
  <sheetFormatPr defaultColWidth="9.140625" defaultRowHeight="15" x14ac:dyDescent="0.25"/>
  <cols>
    <col min="1" max="1" width="9.140625" style="4"/>
    <col min="2" max="2" width="15.85546875" style="4" bestFit="1" customWidth="1"/>
    <col min="3" max="3" width="15" style="4" bestFit="1" customWidth="1"/>
    <col min="4" max="4" width="9.140625" style="2"/>
    <col min="5" max="5" width="11.140625" style="2" bestFit="1" customWidth="1"/>
    <col min="6" max="6" width="8.7109375" style="2" bestFit="1" customWidth="1"/>
    <col min="7" max="7" width="11.85546875" style="2" bestFit="1" customWidth="1"/>
    <col min="8" max="8" width="11.140625" style="2" bestFit="1" customWidth="1"/>
    <col min="9" max="16384" width="9.140625" style="2"/>
  </cols>
  <sheetData>
    <row r="1" spans="1:9" s="16" customFormat="1" ht="15.75" x14ac:dyDescent="0.25">
      <c r="A1" s="41" t="s">
        <v>253</v>
      </c>
      <c r="B1" s="15"/>
      <c r="C1" s="15"/>
      <c r="D1" s="15"/>
    </row>
    <row r="2" spans="1:9" x14ac:dyDescent="0.25">
      <c r="A2" s="1"/>
    </row>
    <row r="3" spans="1:9" x14ac:dyDescent="0.25">
      <c r="A3" s="2"/>
      <c r="B3" s="2"/>
      <c r="C3" s="2"/>
      <c r="E3"/>
      <c r="F3"/>
      <c r="G3"/>
    </row>
    <row r="4" spans="1:9" x14ac:dyDescent="0.25">
      <c r="A4" s="138" t="s">
        <v>67</v>
      </c>
      <c r="B4" s="139"/>
      <c r="C4" s="140"/>
      <c r="E4"/>
      <c r="F4"/>
      <c r="G4"/>
    </row>
    <row r="5" spans="1:9" x14ac:dyDescent="0.25">
      <c r="E5"/>
      <c r="F5"/>
      <c r="G5"/>
    </row>
    <row r="6" spans="1:9" x14ac:dyDescent="0.25">
      <c r="A6" s="37" t="s">
        <v>68</v>
      </c>
      <c r="B6" s="37" t="s">
        <v>69</v>
      </c>
      <c r="C6" s="37" t="s">
        <v>70</v>
      </c>
      <c r="E6" s="37" t="s">
        <v>271</v>
      </c>
      <c r="F6" s="5">
        <v>5</v>
      </c>
      <c r="G6"/>
      <c r="H6"/>
    </row>
    <row r="7" spans="1:9" x14ac:dyDescent="0.25">
      <c r="A7" s="5">
        <v>1</v>
      </c>
      <c r="B7" s="6">
        <v>30</v>
      </c>
      <c r="C7" s="6">
        <v>24.9</v>
      </c>
      <c r="D7" s="163">
        <f>F6</f>
        <v>5</v>
      </c>
      <c r="E7" s="164">
        <f>VLOOKUP($F$6,$A$7:$C$21,2,0)</f>
        <v>28</v>
      </c>
      <c r="F7" s="164">
        <f>VLOOKUP($F$6,$A$7:$C$21,3,0)</f>
        <v>24.92</v>
      </c>
      <c r="G7"/>
      <c r="H7"/>
    </row>
    <row r="8" spans="1:9" x14ac:dyDescent="0.25">
      <c r="A8" s="5">
        <v>2</v>
      </c>
      <c r="B8" s="6">
        <v>27</v>
      </c>
      <c r="C8" s="6">
        <v>21.06</v>
      </c>
      <c r="D8" s="163">
        <f t="shared" ref="D8:D11" si="0">D7+1</f>
        <v>6</v>
      </c>
      <c r="E8" s="164">
        <f>VLOOKUP($F$6+1,$A$7:$C$21,2,0)</f>
        <v>25</v>
      </c>
      <c r="F8" s="164">
        <f>VLOOKUP($F$6+1,$A$7:$C$21,3,0)</f>
        <v>19.25</v>
      </c>
      <c r="G8"/>
      <c r="H8"/>
    </row>
    <row r="9" spans="1:9" x14ac:dyDescent="0.25">
      <c r="A9" s="5">
        <v>3</v>
      </c>
      <c r="B9" s="6">
        <v>26</v>
      </c>
      <c r="C9" s="6">
        <v>19.5</v>
      </c>
      <c r="D9" s="163">
        <f t="shared" si="0"/>
        <v>7</v>
      </c>
      <c r="E9" s="164">
        <f>VLOOKUP($F$6+2,$A$7:$C$21,2,0)</f>
        <v>17</v>
      </c>
      <c r="F9" s="164">
        <f>VLOOKUP($F$6+2,$A$7:$C$21,3,0)</f>
        <v>14.62</v>
      </c>
      <c r="G9"/>
      <c r="H9"/>
    </row>
    <row r="10" spans="1:9" x14ac:dyDescent="0.25">
      <c r="A10" s="5">
        <v>4</v>
      </c>
      <c r="B10" s="6">
        <v>12</v>
      </c>
      <c r="C10" s="6">
        <v>9.24</v>
      </c>
      <c r="D10" s="163">
        <f t="shared" si="0"/>
        <v>8</v>
      </c>
      <c r="E10" s="164">
        <f>VLOOKUP($F$6+3,$A$7:$C$21,2,0)</f>
        <v>16</v>
      </c>
      <c r="F10" s="164">
        <f>VLOOKUP($F$6+3,$A$7:$C$21,3,0)</f>
        <v>12.8</v>
      </c>
      <c r="G10"/>
      <c r="H10"/>
    </row>
    <row r="11" spans="1:9" x14ac:dyDescent="0.25">
      <c r="A11" s="5">
        <v>5</v>
      </c>
      <c r="B11" s="6">
        <v>28</v>
      </c>
      <c r="C11" s="6">
        <v>24.92</v>
      </c>
      <c r="D11" s="163">
        <f t="shared" si="0"/>
        <v>9</v>
      </c>
      <c r="E11" s="164">
        <f>VLOOKUP($F$6+4,$A$7:$C$21,2,0)</f>
        <v>10</v>
      </c>
      <c r="F11" s="164">
        <f>VLOOKUP($F$6+4,$A$7:$C$21,3,0)</f>
        <v>8.4</v>
      </c>
      <c r="G11"/>
      <c r="H11"/>
    </row>
    <row r="12" spans="1:9" x14ac:dyDescent="0.25">
      <c r="A12" s="5">
        <v>6</v>
      </c>
      <c r="B12" s="6">
        <v>25</v>
      </c>
      <c r="C12" s="6">
        <v>19.25</v>
      </c>
      <c r="E12"/>
      <c r="F12"/>
      <c r="G12"/>
    </row>
    <row r="13" spans="1:9" x14ac:dyDescent="0.25">
      <c r="A13" s="5">
        <v>7</v>
      </c>
      <c r="B13" s="6">
        <v>17</v>
      </c>
      <c r="C13" s="6">
        <v>14.62</v>
      </c>
    </row>
    <row r="14" spans="1:9" x14ac:dyDescent="0.25">
      <c r="A14" s="5">
        <v>8</v>
      </c>
      <c r="B14" s="6">
        <v>16</v>
      </c>
      <c r="C14" s="6">
        <v>12.8</v>
      </c>
      <c r="E14" s="7"/>
    </row>
    <row r="15" spans="1:9" x14ac:dyDescent="0.25">
      <c r="A15" s="5">
        <v>9</v>
      </c>
      <c r="B15" s="6">
        <v>10</v>
      </c>
      <c r="C15" s="6">
        <v>8.4</v>
      </c>
    </row>
    <row r="16" spans="1:9" x14ac:dyDescent="0.25">
      <c r="A16" s="5">
        <v>10</v>
      </c>
      <c r="B16" s="6">
        <v>12</v>
      </c>
      <c r="C16" s="6">
        <v>9.1199999999999992</v>
      </c>
      <c r="H16"/>
      <c r="I16"/>
    </row>
    <row r="17" spans="1:9" x14ac:dyDescent="0.25">
      <c r="A17" s="5">
        <v>11</v>
      </c>
      <c r="B17" s="6">
        <v>22</v>
      </c>
      <c r="C17" s="6">
        <v>17.82</v>
      </c>
      <c r="H17"/>
      <c r="I17"/>
    </row>
    <row r="18" spans="1:9" x14ac:dyDescent="0.25">
      <c r="A18" s="5">
        <v>12</v>
      </c>
      <c r="B18" s="6">
        <v>13</v>
      </c>
      <c r="C18" s="6">
        <v>10.27</v>
      </c>
      <c r="H18"/>
      <c r="I18"/>
    </row>
    <row r="19" spans="1:9" x14ac:dyDescent="0.25">
      <c r="A19" s="5">
        <v>13</v>
      </c>
      <c r="B19" s="6">
        <v>28</v>
      </c>
      <c r="C19" s="6">
        <v>22.12</v>
      </c>
      <c r="H19"/>
      <c r="I19"/>
    </row>
    <row r="20" spans="1:9" x14ac:dyDescent="0.25">
      <c r="A20" s="5">
        <v>14</v>
      </c>
      <c r="B20" s="6">
        <v>27</v>
      </c>
      <c r="C20" s="6">
        <v>23.22</v>
      </c>
      <c r="H20"/>
      <c r="I20"/>
    </row>
    <row r="21" spans="1:9" x14ac:dyDescent="0.25">
      <c r="A21" s="5">
        <v>15</v>
      </c>
      <c r="B21" s="6">
        <v>21</v>
      </c>
      <c r="C21" s="6">
        <v>18.27</v>
      </c>
    </row>
    <row r="24" spans="1:9" x14ac:dyDescent="0.25">
      <c r="A24" s="33" t="s">
        <v>254</v>
      </c>
    </row>
  </sheetData>
  <mergeCells count="1">
    <mergeCell ref="A4:C4"/>
  </mergeCells>
  <dataValidations count="1">
    <dataValidation type="list" allowBlank="1" showInputMessage="1" showErrorMessage="1" sqref="F6" xr:uid="{1698B083-EDE8-4DCC-88B2-C061D112E3E7}">
      <formula1>$A$7:$A$21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7"/>
  <sheetViews>
    <sheetView showGridLines="0" topLeftCell="A70" workbookViewId="0">
      <selection activeCell="G8" sqref="G8"/>
    </sheetView>
  </sheetViews>
  <sheetFormatPr defaultColWidth="8.85546875" defaultRowHeight="15" x14ac:dyDescent="0.25"/>
  <cols>
    <col min="1" max="1" width="37.28515625" style="19" customWidth="1"/>
    <col min="2" max="2" width="31.7109375" style="19" customWidth="1"/>
    <col min="3" max="3" width="23.140625" style="19" bestFit="1" customWidth="1"/>
    <col min="4" max="4" width="22.7109375" style="19" bestFit="1" customWidth="1"/>
    <col min="5" max="5" width="13.7109375" style="19" customWidth="1"/>
    <col min="6" max="6" width="14.140625" style="19" bestFit="1" customWidth="1"/>
    <col min="7" max="7" width="14.28515625" style="19" bestFit="1" customWidth="1"/>
    <col min="8" max="16384" width="8.85546875" style="19"/>
  </cols>
  <sheetData>
    <row r="1" spans="1:7" ht="15.75" x14ac:dyDescent="0.25">
      <c r="A1" s="41" t="s">
        <v>249</v>
      </c>
    </row>
    <row r="2" spans="1:7" ht="15.75" x14ac:dyDescent="0.25">
      <c r="A2" s="41" t="s">
        <v>255</v>
      </c>
    </row>
    <row r="3" spans="1:7" ht="15.75" x14ac:dyDescent="0.25">
      <c r="A3" s="41" t="s">
        <v>248</v>
      </c>
    </row>
    <row r="4" spans="1:7" ht="15.75" x14ac:dyDescent="0.25">
      <c r="A4" s="41" t="s">
        <v>256</v>
      </c>
    </row>
    <row r="6" spans="1:7" ht="23.25" x14ac:dyDescent="0.35">
      <c r="A6" s="149" t="s">
        <v>243</v>
      </c>
      <c r="B6" s="150"/>
      <c r="C6" s="150"/>
      <c r="D6" s="150"/>
      <c r="E6" s="150"/>
      <c r="F6" s="150"/>
      <c r="G6" s="150"/>
    </row>
    <row r="7" spans="1:7" x14ac:dyDescent="0.25">
      <c r="A7" s="26" t="s">
        <v>125</v>
      </c>
      <c r="B7" s="27" t="s">
        <v>126</v>
      </c>
      <c r="C7" s="27" t="s">
        <v>127</v>
      </c>
      <c r="D7" s="27" t="s">
        <v>128</v>
      </c>
      <c r="E7" s="28" t="s">
        <v>129</v>
      </c>
      <c r="F7" s="28" t="s">
        <v>265</v>
      </c>
      <c r="G7" s="151" t="s">
        <v>266</v>
      </c>
    </row>
    <row r="8" spans="1:7" x14ac:dyDescent="0.25">
      <c r="A8" s="29" t="s">
        <v>153</v>
      </c>
      <c r="B8" s="30" t="s">
        <v>131</v>
      </c>
      <c r="C8" s="30" t="s">
        <v>241</v>
      </c>
      <c r="D8" s="30">
        <v>56</v>
      </c>
      <c r="E8" s="34">
        <v>5695.72</v>
      </c>
      <c r="F8" s="34" t="str">
        <f t="shared" ref="F8:F39" si="0">IF(AND(B8="Efetivo",E8&lt;5000),"Prata da Casa","")</f>
        <v/>
      </c>
      <c r="G8" s="34">
        <f>SUMIFS($E$8:$E$122,F8:F122,"Prata da Casa")*(0.05)</f>
        <v>4815.1264999999994</v>
      </c>
    </row>
    <row r="9" spans="1:7" x14ac:dyDescent="0.25">
      <c r="A9" s="31" t="s">
        <v>156</v>
      </c>
      <c r="B9" s="32" t="s">
        <v>131</v>
      </c>
      <c r="C9" s="32" t="s">
        <v>247</v>
      </c>
      <c r="D9" s="32">
        <v>14</v>
      </c>
      <c r="E9" s="35">
        <v>5144.88</v>
      </c>
      <c r="F9" s="35" t="str">
        <f t="shared" si="0"/>
        <v/>
      </c>
    </row>
    <row r="10" spans="1:7" x14ac:dyDescent="0.25">
      <c r="A10" s="29" t="s">
        <v>150</v>
      </c>
      <c r="B10" s="30" t="s">
        <v>131</v>
      </c>
      <c r="C10" s="30" t="s">
        <v>246</v>
      </c>
      <c r="D10" s="30">
        <v>21</v>
      </c>
      <c r="E10" s="34">
        <v>6462.65</v>
      </c>
      <c r="F10" s="34" t="str">
        <f t="shared" si="0"/>
        <v/>
      </c>
    </row>
    <row r="11" spans="1:7" x14ac:dyDescent="0.25">
      <c r="A11" s="31" t="s">
        <v>154</v>
      </c>
      <c r="B11" s="32" t="s">
        <v>131</v>
      </c>
      <c r="C11" s="32" t="s">
        <v>245</v>
      </c>
      <c r="D11" s="32">
        <v>52</v>
      </c>
      <c r="E11" s="35">
        <v>5774.96</v>
      </c>
      <c r="F11" s="35" t="str">
        <f t="shared" si="0"/>
        <v/>
      </c>
    </row>
    <row r="12" spans="1:7" x14ac:dyDescent="0.25">
      <c r="A12" s="29" t="s">
        <v>203</v>
      </c>
      <c r="B12" s="30" t="s">
        <v>131</v>
      </c>
      <c r="C12" s="30" t="s">
        <v>242</v>
      </c>
      <c r="D12" s="30">
        <v>43</v>
      </c>
      <c r="E12" s="34">
        <v>4988.54</v>
      </c>
      <c r="F12" s="34" t="str">
        <f t="shared" si="0"/>
        <v/>
      </c>
    </row>
    <row r="13" spans="1:7" x14ac:dyDescent="0.25">
      <c r="A13" s="31" t="s">
        <v>148</v>
      </c>
      <c r="B13" s="32" t="s">
        <v>133</v>
      </c>
      <c r="C13" s="32" t="s">
        <v>242</v>
      </c>
      <c r="D13" s="32">
        <v>55</v>
      </c>
      <c r="E13" s="35">
        <v>4234.5</v>
      </c>
      <c r="F13" s="35" t="str">
        <f t="shared" si="0"/>
        <v>Prata da Casa</v>
      </c>
    </row>
    <row r="14" spans="1:7" ht="14.25" customHeight="1" x14ac:dyDescent="0.25">
      <c r="A14" s="29" t="s">
        <v>238</v>
      </c>
      <c r="B14" s="30" t="s">
        <v>133</v>
      </c>
      <c r="C14" s="30" t="s">
        <v>242</v>
      </c>
      <c r="D14" s="30">
        <v>59</v>
      </c>
      <c r="E14" s="34">
        <v>4044.62</v>
      </c>
      <c r="F14" s="34" t="str">
        <f t="shared" si="0"/>
        <v>Prata da Casa</v>
      </c>
    </row>
    <row r="15" spans="1:7" x14ac:dyDescent="0.25">
      <c r="A15" s="31" t="s">
        <v>185</v>
      </c>
      <c r="B15" s="32" t="s">
        <v>131</v>
      </c>
      <c r="C15" s="32" t="s">
        <v>242</v>
      </c>
      <c r="D15" s="32">
        <v>56</v>
      </c>
      <c r="E15" s="35">
        <v>5556.15</v>
      </c>
      <c r="F15" s="35" t="str">
        <f t="shared" si="0"/>
        <v/>
      </c>
    </row>
    <row r="16" spans="1:7" x14ac:dyDescent="0.25">
      <c r="A16" s="29" t="s">
        <v>207</v>
      </c>
      <c r="B16" s="30" t="s">
        <v>133</v>
      </c>
      <c r="C16" s="30" t="s">
        <v>241</v>
      </c>
      <c r="D16" s="30">
        <v>34</v>
      </c>
      <c r="E16" s="34">
        <v>5666.72</v>
      </c>
      <c r="F16" s="34" t="str">
        <f t="shared" si="0"/>
        <v/>
      </c>
    </row>
    <row r="17" spans="1:6" x14ac:dyDescent="0.25">
      <c r="A17" s="31" t="s">
        <v>231</v>
      </c>
      <c r="B17" s="32" t="s">
        <v>131</v>
      </c>
      <c r="C17" s="32" t="s">
        <v>247</v>
      </c>
      <c r="D17" s="32">
        <v>17</v>
      </c>
      <c r="E17" s="35">
        <v>4765.2299999999996</v>
      </c>
      <c r="F17" s="35" t="str">
        <f t="shared" si="0"/>
        <v/>
      </c>
    </row>
    <row r="18" spans="1:6" x14ac:dyDescent="0.25">
      <c r="A18" s="29" t="s">
        <v>205</v>
      </c>
      <c r="B18" s="30" t="s">
        <v>133</v>
      </c>
      <c r="C18" s="30" t="s">
        <v>245</v>
      </c>
      <c r="D18" s="30">
        <v>23</v>
      </c>
      <c r="E18" s="34">
        <v>5101.95</v>
      </c>
      <c r="F18" s="34" t="str">
        <f t="shared" si="0"/>
        <v/>
      </c>
    </row>
    <row r="19" spans="1:6" x14ac:dyDescent="0.25">
      <c r="A19" s="31" t="s">
        <v>136</v>
      </c>
      <c r="B19" s="32" t="s">
        <v>131</v>
      </c>
      <c r="C19" s="32" t="s">
        <v>242</v>
      </c>
      <c r="D19" s="32">
        <v>18</v>
      </c>
      <c r="E19" s="35">
        <v>5957.31</v>
      </c>
      <c r="F19" s="35" t="str">
        <f t="shared" si="0"/>
        <v/>
      </c>
    </row>
    <row r="20" spans="1:6" x14ac:dyDescent="0.25">
      <c r="A20" s="29" t="s">
        <v>204</v>
      </c>
      <c r="B20" s="30" t="s">
        <v>131</v>
      </c>
      <c r="C20" s="30" t="s">
        <v>242</v>
      </c>
      <c r="D20" s="30">
        <v>54</v>
      </c>
      <c r="E20" s="34">
        <v>4289.37</v>
      </c>
      <c r="F20" s="34" t="str">
        <f t="shared" si="0"/>
        <v/>
      </c>
    </row>
    <row r="21" spans="1:6" x14ac:dyDescent="0.25">
      <c r="A21" s="31" t="s">
        <v>207</v>
      </c>
      <c r="B21" s="32" t="s">
        <v>133</v>
      </c>
      <c r="C21" s="32" t="s">
        <v>246</v>
      </c>
      <c r="D21" s="32">
        <v>52</v>
      </c>
      <c r="E21" s="35">
        <v>3847.25</v>
      </c>
      <c r="F21" s="35" t="str">
        <f t="shared" si="0"/>
        <v>Prata da Casa</v>
      </c>
    </row>
    <row r="22" spans="1:6" x14ac:dyDescent="0.25">
      <c r="A22" s="29" t="s">
        <v>172</v>
      </c>
      <c r="B22" s="30" t="s">
        <v>133</v>
      </c>
      <c r="C22" s="30" t="s">
        <v>247</v>
      </c>
      <c r="D22" s="30">
        <v>57</v>
      </c>
      <c r="E22" s="34">
        <v>4040.99</v>
      </c>
      <c r="F22" s="34" t="str">
        <f t="shared" si="0"/>
        <v>Prata da Casa</v>
      </c>
    </row>
    <row r="23" spans="1:6" x14ac:dyDescent="0.25">
      <c r="A23" s="31" t="s">
        <v>180</v>
      </c>
      <c r="B23" s="32" t="s">
        <v>131</v>
      </c>
      <c r="C23" s="32" t="s">
        <v>244</v>
      </c>
      <c r="D23" s="32">
        <v>17</v>
      </c>
      <c r="E23" s="35">
        <v>6098.4</v>
      </c>
      <c r="F23" s="35" t="str">
        <f t="shared" si="0"/>
        <v/>
      </c>
    </row>
    <row r="24" spans="1:6" x14ac:dyDescent="0.25">
      <c r="A24" s="29" t="s">
        <v>211</v>
      </c>
      <c r="B24" s="30" t="s">
        <v>131</v>
      </c>
      <c r="C24" s="30" t="s">
        <v>247</v>
      </c>
      <c r="D24" s="30">
        <v>19</v>
      </c>
      <c r="E24" s="34">
        <v>6472.96</v>
      </c>
      <c r="F24" s="34" t="str">
        <f t="shared" si="0"/>
        <v/>
      </c>
    </row>
    <row r="25" spans="1:6" x14ac:dyDescent="0.25">
      <c r="A25" s="31" t="s">
        <v>139</v>
      </c>
      <c r="B25" s="32" t="s">
        <v>133</v>
      </c>
      <c r="C25" s="32" t="s">
        <v>245</v>
      </c>
      <c r="D25" s="32">
        <v>50</v>
      </c>
      <c r="E25" s="35">
        <v>6117.71</v>
      </c>
      <c r="F25" s="35" t="str">
        <f t="shared" si="0"/>
        <v/>
      </c>
    </row>
    <row r="26" spans="1:6" x14ac:dyDescent="0.25">
      <c r="A26" s="29" t="s">
        <v>223</v>
      </c>
      <c r="B26" s="30" t="s">
        <v>133</v>
      </c>
      <c r="C26" s="30" t="s">
        <v>247</v>
      </c>
      <c r="D26" s="30">
        <v>46</v>
      </c>
      <c r="E26" s="34">
        <v>6216.14</v>
      </c>
      <c r="F26" s="34" t="str">
        <f t="shared" si="0"/>
        <v/>
      </c>
    </row>
    <row r="27" spans="1:6" ht="18" customHeight="1" x14ac:dyDescent="0.25">
      <c r="A27" s="31" t="s">
        <v>210</v>
      </c>
      <c r="B27" s="32" t="s">
        <v>131</v>
      </c>
      <c r="C27" s="32" t="s">
        <v>241</v>
      </c>
      <c r="D27" s="32">
        <v>52</v>
      </c>
      <c r="E27" s="35">
        <v>5980.29</v>
      </c>
      <c r="F27" s="35" t="str">
        <f t="shared" si="0"/>
        <v/>
      </c>
    </row>
    <row r="28" spans="1:6" x14ac:dyDescent="0.25">
      <c r="A28" s="29" t="s">
        <v>140</v>
      </c>
      <c r="B28" s="30" t="s">
        <v>131</v>
      </c>
      <c r="C28" s="30" t="s">
        <v>242</v>
      </c>
      <c r="D28" s="30">
        <v>40</v>
      </c>
      <c r="E28" s="34">
        <v>5301.06</v>
      </c>
      <c r="F28" s="34" t="str">
        <f t="shared" si="0"/>
        <v/>
      </c>
    </row>
    <row r="29" spans="1:6" x14ac:dyDescent="0.25">
      <c r="A29" s="31" t="s">
        <v>150</v>
      </c>
      <c r="B29" s="32" t="s">
        <v>133</v>
      </c>
      <c r="C29" s="32" t="s">
        <v>242</v>
      </c>
      <c r="D29" s="32">
        <v>37</v>
      </c>
      <c r="E29" s="35">
        <v>5313.28</v>
      </c>
      <c r="F29" s="35" t="str">
        <f t="shared" si="0"/>
        <v/>
      </c>
    </row>
    <row r="30" spans="1:6" x14ac:dyDescent="0.25">
      <c r="A30" s="29" t="s">
        <v>212</v>
      </c>
      <c r="B30" s="30" t="s">
        <v>133</v>
      </c>
      <c r="C30" s="30" t="s">
        <v>242</v>
      </c>
      <c r="D30" s="30">
        <v>47</v>
      </c>
      <c r="E30" s="34">
        <v>5817.45</v>
      </c>
      <c r="F30" s="34" t="str">
        <f t="shared" si="0"/>
        <v/>
      </c>
    </row>
    <row r="31" spans="1:6" x14ac:dyDescent="0.25">
      <c r="A31" s="31" t="s">
        <v>147</v>
      </c>
      <c r="B31" s="32" t="s">
        <v>131</v>
      </c>
      <c r="C31" s="32" t="s">
        <v>241</v>
      </c>
      <c r="D31" s="32">
        <v>56</v>
      </c>
      <c r="E31" s="35">
        <v>4093.85</v>
      </c>
      <c r="F31" s="35" t="str">
        <f t="shared" si="0"/>
        <v/>
      </c>
    </row>
    <row r="32" spans="1:6" x14ac:dyDescent="0.25">
      <c r="A32" s="29" t="s">
        <v>138</v>
      </c>
      <c r="B32" s="30" t="s">
        <v>131</v>
      </c>
      <c r="C32" s="30" t="s">
        <v>241</v>
      </c>
      <c r="D32" s="30">
        <v>17</v>
      </c>
      <c r="E32" s="34">
        <v>4214.05</v>
      </c>
      <c r="F32" s="34" t="str">
        <f t="shared" si="0"/>
        <v/>
      </c>
    </row>
    <row r="33" spans="1:6" x14ac:dyDescent="0.25">
      <c r="A33" s="31" t="s">
        <v>257</v>
      </c>
      <c r="B33" s="32" t="s">
        <v>133</v>
      </c>
      <c r="C33" s="32" t="s">
        <v>246</v>
      </c>
      <c r="D33" s="32">
        <v>36</v>
      </c>
      <c r="E33" s="35">
        <v>5547.81</v>
      </c>
      <c r="F33" s="35" t="str">
        <f t="shared" si="0"/>
        <v/>
      </c>
    </row>
    <row r="34" spans="1:6" x14ac:dyDescent="0.25">
      <c r="A34" s="29" t="s">
        <v>161</v>
      </c>
      <c r="B34" s="30" t="s">
        <v>131</v>
      </c>
      <c r="C34" s="30" t="s">
        <v>245</v>
      </c>
      <c r="D34" s="30">
        <v>54</v>
      </c>
      <c r="E34" s="34">
        <v>5513.18</v>
      </c>
      <c r="F34" s="34" t="str">
        <f t="shared" si="0"/>
        <v/>
      </c>
    </row>
    <row r="35" spans="1:6" x14ac:dyDescent="0.25">
      <c r="A35" s="31" t="s">
        <v>226</v>
      </c>
      <c r="B35" s="32" t="s">
        <v>131</v>
      </c>
      <c r="C35" s="32" t="s">
        <v>241</v>
      </c>
      <c r="D35" s="32">
        <v>28</v>
      </c>
      <c r="E35" s="35">
        <v>4396.8100000000004</v>
      </c>
      <c r="F35" s="35" t="str">
        <f t="shared" si="0"/>
        <v/>
      </c>
    </row>
    <row r="36" spans="1:6" x14ac:dyDescent="0.25">
      <c r="A36" s="29" t="s">
        <v>213</v>
      </c>
      <c r="B36" s="30" t="s">
        <v>133</v>
      </c>
      <c r="C36" s="30" t="s">
        <v>244</v>
      </c>
      <c r="D36" s="30">
        <v>59</v>
      </c>
      <c r="E36" s="34">
        <v>6538.1</v>
      </c>
      <c r="F36" s="34" t="str">
        <f t="shared" si="0"/>
        <v/>
      </c>
    </row>
    <row r="37" spans="1:6" x14ac:dyDescent="0.25">
      <c r="A37" s="31" t="s">
        <v>215</v>
      </c>
      <c r="B37" s="32" t="s">
        <v>131</v>
      </c>
      <c r="C37" s="32" t="s">
        <v>246</v>
      </c>
      <c r="D37" s="32">
        <v>15</v>
      </c>
      <c r="E37" s="35">
        <v>4936.0600000000004</v>
      </c>
      <c r="F37" s="35" t="str">
        <f t="shared" si="0"/>
        <v/>
      </c>
    </row>
    <row r="38" spans="1:6" x14ac:dyDescent="0.25">
      <c r="A38" s="29" t="s">
        <v>237</v>
      </c>
      <c r="B38" s="30" t="s">
        <v>131</v>
      </c>
      <c r="C38" s="30" t="s">
        <v>242</v>
      </c>
      <c r="D38" s="30">
        <v>22</v>
      </c>
      <c r="E38" s="34">
        <v>4142.3100000000004</v>
      </c>
      <c r="F38" s="34" t="str">
        <f t="shared" si="0"/>
        <v/>
      </c>
    </row>
    <row r="39" spans="1:6" x14ac:dyDescent="0.25">
      <c r="A39" s="31" t="s">
        <v>228</v>
      </c>
      <c r="B39" s="32" t="s">
        <v>131</v>
      </c>
      <c r="C39" s="32" t="s">
        <v>241</v>
      </c>
      <c r="D39" s="32">
        <v>60</v>
      </c>
      <c r="E39" s="35">
        <v>4048.89</v>
      </c>
      <c r="F39" s="35" t="str">
        <f t="shared" si="0"/>
        <v/>
      </c>
    </row>
    <row r="40" spans="1:6" x14ac:dyDescent="0.25">
      <c r="A40" s="29" t="s">
        <v>173</v>
      </c>
      <c r="B40" s="30" t="s">
        <v>131</v>
      </c>
      <c r="C40" s="30" t="s">
        <v>242</v>
      </c>
      <c r="D40" s="30">
        <v>29</v>
      </c>
      <c r="E40" s="34">
        <v>6510.51</v>
      </c>
      <c r="F40" s="34" t="str">
        <f t="shared" ref="F40:F71" si="1">IF(AND(B40="Efetivo",E40&lt;5000),"Prata da Casa","")</f>
        <v/>
      </c>
    </row>
    <row r="41" spans="1:6" x14ac:dyDescent="0.25">
      <c r="A41" s="31" t="s">
        <v>197</v>
      </c>
      <c r="B41" s="32" t="s">
        <v>133</v>
      </c>
      <c r="C41" s="32" t="s">
        <v>242</v>
      </c>
      <c r="D41" s="32">
        <v>27</v>
      </c>
      <c r="E41" s="35">
        <v>6322.86</v>
      </c>
      <c r="F41" s="35" t="str">
        <f t="shared" si="1"/>
        <v/>
      </c>
    </row>
    <row r="42" spans="1:6" x14ac:dyDescent="0.25">
      <c r="A42" s="29" t="s">
        <v>176</v>
      </c>
      <c r="B42" s="30" t="s">
        <v>133</v>
      </c>
      <c r="C42" s="30" t="s">
        <v>244</v>
      </c>
      <c r="D42" s="30">
        <v>23</v>
      </c>
      <c r="E42" s="34">
        <v>5470.15</v>
      </c>
      <c r="F42" s="34" t="str">
        <f t="shared" si="1"/>
        <v/>
      </c>
    </row>
    <row r="43" spans="1:6" x14ac:dyDescent="0.25">
      <c r="A43" s="31" t="s">
        <v>167</v>
      </c>
      <c r="B43" s="32" t="s">
        <v>133</v>
      </c>
      <c r="C43" s="32" t="s">
        <v>245</v>
      </c>
      <c r="D43" s="32">
        <v>38</v>
      </c>
      <c r="E43" s="35">
        <v>6410.83</v>
      </c>
      <c r="F43" s="35" t="str">
        <f t="shared" si="1"/>
        <v/>
      </c>
    </row>
    <row r="44" spans="1:6" x14ac:dyDescent="0.25">
      <c r="A44" s="29" t="s">
        <v>200</v>
      </c>
      <c r="B44" s="30" t="s">
        <v>133</v>
      </c>
      <c r="C44" s="30" t="s">
        <v>241</v>
      </c>
      <c r="D44" s="30">
        <v>55</v>
      </c>
      <c r="E44" s="34">
        <v>4608.2700000000004</v>
      </c>
      <c r="F44" s="34" t="str">
        <f t="shared" si="1"/>
        <v>Prata da Casa</v>
      </c>
    </row>
    <row r="45" spans="1:6" x14ac:dyDescent="0.25">
      <c r="A45" s="31" t="s">
        <v>158</v>
      </c>
      <c r="B45" s="32" t="s">
        <v>133</v>
      </c>
      <c r="C45" s="32" t="s">
        <v>244</v>
      </c>
      <c r="D45" s="32">
        <v>53</v>
      </c>
      <c r="E45" s="35">
        <v>4178.53</v>
      </c>
      <c r="F45" s="35" t="str">
        <f t="shared" si="1"/>
        <v>Prata da Casa</v>
      </c>
    </row>
    <row r="46" spans="1:6" x14ac:dyDescent="0.25">
      <c r="A46" s="29" t="s">
        <v>208</v>
      </c>
      <c r="B46" s="30" t="s">
        <v>131</v>
      </c>
      <c r="C46" s="30" t="s">
        <v>246</v>
      </c>
      <c r="D46" s="30">
        <v>56</v>
      </c>
      <c r="E46" s="34">
        <v>6654.52</v>
      </c>
      <c r="F46" s="34" t="str">
        <f t="shared" si="1"/>
        <v/>
      </c>
    </row>
    <row r="47" spans="1:6" x14ac:dyDescent="0.25">
      <c r="A47" s="31" t="s">
        <v>149</v>
      </c>
      <c r="B47" s="32" t="s">
        <v>133</v>
      </c>
      <c r="C47" s="32" t="s">
        <v>246</v>
      </c>
      <c r="D47" s="32">
        <v>37</v>
      </c>
      <c r="E47" s="35">
        <v>6783.58</v>
      </c>
      <c r="F47" s="35" t="str">
        <f t="shared" si="1"/>
        <v/>
      </c>
    </row>
    <row r="48" spans="1:6" x14ac:dyDescent="0.25">
      <c r="A48" s="29" t="s">
        <v>184</v>
      </c>
      <c r="B48" s="30" t="s">
        <v>133</v>
      </c>
      <c r="C48" s="30" t="s">
        <v>242</v>
      </c>
      <c r="D48" s="30">
        <v>21</v>
      </c>
      <c r="E48" s="34">
        <v>6477.58</v>
      </c>
      <c r="F48" s="34" t="str">
        <f t="shared" si="1"/>
        <v/>
      </c>
    </row>
    <row r="49" spans="1:6" x14ac:dyDescent="0.25">
      <c r="A49" s="31" t="s">
        <v>214</v>
      </c>
      <c r="B49" s="32" t="s">
        <v>133</v>
      </c>
      <c r="C49" s="32" t="s">
        <v>244</v>
      </c>
      <c r="D49" s="32">
        <v>18</v>
      </c>
      <c r="E49" s="35">
        <v>6255.2</v>
      </c>
      <c r="F49" s="35" t="str">
        <f t="shared" si="1"/>
        <v/>
      </c>
    </row>
    <row r="50" spans="1:6" x14ac:dyDescent="0.25">
      <c r="A50" s="29" t="s">
        <v>232</v>
      </c>
      <c r="B50" s="30" t="s">
        <v>133</v>
      </c>
      <c r="C50" s="30" t="s">
        <v>242</v>
      </c>
      <c r="D50" s="30">
        <v>40</v>
      </c>
      <c r="E50" s="34">
        <v>6595.43</v>
      </c>
      <c r="F50" s="34" t="str">
        <f t="shared" si="1"/>
        <v/>
      </c>
    </row>
    <row r="51" spans="1:6" x14ac:dyDescent="0.25">
      <c r="A51" s="31" t="s">
        <v>141</v>
      </c>
      <c r="B51" s="32" t="s">
        <v>131</v>
      </c>
      <c r="C51" s="32" t="s">
        <v>244</v>
      </c>
      <c r="D51" s="32">
        <v>29</v>
      </c>
      <c r="E51" s="35">
        <v>3886.46</v>
      </c>
      <c r="F51" s="35" t="str">
        <f t="shared" si="1"/>
        <v/>
      </c>
    </row>
    <row r="52" spans="1:6" x14ac:dyDescent="0.25">
      <c r="A52" s="29" t="s">
        <v>239</v>
      </c>
      <c r="B52" s="30" t="s">
        <v>131</v>
      </c>
      <c r="C52" s="30" t="s">
        <v>242</v>
      </c>
      <c r="D52" s="30">
        <v>26</v>
      </c>
      <c r="E52" s="34">
        <v>6211.17</v>
      </c>
      <c r="F52" s="34" t="str">
        <f t="shared" si="1"/>
        <v/>
      </c>
    </row>
    <row r="53" spans="1:6" x14ac:dyDescent="0.25">
      <c r="A53" s="31" t="s">
        <v>189</v>
      </c>
      <c r="B53" s="32" t="s">
        <v>133</v>
      </c>
      <c r="C53" s="32" t="s">
        <v>246</v>
      </c>
      <c r="D53" s="32">
        <v>58</v>
      </c>
      <c r="E53" s="35">
        <v>6202.52</v>
      </c>
      <c r="F53" s="35" t="str">
        <f t="shared" si="1"/>
        <v/>
      </c>
    </row>
    <row r="54" spans="1:6" x14ac:dyDescent="0.25">
      <c r="A54" s="29" t="s">
        <v>206</v>
      </c>
      <c r="B54" s="30" t="s">
        <v>131</v>
      </c>
      <c r="C54" s="30" t="s">
        <v>246</v>
      </c>
      <c r="D54" s="30">
        <v>45</v>
      </c>
      <c r="E54" s="34">
        <v>5784.72</v>
      </c>
      <c r="F54" s="34" t="str">
        <f t="shared" si="1"/>
        <v/>
      </c>
    </row>
    <row r="55" spans="1:6" x14ac:dyDescent="0.25">
      <c r="A55" s="31" t="s">
        <v>155</v>
      </c>
      <c r="B55" s="32" t="s">
        <v>133</v>
      </c>
      <c r="C55" s="32" t="s">
        <v>245</v>
      </c>
      <c r="D55" s="32">
        <v>31</v>
      </c>
      <c r="E55" s="35">
        <v>6380.82</v>
      </c>
      <c r="F55" s="35" t="str">
        <f t="shared" si="1"/>
        <v/>
      </c>
    </row>
    <row r="56" spans="1:6" x14ac:dyDescent="0.25">
      <c r="A56" s="29" t="s">
        <v>164</v>
      </c>
      <c r="B56" s="30" t="s">
        <v>131</v>
      </c>
      <c r="C56" s="30" t="s">
        <v>246</v>
      </c>
      <c r="D56" s="30">
        <v>54</v>
      </c>
      <c r="E56" s="34">
        <v>5870.72</v>
      </c>
      <c r="F56" s="34" t="str">
        <f t="shared" si="1"/>
        <v/>
      </c>
    </row>
    <row r="57" spans="1:6" x14ac:dyDescent="0.25">
      <c r="A57" s="31" t="s">
        <v>188</v>
      </c>
      <c r="B57" s="32" t="s">
        <v>131</v>
      </c>
      <c r="C57" s="32" t="s">
        <v>244</v>
      </c>
      <c r="D57" s="32">
        <v>49</v>
      </c>
      <c r="E57" s="35">
        <v>5027.3900000000003</v>
      </c>
      <c r="F57" s="35" t="str">
        <f t="shared" si="1"/>
        <v/>
      </c>
    </row>
    <row r="58" spans="1:6" x14ac:dyDescent="0.25">
      <c r="A58" s="29" t="s">
        <v>144</v>
      </c>
      <c r="B58" s="30" t="s">
        <v>131</v>
      </c>
      <c r="C58" s="30" t="s">
        <v>246</v>
      </c>
      <c r="D58" s="30">
        <v>38</v>
      </c>
      <c r="E58" s="34">
        <v>6681.18</v>
      </c>
      <c r="F58" s="34" t="str">
        <f t="shared" si="1"/>
        <v/>
      </c>
    </row>
    <row r="59" spans="1:6" x14ac:dyDescent="0.25">
      <c r="A59" s="31" t="s">
        <v>174</v>
      </c>
      <c r="B59" s="32" t="s">
        <v>131</v>
      </c>
      <c r="C59" s="32" t="s">
        <v>244</v>
      </c>
      <c r="D59" s="32">
        <v>52</v>
      </c>
      <c r="E59" s="35">
        <v>6294.18</v>
      </c>
      <c r="F59" s="35" t="str">
        <f t="shared" si="1"/>
        <v/>
      </c>
    </row>
    <row r="60" spans="1:6" x14ac:dyDescent="0.25">
      <c r="A60" s="29" t="s">
        <v>190</v>
      </c>
      <c r="B60" s="30" t="s">
        <v>133</v>
      </c>
      <c r="C60" s="30" t="s">
        <v>246</v>
      </c>
      <c r="D60" s="30">
        <v>52</v>
      </c>
      <c r="E60" s="34">
        <v>4178.18</v>
      </c>
      <c r="F60" s="34" t="str">
        <f t="shared" si="1"/>
        <v>Prata da Casa</v>
      </c>
    </row>
    <row r="61" spans="1:6" x14ac:dyDescent="0.25">
      <c r="A61" s="31" t="s">
        <v>230</v>
      </c>
      <c r="B61" s="32" t="s">
        <v>133</v>
      </c>
      <c r="C61" s="32" t="s">
        <v>241</v>
      </c>
      <c r="D61" s="32">
        <v>32</v>
      </c>
      <c r="E61" s="35">
        <v>5632.74</v>
      </c>
      <c r="F61" s="35" t="str">
        <f t="shared" si="1"/>
        <v/>
      </c>
    </row>
    <row r="62" spans="1:6" x14ac:dyDescent="0.25">
      <c r="A62" s="29" t="s">
        <v>234</v>
      </c>
      <c r="B62" s="30" t="s">
        <v>133</v>
      </c>
      <c r="C62" s="30" t="s">
        <v>244</v>
      </c>
      <c r="D62" s="30">
        <v>12</v>
      </c>
      <c r="E62" s="34">
        <v>6603.7</v>
      </c>
      <c r="F62" s="34" t="str">
        <f t="shared" si="1"/>
        <v/>
      </c>
    </row>
    <row r="63" spans="1:6" x14ac:dyDescent="0.25">
      <c r="A63" s="31" t="s">
        <v>221</v>
      </c>
      <c r="B63" s="32" t="s">
        <v>131</v>
      </c>
      <c r="C63" s="32" t="s">
        <v>245</v>
      </c>
      <c r="D63" s="32">
        <v>19</v>
      </c>
      <c r="E63" s="35">
        <v>6347.37</v>
      </c>
      <c r="F63" s="35" t="str">
        <f t="shared" si="1"/>
        <v/>
      </c>
    </row>
    <row r="64" spans="1:6" x14ac:dyDescent="0.25">
      <c r="A64" s="29" t="s">
        <v>178</v>
      </c>
      <c r="B64" s="30" t="s">
        <v>131</v>
      </c>
      <c r="C64" s="30" t="s">
        <v>245</v>
      </c>
      <c r="D64" s="30">
        <v>43</v>
      </c>
      <c r="E64" s="34">
        <v>4270.32</v>
      </c>
      <c r="F64" s="34" t="str">
        <f t="shared" si="1"/>
        <v/>
      </c>
    </row>
    <row r="65" spans="1:6" x14ac:dyDescent="0.25">
      <c r="A65" s="31" t="s">
        <v>143</v>
      </c>
      <c r="B65" s="32" t="s">
        <v>133</v>
      </c>
      <c r="C65" s="32" t="s">
        <v>246</v>
      </c>
      <c r="D65" s="32">
        <v>40</v>
      </c>
      <c r="E65" s="35">
        <v>4759.4399999999996</v>
      </c>
      <c r="F65" s="35" t="str">
        <f t="shared" si="1"/>
        <v>Prata da Casa</v>
      </c>
    </row>
    <row r="66" spans="1:6" x14ac:dyDescent="0.25">
      <c r="A66" s="29" t="s">
        <v>135</v>
      </c>
      <c r="B66" s="30" t="s">
        <v>131</v>
      </c>
      <c r="C66" s="30" t="s">
        <v>246</v>
      </c>
      <c r="D66" s="30">
        <v>24</v>
      </c>
      <c r="E66" s="34">
        <v>6640.67</v>
      </c>
      <c r="F66" s="34" t="str">
        <f t="shared" si="1"/>
        <v/>
      </c>
    </row>
    <row r="67" spans="1:6" x14ac:dyDescent="0.25">
      <c r="A67" s="31" t="s">
        <v>193</v>
      </c>
      <c r="B67" s="32" t="s">
        <v>133</v>
      </c>
      <c r="C67" s="32" t="s">
        <v>241</v>
      </c>
      <c r="D67" s="32">
        <v>47</v>
      </c>
      <c r="E67" s="35">
        <v>6629.98</v>
      </c>
      <c r="F67" s="35" t="str">
        <f t="shared" si="1"/>
        <v/>
      </c>
    </row>
    <row r="68" spans="1:6" x14ac:dyDescent="0.25">
      <c r="A68" s="29" t="s">
        <v>162</v>
      </c>
      <c r="B68" s="30" t="s">
        <v>131</v>
      </c>
      <c r="C68" s="30" t="s">
        <v>242</v>
      </c>
      <c r="D68" s="30">
        <v>18</v>
      </c>
      <c r="E68" s="34">
        <v>6307.78</v>
      </c>
      <c r="F68" s="34" t="str">
        <f t="shared" si="1"/>
        <v/>
      </c>
    </row>
    <row r="69" spans="1:6" x14ac:dyDescent="0.25">
      <c r="A69" s="31" t="s">
        <v>225</v>
      </c>
      <c r="B69" s="32" t="s">
        <v>131</v>
      </c>
      <c r="C69" s="32" t="s">
        <v>245</v>
      </c>
      <c r="D69" s="32">
        <v>38</v>
      </c>
      <c r="E69" s="35">
        <v>4521.6499999999996</v>
      </c>
      <c r="F69" s="35" t="str">
        <f t="shared" si="1"/>
        <v/>
      </c>
    </row>
    <row r="70" spans="1:6" x14ac:dyDescent="0.25">
      <c r="A70" s="29" t="s">
        <v>191</v>
      </c>
      <c r="B70" s="30" t="s">
        <v>131</v>
      </c>
      <c r="C70" s="30" t="s">
        <v>247</v>
      </c>
      <c r="D70" s="30">
        <v>32</v>
      </c>
      <c r="E70" s="34">
        <v>5865.48</v>
      </c>
      <c r="F70" s="34" t="str">
        <f t="shared" si="1"/>
        <v/>
      </c>
    </row>
    <row r="71" spans="1:6" x14ac:dyDescent="0.25">
      <c r="A71" s="31" t="s">
        <v>194</v>
      </c>
      <c r="B71" s="32" t="s">
        <v>133</v>
      </c>
      <c r="C71" s="32" t="s">
        <v>246</v>
      </c>
      <c r="D71" s="32">
        <v>12</v>
      </c>
      <c r="E71" s="35">
        <v>5698.82</v>
      </c>
      <c r="F71" s="35" t="str">
        <f t="shared" si="1"/>
        <v/>
      </c>
    </row>
    <row r="72" spans="1:6" x14ac:dyDescent="0.25">
      <c r="A72" s="29" t="s">
        <v>171</v>
      </c>
      <c r="B72" s="30" t="s">
        <v>133</v>
      </c>
      <c r="C72" s="30" t="s">
        <v>244</v>
      </c>
      <c r="D72" s="30">
        <v>36</v>
      </c>
      <c r="E72" s="34">
        <v>5240.4399999999996</v>
      </c>
      <c r="F72" s="34" t="str">
        <f t="shared" ref="F72:F103" si="2">IF(AND(B72="Efetivo",E72&lt;5000),"Prata da Casa","")</f>
        <v/>
      </c>
    </row>
    <row r="73" spans="1:6" x14ac:dyDescent="0.25">
      <c r="A73" s="31" t="s">
        <v>227</v>
      </c>
      <c r="B73" s="32" t="s">
        <v>131</v>
      </c>
      <c r="C73" s="32" t="s">
        <v>245</v>
      </c>
      <c r="D73" s="32">
        <v>50</v>
      </c>
      <c r="E73" s="35">
        <v>4708.8500000000004</v>
      </c>
      <c r="F73" s="35" t="str">
        <f t="shared" si="2"/>
        <v/>
      </c>
    </row>
    <row r="74" spans="1:6" x14ac:dyDescent="0.25">
      <c r="A74" s="29" t="s">
        <v>181</v>
      </c>
      <c r="B74" s="30" t="s">
        <v>133</v>
      </c>
      <c r="C74" s="30" t="s">
        <v>241</v>
      </c>
      <c r="D74" s="30">
        <v>42</v>
      </c>
      <c r="E74" s="34">
        <v>5470.79</v>
      </c>
      <c r="F74" s="34" t="str">
        <f t="shared" si="2"/>
        <v/>
      </c>
    </row>
    <row r="75" spans="1:6" x14ac:dyDescent="0.25">
      <c r="A75" s="31" t="s">
        <v>183</v>
      </c>
      <c r="B75" s="32" t="s">
        <v>133</v>
      </c>
      <c r="C75" s="32" t="s">
        <v>246</v>
      </c>
      <c r="D75" s="32">
        <v>22</v>
      </c>
      <c r="E75" s="35">
        <v>4704.51</v>
      </c>
      <c r="F75" s="35" t="str">
        <f t="shared" si="2"/>
        <v>Prata da Casa</v>
      </c>
    </row>
    <row r="76" spans="1:6" x14ac:dyDescent="0.25">
      <c r="A76" s="29" t="s">
        <v>199</v>
      </c>
      <c r="B76" s="30" t="s">
        <v>133</v>
      </c>
      <c r="C76" s="30" t="s">
        <v>242</v>
      </c>
      <c r="D76" s="30">
        <v>19</v>
      </c>
      <c r="E76" s="34">
        <v>5308.61</v>
      </c>
      <c r="F76" s="34" t="str">
        <f t="shared" si="2"/>
        <v/>
      </c>
    </row>
    <row r="77" spans="1:6" x14ac:dyDescent="0.25">
      <c r="A77" s="31" t="s">
        <v>187</v>
      </c>
      <c r="B77" s="32" t="s">
        <v>133</v>
      </c>
      <c r="C77" s="32" t="s">
        <v>244</v>
      </c>
      <c r="D77" s="32">
        <v>20</v>
      </c>
      <c r="E77" s="35">
        <v>5818.6</v>
      </c>
      <c r="F77" s="35" t="str">
        <f t="shared" si="2"/>
        <v/>
      </c>
    </row>
    <row r="78" spans="1:6" x14ac:dyDescent="0.25">
      <c r="A78" s="29" t="s">
        <v>198</v>
      </c>
      <c r="B78" s="30" t="s">
        <v>133</v>
      </c>
      <c r="C78" s="30" t="s">
        <v>247</v>
      </c>
      <c r="D78" s="30">
        <v>19</v>
      </c>
      <c r="E78" s="34">
        <v>4755.58</v>
      </c>
      <c r="F78" s="34" t="str">
        <f t="shared" si="2"/>
        <v>Prata da Casa</v>
      </c>
    </row>
    <row r="79" spans="1:6" x14ac:dyDescent="0.25">
      <c r="A79" s="31" t="s">
        <v>216</v>
      </c>
      <c r="B79" s="32" t="s">
        <v>133</v>
      </c>
      <c r="C79" s="32" t="s">
        <v>247</v>
      </c>
      <c r="D79" s="32">
        <v>14</v>
      </c>
      <c r="E79" s="35">
        <v>4560.16</v>
      </c>
      <c r="F79" s="35" t="str">
        <f t="shared" si="2"/>
        <v>Prata da Casa</v>
      </c>
    </row>
    <row r="80" spans="1:6" x14ac:dyDescent="0.25">
      <c r="A80" s="29" t="s">
        <v>229</v>
      </c>
      <c r="B80" s="30" t="s">
        <v>133</v>
      </c>
      <c r="C80" s="30" t="s">
        <v>246</v>
      </c>
      <c r="D80" s="30">
        <v>49</v>
      </c>
      <c r="E80" s="34">
        <v>6544.42</v>
      </c>
      <c r="F80" s="34" t="str">
        <f t="shared" si="2"/>
        <v/>
      </c>
    </row>
    <row r="81" spans="1:6" x14ac:dyDescent="0.25">
      <c r="A81" s="31" t="s">
        <v>201</v>
      </c>
      <c r="B81" s="32" t="s">
        <v>133</v>
      </c>
      <c r="C81" s="32" t="s">
        <v>246</v>
      </c>
      <c r="D81" s="32">
        <v>24</v>
      </c>
      <c r="E81" s="35">
        <v>4356.5600000000004</v>
      </c>
      <c r="F81" s="35" t="str">
        <f t="shared" si="2"/>
        <v>Prata da Casa</v>
      </c>
    </row>
    <row r="82" spans="1:6" x14ac:dyDescent="0.25">
      <c r="A82" s="29" t="s">
        <v>130</v>
      </c>
      <c r="B82" s="30" t="s">
        <v>131</v>
      </c>
      <c r="C82" s="30" t="s">
        <v>247</v>
      </c>
      <c r="D82" s="30">
        <v>21</v>
      </c>
      <c r="E82" s="34">
        <v>4768.4799999999996</v>
      </c>
      <c r="F82" s="34" t="str">
        <f t="shared" si="2"/>
        <v/>
      </c>
    </row>
    <row r="83" spans="1:6" x14ac:dyDescent="0.25">
      <c r="A83" s="31" t="s">
        <v>236</v>
      </c>
      <c r="B83" s="32" t="s">
        <v>131</v>
      </c>
      <c r="C83" s="32" t="s">
        <v>241</v>
      </c>
      <c r="D83" s="32">
        <v>50</v>
      </c>
      <c r="E83" s="35">
        <v>4606.09</v>
      </c>
      <c r="F83" s="35" t="str">
        <f t="shared" si="2"/>
        <v/>
      </c>
    </row>
    <row r="84" spans="1:6" x14ac:dyDescent="0.25">
      <c r="A84" s="29" t="s">
        <v>224</v>
      </c>
      <c r="B84" s="30" t="s">
        <v>133</v>
      </c>
      <c r="C84" s="30" t="s">
        <v>246</v>
      </c>
      <c r="D84" s="30">
        <v>25</v>
      </c>
      <c r="E84" s="34">
        <v>4601.9799999999996</v>
      </c>
      <c r="F84" s="34" t="str">
        <f t="shared" si="2"/>
        <v>Prata da Casa</v>
      </c>
    </row>
    <row r="85" spans="1:6" x14ac:dyDescent="0.25">
      <c r="A85" s="31" t="s">
        <v>146</v>
      </c>
      <c r="B85" s="32" t="s">
        <v>133</v>
      </c>
      <c r="C85" s="32" t="s">
        <v>245</v>
      </c>
      <c r="D85" s="32">
        <v>52</v>
      </c>
      <c r="E85" s="35">
        <v>5410.77</v>
      </c>
      <c r="F85" s="35" t="str">
        <f t="shared" si="2"/>
        <v/>
      </c>
    </row>
    <row r="86" spans="1:6" x14ac:dyDescent="0.25">
      <c r="A86" s="29" t="s">
        <v>219</v>
      </c>
      <c r="B86" s="30" t="s">
        <v>131</v>
      </c>
      <c r="C86" s="30" t="s">
        <v>247</v>
      </c>
      <c r="D86" s="30">
        <v>40</v>
      </c>
      <c r="E86" s="34">
        <v>5571.08</v>
      </c>
      <c r="F86" s="34" t="str">
        <f t="shared" si="2"/>
        <v/>
      </c>
    </row>
    <row r="87" spans="1:6" x14ac:dyDescent="0.25">
      <c r="A87" s="31" t="s">
        <v>220</v>
      </c>
      <c r="B87" s="32" t="s">
        <v>131</v>
      </c>
      <c r="C87" s="32" t="s">
        <v>244</v>
      </c>
      <c r="D87" s="32">
        <v>55</v>
      </c>
      <c r="E87" s="35">
        <v>4689.87</v>
      </c>
      <c r="F87" s="35" t="str">
        <f t="shared" si="2"/>
        <v/>
      </c>
    </row>
    <row r="88" spans="1:6" x14ac:dyDescent="0.25">
      <c r="A88" s="29" t="s">
        <v>151</v>
      </c>
      <c r="B88" s="30" t="s">
        <v>133</v>
      </c>
      <c r="C88" s="30" t="s">
        <v>244</v>
      </c>
      <c r="D88" s="30">
        <v>35</v>
      </c>
      <c r="E88" s="34">
        <v>6132.05</v>
      </c>
      <c r="F88" s="34" t="str">
        <f t="shared" si="2"/>
        <v/>
      </c>
    </row>
    <row r="89" spans="1:6" x14ac:dyDescent="0.25">
      <c r="A89" s="31" t="s">
        <v>235</v>
      </c>
      <c r="B89" s="32" t="s">
        <v>133</v>
      </c>
      <c r="C89" s="32" t="s">
        <v>245</v>
      </c>
      <c r="D89" s="32">
        <v>49</v>
      </c>
      <c r="E89" s="35">
        <v>6699.93</v>
      </c>
      <c r="F89" s="35" t="str">
        <f t="shared" si="2"/>
        <v/>
      </c>
    </row>
    <row r="90" spans="1:6" x14ac:dyDescent="0.25">
      <c r="A90" s="29" t="s">
        <v>152</v>
      </c>
      <c r="B90" s="30" t="s">
        <v>131</v>
      </c>
      <c r="C90" s="30" t="s">
        <v>246</v>
      </c>
      <c r="D90" s="30">
        <v>47</v>
      </c>
      <c r="E90" s="34">
        <v>6617.85</v>
      </c>
      <c r="F90" s="34" t="str">
        <f t="shared" si="2"/>
        <v/>
      </c>
    </row>
    <row r="91" spans="1:6" x14ac:dyDescent="0.25">
      <c r="A91" s="31" t="s">
        <v>182</v>
      </c>
      <c r="B91" s="32" t="s">
        <v>133</v>
      </c>
      <c r="C91" s="32" t="s">
        <v>247</v>
      </c>
      <c r="D91" s="32">
        <v>53</v>
      </c>
      <c r="E91" s="35">
        <v>4753.5200000000004</v>
      </c>
      <c r="F91" s="35" t="str">
        <f t="shared" si="2"/>
        <v>Prata da Casa</v>
      </c>
    </row>
    <row r="92" spans="1:6" x14ac:dyDescent="0.25">
      <c r="A92" s="29" t="s">
        <v>211</v>
      </c>
      <c r="B92" s="30" t="s">
        <v>133</v>
      </c>
      <c r="C92" s="30" t="s">
        <v>245</v>
      </c>
      <c r="D92" s="30">
        <v>42</v>
      </c>
      <c r="E92" s="34">
        <v>6625.4</v>
      </c>
      <c r="F92" s="34" t="str">
        <f t="shared" si="2"/>
        <v/>
      </c>
    </row>
    <row r="93" spans="1:6" x14ac:dyDescent="0.25">
      <c r="A93" s="31" t="s">
        <v>137</v>
      </c>
      <c r="B93" s="32" t="s">
        <v>131</v>
      </c>
      <c r="C93" s="32" t="s">
        <v>242</v>
      </c>
      <c r="D93" s="32">
        <v>25</v>
      </c>
      <c r="E93" s="35">
        <v>5034.4799999999996</v>
      </c>
      <c r="F93" s="35" t="str">
        <f t="shared" si="2"/>
        <v/>
      </c>
    </row>
    <row r="94" spans="1:6" x14ac:dyDescent="0.25">
      <c r="A94" s="29" t="s">
        <v>179</v>
      </c>
      <c r="B94" s="30" t="s">
        <v>133</v>
      </c>
      <c r="C94" s="30" t="s">
        <v>242</v>
      </c>
      <c r="D94" s="30">
        <v>22</v>
      </c>
      <c r="E94" s="34">
        <v>3962.16</v>
      </c>
      <c r="F94" s="34" t="str">
        <f t="shared" si="2"/>
        <v>Prata da Casa</v>
      </c>
    </row>
    <row r="95" spans="1:6" x14ac:dyDescent="0.25">
      <c r="A95" s="31" t="s">
        <v>202</v>
      </c>
      <c r="B95" s="32" t="s">
        <v>131</v>
      </c>
      <c r="C95" s="32" t="s">
        <v>246</v>
      </c>
      <c r="D95" s="32">
        <v>25</v>
      </c>
      <c r="E95" s="35">
        <v>6285.46</v>
      </c>
      <c r="F95" s="35" t="str">
        <f t="shared" si="2"/>
        <v/>
      </c>
    </row>
    <row r="96" spans="1:6" x14ac:dyDescent="0.25">
      <c r="A96" s="29" t="s">
        <v>163</v>
      </c>
      <c r="B96" s="30" t="s">
        <v>133</v>
      </c>
      <c r="C96" s="30" t="s">
        <v>245</v>
      </c>
      <c r="D96" s="30">
        <v>41</v>
      </c>
      <c r="E96" s="34">
        <v>5273.18</v>
      </c>
      <c r="F96" s="34" t="str">
        <f t="shared" si="2"/>
        <v/>
      </c>
    </row>
    <row r="97" spans="1:6" x14ac:dyDescent="0.25">
      <c r="A97" s="31" t="s">
        <v>142</v>
      </c>
      <c r="B97" s="32" t="s">
        <v>133</v>
      </c>
      <c r="C97" s="32" t="s">
        <v>245</v>
      </c>
      <c r="D97" s="32">
        <v>47</v>
      </c>
      <c r="E97" s="35">
        <v>6709.96</v>
      </c>
      <c r="F97" s="35" t="str">
        <f t="shared" si="2"/>
        <v/>
      </c>
    </row>
    <row r="98" spans="1:6" x14ac:dyDescent="0.25">
      <c r="A98" s="29" t="s">
        <v>169</v>
      </c>
      <c r="B98" s="30" t="s">
        <v>133</v>
      </c>
      <c r="C98" s="30" t="s">
        <v>244</v>
      </c>
      <c r="D98" s="30">
        <v>42</v>
      </c>
      <c r="E98" s="34">
        <v>6008.39</v>
      </c>
      <c r="F98" s="34" t="str">
        <f t="shared" si="2"/>
        <v/>
      </c>
    </row>
    <row r="99" spans="1:6" x14ac:dyDescent="0.25">
      <c r="A99" s="31" t="s">
        <v>160</v>
      </c>
      <c r="B99" s="32" t="s">
        <v>133</v>
      </c>
      <c r="C99" s="32" t="s">
        <v>242</v>
      </c>
      <c r="D99" s="32">
        <v>38</v>
      </c>
      <c r="E99" s="35">
        <v>5821.83</v>
      </c>
      <c r="F99" s="35" t="str">
        <f t="shared" si="2"/>
        <v/>
      </c>
    </row>
    <row r="100" spans="1:6" x14ac:dyDescent="0.25">
      <c r="A100" s="29" t="s">
        <v>196</v>
      </c>
      <c r="B100" s="30" t="s">
        <v>131</v>
      </c>
      <c r="C100" s="30" t="s">
        <v>246</v>
      </c>
      <c r="D100" s="30">
        <v>19</v>
      </c>
      <c r="E100" s="34">
        <v>6521.27</v>
      </c>
      <c r="F100" s="34" t="str">
        <f t="shared" si="2"/>
        <v/>
      </c>
    </row>
    <row r="101" spans="1:6" x14ac:dyDescent="0.25">
      <c r="A101" s="31" t="s">
        <v>159</v>
      </c>
      <c r="B101" s="32" t="s">
        <v>133</v>
      </c>
      <c r="C101" s="32" t="s">
        <v>247</v>
      </c>
      <c r="D101" s="32">
        <v>45</v>
      </c>
      <c r="E101" s="35">
        <v>6086.86</v>
      </c>
      <c r="F101" s="35" t="str">
        <f t="shared" si="2"/>
        <v/>
      </c>
    </row>
    <row r="102" spans="1:6" x14ac:dyDescent="0.25">
      <c r="A102" s="29" t="s">
        <v>175</v>
      </c>
      <c r="B102" s="30" t="s">
        <v>133</v>
      </c>
      <c r="C102" s="30" t="s">
        <v>245</v>
      </c>
      <c r="D102" s="30">
        <v>17</v>
      </c>
      <c r="E102" s="34">
        <v>4004.76</v>
      </c>
      <c r="F102" s="34" t="str">
        <f t="shared" si="2"/>
        <v>Prata da Casa</v>
      </c>
    </row>
    <row r="103" spans="1:6" x14ac:dyDescent="0.25">
      <c r="A103" s="31" t="s">
        <v>209</v>
      </c>
      <c r="B103" s="32" t="s">
        <v>133</v>
      </c>
      <c r="C103" s="32" t="s">
        <v>244</v>
      </c>
      <c r="D103" s="32">
        <v>15</v>
      </c>
      <c r="E103" s="35">
        <v>4820.99</v>
      </c>
      <c r="F103" s="35" t="str">
        <f t="shared" si="2"/>
        <v>Prata da Casa</v>
      </c>
    </row>
    <row r="104" spans="1:6" x14ac:dyDescent="0.25">
      <c r="A104" s="29" t="s">
        <v>134</v>
      </c>
      <c r="B104" s="30" t="s">
        <v>133</v>
      </c>
      <c r="C104" s="30" t="s">
        <v>245</v>
      </c>
      <c r="D104" s="30">
        <v>19</v>
      </c>
      <c r="E104" s="34">
        <v>5452.58</v>
      </c>
      <c r="F104" s="34" t="str">
        <f t="shared" ref="F104:F135" si="3">IF(AND(B104="Efetivo",E104&lt;5000),"Prata da Casa","")</f>
        <v/>
      </c>
    </row>
    <row r="105" spans="1:6" x14ac:dyDescent="0.25">
      <c r="A105" s="31" t="s">
        <v>218</v>
      </c>
      <c r="B105" s="32" t="s">
        <v>131</v>
      </c>
      <c r="C105" s="32" t="s">
        <v>244</v>
      </c>
      <c r="D105" s="32">
        <v>59</v>
      </c>
      <c r="E105" s="35">
        <v>5737.51</v>
      </c>
      <c r="F105" s="35" t="str">
        <f t="shared" si="3"/>
        <v/>
      </c>
    </row>
    <row r="106" spans="1:6" x14ac:dyDescent="0.25">
      <c r="A106" s="29" t="s">
        <v>170</v>
      </c>
      <c r="B106" s="30" t="s">
        <v>131</v>
      </c>
      <c r="C106" s="30" t="s">
        <v>241</v>
      </c>
      <c r="D106" s="30">
        <v>17</v>
      </c>
      <c r="E106" s="34">
        <v>5099.45</v>
      </c>
      <c r="F106" s="34" t="str">
        <f t="shared" si="3"/>
        <v/>
      </c>
    </row>
    <row r="107" spans="1:6" x14ac:dyDescent="0.25">
      <c r="A107" s="31" t="s">
        <v>166</v>
      </c>
      <c r="B107" s="32" t="s">
        <v>131</v>
      </c>
      <c r="C107" s="32" t="s">
        <v>241</v>
      </c>
      <c r="D107" s="32">
        <v>57</v>
      </c>
      <c r="E107" s="35">
        <v>5502.57</v>
      </c>
      <c r="F107" s="35" t="str">
        <f t="shared" si="3"/>
        <v/>
      </c>
    </row>
    <row r="108" spans="1:6" x14ac:dyDescent="0.25">
      <c r="A108" s="29" t="s">
        <v>165</v>
      </c>
      <c r="B108" s="30" t="s">
        <v>133</v>
      </c>
      <c r="C108" s="30" t="s">
        <v>241</v>
      </c>
      <c r="D108" s="30">
        <v>26</v>
      </c>
      <c r="E108" s="34">
        <v>4668.76</v>
      </c>
      <c r="F108" s="34" t="str">
        <f t="shared" si="3"/>
        <v>Prata da Casa</v>
      </c>
    </row>
    <row r="109" spans="1:6" x14ac:dyDescent="0.25">
      <c r="A109" s="31" t="s">
        <v>195</v>
      </c>
      <c r="B109" s="32" t="s">
        <v>131</v>
      </c>
      <c r="C109" s="32" t="s">
        <v>242</v>
      </c>
      <c r="D109" s="32">
        <v>42</v>
      </c>
      <c r="E109" s="35">
        <v>4704.9399999999996</v>
      </c>
      <c r="F109" s="35" t="str">
        <f t="shared" si="3"/>
        <v/>
      </c>
    </row>
    <row r="110" spans="1:6" x14ac:dyDescent="0.25">
      <c r="A110" s="29" t="s">
        <v>167</v>
      </c>
      <c r="B110" s="30" t="s">
        <v>131</v>
      </c>
      <c r="C110" s="30" t="s">
        <v>245</v>
      </c>
      <c r="D110" s="30">
        <v>60</v>
      </c>
      <c r="E110" s="34">
        <v>4515.75</v>
      </c>
      <c r="F110" s="34" t="str">
        <f t="shared" si="3"/>
        <v/>
      </c>
    </row>
    <row r="111" spans="1:6" x14ac:dyDescent="0.25">
      <c r="A111" s="31" t="s">
        <v>157</v>
      </c>
      <c r="B111" s="32" t="s">
        <v>131</v>
      </c>
      <c r="C111" s="32" t="s">
        <v>247</v>
      </c>
      <c r="D111" s="32">
        <v>49</v>
      </c>
      <c r="E111" s="35">
        <v>4355.59</v>
      </c>
      <c r="F111" s="35" t="str">
        <f t="shared" si="3"/>
        <v/>
      </c>
    </row>
    <row r="112" spans="1:6" x14ac:dyDescent="0.25">
      <c r="A112" s="29" t="s">
        <v>233</v>
      </c>
      <c r="B112" s="30" t="s">
        <v>131</v>
      </c>
      <c r="C112" s="30" t="s">
        <v>246</v>
      </c>
      <c r="D112" s="30">
        <v>59</v>
      </c>
      <c r="E112" s="34">
        <v>4770.72</v>
      </c>
      <c r="F112" s="34" t="str">
        <f t="shared" si="3"/>
        <v/>
      </c>
    </row>
    <row r="113" spans="1:6" x14ac:dyDescent="0.25">
      <c r="A113" s="31" t="s">
        <v>240</v>
      </c>
      <c r="B113" s="32" t="s">
        <v>133</v>
      </c>
      <c r="C113" s="32" t="s">
        <v>245</v>
      </c>
      <c r="D113" s="32">
        <v>22</v>
      </c>
      <c r="E113" s="35">
        <v>4078.03</v>
      </c>
      <c r="F113" s="35" t="str">
        <f t="shared" si="3"/>
        <v>Prata da Casa</v>
      </c>
    </row>
    <row r="114" spans="1:6" x14ac:dyDescent="0.25">
      <c r="A114" s="29" t="s">
        <v>132</v>
      </c>
      <c r="B114" s="30" t="s">
        <v>133</v>
      </c>
      <c r="C114" s="30" t="s">
        <v>244</v>
      </c>
      <c r="D114" s="30">
        <v>14</v>
      </c>
      <c r="E114" s="34">
        <v>6474.24</v>
      </c>
      <c r="F114" s="34" t="str">
        <f t="shared" si="3"/>
        <v/>
      </c>
    </row>
    <row r="115" spans="1:6" x14ac:dyDescent="0.25">
      <c r="A115" s="31" t="s">
        <v>217</v>
      </c>
      <c r="B115" s="32" t="s">
        <v>131</v>
      </c>
      <c r="C115" s="32" t="s">
        <v>241</v>
      </c>
      <c r="D115" s="32">
        <v>13</v>
      </c>
      <c r="E115" s="35">
        <v>6258.76</v>
      </c>
      <c r="F115" s="35" t="str">
        <f t="shared" si="3"/>
        <v/>
      </c>
    </row>
    <row r="116" spans="1:6" x14ac:dyDescent="0.25">
      <c r="A116" s="29" t="s">
        <v>186</v>
      </c>
      <c r="B116" s="30" t="s">
        <v>131</v>
      </c>
      <c r="C116" s="30" t="s">
        <v>247</v>
      </c>
      <c r="D116" s="30">
        <v>43</v>
      </c>
      <c r="E116" s="34">
        <v>3886.18</v>
      </c>
      <c r="F116" s="34" t="str">
        <f t="shared" si="3"/>
        <v/>
      </c>
    </row>
    <row r="117" spans="1:6" x14ac:dyDescent="0.25">
      <c r="A117" s="31" t="s">
        <v>192</v>
      </c>
      <c r="B117" s="32" t="s">
        <v>133</v>
      </c>
      <c r="C117" s="32" t="s">
        <v>242</v>
      </c>
      <c r="D117" s="32">
        <v>57</v>
      </c>
      <c r="E117" s="35">
        <v>4727.84</v>
      </c>
      <c r="F117" s="35" t="str">
        <f t="shared" si="3"/>
        <v>Prata da Casa</v>
      </c>
    </row>
    <row r="118" spans="1:6" x14ac:dyDescent="0.25">
      <c r="A118" s="29" t="s">
        <v>222</v>
      </c>
      <c r="B118" s="30" t="s">
        <v>133</v>
      </c>
      <c r="C118" s="30" t="s">
        <v>241</v>
      </c>
      <c r="D118" s="30">
        <v>49</v>
      </c>
      <c r="E118" s="34">
        <v>4246.25</v>
      </c>
      <c r="F118" s="34" t="str">
        <f t="shared" si="3"/>
        <v>Prata da Casa</v>
      </c>
    </row>
    <row r="119" spans="1:6" x14ac:dyDescent="0.25">
      <c r="A119" s="31" t="s">
        <v>168</v>
      </c>
      <c r="B119" s="32" t="s">
        <v>133</v>
      </c>
      <c r="C119" s="32" t="s">
        <v>241</v>
      </c>
      <c r="D119" s="32">
        <v>39</v>
      </c>
      <c r="E119" s="35">
        <v>6165.28</v>
      </c>
      <c r="F119" s="35" t="str">
        <f t="shared" si="3"/>
        <v/>
      </c>
    </row>
    <row r="120" spans="1:6" x14ac:dyDescent="0.25">
      <c r="A120" s="29" t="s">
        <v>145</v>
      </c>
      <c r="B120" s="30" t="s">
        <v>133</v>
      </c>
      <c r="C120" s="30" t="s">
        <v>244</v>
      </c>
      <c r="D120" s="30">
        <v>56</v>
      </c>
      <c r="E120" s="34">
        <v>5901.57</v>
      </c>
      <c r="F120" s="34" t="str">
        <f t="shared" si="3"/>
        <v/>
      </c>
    </row>
    <row r="121" spans="1:6" x14ac:dyDescent="0.25">
      <c r="A121" s="31" t="s">
        <v>163</v>
      </c>
      <c r="B121" s="32" t="s">
        <v>133</v>
      </c>
      <c r="C121" s="32" t="s">
        <v>247</v>
      </c>
      <c r="D121" s="32">
        <v>35</v>
      </c>
      <c r="E121" s="35">
        <v>4169.6499999999996</v>
      </c>
      <c r="F121" s="35" t="str">
        <f t="shared" si="3"/>
        <v>Prata da Casa</v>
      </c>
    </row>
    <row r="122" spans="1:6" x14ac:dyDescent="0.25">
      <c r="A122" s="24" t="s">
        <v>177</v>
      </c>
      <c r="B122" s="25" t="s">
        <v>133</v>
      </c>
      <c r="C122" s="25" t="s">
        <v>245</v>
      </c>
      <c r="D122" s="25">
        <v>53</v>
      </c>
      <c r="E122" s="36">
        <v>6316.61</v>
      </c>
      <c r="F122" s="34" t="str">
        <f t="shared" si="3"/>
        <v/>
      </c>
    </row>
    <row r="123" spans="1:6" x14ac:dyDescent="0.25">
      <c r="A123" s="20"/>
    </row>
    <row r="124" spans="1:6" x14ac:dyDescent="0.25">
      <c r="A124" s="21"/>
    </row>
    <row r="126" spans="1:6" x14ac:dyDescent="0.25">
      <c r="B126" s="22"/>
    </row>
    <row r="127" spans="1:6" x14ac:dyDescent="0.25">
      <c r="B127" s="22"/>
    </row>
    <row r="128" spans="1:6" x14ac:dyDescent="0.25">
      <c r="B128" s="22"/>
    </row>
    <row r="129" spans="2:7" x14ac:dyDescent="0.25">
      <c r="B129" s="22"/>
    </row>
    <row r="130" spans="2:7" x14ac:dyDescent="0.25">
      <c r="B130" s="22"/>
    </row>
    <row r="132" spans="2:7" x14ac:dyDescent="0.25">
      <c r="C132" s="23"/>
      <c r="G132" s="22"/>
    </row>
    <row r="133" spans="2:7" x14ac:dyDescent="0.25">
      <c r="C133" s="23"/>
      <c r="G133" s="22"/>
    </row>
    <row r="134" spans="2:7" x14ac:dyDescent="0.25">
      <c r="C134" s="23"/>
      <c r="G134" s="22"/>
    </row>
    <row r="135" spans="2:7" x14ac:dyDescent="0.25">
      <c r="C135" s="23"/>
    </row>
    <row r="136" spans="2:7" x14ac:dyDescent="0.25">
      <c r="C136" s="23"/>
    </row>
    <row r="147" spans="2:2" x14ac:dyDescent="0.25">
      <c r="B147" s="22"/>
    </row>
  </sheetData>
  <mergeCells count="1">
    <mergeCell ref="A6:G6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showGridLines="0" zoomScaleNormal="100" workbookViewId="0">
      <selection activeCell="D8" sqref="D8"/>
    </sheetView>
  </sheetViews>
  <sheetFormatPr defaultColWidth="9.140625" defaultRowHeight="15.75" x14ac:dyDescent="0.25"/>
  <cols>
    <col min="1" max="1" width="7.5703125" style="41" customWidth="1"/>
    <col min="2" max="2" width="16.42578125" style="41" bestFit="1" customWidth="1"/>
    <col min="3" max="3" width="15.42578125" style="41" bestFit="1" customWidth="1"/>
    <col min="4" max="4" width="19.7109375" style="41" bestFit="1" customWidth="1"/>
    <col min="5" max="5" width="4.28515625" style="41" customWidth="1"/>
    <col min="6" max="6" width="14.5703125" style="41" customWidth="1"/>
    <col min="7" max="9" width="9.140625" style="41" customWidth="1"/>
    <col min="10" max="16384" width="9.140625" style="41"/>
  </cols>
  <sheetData>
    <row r="1" spans="1:6" s="49" customFormat="1" x14ac:dyDescent="0.25">
      <c r="A1" s="116" t="s">
        <v>122</v>
      </c>
      <c r="B1" s="117"/>
      <c r="C1" s="117"/>
      <c r="D1" s="117"/>
      <c r="E1" s="117"/>
      <c r="F1" s="117"/>
    </row>
    <row r="2" spans="1:6" s="49" customFormat="1" x14ac:dyDescent="0.25">
      <c r="A2" s="116" t="s">
        <v>123</v>
      </c>
      <c r="B2" s="117"/>
      <c r="C2" s="117"/>
      <c r="D2" s="117"/>
      <c r="E2" s="117"/>
      <c r="F2" s="117"/>
    </row>
    <row r="4" spans="1:6" x14ac:dyDescent="0.25">
      <c r="B4" s="118" t="s">
        <v>46</v>
      </c>
      <c r="F4" s="118" t="s">
        <v>47</v>
      </c>
    </row>
    <row r="5" spans="1:6" x14ac:dyDescent="0.25">
      <c r="F5" s="119">
        <v>40828</v>
      </c>
    </row>
    <row r="6" spans="1:6" x14ac:dyDescent="0.25">
      <c r="B6" s="118" t="s">
        <v>48</v>
      </c>
      <c r="C6" s="120">
        <v>40800</v>
      </c>
      <c r="D6" s="118" t="s">
        <v>49</v>
      </c>
      <c r="F6" s="119">
        <v>40849</v>
      </c>
    </row>
    <row r="7" spans="1:6" x14ac:dyDescent="0.25">
      <c r="B7" s="118" t="s">
        <v>50</v>
      </c>
      <c r="C7" s="121">
        <v>80</v>
      </c>
      <c r="D7" s="122">
        <f>WORKDAY(C6,C7,F5:F9)</f>
        <v>40917</v>
      </c>
      <c r="F7" s="119">
        <v>40862</v>
      </c>
    </row>
    <row r="8" spans="1:6" x14ac:dyDescent="0.25">
      <c r="F8" s="119">
        <v>40902</v>
      </c>
    </row>
    <row r="9" spans="1:6" x14ac:dyDescent="0.25">
      <c r="F9" s="119">
        <v>40909</v>
      </c>
    </row>
    <row r="10" spans="1:6" ht="6" customHeight="1" x14ac:dyDescent="0.25"/>
    <row r="11" spans="1:6" x14ac:dyDescent="0.25">
      <c r="B11" s="118" t="s">
        <v>51</v>
      </c>
      <c r="D11" s="123"/>
    </row>
    <row r="12" spans="1:6" ht="6" customHeight="1" x14ac:dyDescent="0.25"/>
    <row r="13" spans="1:6" x14ac:dyDescent="0.25">
      <c r="B13" s="118" t="s">
        <v>48</v>
      </c>
      <c r="C13" s="124">
        <v>40809</v>
      </c>
      <c r="D13" s="125" t="s">
        <v>50</v>
      </c>
    </row>
    <row r="14" spans="1:6" x14ac:dyDescent="0.25">
      <c r="B14" s="118" t="s">
        <v>52</v>
      </c>
      <c r="C14" s="124">
        <v>40921</v>
      </c>
      <c r="D14" s="126">
        <f>NETWORKDAYS.INTL(C13,C14,1,F5:F9)</f>
        <v>78</v>
      </c>
    </row>
    <row r="16" spans="1:6" x14ac:dyDescent="0.25">
      <c r="D16" s="123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showGridLines="0" zoomScaleNormal="100" workbookViewId="0">
      <selection activeCell="E19" sqref="E19"/>
    </sheetView>
  </sheetViews>
  <sheetFormatPr defaultColWidth="9.140625" defaultRowHeight="15.75" x14ac:dyDescent="0.25"/>
  <cols>
    <col min="1" max="2" width="9.140625" style="128"/>
    <col min="3" max="3" width="12.5703125" style="128" customWidth="1"/>
    <col min="4" max="4" width="12.85546875" style="128" bestFit="1" customWidth="1"/>
    <col min="5" max="5" width="14.5703125" style="128" bestFit="1" customWidth="1"/>
    <col min="6" max="7" width="9.140625" style="128"/>
    <col min="8" max="8" width="15.7109375" style="128" bestFit="1" customWidth="1"/>
    <col min="9" max="9" width="14.5703125" style="128" bestFit="1" customWidth="1"/>
    <col min="10" max="25" width="9.140625" style="128"/>
    <col min="26" max="26" width="13.140625" style="128" customWidth="1"/>
    <col min="27" max="16384" width="9.140625" style="128"/>
  </cols>
  <sheetData>
    <row r="1" spans="1:10" s="127" customFormat="1" x14ac:dyDescent="0.25">
      <c r="A1" s="47" t="s">
        <v>264</v>
      </c>
      <c r="B1" s="47"/>
      <c r="C1" s="47"/>
      <c r="D1" s="47"/>
      <c r="E1" s="47"/>
      <c r="F1" s="47"/>
      <c r="G1" s="47"/>
      <c r="H1" s="47"/>
      <c r="I1" s="47"/>
      <c r="J1" s="49"/>
    </row>
    <row r="2" spans="1:10" s="41" customFormat="1" ht="16.5" customHeight="1" x14ac:dyDescent="0.25"/>
    <row r="3" spans="1:10" ht="16.5" customHeight="1" x14ac:dyDescent="0.25"/>
    <row r="4" spans="1:10" ht="16.5" customHeight="1" x14ac:dyDescent="0.25">
      <c r="C4" s="141" t="s">
        <v>40</v>
      </c>
      <c r="D4" s="142"/>
      <c r="E4" s="143"/>
      <c r="H4" s="141" t="s">
        <v>41</v>
      </c>
      <c r="I4" s="143"/>
    </row>
    <row r="5" spans="1:10" ht="7.5" customHeight="1" x14ac:dyDescent="0.25">
      <c r="C5" s="129"/>
      <c r="H5" s="129"/>
    </row>
    <row r="6" spans="1:10" x14ac:dyDescent="0.25">
      <c r="C6" s="130" t="s">
        <v>42</v>
      </c>
      <c r="D6" s="130" t="s">
        <v>43</v>
      </c>
      <c r="E6" s="130" t="s">
        <v>44</v>
      </c>
      <c r="H6" s="130" t="s">
        <v>45</v>
      </c>
      <c r="I6" s="130" t="s">
        <v>44</v>
      </c>
    </row>
    <row r="7" spans="1:10" x14ac:dyDescent="0.25">
      <c r="C7" s="131">
        <v>0</v>
      </c>
      <c r="D7" s="131">
        <v>1000</v>
      </c>
      <c r="E7" s="132">
        <v>0.03</v>
      </c>
      <c r="H7" s="133">
        <v>897</v>
      </c>
      <c r="I7" s="152">
        <f t="shared" ref="I7:I10" si="0">IF(H7&lt;=$D$7,H7*$E$7,IF(H7&lt;=$D$8,H7*$E$8,IF(H7&lt;=$D$9,H7*$E$9,IF(H7&lt;=$D$10,H7*$E$10,IF(H7&lt;=$D$11,$E$11*H7,IF(H7&lt;=$D$12,$E$12*H7,IF(H7&gt;D9,"Não informado")))))))</f>
        <v>26.91</v>
      </c>
    </row>
    <row r="8" spans="1:10" x14ac:dyDescent="0.25">
      <c r="C8" s="131">
        <f t="shared" ref="C8:C12" si="1">D7+0.01</f>
        <v>1000.01</v>
      </c>
      <c r="D8" s="131">
        <v>1700</v>
      </c>
      <c r="E8" s="132">
        <v>0.04</v>
      </c>
      <c r="H8" s="133">
        <v>2345</v>
      </c>
      <c r="I8" s="152">
        <f t="shared" si="0"/>
        <v>117.25</v>
      </c>
    </row>
    <row r="9" spans="1:10" x14ac:dyDescent="0.25">
      <c r="C9" s="131">
        <f t="shared" si="1"/>
        <v>1700.01</v>
      </c>
      <c r="D9" s="131">
        <v>2400</v>
      </c>
      <c r="E9" s="132">
        <v>0.05</v>
      </c>
      <c r="H9" s="133">
        <v>1234</v>
      </c>
      <c r="I9" s="152">
        <f t="shared" si="0"/>
        <v>49.36</v>
      </c>
    </row>
    <row r="10" spans="1:10" x14ac:dyDescent="0.25">
      <c r="C10" s="131">
        <f t="shared" si="1"/>
        <v>2400.0100000000002</v>
      </c>
      <c r="D10" s="131">
        <v>3100</v>
      </c>
      <c r="E10" s="132">
        <v>0.06</v>
      </c>
      <c r="H10" s="133">
        <v>15000</v>
      </c>
      <c r="I10" s="152" t="str">
        <f t="shared" si="0"/>
        <v>Não informado</v>
      </c>
    </row>
    <row r="11" spans="1:10" x14ac:dyDescent="0.25">
      <c r="C11" s="131">
        <f t="shared" si="1"/>
        <v>3100.01</v>
      </c>
      <c r="D11" s="131">
        <v>3800</v>
      </c>
      <c r="E11" s="132">
        <v>7.0000000000000007E-2</v>
      </c>
    </row>
    <row r="12" spans="1:10" x14ac:dyDescent="0.25">
      <c r="C12" s="131">
        <f t="shared" si="1"/>
        <v>3800.01</v>
      </c>
      <c r="D12" s="131">
        <v>9999</v>
      </c>
      <c r="E12" s="132">
        <v>0.08</v>
      </c>
    </row>
  </sheetData>
  <mergeCells count="2">
    <mergeCell ref="C4:E4"/>
    <mergeCell ref="H4:I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7"/>
  <sheetViews>
    <sheetView showGridLines="0" zoomScaleNormal="100" workbookViewId="0">
      <selection activeCell="N15" sqref="N15"/>
    </sheetView>
  </sheetViews>
  <sheetFormatPr defaultColWidth="9.140625" defaultRowHeight="15.75" x14ac:dyDescent="0.25"/>
  <cols>
    <col min="1" max="1" width="9.85546875" style="40" bestFit="1" customWidth="1"/>
    <col min="2" max="3" width="12" style="40" bestFit="1" customWidth="1"/>
    <col min="4" max="4" width="11.28515625" style="40" bestFit="1" customWidth="1"/>
    <col min="5" max="5" width="11.140625" style="40" bestFit="1" customWidth="1"/>
    <col min="6" max="6" width="10.7109375" style="40" bestFit="1" customWidth="1"/>
    <col min="7" max="8" width="12.140625" style="40" bestFit="1" customWidth="1"/>
    <col min="9" max="10" width="9.140625" style="40"/>
    <col min="11" max="11" width="10.7109375" style="40" bestFit="1" customWidth="1"/>
    <col min="12" max="12" width="6.42578125" style="40" bestFit="1" customWidth="1"/>
    <col min="13" max="13" width="10.7109375" style="40" bestFit="1" customWidth="1"/>
    <col min="14" max="15" width="12.140625" style="40" bestFit="1" customWidth="1"/>
    <col min="16" max="16384" width="9.140625" style="40"/>
  </cols>
  <sheetData>
    <row r="1" spans="1:9" s="39" customFormat="1" x14ac:dyDescent="0.25">
      <c r="A1" s="38" t="s">
        <v>121</v>
      </c>
    </row>
    <row r="3" spans="1:9" x14ac:dyDescent="0.25">
      <c r="B3" s="41"/>
      <c r="C3" s="42"/>
      <c r="D3" s="41"/>
      <c r="E3" s="41"/>
      <c r="F3" s="41"/>
      <c r="G3" s="41"/>
      <c r="H3" s="41"/>
      <c r="I3" s="41"/>
    </row>
    <row r="4" spans="1:9" x14ac:dyDescent="0.25">
      <c r="D4" s="41"/>
      <c r="E4" s="41"/>
      <c r="F4" s="41"/>
      <c r="G4" s="41"/>
      <c r="H4" s="41"/>
      <c r="I4" s="41"/>
    </row>
    <row r="5" spans="1:9" x14ac:dyDescent="0.25">
      <c r="A5" s="43" t="s">
        <v>258</v>
      </c>
      <c r="B5" s="43" t="s">
        <v>14</v>
      </c>
      <c r="C5" s="43" t="s">
        <v>71</v>
      </c>
      <c r="E5" s="41"/>
      <c r="F5" s="41"/>
      <c r="G5" s="41"/>
      <c r="H5" s="41"/>
      <c r="I5" s="41"/>
    </row>
    <row r="6" spans="1:9" x14ac:dyDescent="0.25">
      <c r="A6" s="44">
        <v>42736</v>
      </c>
      <c r="B6" s="45">
        <v>5000</v>
      </c>
      <c r="C6" s="45">
        <v>4500</v>
      </c>
      <c r="D6" s="157">
        <f t="shared" ref="D6:E13" si="0">IF(B6&gt;C6,B6,NA())</f>
        <v>5000</v>
      </c>
      <c r="E6" s="158" t="e">
        <f t="shared" ref="E6:E13" si="1">IF(B6&lt;C6,B6,NA())</f>
        <v>#N/A</v>
      </c>
      <c r="F6" s="41"/>
      <c r="G6" s="41"/>
      <c r="H6" s="41"/>
      <c r="I6" s="41"/>
    </row>
    <row r="7" spans="1:9" x14ac:dyDescent="0.25">
      <c r="A7" s="44">
        <v>42767</v>
      </c>
      <c r="B7" s="45">
        <v>4000</v>
      </c>
      <c r="C7" s="45">
        <v>4500</v>
      </c>
      <c r="D7" s="157" t="e">
        <f t="shared" si="0"/>
        <v>#N/A</v>
      </c>
      <c r="E7" s="158">
        <f t="shared" si="1"/>
        <v>4000</v>
      </c>
      <c r="F7" s="41"/>
      <c r="G7" s="41"/>
      <c r="H7" s="41"/>
      <c r="I7" s="41"/>
    </row>
    <row r="8" spans="1:9" x14ac:dyDescent="0.25">
      <c r="A8" s="44">
        <v>42795</v>
      </c>
      <c r="B8" s="45">
        <v>3000</v>
      </c>
      <c r="C8" s="45">
        <v>4500</v>
      </c>
      <c r="D8" s="157" t="e">
        <f t="shared" si="0"/>
        <v>#N/A</v>
      </c>
      <c r="E8" s="158">
        <f t="shared" si="1"/>
        <v>3000</v>
      </c>
      <c r="F8" s="41"/>
      <c r="G8" s="41"/>
      <c r="H8" s="41"/>
      <c r="I8" s="41"/>
    </row>
    <row r="9" spans="1:9" x14ac:dyDescent="0.25">
      <c r="A9" s="44">
        <v>42826</v>
      </c>
      <c r="B9" s="45">
        <v>6000</v>
      </c>
      <c r="C9" s="45">
        <v>4500</v>
      </c>
      <c r="D9" s="157">
        <f t="shared" si="0"/>
        <v>6000</v>
      </c>
      <c r="E9" s="158" t="e">
        <f t="shared" si="1"/>
        <v>#N/A</v>
      </c>
      <c r="F9" s="41"/>
      <c r="G9" s="41"/>
      <c r="H9" s="41"/>
      <c r="I9" s="41"/>
    </row>
    <row r="10" spans="1:9" x14ac:dyDescent="0.25">
      <c r="A10" s="44">
        <v>42856</v>
      </c>
      <c r="B10" s="45">
        <v>5500</v>
      </c>
      <c r="C10" s="45">
        <v>4500</v>
      </c>
      <c r="D10" s="157">
        <f t="shared" si="0"/>
        <v>5500</v>
      </c>
      <c r="E10" s="158" t="e">
        <f t="shared" si="1"/>
        <v>#N/A</v>
      </c>
      <c r="F10" s="41"/>
      <c r="G10" s="41"/>
      <c r="H10" s="41"/>
      <c r="I10" s="41"/>
    </row>
    <row r="11" spans="1:9" x14ac:dyDescent="0.25">
      <c r="A11" s="44">
        <v>42887</v>
      </c>
      <c r="B11" s="45">
        <v>4200</v>
      </c>
      <c r="C11" s="45">
        <v>4500</v>
      </c>
      <c r="D11" s="157" t="e">
        <f t="shared" si="0"/>
        <v>#N/A</v>
      </c>
      <c r="E11" s="158">
        <f t="shared" si="1"/>
        <v>4200</v>
      </c>
      <c r="F11" s="41"/>
      <c r="G11" s="41"/>
      <c r="H11" s="41"/>
      <c r="I11" s="41"/>
    </row>
    <row r="12" spans="1:9" x14ac:dyDescent="0.25">
      <c r="A12" s="44">
        <v>42917</v>
      </c>
      <c r="B12" s="45">
        <v>0</v>
      </c>
      <c r="C12" s="45">
        <v>4500</v>
      </c>
      <c r="D12" s="157" t="e">
        <f t="shared" si="0"/>
        <v>#N/A</v>
      </c>
      <c r="E12" s="158">
        <f t="shared" si="1"/>
        <v>0</v>
      </c>
      <c r="F12" s="41"/>
      <c r="G12" s="41"/>
      <c r="H12" s="41"/>
      <c r="I12" s="41"/>
    </row>
    <row r="13" spans="1:9" x14ac:dyDescent="0.25">
      <c r="A13" s="44">
        <v>42948</v>
      </c>
      <c r="B13" s="45">
        <v>0</v>
      </c>
      <c r="C13" s="45">
        <v>4500</v>
      </c>
      <c r="D13" s="157" t="e">
        <f t="shared" si="0"/>
        <v>#N/A</v>
      </c>
      <c r="E13" s="158">
        <f t="shared" si="1"/>
        <v>0</v>
      </c>
      <c r="F13" s="41"/>
      <c r="G13" s="41"/>
      <c r="H13" s="41"/>
      <c r="I13" s="41"/>
    </row>
    <row r="14" spans="1:9" x14ac:dyDescent="0.25">
      <c r="D14" s="41"/>
      <c r="E14" s="41"/>
      <c r="F14" s="41"/>
      <c r="G14" s="41"/>
      <c r="H14" s="41"/>
      <c r="I14" s="41"/>
    </row>
    <row r="15" spans="1:9" x14ac:dyDescent="0.25">
      <c r="D15" s="46"/>
      <c r="E15" s="41"/>
      <c r="F15" s="41"/>
      <c r="G15" s="41"/>
      <c r="H15" s="41"/>
      <c r="I15" s="41"/>
    </row>
    <row r="16" spans="1:9" x14ac:dyDescent="0.25">
      <c r="D16" s="46"/>
      <c r="E16" s="41"/>
      <c r="F16" s="41"/>
      <c r="G16" s="41"/>
      <c r="H16" s="41"/>
      <c r="I16" s="41"/>
    </row>
    <row r="17" spans="4:9" x14ac:dyDescent="0.25">
      <c r="D17" s="46"/>
      <c r="E17" s="41"/>
      <c r="F17" s="41"/>
      <c r="G17" s="41"/>
      <c r="H17" s="41"/>
      <c r="I17" s="4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  <vt:lpstr>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Bertolae</dc:creator>
  <cp:lastModifiedBy>Lucas Kaminski</cp:lastModifiedBy>
  <dcterms:created xsi:type="dcterms:W3CDTF">2018-07-09T17:31:01Z</dcterms:created>
  <dcterms:modified xsi:type="dcterms:W3CDTF">2021-05-31T14:09:23Z</dcterms:modified>
</cp:coreProperties>
</file>