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640" tabRatio="792" activeTab="3"/>
  </bookViews>
  <sheets>
    <sheet name="Atacadista 1" sheetId="7" r:id="rId1"/>
    <sheet name="Controle de Estoque" sheetId="5" r:id="rId2"/>
    <sheet name="Atacadista 2" sheetId="10" r:id="rId3"/>
    <sheet name="Margem Líquida" sheetId="12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2" l="1"/>
  <c r="I10" i="12"/>
  <c r="I11" i="12"/>
  <c r="I12" i="12"/>
  <c r="I13" i="12"/>
  <c r="I14" i="12"/>
  <c r="I15" i="12"/>
  <c r="I16" i="12"/>
  <c r="I17" i="12"/>
  <c r="I18" i="12"/>
  <c r="I19" i="12"/>
  <c r="I20" i="12"/>
  <c r="I21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E25" i="12"/>
  <c r="E24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G14" i="5"/>
  <c r="G12" i="5"/>
  <c r="G1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H60" i="12" l="1"/>
  <c r="H59" i="12" l="1"/>
  <c r="H61" i="12" l="1"/>
</calcChain>
</file>

<file path=xl/sharedStrings.xml><?xml version="1.0" encoding="utf-8"?>
<sst xmlns="http://schemas.openxmlformats.org/spreadsheetml/2006/main" count="232" uniqueCount="110">
  <si>
    <t>Curitiba</t>
  </si>
  <si>
    <t>São Paulo</t>
  </si>
  <si>
    <t>Rio de Janeiro</t>
  </si>
  <si>
    <t>Belo Horizonte</t>
  </si>
  <si>
    <t>Cliente</t>
  </si>
  <si>
    <t>Cidade</t>
  </si>
  <si>
    <t>Mês</t>
  </si>
  <si>
    <t>Valor</t>
  </si>
  <si>
    <t>Ramo da Empresa</t>
  </si>
  <si>
    <t>Atacadista Tenho Tudo Ltda</t>
  </si>
  <si>
    <t>Santos</t>
  </si>
  <si>
    <t>Vitória</t>
  </si>
  <si>
    <t>Janeiro</t>
  </si>
  <si>
    <t>Março</t>
  </si>
  <si>
    <t>Abril</t>
  </si>
  <si>
    <t>Fevereiro</t>
  </si>
  <si>
    <t>Maio</t>
  </si>
  <si>
    <t>Hospitalar</t>
  </si>
  <si>
    <t>Farmacêutico</t>
  </si>
  <si>
    <t>Urbanismo</t>
  </si>
  <si>
    <t>Agricultura</t>
  </si>
  <si>
    <t>Pesca</t>
  </si>
  <si>
    <t>Panificação</t>
  </si>
  <si>
    <t>Esportes</t>
  </si>
  <si>
    <t>Caça</t>
  </si>
  <si>
    <t>Moda</t>
  </si>
  <si>
    <t>Whatsapp Fashion</t>
  </si>
  <si>
    <t>Hospital A Hora da Morte</t>
  </si>
  <si>
    <t>Anestésico Tomeemorra</t>
  </si>
  <si>
    <t>Broad Uai Comércio de Pescados</t>
  </si>
  <si>
    <t>Rua Suja S/A</t>
  </si>
  <si>
    <t>Terra Ruim Ltda</t>
  </si>
  <si>
    <t>Pobr´s Pescaria</t>
  </si>
  <si>
    <t>Pão Duro Panificadora</t>
  </si>
  <si>
    <t>Perna de Pau Equipamentos</t>
  </si>
  <si>
    <t>Pega Loba Ltda</t>
  </si>
  <si>
    <t>Clínica Jesus Me Chama</t>
  </si>
  <si>
    <t>Pesca Vietnã</t>
  </si>
  <si>
    <t>Nas Alturas Esportes e Lazer</t>
  </si>
  <si>
    <t>&gt;=</t>
  </si>
  <si>
    <t>Situação</t>
  </si>
  <si>
    <t>&lt;</t>
  </si>
  <si>
    <t>Situação:</t>
  </si>
  <si>
    <t>Valor:</t>
  </si>
  <si>
    <t>Revisão de Crédito</t>
  </si>
  <si>
    <t>Aprovado</t>
  </si>
  <si>
    <t>Desconto:</t>
  </si>
  <si>
    <t>Valor C\ Desconto R$</t>
  </si>
  <si>
    <t>&lt;=</t>
  </si>
  <si>
    <t>Categoria</t>
  </si>
  <si>
    <t>Preço Venda</t>
  </si>
  <si>
    <t>Preço Custo</t>
  </si>
  <si>
    <t>Quantidade</t>
  </si>
  <si>
    <t>Total de  Custos</t>
  </si>
  <si>
    <t>Refrigerantes</t>
  </si>
  <si>
    <t>Salgados</t>
  </si>
  <si>
    <t>Doces</t>
  </si>
  <si>
    <t>Café</t>
  </si>
  <si>
    <t>Chá</t>
  </si>
  <si>
    <t>Biscoitos</t>
  </si>
  <si>
    <t>Chicletes</t>
  </si>
  <si>
    <t>Chocolates</t>
  </si>
  <si>
    <t>Pão de queijo</t>
  </si>
  <si>
    <t>Jornais</t>
  </si>
  <si>
    <t>Revistas</t>
  </si>
  <si>
    <t>Lucratividade Alta</t>
  </si>
  <si>
    <t>Lucratividade Baixa</t>
  </si>
  <si>
    <t>Faça as fórmulas necessárias e para Lucratividade usar a  função SE: Quando o divisor for zero, gerar resultado zero</t>
  </si>
  <si>
    <t xml:space="preserve">Quando o divisor for diferente de zero, efetuar a divisão normalmente.  </t>
  </si>
  <si>
    <t>Receita Líquida R$</t>
  </si>
  <si>
    <t>Margem Líquida %</t>
  </si>
  <si>
    <t>Preço de Venda x Quantidade</t>
  </si>
  <si>
    <t>Jujubas</t>
  </si>
  <si>
    <t>Sorvetes</t>
  </si>
  <si>
    <t xml:space="preserve">Se achar necessário, podem ser incluídas mais colunas. </t>
  </si>
  <si>
    <t>Código</t>
  </si>
  <si>
    <t>Nome do Produto</t>
  </si>
  <si>
    <t>Valor Unit.</t>
  </si>
  <si>
    <t>Qtde</t>
  </si>
  <si>
    <t>Valor Total</t>
  </si>
  <si>
    <t>Controle de Estoque</t>
  </si>
  <si>
    <t>A201-3030</t>
  </si>
  <si>
    <t>A201-3031</t>
  </si>
  <si>
    <t>A201-3032</t>
  </si>
  <si>
    <t>A201-3033</t>
  </si>
  <si>
    <t>A201-3034</t>
  </si>
  <si>
    <t>A201-3035</t>
  </si>
  <si>
    <t>Spray Nasal 30 mL</t>
  </si>
  <si>
    <t>Spray Nasal 100 mL</t>
  </si>
  <si>
    <t>Comprimido Dor 20 mg</t>
  </si>
  <si>
    <t>Comprimido Dor 200 mg</t>
  </si>
  <si>
    <t>Gotas top 100 mL</t>
  </si>
  <si>
    <t>Gotas top 500 mL</t>
  </si>
  <si>
    <t>Receita Bruta R$</t>
  </si>
  <si>
    <t>Receita 
Bruta</t>
  </si>
  <si>
    <t>Lucro Operacional R$</t>
  </si>
  <si>
    <t>Receita Líquida - Total de Custo</t>
  </si>
  <si>
    <t>Receita Líquida  / Receita Bruta</t>
  </si>
  <si>
    <t>Margem Líquida (%)</t>
  </si>
  <si>
    <t>Lucro Operacional / Receita Bruta</t>
  </si>
  <si>
    <t>Situação: Margem de Contribuição</t>
  </si>
  <si>
    <r>
      <rPr>
        <b/>
        <sz val="11"/>
        <color theme="1"/>
        <rFont val="Calibri"/>
        <family val="2"/>
        <scheme val="minor"/>
      </rPr>
      <t>Situação:</t>
    </r>
    <r>
      <rPr>
        <sz val="11"/>
        <color theme="1"/>
        <rFont val="Calibri"/>
        <family val="2"/>
        <scheme val="minor"/>
      </rPr>
      <t xml:space="preserve"> ao digitar a quantidade, deve calcular o total. Caso esteja vazio, não aparecer nada.</t>
    </r>
  </si>
  <si>
    <t>Impostos</t>
  </si>
  <si>
    <t>Total de custos</t>
  </si>
  <si>
    <r>
      <t xml:space="preserve">Margem de </t>
    </r>
    <r>
      <rPr>
        <b/>
        <sz val="11"/>
        <color theme="0"/>
        <rFont val="Arial"/>
        <family val="2"/>
      </rPr>
      <t>Operacional (%)</t>
    </r>
  </si>
  <si>
    <t>Margem Operacional (%)</t>
  </si>
  <si>
    <t>Receita Bruta - Imposto</t>
  </si>
  <si>
    <t>Preço de Custo x Quantidade</t>
  </si>
  <si>
    <t>Preço de Venda x Taxa do Imposto</t>
  </si>
  <si>
    <t>Taxa do 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</si>
</sst>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[$-416]dd\-mmm\-yy;@"/>
    <numFmt numFmtId="166" formatCode="&quot;R$ &quot;#,##0.00"/>
    <numFmt numFmtId="167" formatCode="_(* #,##0.00_);_(* \(#,##0.00\);_(* &quot;-&quot;??_);_(@_)"/>
    <numFmt numFmtId="168" formatCode="0.0%"/>
    <numFmt numFmtId="169" formatCode="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Comic Sans MS"/>
      <family val="4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Arial"/>
      <family val="2"/>
    </font>
    <font>
      <b/>
      <sz val="14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8AFA7"/>
        <bgColor indexed="64"/>
      </patternFill>
    </fill>
    <fill>
      <patternFill patternType="solid">
        <fgColor rgb="FFB2FCF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3"/>
    <xf numFmtId="0" fontId="4" fillId="3" borderId="0" xfId="3" applyFont="1" applyFill="1" applyBorder="1" applyAlignment="1">
      <alignment vertical="center"/>
    </xf>
    <xf numFmtId="0" fontId="3" fillId="3" borderId="0" xfId="3" applyFill="1" applyBorder="1"/>
    <xf numFmtId="0" fontId="3" fillId="0" borderId="1" xfId="3" applyBorder="1" applyAlignment="1">
      <alignment horizontal="left"/>
    </xf>
    <xf numFmtId="166" fontId="0" fillId="0" borderId="1" xfId="5" applyNumberFormat="1" applyFont="1" applyBorder="1"/>
    <xf numFmtId="1" fontId="0" fillId="0" borderId="1" xfId="5" applyNumberFormat="1" applyFont="1" applyBorder="1"/>
    <xf numFmtId="4" fontId="0" fillId="0" borderId="1" xfId="5" applyNumberFormat="1" applyFont="1" applyBorder="1"/>
    <xf numFmtId="167" fontId="3" fillId="4" borderId="1" xfId="3" applyNumberFormat="1" applyFill="1" applyBorder="1"/>
    <xf numFmtId="10" fontId="3" fillId="4" borderId="1" xfId="3" applyNumberFormat="1" applyFill="1" applyBorder="1"/>
    <xf numFmtId="9" fontId="3" fillId="0" borderId="0" xfId="3" applyNumberFormat="1"/>
    <xf numFmtId="0" fontId="6" fillId="5" borderId="1" xfId="3" applyFont="1" applyFill="1" applyBorder="1" applyAlignment="1">
      <alignment horizontal="center" vertical="center" wrapText="1"/>
    </xf>
    <xf numFmtId="168" fontId="3" fillId="0" borderId="0" xfId="3" applyNumberFormat="1"/>
    <xf numFmtId="0" fontId="7" fillId="0" borderId="0" xfId="3" applyFont="1"/>
    <xf numFmtId="0" fontId="0" fillId="0" borderId="0" xfId="0" applyAlignment="1"/>
    <xf numFmtId="0" fontId="0" fillId="0" borderId="0" xfId="0" applyAlignment="1">
      <alignment horizontal="centerContinuous"/>
    </xf>
    <xf numFmtId="0" fontId="10" fillId="5" borderId="0" xfId="0" applyFont="1" applyFill="1" applyAlignment="1">
      <alignment horizontal="centerContinuous" vertical="center"/>
    </xf>
    <xf numFmtId="0" fontId="11" fillId="5" borderId="0" xfId="0" applyFont="1" applyFill="1" applyAlignment="1">
      <alignment horizontal="centerContinuous" vertical="center"/>
    </xf>
    <xf numFmtId="0" fontId="9" fillId="6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/>
    <xf numFmtId="164" fontId="12" fillId="0" borderId="6" xfId="1" applyFont="1" applyBorder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2" borderId="0" xfId="0" applyFont="1" applyFill="1" applyBorder="1" applyAlignment="1">
      <alignment horizontal="center"/>
    </xf>
    <xf numFmtId="164" fontId="13" fillId="0" borderId="0" xfId="1" applyFont="1"/>
    <xf numFmtId="0" fontId="13" fillId="0" borderId="1" xfId="0" applyFont="1" applyBorder="1"/>
    <xf numFmtId="17" fontId="13" fillId="0" borderId="1" xfId="0" applyNumberFormat="1" applyFont="1" applyBorder="1"/>
    <xf numFmtId="44" fontId="13" fillId="0" borderId="1" xfId="0" applyNumberFormat="1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9" fontId="13" fillId="2" borderId="0" xfId="2" applyFont="1" applyFill="1" applyBorder="1" applyAlignment="1">
      <alignment horizontal="center"/>
    </xf>
    <xf numFmtId="169" fontId="13" fillId="0" borderId="1" xfId="2" applyNumberFormat="1" applyFont="1" applyBorder="1" applyAlignment="1">
      <alignment horizontal="center"/>
    </xf>
    <xf numFmtId="168" fontId="7" fillId="0" borderId="1" xfId="4" applyNumberFormat="1" applyFont="1" applyBorder="1" applyAlignment="1">
      <alignment horizontal="center"/>
    </xf>
    <xf numFmtId="0" fontId="3" fillId="0" borderId="0" xfId="3" applyFont="1"/>
    <xf numFmtId="43" fontId="0" fillId="0" borderId="1" xfId="6" applyFont="1" applyBorder="1" applyAlignment="1"/>
    <xf numFmtId="43" fontId="3" fillId="0" borderId="1" xfId="6" applyFont="1" applyFill="1" applyBorder="1" applyAlignment="1"/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0" xfId="3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43" fontId="3" fillId="0" borderId="0" xfId="3" applyNumberFormat="1"/>
    <xf numFmtId="10" fontId="0" fillId="0" borderId="1" xfId="2" applyNumberFormat="1" applyFont="1" applyBorder="1" applyAlignment="1">
      <alignment horizontal="center"/>
    </xf>
    <xf numFmtId="10" fontId="0" fillId="0" borderId="1" xfId="6" applyNumberFormat="1" applyFont="1" applyBorder="1" applyAlignment="1">
      <alignment horizontal="center"/>
    </xf>
    <xf numFmtId="43" fontId="1" fillId="0" borderId="1" xfId="6" applyFont="1" applyBorder="1" applyAlignment="1"/>
  </cellXfs>
  <cellStyles count="7">
    <cellStyle name="Moeda" xfId="1" builtinId="4"/>
    <cellStyle name="Moeda 4" xfId="5"/>
    <cellStyle name="Normal" xfId="0" builtinId="0"/>
    <cellStyle name="Normal 2" xfId="3"/>
    <cellStyle name="Porcentagem" xfId="2" builtinId="5"/>
    <cellStyle name="Porcentagem 2" xfId="4"/>
    <cellStyle name="Vírgula" xfId="6" builtinId="3"/>
  </cellStyles>
  <dxfs count="0"/>
  <tableStyles count="0" defaultTableStyle="TableStyleMedium2" defaultPivotStyle="PivotStyleLight16"/>
  <colors>
    <mruColors>
      <color rgb="FFB2FCF8"/>
      <color rgb="FF08AFA7"/>
      <color rgb="FF33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171468</xdr:rowOff>
    </xdr:from>
    <xdr:to>
      <xdr:col>0</xdr:col>
      <xdr:colOff>1666874</xdr:colOff>
      <xdr:row>3</xdr:row>
      <xdr:rowOff>206653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513B12D2-8D15-41BF-9CC2-B5B1A5358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71468"/>
          <a:ext cx="1514475" cy="705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97154</xdr:colOff>
      <xdr:row>0</xdr:row>
      <xdr:rowOff>171468</xdr:rowOff>
    </xdr:from>
    <xdr:to>
      <xdr:col>2</xdr:col>
      <xdr:colOff>259079</xdr:colOff>
      <xdr:row>4</xdr:row>
      <xdr:rowOff>115213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700FBF4A-49A9-4257-9BF7-DDEBFD32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" y="171468"/>
          <a:ext cx="1514475" cy="705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171468</xdr:rowOff>
    </xdr:from>
    <xdr:to>
      <xdr:col>0</xdr:col>
      <xdr:colOff>1666874</xdr:colOff>
      <xdr:row>3</xdr:row>
      <xdr:rowOff>206653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2EC71053-F270-4322-8D8C-CF59BA00D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71468"/>
          <a:ext cx="1514475" cy="705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activeCell="E21" sqref="E21"/>
    </sheetView>
  </sheetViews>
  <sheetFormatPr defaultColWidth="8.85546875" defaultRowHeight="16.5" x14ac:dyDescent="0.3"/>
  <cols>
    <col min="1" max="1" width="33.140625" style="22" bestFit="1" customWidth="1"/>
    <col min="2" max="2" width="14.85546875" style="22" bestFit="1" customWidth="1"/>
    <col min="3" max="3" width="14.42578125" style="22" bestFit="1" customWidth="1"/>
    <col min="4" max="4" width="18.5703125" style="22" bestFit="1" customWidth="1"/>
    <col min="5" max="5" width="14.7109375" style="22" bestFit="1" customWidth="1"/>
    <col min="6" max="6" width="19.42578125" style="22" bestFit="1" customWidth="1"/>
    <col min="7" max="7" width="8.85546875" style="22"/>
    <col min="8" max="10" width="25.7109375" style="22" customWidth="1"/>
    <col min="11" max="16384" width="8.85546875" style="22"/>
  </cols>
  <sheetData>
    <row r="1" spans="1:10" x14ac:dyDescent="0.3">
      <c r="A1" s="39"/>
      <c r="B1" s="39"/>
      <c r="C1" s="39"/>
      <c r="D1" s="39"/>
      <c r="E1" s="39"/>
      <c r="F1" s="39"/>
    </row>
    <row r="2" spans="1:10" x14ac:dyDescent="0.3">
      <c r="A2" s="39"/>
      <c r="B2" s="39"/>
      <c r="C2" s="39"/>
      <c r="D2" s="39"/>
      <c r="E2" s="39"/>
      <c r="F2" s="39"/>
    </row>
    <row r="3" spans="1:10" x14ac:dyDescent="0.3">
      <c r="A3" s="39"/>
      <c r="B3" s="39"/>
      <c r="C3" s="39"/>
      <c r="D3" s="39"/>
      <c r="E3" s="39"/>
      <c r="F3" s="39"/>
    </row>
    <row r="4" spans="1:10" x14ac:dyDescent="0.3">
      <c r="A4" s="39"/>
      <c r="B4" s="39"/>
      <c r="C4" s="39"/>
      <c r="D4" s="39"/>
      <c r="E4" s="39"/>
      <c r="F4" s="39"/>
    </row>
    <row r="5" spans="1:10" x14ac:dyDescent="0.3">
      <c r="A5" s="39"/>
      <c r="B5" s="39"/>
      <c r="C5" s="39"/>
      <c r="D5" s="39"/>
      <c r="E5" s="39"/>
      <c r="F5" s="39"/>
    </row>
    <row r="7" spans="1:10" ht="20.25" x14ac:dyDescent="0.35">
      <c r="A7" s="42" t="s">
        <v>9</v>
      </c>
      <c r="B7" s="43"/>
      <c r="C7" s="43"/>
      <c r="D7" s="43"/>
      <c r="E7" s="43"/>
      <c r="F7" s="44"/>
      <c r="H7" s="23" t="s">
        <v>43</v>
      </c>
      <c r="J7" s="24" t="s">
        <v>42</v>
      </c>
    </row>
    <row r="8" spans="1:10" x14ac:dyDescent="0.3">
      <c r="A8" s="45" t="s">
        <v>4</v>
      </c>
      <c r="B8" s="45" t="s">
        <v>5</v>
      </c>
      <c r="C8" s="45" t="s">
        <v>6</v>
      </c>
      <c r="D8" s="45" t="s">
        <v>8</v>
      </c>
      <c r="E8" s="45" t="s">
        <v>7</v>
      </c>
      <c r="F8" s="45" t="s">
        <v>40</v>
      </c>
      <c r="H8" s="25" t="s">
        <v>41</v>
      </c>
      <c r="I8" s="26">
        <v>21250</v>
      </c>
      <c r="J8" s="25" t="s">
        <v>44</v>
      </c>
    </row>
    <row r="9" spans="1:10" x14ac:dyDescent="0.3">
      <c r="A9" s="27" t="s">
        <v>26</v>
      </c>
      <c r="B9" s="27" t="s">
        <v>0</v>
      </c>
      <c r="C9" s="28" t="s">
        <v>12</v>
      </c>
      <c r="D9" s="27" t="s">
        <v>25</v>
      </c>
      <c r="E9" s="29">
        <v>42232</v>
      </c>
      <c r="F9" s="30" t="str">
        <f t="shared" ref="F9:F21" si="0">IF(E9&lt;$I$8,$J$8,$J$9)</f>
        <v>Aprovado</v>
      </c>
      <c r="H9" s="25" t="s">
        <v>39</v>
      </c>
      <c r="J9" s="25" t="s">
        <v>45</v>
      </c>
    </row>
    <row r="10" spans="1:10" x14ac:dyDescent="0.3">
      <c r="A10" s="27" t="s">
        <v>30</v>
      </c>
      <c r="B10" s="27" t="s">
        <v>0</v>
      </c>
      <c r="C10" s="27" t="s">
        <v>12</v>
      </c>
      <c r="D10" s="27" t="s">
        <v>19</v>
      </c>
      <c r="E10" s="29">
        <v>31094</v>
      </c>
      <c r="F10" s="30" t="str">
        <f t="shared" si="0"/>
        <v>Aprovado</v>
      </c>
    </row>
    <row r="11" spans="1:10" x14ac:dyDescent="0.3">
      <c r="A11" s="27" t="s">
        <v>33</v>
      </c>
      <c r="B11" s="27" t="s">
        <v>2</v>
      </c>
      <c r="C11" s="27" t="s">
        <v>12</v>
      </c>
      <c r="D11" s="27" t="s">
        <v>22</v>
      </c>
      <c r="E11" s="29">
        <v>37994</v>
      </c>
      <c r="F11" s="30" t="str">
        <f t="shared" si="0"/>
        <v>Aprovado</v>
      </c>
    </row>
    <row r="12" spans="1:10" x14ac:dyDescent="0.3">
      <c r="A12" s="27" t="s">
        <v>38</v>
      </c>
      <c r="B12" s="27" t="s">
        <v>1</v>
      </c>
      <c r="C12" s="27" t="s">
        <v>12</v>
      </c>
      <c r="D12" s="27" t="s">
        <v>23</v>
      </c>
      <c r="E12" s="29">
        <v>25562</v>
      </c>
      <c r="F12" s="30" t="str">
        <f t="shared" si="0"/>
        <v>Aprovado</v>
      </c>
    </row>
    <row r="13" spans="1:10" x14ac:dyDescent="0.3">
      <c r="A13" s="27" t="s">
        <v>29</v>
      </c>
      <c r="B13" s="27" t="s">
        <v>2</v>
      </c>
      <c r="C13" s="27" t="s">
        <v>15</v>
      </c>
      <c r="D13" s="27" t="s">
        <v>21</v>
      </c>
      <c r="E13" s="29">
        <v>16258</v>
      </c>
      <c r="F13" s="30" t="str">
        <f t="shared" si="0"/>
        <v>Revisão de Crédito</v>
      </c>
    </row>
    <row r="14" spans="1:10" x14ac:dyDescent="0.3">
      <c r="A14" s="27" t="s">
        <v>31</v>
      </c>
      <c r="B14" s="27" t="s">
        <v>1</v>
      </c>
      <c r="C14" s="27" t="s">
        <v>15</v>
      </c>
      <c r="D14" s="27" t="s">
        <v>20</v>
      </c>
      <c r="E14" s="29">
        <v>18016</v>
      </c>
      <c r="F14" s="30" t="str">
        <f t="shared" si="0"/>
        <v>Revisão de Crédito</v>
      </c>
    </row>
    <row r="15" spans="1:10" x14ac:dyDescent="0.3">
      <c r="A15" s="27" t="s">
        <v>34</v>
      </c>
      <c r="B15" s="27" t="s">
        <v>1</v>
      </c>
      <c r="C15" s="27" t="s">
        <v>15</v>
      </c>
      <c r="D15" s="27" t="s">
        <v>23</v>
      </c>
      <c r="E15" s="29">
        <v>24836</v>
      </c>
      <c r="F15" s="30" t="str">
        <f t="shared" si="0"/>
        <v>Aprovado</v>
      </c>
    </row>
    <row r="16" spans="1:10" x14ac:dyDescent="0.3">
      <c r="A16" s="27" t="s">
        <v>37</v>
      </c>
      <c r="B16" s="27" t="s">
        <v>0</v>
      </c>
      <c r="C16" s="27" t="s">
        <v>15</v>
      </c>
      <c r="D16" s="27" t="s">
        <v>21</v>
      </c>
      <c r="E16" s="29">
        <v>48936</v>
      </c>
      <c r="F16" s="30" t="str">
        <f t="shared" si="0"/>
        <v>Aprovado</v>
      </c>
    </row>
    <row r="17" spans="1:6" x14ac:dyDescent="0.3">
      <c r="A17" s="27" t="s">
        <v>27</v>
      </c>
      <c r="B17" s="27" t="s">
        <v>1</v>
      </c>
      <c r="C17" s="27" t="s">
        <v>13</v>
      </c>
      <c r="D17" s="27" t="s">
        <v>17</v>
      </c>
      <c r="E17" s="29">
        <v>28087</v>
      </c>
      <c r="F17" s="30" t="str">
        <f t="shared" si="0"/>
        <v>Aprovado</v>
      </c>
    </row>
    <row r="18" spans="1:6" x14ac:dyDescent="0.3">
      <c r="A18" s="27" t="s">
        <v>35</v>
      </c>
      <c r="B18" s="27" t="s">
        <v>3</v>
      </c>
      <c r="C18" s="27" t="s">
        <v>13</v>
      </c>
      <c r="D18" s="27" t="s">
        <v>24</v>
      </c>
      <c r="E18" s="29">
        <v>30610</v>
      </c>
      <c r="F18" s="30" t="str">
        <f t="shared" si="0"/>
        <v>Aprovado</v>
      </c>
    </row>
    <row r="19" spans="1:6" x14ac:dyDescent="0.3">
      <c r="A19" s="27" t="s">
        <v>28</v>
      </c>
      <c r="B19" s="27" t="s">
        <v>10</v>
      </c>
      <c r="C19" s="27" t="s">
        <v>14</v>
      </c>
      <c r="D19" s="27" t="s">
        <v>18</v>
      </c>
      <c r="E19" s="29">
        <v>45144</v>
      </c>
      <c r="F19" s="30" t="str">
        <f t="shared" si="0"/>
        <v>Aprovado</v>
      </c>
    </row>
    <row r="20" spans="1:6" x14ac:dyDescent="0.3">
      <c r="A20" s="27" t="s">
        <v>32</v>
      </c>
      <c r="B20" s="27" t="s">
        <v>11</v>
      </c>
      <c r="C20" s="27" t="s">
        <v>14</v>
      </c>
      <c r="D20" s="27" t="s">
        <v>21</v>
      </c>
      <c r="E20" s="29">
        <v>44075</v>
      </c>
      <c r="F20" s="30" t="str">
        <f t="shared" si="0"/>
        <v>Aprovado</v>
      </c>
    </row>
    <row r="21" spans="1:6" x14ac:dyDescent="0.3">
      <c r="A21" s="27" t="s">
        <v>36</v>
      </c>
      <c r="B21" s="27" t="s">
        <v>1</v>
      </c>
      <c r="C21" s="27" t="s">
        <v>16</v>
      </c>
      <c r="D21" s="27" t="s">
        <v>17</v>
      </c>
      <c r="E21" s="29">
        <v>15583</v>
      </c>
      <c r="F21" s="30" t="str">
        <f t="shared" si="0"/>
        <v>Revisão de Crédito</v>
      </c>
    </row>
  </sheetData>
  <sortState ref="A9:F21">
    <sortCondition ref="C9:C21" customList="janeiro,fevereiro,março,abril,maio,junho,julho,agosto,setembro,outubro,novembro,dezembro"/>
  </sortState>
  <mergeCells count="2">
    <mergeCell ref="A1:F5"/>
    <mergeCell ref="A7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showGridLines="0" topLeftCell="A2" workbookViewId="0">
      <selection activeCell="F14" sqref="F14"/>
    </sheetView>
  </sheetViews>
  <sheetFormatPr defaultRowHeight="15" x14ac:dyDescent="0.25"/>
  <cols>
    <col min="1" max="2" width="10.140625" customWidth="1"/>
    <col min="3" max="3" width="12.28515625" customWidth="1"/>
    <col min="4" max="4" width="25.85546875" customWidth="1"/>
    <col min="5" max="7" width="13.5703125" customWidth="1"/>
    <col min="8" max="13" width="10.140625" customWidth="1"/>
    <col min="14" max="14" width="21" bestFit="1" customWidth="1"/>
    <col min="15" max="15" width="9.42578125" customWidth="1"/>
  </cols>
  <sheetData>
    <row r="1" spans="2:7" x14ac:dyDescent="0.25">
      <c r="B1" s="14"/>
      <c r="C1" s="14"/>
      <c r="D1" s="14"/>
      <c r="E1" s="14"/>
      <c r="F1" s="14"/>
      <c r="G1" s="14"/>
    </row>
    <row r="2" spans="2:7" x14ac:dyDescent="0.25">
      <c r="B2" s="14"/>
      <c r="C2" s="14"/>
      <c r="D2" s="14"/>
      <c r="E2" s="14"/>
      <c r="F2" s="14"/>
      <c r="G2" s="14"/>
    </row>
    <row r="3" spans="2:7" x14ac:dyDescent="0.25">
      <c r="B3" s="14"/>
      <c r="C3" s="14"/>
      <c r="D3" s="14"/>
      <c r="E3" s="14"/>
      <c r="F3" s="14"/>
      <c r="G3" s="14"/>
    </row>
    <row r="4" spans="2:7" x14ac:dyDescent="0.25">
      <c r="B4" s="14"/>
      <c r="C4" s="14"/>
      <c r="D4" s="14"/>
      <c r="E4" s="14"/>
      <c r="F4" s="14"/>
      <c r="G4" s="14"/>
    </row>
    <row r="5" spans="2:7" x14ac:dyDescent="0.25">
      <c r="B5" s="14"/>
      <c r="C5" s="14"/>
      <c r="D5" s="14"/>
      <c r="E5" s="14"/>
      <c r="F5" s="14"/>
      <c r="G5" s="14"/>
    </row>
    <row r="6" spans="2:7" x14ac:dyDescent="0.25">
      <c r="B6" s="14"/>
      <c r="D6" s="14"/>
      <c r="E6" s="14"/>
      <c r="F6" s="14"/>
      <c r="G6" s="14"/>
    </row>
    <row r="7" spans="2:7" x14ac:dyDescent="0.25">
      <c r="B7" s="14"/>
      <c r="C7" s="14" t="s">
        <v>101</v>
      </c>
      <c r="D7" s="14"/>
      <c r="E7" s="14"/>
      <c r="F7" s="14"/>
      <c r="G7" s="14"/>
    </row>
    <row r="8" spans="2:7" x14ac:dyDescent="0.25">
      <c r="B8" s="14"/>
      <c r="C8" s="14"/>
      <c r="D8" s="14"/>
      <c r="E8" s="14"/>
      <c r="F8" s="14"/>
      <c r="G8" s="14"/>
    </row>
    <row r="9" spans="2:7" ht="27" customHeight="1" x14ac:dyDescent="0.25">
      <c r="C9" s="17" t="s">
        <v>80</v>
      </c>
      <c r="D9" s="16"/>
      <c r="E9" s="16"/>
      <c r="F9" s="16"/>
      <c r="G9" s="16"/>
    </row>
    <row r="10" spans="2:7" ht="7.5" customHeight="1" x14ac:dyDescent="0.25">
      <c r="C10" s="15"/>
      <c r="D10" s="15"/>
      <c r="E10" s="15"/>
      <c r="F10" s="15"/>
      <c r="G10" s="15"/>
    </row>
    <row r="11" spans="2:7" ht="18.75" x14ac:dyDescent="0.3">
      <c r="C11" s="18" t="s">
        <v>75</v>
      </c>
      <c r="D11" s="18" t="s">
        <v>76</v>
      </c>
      <c r="E11" s="18" t="s">
        <v>77</v>
      </c>
      <c r="F11" s="18" t="s">
        <v>78</v>
      </c>
      <c r="G11" s="18" t="s">
        <v>79</v>
      </c>
    </row>
    <row r="12" spans="2:7" x14ac:dyDescent="0.25">
      <c r="C12" s="19" t="s">
        <v>81</v>
      </c>
      <c r="D12" s="20" t="s">
        <v>87</v>
      </c>
      <c r="E12" s="21">
        <v>40</v>
      </c>
      <c r="F12" s="19">
        <v>1</v>
      </c>
      <c r="G12" s="21">
        <f t="shared" ref="G12:G38" si="0">IF(ISBLANK(F12),,(F12*E12))</f>
        <v>40</v>
      </c>
    </row>
    <row r="13" spans="2:7" x14ac:dyDescent="0.25">
      <c r="C13" s="19" t="s">
        <v>82</v>
      </c>
      <c r="D13" s="20" t="s">
        <v>88</v>
      </c>
      <c r="E13" s="21">
        <v>96</v>
      </c>
      <c r="F13" s="19">
        <v>1</v>
      </c>
      <c r="G13" s="21">
        <f t="shared" si="0"/>
        <v>96</v>
      </c>
    </row>
    <row r="14" spans="2:7" x14ac:dyDescent="0.25">
      <c r="C14" s="19" t="s">
        <v>83</v>
      </c>
      <c r="D14" s="20" t="s">
        <v>89</v>
      </c>
      <c r="E14" s="21">
        <v>22</v>
      </c>
      <c r="F14" s="19">
        <v>10</v>
      </c>
      <c r="G14" s="21">
        <f t="shared" si="0"/>
        <v>220</v>
      </c>
    </row>
    <row r="15" spans="2:7" x14ac:dyDescent="0.25">
      <c r="C15" s="19" t="s">
        <v>84</v>
      </c>
      <c r="D15" s="20" t="s">
        <v>90</v>
      </c>
      <c r="E15" s="21">
        <v>35</v>
      </c>
      <c r="F15" s="19"/>
      <c r="G15" s="21">
        <f t="shared" si="0"/>
        <v>0</v>
      </c>
    </row>
    <row r="16" spans="2:7" x14ac:dyDescent="0.25">
      <c r="C16" s="19" t="s">
        <v>85</v>
      </c>
      <c r="D16" s="20" t="s">
        <v>91</v>
      </c>
      <c r="E16" s="21">
        <v>9.9</v>
      </c>
      <c r="F16" s="19"/>
      <c r="G16" s="21">
        <f t="shared" si="0"/>
        <v>0</v>
      </c>
    </row>
    <row r="17" spans="3:7" x14ac:dyDescent="0.25">
      <c r="C17" s="19" t="s">
        <v>86</v>
      </c>
      <c r="D17" s="20" t="s">
        <v>92</v>
      </c>
      <c r="E17" s="21">
        <v>13.5</v>
      </c>
      <c r="F17" s="19"/>
      <c r="G17" s="21">
        <f t="shared" si="0"/>
        <v>0</v>
      </c>
    </row>
    <row r="18" spans="3:7" x14ac:dyDescent="0.25">
      <c r="C18" s="19" t="s">
        <v>83</v>
      </c>
      <c r="D18" s="20" t="s">
        <v>89</v>
      </c>
      <c r="E18" s="21">
        <v>22</v>
      </c>
      <c r="F18" s="19"/>
      <c r="G18" s="21">
        <f t="shared" si="0"/>
        <v>0</v>
      </c>
    </row>
    <row r="19" spans="3:7" x14ac:dyDescent="0.25">
      <c r="C19" s="19" t="s">
        <v>84</v>
      </c>
      <c r="D19" s="20" t="s">
        <v>90</v>
      </c>
      <c r="E19" s="21">
        <v>35</v>
      </c>
      <c r="F19" s="19"/>
      <c r="G19" s="21">
        <f t="shared" si="0"/>
        <v>0</v>
      </c>
    </row>
    <row r="20" spans="3:7" x14ac:dyDescent="0.25">
      <c r="C20" s="19" t="s">
        <v>85</v>
      </c>
      <c r="D20" s="20" t="s">
        <v>91</v>
      </c>
      <c r="E20" s="21">
        <v>9.9</v>
      </c>
      <c r="F20" s="19"/>
      <c r="G20" s="21">
        <f t="shared" si="0"/>
        <v>0</v>
      </c>
    </row>
    <row r="21" spans="3:7" x14ac:dyDescent="0.25">
      <c r="C21" s="19" t="s">
        <v>81</v>
      </c>
      <c r="D21" s="20" t="s">
        <v>87</v>
      </c>
      <c r="E21" s="21">
        <v>40</v>
      </c>
      <c r="F21" s="19"/>
      <c r="G21" s="21">
        <f t="shared" si="0"/>
        <v>0</v>
      </c>
    </row>
    <row r="22" spans="3:7" x14ac:dyDescent="0.25">
      <c r="C22" s="19" t="s">
        <v>86</v>
      </c>
      <c r="D22" s="20" t="s">
        <v>92</v>
      </c>
      <c r="E22" s="21">
        <v>13.5</v>
      </c>
      <c r="F22" s="19"/>
      <c r="G22" s="21">
        <f t="shared" si="0"/>
        <v>0</v>
      </c>
    </row>
    <row r="23" spans="3:7" x14ac:dyDescent="0.25">
      <c r="C23" s="19" t="s">
        <v>86</v>
      </c>
      <c r="D23" s="20" t="s">
        <v>92</v>
      </c>
      <c r="E23" s="21">
        <v>13.5</v>
      </c>
      <c r="F23" s="19"/>
      <c r="G23" s="21">
        <f t="shared" si="0"/>
        <v>0</v>
      </c>
    </row>
    <row r="24" spans="3:7" x14ac:dyDescent="0.25">
      <c r="C24" s="19" t="s">
        <v>83</v>
      </c>
      <c r="D24" s="20" t="s">
        <v>89</v>
      </c>
      <c r="E24" s="21">
        <v>22</v>
      </c>
      <c r="F24" s="19"/>
      <c r="G24" s="21">
        <f t="shared" si="0"/>
        <v>0</v>
      </c>
    </row>
    <row r="25" spans="3:7" x14ac:dyDescent="0.25">
      <c r="C25" s="19" t="s">
        <v>86</v>
      </c>
      <c r="D25" s="20" t="s">
        <v>92</v>
      </c>
      <c r="E25" s="21">
        <v>13.5</v>
      </c>
      <c r="F25" s="19"/>
      <c r="G25" s="21">
        <f t="shared" si="0"/>
        <v>0</v>
      </c>
    </row>
    <row r="26" spans="3:7" x14ac:dyDescent="0.25">
      <c r="C26" s="19" t="s">
        <v>84</v>
      </c>
      <c r="D26" s="20" t="s">
        <v>90</v>
      </c>
      <c r="E26" s="21">
        <v>35</v>
      </c>
      <c r="F26" s="19"/>
      <c r="G26" s="21">
        <f t="shared" si="0"/>
        <v>0</v>
      </c>
    </row>
    <row r="27" spans="3:7" x14ac:dyDescent="0.25">
      <c r="C27" s="19" t="s">
        <v>84</v>
      </c>
      <c r="D27" s="20" t="s">
        <v>90</v>
      </c>
      <c r="E27" s="21">
        <v>35</v>
      </c>
      <c r="F27" s="19"/>
      <c r="G27" s="21">
        <f t="shared" si="0"/>
        <v>0</v>
      </c>
    </row>
    <row r="28" spans="3:7" x14ac:dyDescent="0.25">
      <c r="C28" s="19" t="s">
        <v>85</v>
      </c>
      <c r="D28" s="20" t="s">
        <v>91</v>
      </c>
      <c r="E28" s="21">
        <v>9.9</v>
      </c>
      <c r="F28" s="19"/>
      <c r="G28" s="21">
        <f t="shared" si="0"/>
        <v>0</v>
      </c>
    </row>
    <row r="29" spans="3:7" x14ac:dyDescent="0.25">
      <c r="C29" s="19" t="s">
        <v>86</v>
      </c>
      <c r="D29" s="20" t="s">
        <v>92</v>
      </c>
      <c r="E29" s="21">
        <v>13.5</v>
      </c>
      <c r="F29" s="19"/>
      <c r="G29" s="21">
        <f t="shared" si="0"/>
        <v>0</v>
      </c>
    </row>
    <row r="30" spans="3:7" x14ac:dyDescent="0.25">
      <c r="C30" s="19" t="s">
        <v>86</v>
      </c>
      <c r="D30" s="20" t="s">
        <v>92</v>
      </c>
      <c r="E30" s="21">
        <v>13.5</v>
      </c>
      <c r="F30" s="19"/>
      <c r="G30" s="21">
        <f t="shared" si="0"/>
        <v>0</v>
      </c>
    </row>
    <row r="31" spans="3:7" x14ac:dyDescent="0.25">
      <c r="C31" s="19" t="s">
        <v>83</v>
      </c>
      <c r="D31" s="20" t="s">
        <v>89</v>
      </c>
      <c r="E31" s="21">
        <v>22</v>
      </c>
      <c r="F31" s="19"/>
      <c r="G31" s="21">
        <f t="shared" si="0"/>
        <v>0</v>
      </c>
    </row>
    <row r="32" spans="3:7" x14ac:dyDescent="0.25">
      <c r="C32" s="19" t="s">
        <v>82</v>
      </c>
      <c r="D32" s="20" t="s">
        <v>88</v>
      </c>
      <c r="E32" s="21">
        <v>96</v>
      </c>
      <c r="F32" s="19"/>
      <c r="G32" s="21">
        <f t="shared" si="0"/>
        <v>0</v>
      </c>
    </row>
    <row r="33" spans="3:7" x14ac:dyDescent="0.25">
      <c r="C33" s="19" t="s">
        <v>81</v>
      </c>
      <c r="D33" s="20" t="s">
        <v>87</v>
      </c>
      <c r="E33" s="21">
        <v>40</v>
      </c>
      <c r="F33" s="19"/>
      <c r="G33" s="21">
        <f t="shared" si="0"/>
        <v>0</v>
      </c>
    </row>
    <row r="34" spans="3:7" x14ac:dyDescent="0.25">
      <c r="C34" s="19" t="s">
        <v>84</v>
      </c>
      <c r="D34" s="20" t="s">
        <v>90</v>
      </c>
      <c r="E34" s="21">
        <v>35</v>
      </c>
      <c r="F34" s="19"/>
      <c r="G34" s="21">
        <f t="shared" si="0"/>
        <v>0</v>
      </c>
    </row>
    <row r="35" spans="3:7" x14ac:dyDescent="0.25">
      <c r="C35" s="19" t="s">
        <v>81</v>
      </c>
      <c r="D35" s="20" t="s">
        <v>87</v>
      </c>
      <c r="E35" s="21">
        <v>40</v>
      </c>
      <c r="F35" s="19"/>
      <c r="G35" s="21">
        <f t="shared" si="0"/>
        <v>0</v>
      </c>
    </row>
    <row r="36" spans="3:7" x14ac:dyDescent="0.25">
      <c r="C36" s="19" t="s">
        <v>86</v>
      </c>
      <c r="D36" s="20" t="s">
        <v>92</v>
      </c>
      <c r="E36" s="21">
        <v>13.5</v>
      </c>
      <c r="F36" s="19"/>
      <c r="G36" s="21">
        <f t="shared" si="0"/>
        <v>0</v>
      </c>
    </row>
    <row r="37" spans="3:7" x14ac:dyDescent="0.25">
      <c r="C37" s="19" t="s">
        <v>82</v>
      </c>
      <c r="D37" s="20" t="s">
        <v>88</v>
      </c>
      <c r="E37" s="21">
        <v>96</v>
      </c>
      <c r="F37" s="19"/>
      <c r="G37" s="21">
        <f t="shared" si="0"/>
        <v>0</v>
      </c>
    </row>
    <row r="38" spans="3:7" x14ac:dyDescent="0.25">
      <c r="C38" s="19" t="s">
        <v>84</v>
      </c>
      <c r="D38" s="20" t="s">
        <v>90</v>
      </c>
      <c r="E38" s="21">
        <v>35</v>
      </c>
      <c r="F38" s="19"/>
      <c r="G38" s="21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workbookViewId="0">
      <selection activeCell="D35" sqref="D35"/>
    </sheetView>
  </sheetViews>
  <sheetFormatPr defaultColWidth="8.85546875" defaultRowHeight="16.5" x14ac:dyDescent="0.3"/>
  <cols>
    <col min="1" max="1" width="33.140625" style="22" bestFit="1" customWidth="1"/>
    <col min="2" max="2" width="15.42578125" style="22" bestFit="1" customWidth="1"/>
    <col min="3" max="3" width="11.5703125" style="22" customWidth="1"/>
    <col min="4" max="4" width="19.5703125" style="22" bestFit="1" customWidth="1"/>
    <col min="5" max="5" width="14.7109375" style="22" bestFit="1" customWidth="1"/>
    <col min="6" max="6" width="14.140625" style="22" bestFit="1" customWidth="1"/>
    <col min="7" max="7" width="8.85546875" style="22"/>
    <col min="8" max="10" width="25.7109375" style="22" customWidth="1"/>
    <col min="11" max="16384" width="8.85546875" style="22"/>
  </cols>
  <sheetData>
    <row r="1" spans="1:10" x14ac:dyDescent="0.3">
      <c r="A1" s="39"/>
      <c r="B1" s="39"/>
      <c r="C1" s="39"/>
      <c r="D1" s="39"/>
      <c r="E1" s="39"/>
      <c r="F1" s="39"/>
    </row>
    <row r="2" spans="1:10" x14ac:dyDescent="0.3">
      <c r="A2" s="39"/>
      <c r="B2" s="39"/>
      <c r="C2" s="39"/>
      <c r="D2" s="39"/>
      <c r="E2" s="39"/>
      <c r="F2" s="39"/>
    </row>
    <row r="3" spans="1:10" x14ac:dyDescent="0.3">
      <c r="A3" s="39"/>
      <c r="B3" s="39"/>
      <c r="C3" s="39"/>
      <c r="D3" s="39"/>
      <c r="E3" s="39"/>
      <c r="F3" s="39"/>
    </row>
    <row r="4" spans="1:10" x14ac:dyDescent="0.3">
      <c r="A4" s="39"/>
      <c r="B4" s="39"/>
      <c r="C4" s="39"/>
      <c r="D4" s="39"/>
      <c r="E4" s="39"/>
      <c r="F4" s="39"/>
    </row>
    <row r="5" spans="1:10" x14ac:dyDescent="0.3">
      <c r="A5" s="39"/>
      <c r="B5" s="39"/>
      <c r="C5" s="39"/>
      <c r="D5" s="39"/>
      <c r="E5" s="39"/>
      <c r="F5" s="39"/>
    </row>
    <row r="7" spans="1:10" ht="20.25" x14ac:dyDescent="0.35">
      <c r="A7" s="42" t="s">
        <v>9</v>
      </c>
      <c r="B7" s="43"/>
      <c r="C7" s="43"/>
      <c r="D7" s="43"/>
      <c r="E7" s="43"/>
      <c r="F7" s="44"/>
      <c r="H7" s="23" t="s">
        <v>43</v>
      </c>
      <c r="J7" s="24" t="s">
        <v>46</v>
      </c>
    </row>
    <row r="8" spans="1:10" ht="33" x14ac:dyDescent="0.3">
      <c r="A8" s="46" t="s">
        <v>4</v>
      </c>
      <c r="B8" s="46" t="s">
        <v>5</v>
      </c>
      <c r="C8" s="46" t="s">
        <v>6</v>
      </c>
      <c r="D8" s="46" t="s">
        <v>8</v>
      </c>
      <c r="E8" s="46" t="s">
        <v>7</v>
      </c>
      <c r="F8" s="31" t="s">
        <v>47</v>
      </c>
      <c r="H8" s="25" t="s">
        <v>48</v>
      </c>
      <c r="I8" s="26">
        <v>31400</v>
      </c>
      <c r="J8" s="32">
        <v>0.1</v>
      </c>
    </row>
    <row r="9" spans="1:10" x14ac:dyDescent="0.3">
      <c r="A9" s="27" t="s">
        <v>26</v>
      </c>
      <c r="B9" s="27" t="s">
        <v>0</v>
      </c>
      <c r="C9" s="28" t="s">
        <v>12</v>
      </c>
      <c r="D9" s="27" t="s">
        <v>25</v>
      </c>
      <c r="E9" s="29">
        <v>42232</v>
      </c>
      <c r="F9" s="33">
        <f t="shared" ref="F9:F21" si="0">IF(E9&lt;=$I$8,E9*(1-$J$8),E9*(1-$J$9))</f>
        <v>35897.199999999997</v>
      </c>
      <c r="H9" s="25"/>
      <c r="J9" s="32">
        <v>0.15</v>
      </c>
    </row>
    <row r="10" spans="1:10" x14ac:dyDescent="0.3">
      <c r="A10" s="27" t="s">
        <v>27</v>
      </c>
      <c r="B10" s="27" t="s">
        <v>1</v>
      </c>
      <c r="C10" s="27" t="s">
        <v>13</v>
      </c>
      <c r="D10" s="27" t="s">
        <v>17</v>
      </c>
      <c r="E10" s="29">
        <v>28087</v>
      </c>
      <c r="F10" s="33">
        <f t="shared" si="0"/>
        <v>25278.3</v>
      </c>
    </row>
    <row r="11" spans="1:10" x14ac:dyDescent="0.3">
      <c r="A11" s="27" t="s">
        <v>28</v>
      </c>
      <c r="B11" s="27" t="s">
        <v>10</v>
      </c>
      <c r="C11" s="27" t="s">
        <v>14</v>
      </c>
      <c r="D11" s="27" t="s">
        <v>18</v>
      </c>
      <c r="E11" s="29">
        <v>45144</v>
      </c>
      <c r="F11" s="33">
        <f t="shared" si="0"/>
        <v>38372.400000000001</v>
      </c>
    </row>
    <row r="12" spans="1:10" x14ac:dyDescent="0.3">
      <c r="A12" s="27" t="s">
        <v>29</v>
      </c>
      <c r="B12" s="27" t="s">
        <v>2</v>
      </c>
      <c r="C12" s="27" t="s">
        <v>15</v>
      </c>
      <c r="D12" s="27" t="s">
        <v>21</v>
      </c>
      <c r="E12" s="29">
        <v>16258</v>
      </c>
      <c r="F12" s="33">
        <f t="shared" si="0"/>
        <v>14632.2</v>
      </c>
    </row>
    <row r="13" spans="1:10" x14ac:dyDescent="0.3">
      <c r="A13" s="27" t="s">
        <v>30</v>
      </c>
      <c r="B13" s="27" t="s">
        <v>0</v>
      </c>
      <c r="C13" s="27" t="s">
        <v>12</v>
      </c>
      <c r="D13" s="27" t="s">
        <v>19</v>
      </c>
      <c r="E13" s="29">
        <v>31094</v>
      </c>
      <c r="F13" s="33">
        <f t="shared" si="0"/>
        <v>27984.600000000002</v>
      </c>
    </row>
    <row r="14" spans="1:10" x14ac:dyDescent="0.3">
      <c r="A14" s="27" t="s">
        <v>31</v>
      </c>
      <c r="B14" s="27" t="s">
        <v>1</v>
      </c>
      <c r="C14" s="27" t="s">
        <v>15</v>
      </c>
      <c r="D14" s="27" t="s">
        <v>20</v>
      </c>
      <c r="E14" s="29">
        <v>18016</v>
      </c>
      <c r="F14" s="33">
        <f t="shared" si="0"/>
        <v>16214.4</v>
      </c>
    </row>
    <row r="15" spans="1:10" x14ac:dyDescent="0.3">
      <c r="A15" s="27" t="s">
        <v>32</v>
      </c>
      <c r="B15" s="27" t="s">
        <v>11</v>
      </c>
      <c r="C15" s="27" t="s">
        <v>14</v>
      </c>
      <c r="D15" s="27" t="s">
        <v>21</v>
      </c>
      <c r="E15" s="29">
        <v>44075</v>
      </c>
      <c r="F15" s="33">
        <f t="shared" si="0"/>
        <v>37463.75</v>
      </c>
    </row>
    <row r="16" spans="1:10" x14ac:dyDescent="0.3">
      <c r="A16" s="27" t="s">
        <v>33</v>
      </c>
      <c r="B16" s="27" t="s">
        <v>2</v>
      </c>
      <c r="C16" s="27" t="s">
        <v>12</v>
      </c>
      <c r="D16" s="27" t="s">
        <v>22</v>
      </c>
      <c r="E16" s="29">
        <v>37994</v>
      </c>
      <c r="F16" s="33">
        <f t="shared" si="0"/>
        <v>32294.899999999998</v>
      </c>
    </row>
    <row r="17" spans="1:6" x14ac:dyDescent="0.3">
      <c r="A17" s="27" t="s">
        <v>34</v>
      </c>
      <c r="B17" s="27" t="s">
        <v>1</v>
      </c>
      <c r="C17" s="27" t="s">
        <v>15</v>
      </c>
      <c r="D17" s="27" t="s">
        <v>23</v>
      </c>
      <c r="E17" s="29">
        <v>24836</v>
      </c>
      <c r="F17" s="33">
        <f t="shared" si="0"/>
        <v>22352.400000000001</v>
      </c>
    </row>
    <row r="18" spans="1:6" x14ac:dyDescent="0.3">
      <c r="A18" s="27" t="s">
        <v>35</v>
      </c>
      <c r="B18" s="27" t="s">
        <v>3</v>
      </c>
      <c r="C18" s="27" t="s">
        <v>13</v>
      </c>
      <c r="D18" s="27" t="s">
        <v>24</v>
      </c>
      <c r="E18" s="29">
        <v>30610</v>
      </c>
      <c r="F18" s="33">
        <f t="shared" si="0"/>
        <v>27549</v>
      </c>
    </row>
    <row r="19" spans="1:6" x14ac:dyDescent="0.3">
      <c r="A19" s="27" t="s">
        <v>36</v>
      </c>
      <c r="B19" s="27" t="s">
        <v>1</v>
      </c>
      <c r="C19" s="27" t="s">
        <v>16</v>
      </c>
      <c r="D19" s="27" t="s">
        <v>17</v>
      </c>
      <c r="E19" s="29">
        <v>15583</v>
      </c>
      <c r="F19" s="33">
        <f t="shared" si="0"/>
        <v>14024.7</v>
      </c>
    </row>
    <row r="20" spans="1:6" x14ac:dyDescent="0.3">
      <c r="A20" s="27" t="s">
        <v>37</v>
      </c>
      <c r="B20" s="27" t="s">
        <v>0</v>
      </c>
      <c r="C20" s="27" t="s">
        <v>15</v>
      </c>
      <c r="D20" s="27" t="s">
        <v>21</v>
      </c>
      <c r="E20" s="29">
        <v>48936</v>
      </c>
      <c r="F20" s="33">
        <f t="shared" si="0"/>
        <v>41595.599999999999</v>
      </c>
    </row>
    <row r="21" spans="1:6" x14ac:dyDescent="0.3">
      <c r="A21" s="27" t="s">
        <v>38</v>
      </c>
      <c r="B21" s="27" t="s">
        <v>1</v>
      </c>
      <c r="C21" s="27" t="s">
        <v>12</v>
      </c>
      <c r="D21" s="27" t="s">
        <v>23</v>
      </c>
      <c r="E21" s="29">
        <v>25562</v>
      </c>
      <c r="F21" s="33">
        <f t="shared" si="0"/>
        <v>23005.8</v>
      </c>
    </row>
  </sheetData>
  <mergeCells count="2">
    <mergeCell ref="A1:F5"/>
    <mergeCell ref="A7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J67"/>
  <sheetViews>
    <sheetView showGridLines="0" tabSelected="1" zoomScaleNormal="100" workbookViewId="0">
      <selection activeCell="F15" sqref="F15"/>
    </sheetView>
  </sheetViews>
  <sheetFormatPr defaultColWidth="9.140625" defaultRowHeight="0" customHeight="1" zeroHeight="1" x14ac:dyDescent="0.25"/>
  <cols>
    <col min="1" max="1" width="18.7109375" style="1" customWidth="1"/>
    <col min="2" max="2" width="9.5703125" style="1" customWidth="1"/>
    <col min="3" max="3" width="12.42578125" style="1" customWidth="1"/>
    <col min="4" max="4" width="14.42578125" style="1" customWidth="1"/>
    <col min="5" max="6" width="12.140625" style="1" bestFit="1" customWidth="1"/>
    <col min="7" max="7" width="15.5703125" style="1" bestFit="1" customWidth="1"/>
    <col min="8" max="8" width="19.7109375" style="1" customWidth="1"/>
    <col min="9" max="9" width="18.42578125" style="1" bestFit="1" customWidth="1"/>
    <col min="10" max="10" width="8" style="1" customWidth="1"/>
    <col min="11" max="11" width="9.140625" style="1"/>
    <col min="12" max="12" width="9.140625" style="1" customWidth="1"/>
    <col min="13" max="23" width="9.140625" style="1"/>
    <col min="37" max="16384" width="9.140625" style="1"/>
  </cols>
  <sheetData>
    <row r="1" spans="1:36" ht="14.25" x14ac:dyDescent="0.2">
      <c r="A1" s="2" t="s">
        <v>67</v>
      </c>
      <c r="B1" s="2"/>
      <c r="C1" s="2"/>
      <c r="D1" s="2"/>
      <c r="E1" s="2"/>
      <c r="F1" s="2"/>
      <c r="G1" s="2"/>
      <c r="H1" s="2"/>
      <c r="I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4.25" x14ac:dyDescent="0.2">
      <c r="A2" s="2" t="s">
        <v>68</v>
      </c>
      <c r="B2" s="3"/>
      <c r="C2" s="3"/>
      <c r="D2" s="3"/>
      <c r="E2" s="3"/>
      <c r="F2" s="3"/>
      <c r="G2" s="3"/>
      <c r="H2" s="3"/>
      <c r="I2" s="3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4.25" x14ac:dyDescent="0.2">
      <c r="A3" s="2" t="s">
        <v>74</v>
      </c>
      <c r="B3" s="2"/>
      <c r="C3" s="2"/>
      <c r="D3" s="2"/>
      <c r="E3" s="2"/>
      <c r="F3" s="2"/>
      <c r="G3" s="2"/>
      <c r="H3" s="2"/>
      <c r="I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2.75" x14ac:dyDescent="0.2">
      <c r="J4" s="1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0.5" customHeight="1" x14ac:dyDescent="0.2"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.75" x14ac:dyDescent="0.3">
      <c r="H6" s="38" t="s">
        <v>109</v>
      </c>
      <c r="I6" s="34">
        <v>0.105</v>
      </c>
      <c r="K6" s="40" t="s">
        <v>100</v>
      </c>
      <c r="L6" s="40"/>
      <c r="M6" s="40"/>
      <c r="N6" s="40"/>
      <c r="O6" s="40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2.75" x14ac:dyDescent="0.2"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1.5" x14ac:dyDescent="0.2">
      <c r="A8" s="11" t="s">
        <v>49</v>
      </c>
      <c r="B8" s="11" t="s">
        <v>50</v>
      </c>
      <c r="C8" s="11" t="s">
        <v>51</v>
      </c>
      <c r="D8" s="11" t="s">
        <v>52</v>
      </c>
      <c r="E8" s="11" t="s">
        <v>94</v>
      </c>
      <c r="F8" s="11" t="s">
        <v>53</v>
      </c>
      <c r="G8" s="11" t="s">
        <v>98</v>
      </c>
      <c r="H8" s="11" t="s">
        <v>104</v>
      </c>
      <c r="I8" s="11" t="s">
        <v>40</v>
      </c>
      <c r="K8" s="1" t="s">
        <v>39</v>
      </c>
      <c r="L8" s="10">
        <v>0.35</v>
      </c>
      <c r="N8" s="1" t="s">
        <v>65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" x14ac:dyDescent="0.25">
      <c r="A9" s="4" t="s">
        <v>54</v>
      </c>
      <c r="B9" s="5">
        <v>3.5</v>
      </c>
      <c r="C9" s="5">
        <v>2</v>
      </c>
      <c r="D9" s="6">
        <v>400</v>
      </c>
      <c r="E9" s="36">
        <f t="shared" ref="E9:E21" si="0">B9*D9</f>
        <v>1400</v>
      </c>
      <c r="F9" s="36">
        <f t="shared" ref="F9:F21" si="1">C9*D9</f>
        <v>800</v>
      </c>
      <c r="G9" s="48">
        <f t="shared" ref="G9:G21" si="2">IF(D9&lt;&gt;0,(E9-(B9*$I$6*D9))/E9,"0")</f>
        <v>0.89500000000000002</v>
      </c>
      <c r="H9" s="48">
        <f t="shared" ref="H9:H21" si="3">IF(D9&lt;&gt;0,((E9-(B9*$I$6*D9))-F9)/E9,"0")</f>
        <v>0.32357142857142857</v>
      </c>
      <c r="I9" s="37" t="str">
        <f>IF(H9&gt;$L$8,$N$8,$N$9)</f>
        <v>Lucratividade Baixa</v>
      </c>
      <c r="N9" s="1" t="s">
        <v>66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" x14ac:dyDescent="0.25">
      <c r="A10" s="4" t="s">
        <v>73</v>
      </c>
      <c r="B10" s="5">
        <v>2</v>
      </c>
      <c r="C10" s="5">
        <v>0.7</v>
      </c>
      <c r="D10" s="6">
        <v>320</v>
      </c>
      <c r="E10" s="36">
        <f t="shared" si="0"/>
        <v>640</v>
      </c>
      <c r="F10" s="36">
        <f t="shared" si="1"/>
        <v>224</v>
      </c>
      <c r="G10" s="49">
        <f t="shared" si="2"/>
        <v>0.89499999999999991</v>
      </c>
      <c r="H10" s="49">
        <f t="shared" si="3"/>
        <v>0.54499999999999993</v>
      </c>
      <c r="I10" s="37" t="str">
        <f t="shared" ref="I10:I18" si="4">IF(AND(H10&gt;=$L$8,ISNUMBER(H10)),$N$8,$N$9)</f>
        <v>Lucratividade Alta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" x14ac:dyDescent="0.25">
      <c r="A11" s="4" t="s">
        <v>55</v>
      </c>
      <c r="B11" s="5">
        <v>1</v>
      </c>
      <c r="C11" s="5">
        <v>0.4</v>
      </c>
      <c r="D11" s="6">
        <v>150</v>
      </c>
      <c r="E11" s="36">
        <f t="shared" si="0"/>
        <v>150</v>
      </c>
      <c r="F11" s="36">
        <f t="shared" si="1"/>
        <v>60</v>
      </c>
      <c r="G11" s="49">
        <f t="shared" si="2"/>
        <v>0.89500000000000002</v>
      </c>
      <c r="H11" s="49">
        <f t="shared" si="3"/>
        <v>0.495</v>
      </c>
      <c r="I11" s="37" t="str">
        <f t="shared" si="4"/>
        <v>Lucratividade Alta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" x14ac:dyDescent="0.25">
      <c r="A12" s="4" t="s">
        <v>56</v>
      </c>
      <c r="B12" s="5">
        <v>1</v>
      </c>
      <c r="C12" s="5">
        <v>0.75</v>
      </c>
      <c r="D12" s="6">
        <v>168</v>
      </c>
      <c r="E12" s="36">
        <f t="shared" si="0"/>
        <v>168</v>
      </c>
      <c r="F12" s="36">
        <f t="shared" si="1"/>
        <v>126</v>
      </c>
      <c r="G12" s="49">
        <f t="shared" si="2"/>
        <v>0.89500000000000013</v>
      </c>
      <c r="H12" s="49">
        <f t="shared" si="3"/>
        <v>0.14500000000000007</v>
      </c>
      <c r="I12" s="37" t="str">
        <f t="shared" si="4"/>
        <v>Lucratividade Baixa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" x14ac:dyDescent="0.25">
      <c r="A13" s="4" t="s">
        <v>57</v>
      </c>
      <c r="B13" s="5">
        <v>1</v>
      </c>
      <c r="C13" s="5">
        <v>0.74</v>
      </c>
      <c r="D13" s="6">
        <v>120</v>
      </c>
      <c r="E13" s="36">
        <f t="shared" si="0"/>
        <v>120</v>
      </c>
      <c r="F13" s="36">
        <f t="shared" si="1"/>
        <v>88.8</v>
      </c>
      <c r="G13" s="49">
        <f t="shared" si="2"/>
        <v>0.89500000000000002</v>
      </c>
      <c r="H13" s="49">
        <f t="shared" si="3"/>
        <v>0.15500000000000008</v>
      </c>
      <c r="I13" s="37" t="str">
        <f t="shared" si="4"/>
        <v>Lucratividade Baixa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" x14ac:dyDescent="0.25">
      <c r="A14" s="4" t="s">
        <v>58</v>
      </c>
      <c r="B14" s="5">
        <v>1</v>
      </c>
      <c r="C14" s="5">
        <v>0.6</v>
      </c>
      <c r="D14" s="6">
        <v>0</v>
      </c>
      <c r="E14" s="36">
        <f t="shared" si="0"/>
        <v>0</v>
      </c>
      <c r="F14" s="36">
        <f t="shared" si="1"/>
        <v>0</v>
      </c>
      <c r="G14" s="49" t="str">
        <f t="shared" si="2"/>
        <v>0</v>
      </c>
      <c r="H14" s="49" t="str">
        <f t="shared" si="3"/>
        <v>0</v>
      </c>
      <c r="I14" s="37" t="str">
        <f t="shared" si="4"/>
        <v>Lucratividade Baixa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" x14ac:dyDescent="0.25">
      <c r="A15" s="4" t="s">
        <v>59</v>
      </c>
      <c r="B15" s="5">
        <v>1</v>
      </c>
      <c r="C15" s="5">
        <v>0.8</v>
      </c>
      <c r="D15" s="6">
        <v>85</v>
      </c>
      <c r="E15" s="36">
        <f t="shared" si="0"/>
        <v>85</v>
      </c>
      <c r="F15" s="50">
        <f t="shared" si="1"/>
        <v>68</v>
      </c>
      <c r="G15" s="49">
        <f t="shared" si="2"/>
        <v>0.89500000000000002</v>
      </c>
      <c r="H15" s="49">
        <f t="shared" si="3"/>
        <v>9.5000000000000029E-2</v>
      </c>
      <c r="I15" s="37" t="str">
        <f t="shared" si="4"/>
        <v>Lucratividade Baixa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" x14ac:dyDescent="0.25">
      <c r="A16" s="4" t="s">
        <v>60</v>
      </c>
      <c r="B16" s="5">
        <v>0.5</v>
      </c>
      <c r="C16" s="5">
        <v>0.35</v>
      </c>
      <c r="D16" s="6">
        <v>186</v>
      </c>
      <c r="E16" s="36">
        <f t="shared" si="0"/>
        <v>93</v>
      </c>
      <c r="F16" s="36">
        <f t="shared" si="1"/>
        <v>65.099999999999994</v>
      </c>
      <c r="G16" s="49">
        <f t="shared" si="2"/>
        <v>0.89500000000000002</v>
      </c>
      <c r="H16" s="49">
        <f t="shared" si="3"/>
        <v>0.19500000000000006</v>
      </c>
      <c r="I16" s="37" t="str">
        <f t="shared" si="4"/>
        <v>Lucratividade Baixa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" x14ac:dyDescent="0.25">
      <c r="A17" s="4" t="s">
        <v>72</v>
      </c>
      <c r="B17" s="5">
        <v>2</v>
      </c>
      <c r="C17" s="5">
        <v>0.99</v>
      </c>
      <c r="D17" s="6">
        <v>204</v>
      </c>
      <c r="E17" s="36">
        <f t="shared" si="0"/>
        <v>408</v>
      </c>
      <c r="F17" s="36">
        <f t="shared" si="1"/>
        <v>201.96</v>
      </c>
      <c r="G17" s="49">
        <f t="shared" si="2"/>
        <v>0.89500000000000002</v>
      </c>
      <c r="H17" s="49">
        <f t="shared" si="3"/>
        <v>0.4</v>
      </c>
      <c r="I17" s="37" t="str">
        <f t="shared" si="4"/>
        <v>Lucratividade Alta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" x14ac:dyDescent="0.25">
      <c r="A18" s="4" t="s">
        <v>61</v>
      </c>
      <c r="B18" s="5">
        <v>2.1</v>
      </c>
      <c r="C18" s="5">
        <v>1.65</v>
      </c>
      <c r="D18" s="6">
        <v>0</v>
      </c>
      <c r="E18" s="36">
        <f t="shared" si="0"/>
        <v>0</v>
      </c>
      <c r="F18" s="36">
        <f t="shared" si="1"/>
        <v>0</v>
      </c>
      <c r="G18" s="49" t="str">
        <f t="shared" si="2"/>
        <v>0</v>
      </c>
      <c r="H18" s="49" t="str">
        <f t="shared" si="3"/>
        <v>0</v>
      </c>
      <c r="I18" s="37" t="str">
        <f t="shared" si="4"/>
        <v>Lucratividade Baixa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" x14ac:dyDescent="0.25">
      <c r="A19" s="4" t="s">
        <v>62</v>
      </c>
      <c r="B19" s="5">
        <v>1.5</v>
      </c>
      <c r="C19" s="5">
        <v>0.87</v>
      </c>
      <c r="D19" s="7">
        <v>240</v>
      </c>
      <c r="E19" s="36">
        <f t="shared" si="0"/>
        <v>360</v>
      </c>
      <c r="F19" s="36">
        <f t="shared" si="1"/>
        <v>208.8</v>
      </c>
      <c r="G19" s="49">
        <f t="shared" si="2"/>
        <v>0.89500000000000002</v>
      </c>
      <c r="H19" s="49">
        <f t="shared" si="3"/>
        <v>0.31499999999999995</v>
      </c>
      <c r="I19" s="37" t="str">
        <f t="shared" ref="I19:I21" si="5">IF(AND(H19&gt;=$L$8,ISNUMBER(H19)),$N$8,$N$9)</f>
        <v>Lucratividade Baixa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" x14ac:dyDescent="0.25">
      <c r="A20" s="4" t="s">
        <v>63</v>
      </c>
      <c r="B20" s="5">
        <v>1.2</v>
      </c>
      <c r="C20" s="5">
        <v>0.9</v>
      </c>
      <c r="D20" s="7">
        <v>250</v>
      </c>
      <c r="E20" s="36">
        <f t="shared" si="0"/>
        <v>300</v>
      </c>
      <c r="F20" s="36">
        <f t="shared" si="1"/>
        <v>225</v>
      </c>
      <c r="G20" s="49">
        <f t="shared" si="2"/>
        <v>0.89500000000000002</v>
      </c>
      <c r="H20" s="49">
        <f t="shared" si="3"/>
        <v>0.14499999999999999</v>
      </c>
      <c r="I20" s="37" t="str">
        <f t="shared" si="5"/>
        <v>Lucratividade Baixa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" x14ac:dyDescent="0.25">
      <c r="A21" s="4" t="s">
        <v>64</v>
      </c>
      <c r="B21" s="5">
        <v>7</v>
      </c>
      <c r="C21" s="5">
        <v>2.8</v>
      </c>
      <c r="D21" s="7">
        <v>60</v>
      </c>
      <c r="E21" s="36">
        <f t="shared" si="0"/>
        <v>420</v>
      </c>
      <c r="F21" s="36">
        <f t="shared" si="1"/>
        <v>168</v>
      </c>
      <c r="G21" s="49">
        <f t="shared" si="2"/>
        <v>0.89499999999999991</v>
      </c>
      <c r="H21" s="49">
        <f t="shared" si="3"/>
        <v>0.49499999999999994</v>
      </c>
      <c r="I21" s="37" t="str">
        <f t="shared" si="5"/>
        <v>Lucratividade Alta</v>
      </c>
      <c r="K21" s="41"/>
      <c r="L21" s="41"/>
      <c r="M21" s="41"/>
      <c r="N21" s="41"/>
      <c r="O21" s="4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2.75" x14ac:dyDescent="0.2"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2.75" x14ac:dyDescent="0.2">
      <c r="A23" s="35" t="s">
        <v>93</v>
      </c>
      <c r="B23" s="35" t="s">
        <v>71</v>
      </c>
      <c r="C23" s="13"/>
      <c r="D23" s="13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2.75" x14ac:dyDescent="0.2">
      <c r="A24" s="35" t="s">
        <v>102</v>
      </c>
      <c r="B24" s="35" t="s">
        <v>108</v>
      </c>
      <c r="C24" s="13"/>
      <c r="D24" s="13"/>
      <c r="E24" s="47">
        <f>B9*$I$6</f>
        <v>0.36749999999999999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2.75" x14ac:dyDescent="0.2">
      <c r="A25" s="1" t="s">
        <v>69</v>
      </c>
      <c r="B25" s="1" t="s">
        <v>106</v>
      </c>
      <c r="C25" s="13"/>
      <c r="D25" s="13"/>
      <c r="E25" s="47">
        <f>E9-(E24*D9)</f>
        <v>1253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2.75" x14ac:dyDescent="0.2">
      <c r="A26" s="35" t="s">
        <v>103</v>
      </c>
      <c r="B26" s="35" t="s">
        <v>107</v>
      </c>
      <c r="C26" s="13"/>
      <c r="D26" s="1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2.75" x14ac:dyDescent="0.2">
      <c r="A27" s="1" t="s">
        <v>70</v>
      </c>
      <c r="B27" s="1" t="s">
        <v>97</v>
      </c>
      <c r="C27" s="13"/>
      <c r="D27" s="13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2.75" x14ac:dyDescent="0.2">
      <c r="A28" s="1" t="s">
        <v>95</v>
      </c>
      <c r="B28" s="1" t="s">
        <v>96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2.75" x14ac:dyDescent="0.2">
      <c r="A29" s="1" t="s">
        <v>105</v>
      </c>
      <c r="B29" s="1" t="s">
        <v>99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2.75" x14ac:dyDescent="0.2"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2.75" x14ac:dyDescent="0.2"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2.75" x14ac:dyDescent="0.2"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24:36" ht="12.75" x14ac:dyDescent="0.2"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24:36" ht="12.75" x14ac:dyDescent="0.2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4:36" ht="12.75" x14ac:dyDescent="0.2"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24:36" ht="12.75" x14ac:dyDescent="0.2"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24:36" ht="12.75" x14ac:dyDescent="0.2"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24:36" ht="12.75" x14ac:dyDescent="0.2"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24:36" ht="12.75" x14ac:dyDescent="0.2"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24:36" ht="12.75" x14ac:dyDescent="0.2"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24:36" ht="12.75" x14ac:dyDescent="0.2"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4:36" ht="12.75" x14ac:dyDescent="0.2"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24:36" ht="12.75" x14ac:dyDescent="0.2"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24:36" ht="12.75" x14ac:dyDescent="0.2"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24:36" ht="12.75" x14ac:dyDescent="0.2"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24:36" ht="12.75" x14ac:dyDescent="0.2"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24:36" ht="12.75" x14ac:dyDescent="0.2"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24:36" ht="12.75" x14ac:dyDescent="0.2"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8:36" ht="12.75" x14ac:dyDescent="0.2"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8:36" ht="12.75" x14ac:dyDescent="0.2"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8:36" ht="12.75" x14ac:dyDescent="0.2"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8:36" ht="12.75" x14ac:dyDescent="0.2"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8:36" ht="12.75" x14ac:dyDescent="0.2"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8:36" ht="12.75" x14ac:dyDescent="0.2"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8:36" ht="12.75" x14ac:dyDescent="0.2"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8:36" ht="12.75" x14ac:dyDescent="0.2"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8:36" ht="12.75" x14ac:dyDescent="0.2"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8:36" ht="12.75" x14ac:dyDescent="0.2"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8:36" ht="12.75" x14ac:dyDescent="0.2">
      <c r="H59" s="8" t="e">
        <f>SUM(#REF!)</f>
        <v>#REF!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8:36" ht="12.75" x14ac:dyDescent="0.2">
      <c r="H60" s="8" t="e">
        <f>SUM(#REF!)</f>
        <v>#REF!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8:36" ht="12.75" x14ac:dyDescent="0.2">
      <c r="H61" s="9">
        <f>SUM(H9:H21)</f>
        <v>3.3085714285714287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8:36" ht="12.75" customHeight="1" x14ac:dyDescent="0.2"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8:36" ht="12.75" customHeight="1" x14ac:dyDescent="0.2"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8:36" ht="12.75" customHeight="1" x14ac:dyDescent="0.2"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4:36" ht="12.75" customHeight="1" x14ac:dyDescent="0.2"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24:36" ht="12.75" customHeight="1" x14ac:dyDescent="0.2"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24:36" ht="0" hidden="1" customHeight="1" x14ac:dyDescent="0.25"/>
  </sheetData>
  <mergeCells count="2">
    <mergeCell ref="K6:O6"/>
    <mergeCell ref="K21:O21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Atacadista 1</vt:lpstr>
      <vt:lpstr>Controle de Estoque</vt:lpstr>
      <vt:lpstr>Atacadista 2</vt:lpstr>
      <vt:lpstr>Margem Líquida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Vanessa</cp:lastModifiedBy>
  <dcterms:created xsi:type="dcterms:W3CDTF">2018-05-22T12:23:04Z</dcterms:created>
  <dcterms:modified xsi:type="dcterms:W3CDTF">2021-05-25T13:18:24Z</dcterms:modified>
</cp:coreProperties>
</file>