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8F86E8A3-12B2-4EF8-AE34-F9A555CC509C}" xr6:coauthVersionLast="45" xr6:coauthVersionMax="45" xr10:uidLastSave="{00000000-0000-0000-0000-000000000000}"/>
  <bookViews>
    <workbookView xWindow="23880" yWindow="-120" windowWidth="29040" windowHeight="18240" xr2:uid="{00000000-000D-0000-FFFF-FFFF00000000}"/>
  </bookViews>
  <sheets>
    <sheet name="BOM" sheetId="5" r:id="rId1"/>
    <sheet name="config" sheetId="1" r:id="rId2"/>
    <sheet name="chassis" sheetId="3" r:id="rId3"/>
    <sheet name="controller" sheetId="7" r:id="rId4"/>
    <sheet name="RPi_power" sheetId="6" r:id="rId5"/>
    <sheet name="power" sheetId="4" r:id="rId6"/>
    <sheet name="tmpl" sheetId="2" r:id="rId7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90" i="5" l="1"/>
  <c r="G89" i="5"/>
  <c r="G124" i="5"/>
  <c r="I27" i="5" l="1"/>
  <c r="I28" i="5"/>
  <c r="I29" i="5"/>
  <c r="I30" i="5"/>
  <c r="I41" i="5" l="1"/>
  <c r="G41" i="5"/>
  <c r="I17" i="5"/>
  <c r="G17" i="5"/>
  <c r="D20" i="5" l="1"/>
  <c r="D9" i="5"/>
  <c r="I12" i="5" l="1"/>
  <c r="G12" i="5"/>
  <c r="I14" i="5" l="1"/>
  <c r="G14" i="5"/>
  <c r="F27" i="5" l="1"/>
  <c r="G113" i="5"/>
  <c r="D9" i="4" l="1"/>
  <c r="C9" i="4"/>
  <c r="G112" i="5" l="1"/>
  <c r="G117" i="5"/>
  <c r="G116" i="5"/>
  <c r="I33" i="5"/>
  <c r="G33" i="5"/>
  <c r="G109" i="5" l="1"/>
  <c r="G108" i="5"/>
  <c r="G107" i="5"/>
  <c r="G106" i="5"/>
  <c r="G105" i="5"/>
  <c r="G104" i="5"/>
  <c r="G103" i="5"/>
  <c r="F47" i="5"/>
  <c r="I48" i="5"/>
  <c r="I47" i="5"/>
  <c r="I46" i="5"/>
  <c r="I45" i="5"/>
  <c r="I40" i="5"/>
  <c r="I37" i="5"/>
  <c r="I36" i="5"/>
  <c r="I35" i="5"/>
  <c r="I34" i="5"/>
  <c r="I24" i="5"/>
  <c r="I23" i="5"/>
  <c r="I21" i="5"/>
  <c r="I22" i="5"/>
  <c r="I20" i="5"/>
  <c r="I19" i="5"/>
  <c r="I18" i="5"/>
  <c r="I13" i="5"/>
  <c r="I9" i="5"/>
  <c r="I10" i="5"/>
  <c r="I11" i="5"/>
  <c r="I6" i="5"/>
  <c r="I5" i="5"/>
  <c r="F28" i="5"/>
  <c r="F21" i="5"/>
  <c r="G21" i="5" s="1"/>
  <c r="F30" i="5"/>
  <c r="F22" i="5"/>
  <c r="G22" i="5" s="1"/>
  <c r="F24" i="5"/>
  <c r="G24" i="5" s="1"/>
  <c r="F23" i="5"/>
  <c r="G23" i="5" s="1"/>
  <c r="F29" i="5"/>
  <c r="G20" i="5"/>
  <c r="G19" i="5"/>
  <c r="G18" i="5"/>
  <c r="G98" i="5" l="1"/>
  <c r="G99" i="5"/>
  <c r="G85" i="5"/>
  <c r="G84" i="5"/>
  <c r="G97" i="5"/>
  <c r="G95" i="5"/>
  <c r="G94" i="5"/>
  <c r="G96" i="5"/>
  <c r="G13" i="5"/>
  <c r="G9" i="5"/>
  <c r="G10" i="5"/>
  <c r="G11" i="5"/>
  <c r="G78" i="5"/>
  <c r="G77" i="5"/>
  <c r="G81" i="5"/>
  <c r="G74" i="5"/>
  <c r="G73" i="5"/>
  <c r="G70" i="5"/>
  <c r="G61" i="5"/>
  <c r="G57" i="5"/>
  <c r="G48" i="5"/>
  <c r="G47" i="5"/>
  <c r="G40" i="5"/>
  <c r="G37" i="5"/>
  <c r="G36" i="5"/>
  <c r="G35" i="5"/>
  <c r="G34" i="5"/>
  <c r="G6" i="5"/>
  <c r="G46" i="5"/>
  <c r="G45" i="5"/>
  <c r="G5" i="5"/>
  <c r="G50" i="5" l="1"/>
  <c r="C13" i="4"/>
  <c r="D13" i="4"/>
</calcChain>
</file>

<file path=xl/sharedStrings.xml><?xml version="1.0" encoding="utf-8"?>
<sst xmlns="http://schemas.openxmlformats.org/spreadsheetml/2006/main" count="341" uniqueCount="225">
  <si>
    <t>Chassis</t>
  </si>
  <si>
    <t>Dagu Rover 5</t>
  </si>
  <si>
    <t>Voltage</t>
  </si>
  <si>
    <t>7.2 V</t>
  </si>
  <si>
    <t>Stall Current</t>
  </si>
  <si>
    <t>No Track Resistance</t>
  </si>
  <si>
    <t>1140 gram Payload</t>
  </si>
  <si>
    <t>DRV8835 Dual Motor Driver Kit for Raspberry Pi B+</t>
  </si>
  <si>
    <t>2-7 V</t>
  </si>
  <si>
    <t>Device</t>
  </si>
  <si>
    <t>0-11 V</t>
  </si>
  <si>
    <t>2.25 A</t>
  </si>
  <si>
    <t>175 mA</t>
  </si>
  <si>
    <t>200 mA</t>
  </si>
  <si>
    <t>Rated (per motor)</t>
  </si>
  <si>
    <t>Measured (per motor)</t>
  </si>
  <si>
    <t>Motor Driver</t>
  </si>
  <si>
    <t>1.2 A</t>
  </si>
  <si>
    <t>Continuous</t>
  </si>
  <si>
    <t>Peak</t>
  </si>
  <si>
    <t>1.5 A</t>
  </si>
  <si>
    <t>Motor (per channel)</t>
  </si>
  <si>
    <t>2.50 A</t>
  </si>
  <si>
    <t>Adjust drive and/or road wheel</t>
  </si>
  <si>
    <t>Rated motor voltage</t>
  </si>
  <si>
    <t>Rated motor stall current</t>
  </si>
  <si>
    <t>Output shaft stall torque</t>
  </si>
  <si>
    <t>Gearbox ratio</t>
  </si>
  <si>
    <t>Encoder type</t>
  </si>
  <si>
    <t>Encoder resolution</t>
  </si>
  <si>
    <t>Speed</t>
  </si>
  <si>
    <t>Dagu Rover 5 Specifications</t>
  </si>
  <si>
    <t>Attribute</t>
  </si>
  <si>
    <t>Value</t>
  </si>
  <si>
    <t>2.5 A</t>
  </si>
  <si>
    <t>10 Kg/cm</t>
  </si>
  <si>
    <t>86.8:1</t>
  </si>
  <si>
    <t>Quadrature</t>
  </si>
  <si>
    <t>1000 pulses per 3 wheel revolutions</t>
  </si>
  <si>
    <t>1 km/hr</t>
  </si>
  <si>
    <t>Total measured current draw at 7.2 V</t>
  </si>
  <si>
    <t>No track resistance</t>
  </si>
  <si>
    <t>350 mA</t>
  </si>
  <si>
    <t>Level surface with 1140 gram payload</t>
  </si>
  <si>
    <t>400 mA</t>
  </si>
  <si>
    <t>Power Requirements</t>
  </si>
  <si>
    <t>Raspberry Pi B+</t>
  </si>
  <si>
    <t>Raspberry Pi Camera Module</t>
  </si>
  <si>
    <t>Edimax USB Wi-Fi Module</t>
  </si>
  <si>
    <t>Low (mA)</t>
  </si>
  <si>
    <t>High (mA)</t>
  </si>
  <si>
    <t>Edimax EW-7811Un IEEE 802.11b/g/n</t>
  </si>
  <si>
    <t>Raspberry Pi NoIR Camera</t>
  </si>
  <si>
    <t>Pololu DRV8835 Dual Motor Driver</t>
  </si>
  <si>
    <t>6 × Eneloop AA NiMH</t>
  </si>
  <si>
    <t>Pololu S7V7F5 Switching 5V Regulator</t>
  </si>
  <si>
    <t>Dagu Rover 5 Tracked Chassis</t>
  </si>
  <si>
    <t>Battery</t>
  </si>
  <si>
    <t>Controller</t>
  </si>
  <si>
    <t>Wi-Fi Module</t>
  </si>
  <si>
    <t>Edimax EW-7811Un IEEE 802.11 b/g/n</t>
  </si>
  <si>
    <t>Eneloop NiMH</t>
  </si>
  <si>
    <t>Regulator</t>
  </si>
  <si>
    <t>S7V7F5 Switching Regulator</t>
  </si>
  <si>
    <t>Housing, 4 Circuit</t>
  </si>
  <si>
    <t>Header, 4 Circuit</t>
  </si>
  <si>
    <t>Header, 2 Circuit</t>
  </si>
  <si>
    <t>Housing, 2 Circuit</t>
  </si>
  <si>
    <t>TE 1744048-2</t>
  </si>
  <si>
    <t>TE 1744036-2</t>
  </si>
  <si>
    <t>Contact, 18-22AWG</t>
  </si>
  <si>
    <t>TE 1123721-2</t>
  </si>
  <si>
    <t>TE 1744048-4</t>
  </si>
  <si>
    <t>DRV8835 Dual Motor Driver for Raspberry Pi B+</t>
  </si>
  <si>
    <t>Mounting Plate, Fiducial</t>
  </si>
  <si>
    <t>Mounting Plate, Controller</t>
  </si>
  <si>
    <t>Standoff, M2, 15 mm</t>
  </si>
  <si>
    <t>CAMERA INSTALLATION</t>
  </si>
  <si>
    <t>MOTOR DRIVER INSTALLATION</t>
  </si>
  <si>
    <t>BATTERY INSTALLATION</t>
  </si>
  <si>
    <t>CHASSIS INSTALLATION</t>
  </si>
  <si>
    <r>
      <t>Socket Strip, 3</t>
    </r>
    <r>
      <rPr>
        <sz val="11"/>
        <color theme="1"/>
        <rFont val="Calibri"/>
        <family val="2"/>
      </rPr>
      <t>×</t>
    </r>
    <r>
      <rPr>
        <sz val="11"/>
        <color theme="1"/>
        <rFont val="Calibri"/>
        <family val="2"/>
        <scheme val="minor"/>
      </rPr>
      <t>1</t>
    </r>
  </si>
  <si>
    <t>QTY</t>
  </si>
  <si>
    <t>ITEM</t>
  </si>
  <si>
    <t>DESCRIPTION</t>
  </si>
  <si>
    <t>Shipping</t>
  </si>
  <si>
    <t>Pololu 1J200783</t>
  </si>
  <si>
    <t>Shipping and Handling</t>
  </si>
  <si>
    <t>Raspberry Pi A+</t>
  </si>
  <si>
    <t>Raspberry Pi 2</t>
  </si>
  <si>
    <t>SanDisk Ultra 32GB UNS-I/Class 10 Micro SDHC</t>
  </si>
  <si>
    <t>CanaKit Raspberry Pi B+ Complete Starter Kit with WiFi</t>
  </si>
  <si>
    <t>8GB Micro SD</t>
  </si>
  <si>
    <t>Case</t>
  </si>
  <si>
    <t>Head Sinks</t>
  </si>
  <si>
    <t>HDMI Cable</t>
  </si>
  <si>
    <t>Power Supply</t>
  </si>
  <si>
    <t>Rover 5 Tank Chassis (2 motors with 2 Encoders)--DHL</t>
  </si>
  <si>
    <t xml:space="preserve">Rover 5 Tank Chassis (2 motors with 2 Encoders)--DHL </t>
  </si>
  <si>
    <t>Amazon</t>
  </si>
  <si>
    <t>Raspberry Pi 5MP 1080P Camera NoIR (No IR Filter) Night Vision Module</t>
  </si>
  <si>
    <t>Edimax EW-7811Un 150M 11n Wi-Fi USB Adapter</t>
  </si>
  <si>
    <t>Raspberry Pi Model A+ (256MB)</t>
  </si>
  <si>
    <t>CONTROLLER ASSEMBLY</t>
  </si>
  <si>
    <t>TE 1744036-4</t>
  </si>
  <si>
    <t>Contact, 22-26AWG</t>
  </si>
  <si>
    <t>TOTAL</t>
  </si>
  <si>
    <t>ON-HAND</t>
  </si>
  <si>
    <r>
      <t xml:space="preserve">Screw, M2.5-0.45 </t>
    </r>
    <r>
      <rPr>
        <sz val="11"/>
        <color theme="1"/>
        <rFont val="Calibri"/>
        <family val="2"/>
      </rPr>
      <t>× 5 mm, Pan Head, Nylon 6/6</t>
    </r>
  </si>
  <si>
    <r>
      <t>Hex Nut, M2.5-0.45</t>
    </r>
    <r>
      <rPr>
        <sz val="11"/>
        <color theme="1"/>
        <rFont val="Calibri"/>
        <family val="2"/>
      </rPr>
      <t>, Steel</t>
    </r>
  </si>
  <si>
    <t>Hex Nut, N2.5-0.45, 2.1 mm Thick, Nylon</t>
  </si>
  <si>
    <r>
      <t xml:space="preserve">Screw, M2-0.4 </t>
    </r>
    <r>
      <rPr>
        <sz val="11"/>
        <color theme="1"/>
        <rFont val="Calibri"/>
        <family val="2"/>
      </rPr>
      <t xml:space="preserve">× </t>
    </r>
    <r>
      <rPr>
        <sz val="11"/>
        <color theme="1"/>
        <rFont val="Calibri"/>
        <family val="2"/>
        <scheme val="minor"/>
      </rPr>
      <t>6 mm, Pan Head, Nylon, Black</t>
    </r>
  </si>
  <si>
    <t>Switch, Rocker, SPST</t>
  </si>
  <si>
    <t>AC 250V 3A 2 Pin ON/OFF I/O SPST Snap-In</t>
  </si>
  <si>
    <r>
      <t xml:space="preserve">Standoff, M2.5-0.45 </t>
    </r>
    <r>
      <rPr>
        <sz val="11"/>
        <color theme="1"/>
        <rFont val="Calibri"/>
        <family val="2"/>
      </rPr>
      <t>× 6 mm Female ×</t>
    </r>
    <r>
      <rPr>
        <sz val="11"/>
        <color theme="1"/>
        <rFont val="Calibri"/>
        <family val="2"/>
        <scheme val="minor"/>
      </rPr>
      <t xml:space="preserve"> 6 mm Male (100 Pcs)</t>
    </r>
  </si>
  <si>
    <r>
      <t xml:space="preserve">Screw, M2.5-0.45 </t>
    </r>
    <r>
      <rPr>
        <sz val="11"/>
        <color theme="1"/>
        <rFont val="Calibri"/>
        <family val="2"/>
      </rPr>
      <t>× 5 mm, Pan Head, Nylon 6/6 (100 Pcs)</t>
    </r>
  </si>
  <si>
    <t>Hex Nut, N2.5-0.45, 2.1 mm Thick, Nylon (100 Pcs)</t>
  </si>
  <si>
    <r>
      <t>Hex Nut, M2.5-0.45</t>
    </r>
    <r>
      <rPr>
        <sz val="11"/>
        <color theme="1"/>
        <rFont val="Calibri"/>
        <family val="2"/>
      </rPr>
      <t>, Steel (100 Pcs)</t>
    </r>
  </si>
  <si>
    <r>
      <t xml:space="preserve">Screw, M2-0.4 </t>
    </r>
    <r>
      <rPr>
        <sz val="11"/>
        <color theme="1"/>
        <rFont val="Calibri"/>
        <family val="2"/>
      </rPr>
      <t xml:space="preserve">× </t>
    </r>
    <r>
      <rPr>
        <sz val="11"/>
        <color theme="1"/>
        <rFont val="Calibri"/>
        <family val="2"/>
        <scheme val="minor"/>
      </rPr>
      <t>6 mm, Pan Head, Nylon, Black (100 Pcs)</t>
    </r>
  </si>
  <si>
    <r>
      <t>Hex Nut, M2-0.4,</t>
    </r>
    <r>
      <rPr>
        <sz val="11"/>
        <color theme="1"/>
        <rFont val="Calibri"/>
        <family val="2"/>
      </rPr>
      <t xml:space="preserve"> 1.2 mm Thick, Nylon 6/6 (100 Pcs)</t>
    </r>
  </si>
  <si>
    <t>Switch, Rocker, SPST (5 Pcs)</t>
  </si>
  <si>
    <t></t>
  </si>
  <si>
    <t>PPPC031LFBN-RC</t>
  </si>
  <si>
    <t>Micro Center</t>
  </si>
  <si>
    <r>
      <t xml:space="preserve">Standoff, M2.5-0.45 </t>
    </r>
    <r>
      <rPr>
        <sz val="11"/>
        <color theme="1"/>
        <rFont val="Calibri"/>
        <family val="2"/>
      </rPr>
      <t>× 6 mm Female ×</t>
    </r>
    <r>
      <rPr>
        <sz val="11"/>
        <color theme="1"/>
        <rFont val="Calibri"/>
        <family val="2"/>
        <scheme val="minor"/>
      </rPr>
      <t xml:space="preserve"> 6 mm Male, Nylon</t>
    </r>
  </si>
  <si>
    <r>
      <rPr>
        <i/>
        <sz val="11"/>
        <color theme="1"/>
        <rFont val="Calibri"/>
        <family val="2"/>
        <scheme val="minor"/>
      </rPr>
      <t xml:space="preserve">option:  </t>
    </r>
    <r>
      <rPr>
        <sz val="11"/>
        <color theme="1"/>
        <rFont val="Calibri"/>
        <family val="2"/>
        <scheme val="minor"/>
      </rPr>
      <t>Hex Nut, M2-0.4,</t>
    </r>
    <r>
      <rPr>
        <sz val="11"/>
        <color theme="1"/>
        <rFont val="Calibri"/>
        <family val="2"/>
      </rPr>
      <t xml:space="preserve"> 1.2 mm Thick, Nylon 6/6</t>
    </r>
  </si>
  <si>
    <t>Raspberry Pi 2 Model B</t>
  </si>
  <si>
    <t>UNIT
PRICE</t>
  </si>
  <si>
    <t>EXTENDED PRICE</t>
  </si>
  <si>
    <t>TOTAL REQ</t>
  </si>
  <si>
    <t>ORDER</t>
  </si>
  <si>
    <t>DRV8835 Driver Logic</t>
  </si>
  <si>
    <t>DRV8835 Driver Motor</t>
  </si>
  <si>
    <t>Regulated Total</t>
  </si>
  <si>
    <t>Unregulated Total</t>
  </si>
  <si>
    <t>Operating voltage</t>
  </si>
  <si>
    <t>Default output voltage</t>
  </si>
  <si>
    <t>Continuous output current – stepping down</t>
  </si>
  <si>
    <t>Continuous output current – stepping up</t>
  </si>
  <si>
    <t xml:space="preserve">Product </t>
  </si>
  <si>
    <t>Typical bare-board active current consumption</t>
  </si>
  <si>
    <t>200mA</t>
  </si>
  <si>
    <t>500mA</t>
  </si>
  <si>
    <t>180mA</t>
  </si>
  <si>
    <t>330mA</t>
  </si>
  <si>
    <t>Raspberry Pi Model A</t>
  </si>
  <si>
    <t>Raspberry Pi Model B</t>
  </si>
  <si>
    <t>Raspberry Pi Model A+</t>
  </si>
  <si>
    <t>Raspberry Pi Model B+</t>
  </si>
  <si>
    <t>1.8A</t>
  </si>
  <si>
    <t>1.2A</t>
  </si>
  <si>
    <t>700mA</t>
  </si>
  <si>
    <t>600mA/1.2A (switchable)</t>
  </si>
  <si>
    <t>Maximum total USB peripheral current draw</t>
  </si>
  <si>
    <t>Recommended PSU current capacity</t>
  </si>
  <si>
    <t>https://www.raspberrypi.org/help/faqs/</t>
  </si>
  <si>
    <t>GPIO pin max</t>
  </si>
  <si>
    <t>50mA</t>
  </si>
  <si>
    <t>GPIO max</t>
  </si>
  <si>
    <t>16mA</t>
  </si>
  <si>
    <t>HDMI port</t>
  </si>
  <si>
    <t>Camera module</t>
  </si>
  <si>
    <t>250mA</t>
  </si>
  <si>
    <t>600mA</t>
  </si>
  <si>
    <t>USB peripherals max</t>
  </si>
  <si>
    <t>Pi NoIR Camera</t>
  </si>
  <si>
    <t>Host</t>
  </si>
  <si>
    <t>IP Address</t>
  </si>
  <si>
    <t>Serial Number</t>
  </si>
  <si>
    <t>Raspberry Pi 2 B</t>
  </si>
  <si>
    <t>Model</t>
  </si>
  <si>
    <t>cat /proc/cpuinfo</t>
  </si>
  <si>
    <t>ifconfig</t>
  </si>
  <si>
    <t>Hardware</t>
  </si>
  <si>
    <t>Revision</t>
  </si>
  <si>
    <t>Network</t>
  </si>
  <si>
    <t>https://www.raspberrypi.org/forums/viewtopic.php?f=28&amp;t=44044</t>
  </si>
  <si>
    <t xml:space="preserve">    alternative</t>
  </si>
  <si>
    <t>Standoff, #6-32 × 1.5-in, Male/Female, Aluminum</t>
  </si>
  <si>
    <t>Pi NoIR</t>
  </si>
  <si>
    <t>Camera, CSI, VNIR</t>
  </si>
  <si>
    <t>MOUNTING PLATE INSTALLATION</t>
  </si>
  <si>
    <t>SanDisk Extreme 16GB UNS-I/US Micro SDHC SDSDQXN-016G-G46A</t>
  </si>
  <si>
    <t>Micro SD, 16GB</t>
  </si>
  <si>
    <t>Wire, 2 Conductor, 20 AWG, Black-Red</t>
  </si>
  <si>
    <r>
      <t xml:space="preserve">Screw, #6-32 </t>
    </r>
    <r>
      <rPr>
        <sz val="11"/>
        <rFont val="Calibri"/>
        <family val="2"/>
      </rPr>
      <t>×</t>
    </r>
    <r>
      <rPr>
        <sz val="11"/>
        <rFont val="Calibri"/>
        <family val="2"/>
        <scheme val="minor"/>
      </rPr>
      <t xml:space="preserve"> 3/8-in, Flat Head, Zinc Plated</t>
    </r>
  </si>
  <si>
    <t>SOURCE</t>
  </si>
  <si>
    <t>Polycarbonate Sheet, 0.093 × 8 × 10 in</t>
  </si>
  <si>
    <t>Battery, 5200 mAh</t>
  </si>
  <si>
    <t>not used in final design</t>
  </si>
  <si>
    <t>Battery, 6700 mAh</t>
  </si>
  <si>
    <t>Anker Astro E1 5200 mAh External Battery Black (A1211012)</t>
  </si>
  <si>
    <t>Anker Astro E1 5200 mAh External Battery Black (A1211015)</t>
  </si>
  <si>
    <t>digital power</t>
  </si>
  <si>
    <t>motor power</t>
  </si>
  <si>
    <t>USB Micro-B Breakout Board</t>
  </si>
  <si>
    <t>USB A Receptacle</t>
  </si>
  <si>
    <t>Digi-Key Part Number</t>
  </si>
  <si>
    <t>A100446CT-ND</t>
  </si>
  <si>
    <t>A101122CT-ND</t>
  </si>
  <si>
    <t>TE 2110989-1</t>
  </si>
  <si>
    <t>Manufacturer Part Number</t>
  </si>
  <si>
    <t>Digi-Key (6/4/2015)</t>
  </si>
  <si>
    <t>Digi-Key (7/26/2015)</t>
  </si>
  <si>
    <t>36-8422-ND</t>
  </si>
  <si>
    <t>Hex Standoff 6-32 Aluminum 1-1/2"</t>
  </si>
  <si>
    <t>Pololu (7/5/2015)</t>
  </si>
  <si>
    <t>Pololu</t>
  </si>
  <si>
    <t>rpi-2b-01</t>
  </si>
  <si>
    <t>rpi-2b-04</t>
  </si>
  <si>
    <t>rpi-2b-03</t>
  </si>
  <si>
    <t>rpi-2b-02</t>
  </si>
  <si>
    <t>00000000ff954578</t>
  </si>
  <si>
    <t>000000000344931c</t>
  </si>
  <si>
    <t>000000001e245a0a</t>
  </si>
  <si>
    <t>0000000052c2172e</t>
  </si>
  <si>
    <t>192.168.2.101</t>
  </si>
  <si>
    <t>192.168.2.104</t>
  </si>
  <si>
    <t>192.168.2.103</t>
  </si>
  <si>
    <t>192.168.2.102</t>
  </si>
  <si>
    <t>Robot</t>
  </si>
  <si>
    <t>User</t>
  </si>
  <si>
    <t>Password</t>
  </si>
  <si>
    <t>pi</t>
  </si>
  <si>
    <t>cares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</si>
</sst>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0000_);_(* \(#,##0.00000\);_(* &quot;-&quot;??_);_(@_)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00B050"/>
      <name val="Wingdings"/>
      <charset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name val="Calibri"/>
      <family val="2"/>
    </font>
    <font>
      <strike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0" fillId="0" borderId="2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top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0" xfId="0" applyAlignment="1">
      <alignment horizontal="center" vertical="center"/>
    </xf>
    <xf numFmtId="43" fontId="0" fillId="0" borderId="0" xfId="0" applyNumberFormat="1" applyAlignment="1">
      <alignment vertical="center"/>
    </xf>
    <xf numFmtId="0" fontId="1" fillId="0" borderId="16" xfId="0" applyFont="1" applyBorder="1" applyAlignment="1">
      <alignment vertical="center"/>
    </xf>
    <xf numFmtId="0" fontId="0" fillId="0" borderId="16" xfId="0" applyBorder="1" applyAlignment="1">
      <alignment vertical="center"/>
    </xf>
    <xf numFmtId="43" fontId="1" fillId="0" borderId="16" xfId="0" applyNumberFormat="1" applyFont="1" applyBorder="1" applyAlignment="1">
      <alignment vertical="center"/>
    </xf>
    <xf numFmtId="164" fontId="0" fillId="0" borderId="0" xfId="0" applyNumberForma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horizontal="right" vertical="center"/>
    </xf>
    <xf numFmtId="0" fontId="0" fillId="3" borderId="0" xfId="0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 wrapText="1"/>
    </xf>
    <xf numFmtId="0" fontId="1" fillId="4" borderId="15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right" vertical="center" wrapText="1"/>
    </xf>
    <xf numFmtId="0" fontId="1" fillId="0" borderId="16" xfId="0" applyFont="1" applyBorder="1" applyAlignment="1">
      <alignment vertical="center" wrapText="1"/>
    </xf>
    <xf numFmtId="0" fontId="0" fillId="0" borderId="0" xfId="0" applyFont="1" applyAlignment="1">
      <alignment vertical="center"/>
    </xf>
    <xf numFmtId="0" fontId="1" fillId="2" borderId="3" xfId="0" applyFont="1" applyFill="1" applyBorder="1" applyAlignment="1">
      <alignment horizontal="left" vertical="center" wrapText="1"/>
    </xf>
    <xf numFmtId="0" fontId="0" fillId="0" borderId="17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7" fillId="0" borderId="0" xfId="1" applyAlignment="1">
      <alignment vertical="center"/>
    </xf>
    <xf numFmtId="43" fontId="6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43" fontId="8" fillId="0" borderId="0" xfId="0" applyNumberFormat="1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0" fillId="0" borderId="15" xfId="0" applyFill="1" applyBorder="1" applyAlignment="1">
      <alignment vertical="center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raspberrypi.org/forums/viewtopic.php?f=28&amp;t=44044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raspberrypi.org/help/faqs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</sheetPr>
  <dimension ref="B2:O124"/>
  <sheetViews>
    <sheetView showGridLines="0" tabSelected="1" topLeftCell="A91" zoomScaleNormal="100" workbookViewId="0">
      <selection activeCell="C86" sqref="C86"/>
    </sheetView>
  </sheetViews>
  <sheetFormatPr defaultColWidth="4.7109375" defaultRowHeight="15" x14ac:dyDescent="0.25"/>
  <cols>
    <col min="1" max="1" width="0.85546875" style="1" customWidth="1"/>
    <col min="2" max="2" width="28.42578125" style="1" customWidth="1"/>
    <col min="3" max="3" width="42.7109375" style="1" customWidth="1"/>
    <col min="4" max="4" width="16.7109375" style="1" customWidth="1"/>
    <col min="5" max="5" width="4.7109375" style="1"/>
    <col min="6" max="6" width="9.7109375" style="1" customWidth="1"/>
    <col min="7" max="7" width="10.7109375" style="1" customWidth="1"/>
    <col min="8" max="8" width="1.7109375" style="1" customWidth="1"/>
    <col min="9" max="9" width="6.7109375" style="1" customWidth="1"/>
    <col min="10" max="10" width="1.7109375" style="1" customWidth="1"/>
    <col min="11" max="11" width="6.7109375" style="1" customWidth="1"/>
    <col min="12" max="12" width="8.7109375" style="1" customWidth="1"/>
    <col min="13" max="14" width="0.85546875" style="1" customWidth="1"/>
    <col min="15" max="16384" width="4.7109375" style="1"/>
  </cols>
  <sheetData>
    <row r="2" spans="2:12" ht="30" x14ac:dyDescent="0.25">
      <c r="B2" s="38" t="s">
        <v>83</v>
      </c>
      <c r="C2" s="38" t="s">
        <v>84</v>
      </c>
      <c r="D2" s="38" t="s">
        <v>186</v>
      </c>
      <c r="E2" s="38" t="s">
        <v>82</v>
      </c>
      <c r="F2" s="39" t="s">
        <v>127</v>
      </c>
      <c r="G2" s="39" t="s">
        <v>128</v>
      </c>
      <c r="H2" s="26"/>
      <c r="I2" s="39" t="s">
        <v>129</v>
      </c>
      <c r="J2" s="26"/>
      <c r="K2" s="40" t="s">
        <v>107</v>
      </c>
      <c r="L2" s="38"/>
    </row>
    <row r="4" spans="2:12" x14ac:dyDescent="0.25">
      <c r="B4" s="37" t="s">
        <v>80</v>
      </c>
      <c r="C4" s="36"/>
      <c r="D4" s="36"/>
      <c r="E4" s="36"/>
      <c r="F4" s="36"/>
      <c r="G4" s="36"/>
      <c r="I4" s="36"/>
      <c r="K4" s="36"/>
      <c r="L4" s="36"/>
    </row>
    <row r="5" spans="2:12" x14ac:dyDescent="0.25">
      <c r="B5" s="1" t="s">
        <v>0</v>
      </c>
      <c r="C5" s="1" t="s">
        <v>1</v>
      </c>
      <c r="E5" s="1">
        <v>1</v>
      </c>
      <c r="F5" s="27">
        <v>49.99</v>
      </c>
      <c r="G5" s="27">
        <f>E5*F5</f>
        <v>49.99</v>
      </c>
      <c r="I5" s="1">
        <f>4*E5</f>
        <v>4</v>
      </c>
      <c r="K5" s="1">
        <v>4</v>
      </c>
      <c r="L5" s="32" t="s">
        <v>121</v>
      </c>
    </row>
    <row r="6" spans="2:12" x14ac:dyDescent="0.25">
      <c r="B6" s="1" t="s">
        <v>64</v>
      </c>
      <c r="C6" s="1" t="s">
        <v>104</v>
      </c>
      <c r="E6" s="1">
        <v>1</v>
      </c>
      <c r="F6" s="27">
        <v>0.14000000000000001</v>
      </c>
      <c r="G6" s="27">
        <f t="shared" ref="G6" si="0">E6*F6</f>
        <v>0.14000000000000001</v>
      </c>
      <c r="I6" s="1">
        <f>4*E6</f>
        <v>4</v>
      </c>
      <c r="K6" s="1">
        <v>4</v>
      </c>
      <c r="L6" s="32" t="s">
        <v>121</v>
      </c>
    </row>
    <row r="8" spans="2:12" ht="15" customHeight="1" x14ac:dyDescent="0.25">
      <c r="B8" s="37" t="s">
        <v>103</v>
      </c>
      <c r="C8" s="36"/>
      <c r="D8" s="36"/>
      <c r="E8" s="36"/>
      <c r="F8" s="36"/>
      <c r="G8" s="36"/>
      <c r="I8" s="36"/>
      <c r="K8" s="36"/>
      <c r="L8" s="36"/>
    </row>
    <row r="9" spans="2:12" x14ac:dyDescent="0.25">
      <c r="B9" s="1" t="s">
        <v>58</v>
      </c>
      <c r="C9" s="1" t="s">
        <v>89</v>
      </c>
      <c r="D9" s="48" t="str">
        <f>HYPERLINK("http://www.microcenter.com/product/443781/Raspberry_Pi_2_Model_B", "Micro Center")</f>
        <v>Micro Center</v>
      </c>
      <c r="E9" s="1">
        <v>1</v>
      </c>
      <c r="F9" s="27">
        <v>29.99</v>
      </c>
      <c r="G9" s="27">
        <f t="shared" ref="G9" si="1">E9*F9</f>
        <v>29.99</v>
      </c>
      <c r="I9" s="1">
        <f t="shared" ref="I9" si="2">4*E9</f>
        <v>4</v>
      </c>
      <c r="K9" s="1">
        <v>5</v>
      </c>
      <c r="L9" s="32" t="s">
        <v>121</v>
      </c>
    </row>
    <row r="10" spans="2:12" x14ac:dyDescent="0.25">
      <c r="B10" s="50" t="s">
        <v>177</v>
      </c>
      <c r="C10" s="50" t="s">
        <v>46</v>
      </c>
      <c r="D10" s="50"/>
      <c r="E10" s="50"/>
      <c r="F10" s="51">
        <v>35</v>
      </c>
      <c r="G10" s="51">
        <f>E10*F10</f>
        <v>0</v>
      </c>
      <c r="H10" s="50"/>
      <c r="I10" s="50">
        <f>4*E10</f>
        <v>0</v>
      </c>
      <c r="J10" s="50"/>
      <c r="K10" s="50">
        <v>1</v>
      </c>
      <c r="L10" s="50"/>
    </row>
    <row r="11" spans="2:12" x14ac:dyDescent="0.25">
      <c r="B11" s="50" t="s">
        <v>177</v>
      </c>
      <c r="C11" s="50" t="s">
        <v>88</v>
      </c>
      <c r="D11" s="50"/>
      <c r="E11" s="50"/>
      <c r="F11" s="51">
        <v>21</v>
      </c>
      <c r="G11" s="51">
        <f>E11*F11</f>
        <v>0</v>
      </c>
      <c r="H11" s="50"/>
      <c r="I11" s="50">
        <f>4*E11</f>
        <v>0</v>
      </c>
      <c r="J11" s="50"/>
      <c r="K11" s="50">
        <v>1</v>
      </c>
      <c r="L11" s="50"/>
    </row>
    <row r="12" spans="2:12" x14ac:dyDescent="0.25">
      <c r="B12" s="34" t="s">
        <v>183</v>
      </c>
      <c r="C12" s="34" t="s">
        <v>182</v>
      </c>
      <c r="D12" s="34"/>
      <c r="E12" s="34">
        <v>1</v>
      </c>
      <c r="F12" s="49">
        <v>11.99</v>
      </c>
      <c r="G12" s="49">
        <f t="shared" ref="G12" si="3">E12*F12</f>
        <v>11.99</v>
      </c>
      <c r="H12" s="34"/>
      <c r="I12" s="34">
        <f t="shared" ref="I12" si="4">4*E12</f>
        <v>4</v>
      </c>
      <c r="J12" s="34"/>
      <c r="K12" s="34">
        <v>4</v>
      </c>
      <c r="L12" s="32" t="s">
        <v>121</v>
      </c>
    </row>
    <row r="13" spans="2:12" x14ac:dyDescent="0.25">
      <c r="B13" s="50" t="s">
        <v>177</v>
      </c>
      <c r="C13" s="50" t="s">
        <v>90</v>
      </c>
      <c r="D13" s="50"/>
      <c r="E13" s="50"/>
      <c r="F13" s="51">
        <v>13.99</v>
      </c>
      <c r="G13" s="51">
        <f>E13*F13</f>
        <v>0</v>
      </c>
      <c r="H13" s="50"/>
      <c r="I13" s="50">
        <f>4*E13</f>
        <v>0</v>
      </c>
      <c r="J13" s="50"/>
      <c r="K13" s="50"/>
      <c r="L13" s="50"/>
    </row>
    <row r="14" spans="2:12" x14ac:dyDescent="0.25">
      <c r="B14" s="34" t="s">
        <v>59</v>
      </c>
      <c r="C14" s="34" t="s">
        <v>60</v>
      </c>
      <c r="D14" s="34"/>
      <c r="E14" s="34">
        <v>1</v>
      </c>
      <c r="F14" s="49">
        <v>9.23</v>
      </c>
      <c r="G14" s="49">
        <f t="shared" ref="G14" si="5">E14*F14</f>
        <v>9.23</v>
      </c>
      <c r="H14" s="34"/>
      <c r="I14" s="34">
        <f t="shared" ref="I14" si="6">4*E14</f>
        <v>4</v>
      </c>
      <c r="J14" s="34"/>
      <c r="K14" s="34">
        <v>5</v>
      </c>
      <c r="L14" s="32" t="s">
        <v>121</v>
      </c>
    </row>
    <row r="16" spans="2:12" ht="15" customHeight="1" x14ac:dyDescent="0.25">
      <c r="B16" s="37" t="s">
        <v>181</v>
      </c>
      <c r="C16" s="36"/>
      <c r="D16" s="36"/>
      <c r="E16" s="36"/>
      <c r="F16" s="36"/>
      <c r="G16" s="36"/>
      <c r="I16" s="36"/>
      <c r="K16" s="36"/>
      <c r="L16" s="36"/>
    </row>
    <row r="17" spans="2:15" x14ac:dyDescent="0.25">
      <c r="B17" s="34" t="s">
        <v>74</v>
      </c>
      <c r="C17" s="34" t="s">
        <v>187</v>
      </c>
      <c r="D17" s="34"/>
      <c r="E17" s="34">
        <v>1</v>
      </c>
      <c r="F17" s="49">
        <v>3.98</v>
      </c>
      <c r="G17" s="49">
        <f t="shared" ref="G17" si="7">E17*F17</f>
        <v>3.98</v>
      </c>
      <c r="H17" s="34"/>
      <c r="I17" s="34">
        <f t="shared" ref="I17" si="8">4*E17</f>
        <v>4</v>
      </c>
      <c r="J17" s="34"/>
      <c r="K17" s="34"/>
      <c r="L17" s="32" t="s">
        <v>121</v>
      </c>
      <c r="M17" s="34"/>
    </row>
    <row r="18" spans="2:15" x14ac:dyDescent="0.25">
      <c r="B18" s="34" t="s">
        <v>75</v>
      </c>
      <c r="C18" s="34" t="s">
        <v>187</v>
      </c>
      <c r="D18" s="34"/>
      <c r="E18" s="34">
        <v>0.5</v>
      </c>
      <c r="F18" s="49">
        <v>3.98</v>
      </c>
      <c r="G18" s="49">
        <f t="shared" ref="G18:G24" si="9">E18*F18</f>
        <v>1.99</v>
      </c>
      <c r="H18" s="34"/>
      <c r="I18" s="34">
        <f t="shared" ref="I18:I20" si="10">4*E18</f>
        <v>2</v>
      </c>
      <c r="J18" s="34"/>
      <c r="K18" s="34"/>
      <c r="L18" s="32" t="s">
        <v>121</v>
      </c>
    </row>
    <row r="19" spans="2:15" x14ac:dyDescent="0.25">
      <c r="B19" s="34" t="s">
        <v>185</v>
      </c>
      <c r="C19" s="34"/>
      <c r="D19" s="34"/>
      <c r="E19" s="34">
        <v>4</v>
      </c>
      <c r="F19" s="49"/>
      <c r="G19" s="49">
        <f t="shared" si="9"/>
        <v>0</v>
      </c>
      <c r="H19" s="34"/>
      <c r="I19" s="34">
        <f t="shared" si="10"/>
        <v>16</v>
      </c>
      <c r="J19" s="34"/>
      <c r="K19" s="34">
        <v>100</v>
      </c>
      <c r="L19" s="32" t="s">
        <v>121</v>
      </c>
    </row>
    <row r="20" spans="2:15" x14ac:dyDescent="0.25">
      <c r="B20" s="34" t="s">
        <v>178</v>
      </c>
      <c r="C20" s="34"/>
      <c r="D20" s="48" t="str">
        <f>HYPERLINK("http://www.digikey.com/product-detail/en/8422/36-8422-ND/255389", "Digi-Key")</f>
        <v>Digi-Key</v>
      </c>
      <c r="E20" s="34">
        <v>4</v>
      </c>
      <c r="F20" s="49">
        <v>0.74199999999999999</v>
      </c>
      <c r="G20" s="49">
        <f t="shared" si="9"/>
        <v>2.968</v>
      </c>
      <c r="H20" s="34"/>
      <c r="I20" s="34">
        <f t="shared" si="10"/>
        <v>16</v>
      </c>
      <c r="J20" s="34"/>
      <c r="K20" s="34">
        <v>16</v>
      </c>
      <c r="L20" s="32" t="s">
        <v>121</v>
      </c>
    </row>
    <row r="21" spans="2:15" x14ac:dyDescent="0.25">
      <c r="B21" s="1" t="s">
        <v>108</v>
      </c>
      <c r="E21" s="1">
        <v>4</v>
      </c>
      <c r="F21" s="27">
        <f>8.37/100</f>
        <v>8.3699999999999997E-2</v>
      </c>
      <c r="G21" s="27">
        <f>E21*F21</f>
        <v>0.33479999999999999</v>
      </c>
      <c r="I21" s="1">
        <f>4*E21</f>
        <v>16</v>
      </c>
      <c r="K21" s="1">
        <v>100</v>
      </c>
      <c r="L21" s="32" t="s">
        <v>121</v>
      </c>
    </row>
    <row r="22" spans="2:15" x14ac:dyDescent="0.25">
      <c r="B22" s="1" t="s">
        <v>124</v>
      </c>
      <c r="E22" s="1">
        <v>4</v>
      </c>
      <c r="F22" s="27">
        <f>9.59/100</f>
        <v>9.5899999999999999E-2</v>
      </c>
      <c r="G22" s="27">
        <f t="shared" si="9"/>
        <v>0.3836</v>
      </c>
      <c r="I22" s="1">
        <f t="shared" ref="I22:I24" si="11">4*E22</f>
        <v>16</v>
      </c>
      <c r="K22" s="34">
        <v>100</v>
      </c>
      <c r="L22" s="32" t="s">
        <v>121</v>
      </c>
    </row>
    <row r="23" spans="2:15" x14ac:dyDescent="0.25">
      <c r="B23" s="1" t="s">
        <v>110</v>
      </c>
      <c r="E23" s="1">
        <v>4</v>
      </c>
      <c r="F23" s="27">
        <f>5.49/100</f>
        <v>5.4900000000000004E-2</v>
      </c>
      <c r="G23" s="27">
        <f t="shared" si="9"/>
        <v>0.21960000000000002</v>
      </c>
      <c r="I23" s="1">
        <f t="shared" si="11"/>
        <v>16</v>
      </c>
      <c r="K23" s="1">
        <v>100</v>
      </c>
      <c r="L23" s="32" t="s">
        <v>121</v>
      </c>
    </row>
    <row r="24" spans="2:15" x14ac:dyDescent="0.25">
      <c r="B24" s="1" t="s">
        <v>109</v>
      </c>
      <c r="F24" s="27">
        <f>5.19/100</f>
        <v>5.1900000000000002E-2</v>
      </c>
      <c r="G24" s="27">
        <f t="shared" si="9"/>
        <v>0</v>
      </c>
      <c r="I24" s="1">
        <f t="shared" si="11"/>
        <v>0</v>
      </c>
      <c r="K24" s="1">
        <v>100</v>
      </c>
      <c r="L24" s="32" t="s">
        <v>121</v>
      </c>
    </row>
    <row r="26" spans="2:15" x14ac:dyDescent="0.25">
      <c r="B26" s="37" t="s">
        <v>77</v>
      </c>
      <c r="C26" s="36"/>
      <c r="D26" s="36"/>
      <c r="E26" s="36"/>
      <c r="F26" s="36"/>
      <c r="G26" s="36"/>
      <c r="I26" s="36"/>
      <c r="K26" s="36"/>
      <c r="L26" s="36"/>
    </row>
    <row r="27" spans="2:15" x14ac:dyDescent="0.25">
      <c r="B27" s="34" t="s">
        <v>180</v>
      </c>
      <c r="C27" s="34" t="s">
        <v>179</v>
      </c>
      <c r="D27" s="34"/>
      <c r="E27" s="34">
        <v>1</v>
      </c>
      <c r="F27" s="49">
        <f>(1*31+3*24.99)/4</f>
        <v>26.4925</v>
      </c>
      <c r="G27" s="49"/>
      <c r="H27" s="34"/>
      <c r="I27" s="34">
        <f t="shared" ref="I27:I30" si="12">4*E27</f>
        <v>4</v>
      </c>
      <c r="J27" s="33"/>
      <c r="K27" s="34">
        <v>4</v>
      </c>
      <c r="L27" s="32" t="s">
        <v>121</v>
      </c>
      <c r="O27" s="53" t="s">
        <v>189</v>
      </c>
    </row>
    <row r="28" spans="2:15" x14ac:dyDescent="0.25">
      <c r="B28" s="1" t="s">
        <v>76</v>
      </c>
      <c r="E28" s="1">
        <v>4</v>
      </c>
      <c r="F28" s="27">
        <f>5.2/50</f>
        <v>0.10400000000000001</v>
      </c>
      <c r="G28" s="27"/>
      <c r="I28" s="1">
        <f t="shared" si="12"/>
        <v>16</v>
      </c>
      <c r="K28" s="1">
        <v>50</v>
      </c>
      <c r="L28" s="32" t="s">
        <v>121</v>
      </c>
      <c r="O28" s="53" t="s">
        <v>189</v>
      </c>
    </row>
    <row r="29" spans="2:15" x14ac:dyDescent="0.25">
      <c r="B29" s="1" t="s">
        <v>111</v>
      </c>
      <c r="E29" s="1">
        <v>8</v>
      </c>
      <c r="F29" s="27">
        <f>6.43/100</f>
        <v>6.4299999999999996E-2</v>
      </c>
      <c r="G29" s="27"/>
      <c r="I29" s="1">
        <f t="shared" si="12"/>
        <v>32</v>
      </c>
      <c r="K29" s="34">
        <v>100</v>
      </c>
      <c r="L29" s="32" t="s">
        <v>121</v>
      </c>
      <c r="O29" s="53" t="s">
        <v>189</v>
      </c>
    </row>
    <row r="30" spans="2:15" x14ac:dyDescent="0.25">
      <c r="B30" s="1" t="s">
        <v>125</v>
      </c>
      <c r="F30" s="27">
        <f>8.43/100</f>
        <v>8.43E-2</v>
      </c>
      <c r="G30" s="27"/>
      <c r="I30" s="1">
        <f t="shared" si="12"/>
        <v>0</v>
      </c>
      <c r="K30" s="34">
        <v>100</v>
      </c>
      <c r="L30" s="32" t="s">
        <v>121</v>
      </c>
      <c r="O30" s="53" t="s">
        <v>189</v>
      </c>
    </row>
    <row r="32" spans="2:15" x14ac:dyDescent="0.25">
      <c r="B32" s="37" t="s">
        <v>78</v>
      </c>
      <c r="C32" s="36"/>
      <c r="D32" s="36"/>
      <c r="E32" s="36"/>
      <c r="F32" s="36"/>
      <c r="G32" s="36"/>
      <c r="I32" s="36"/>
      <c r="K32" s="36"/>
      <c r="L32" s="36"/>
    </row>
    <row r="33" spans="2:15" x14ac:dyDescent="0.25">
      <c r="B33" s="1" t="s">
        <v>16</v>
      </c>
      <c r="C33" s="34" t="s">
        <v>73</v>
      </c>
      <c r="D33" s="34"/>
      <c r="E33" s="1">
        <v>1</v>
      </c>
      <c r="F33" s="27">
        <v>6.49</v>
      </c>
      <c r="G33" s="27">
        <f t="shared" ref="G33" si="13">E33*F33</f>
        <v>6.49</v>
      </c>
      <c r="I33" s="1">
        <f t="shared" ref="I33" si="14">4*E33</f>
        <v>4</v>
      </c>
      <c r="K33" s="1">
        <v>6</v>
      </c>
      <c r="L33" s="32" t="s">
        <v>121</v>
      </c>
    </row>
    <row r="34" spans="2:15" x14ac:dyDescent="0.25">
      <c r="B34" s="1" t="s">
        <v>81</v>
      </c>
      <c r="C34" s="34" t="s">
        <v>122</v>
      </c>
      <c r="D34" s="34"/>
      <c r="E34" s="1">
        <v>1</v>
      </c>
      <c r="F34" s="27">
        <v>0.38400000000000001</v>
      </c>
      <c r="G34" s="27">
        <f t="shared" ref="G34:G37" si="15">E34*F34</f>
        <v>0.38400000000000001</v>
      </c>
      <c r="I34" s="1">
        <f t="shared" ref="I34:I37" si="16">4*E34</f>
        <v>4</v>
      </c>
      <c r="K34" s="34">
        <v>10</v>
      </c>
      <c r="L34" s="32" t="s">
        <v>121</v>
      </c>
      <c r="O34" s="53" t="s">
        <v>189</v>
      </c>
    </row>
    <row r="35" spans="2:15" x14ac:dyDescent="0.25">
      <c r="B35" s="1" t="s">
        <v>62</v>
      </c>
      <c r="C35" s="34" t="s">
        <v>63</v>
      </c>
      <c r="D35" s="34"/>
      <c r="E35" s="1">
        <v>1</v>
      </c>
      <c r="F35" s="27">
        <v>4.25</v>
      </c>
      <c r="G35" s="27">
        <f t="shared" si="15"/>
        <v>4.25</v>
      </c>
      <c r="I35" s="1">
        <f t="shared" si="16"/>
        <v>4</v>
      </c>
      <c r="K35" s="1">
        <v>6</v>
      </c>
      <c r="L35" s="32" t="s">
        <v>121</v>
      </c>
      <c r="O35" s="53" t="s">
        <v>189</v>
      </c>
    </row>
    <row r="36" spans="2:15" x14ac:dyDescent="0.25">
      <c r="B36" s="1" t="s">
        <v>66</v>
      </c>
      <c r="C36" s="34" t="s">
        <v>68</v>
      </c>
      <c r="D36" s="34"/>
      <c r="E36" s="1">
        <v>1</v>
      </c>
      <c r="F36" s="27">
        <v>0.62</v>
      </c>
      <c r="G36" s="27">
        <f t="shared" si="15"/>
        <v>0.62</v>
      </c>
      <c r="I36" s="1">
        <f t="shared" si="16"/>
        <v>4</v>
      </c>
      <c r="K36" s="1">
        <v>6</v>
      </c>
      <c r="L36" s="32" t="s">
        <v>121</v>
      </c>
    </row>
    <row r="37" spans="2:15" x14ac:dyDescent="0.25">
      <c r="B37" s="1" t="s">
        <v>65</v>
      </c>
      <c r="C37" s="1" t="s">
        <v>72</v>
      </c>
      <c r="E37" s="1">
        <v>1</v>
      </c>
      <c r="F37" s="27">
        <v>1.25</v>
      </c>
      <c r="G37" s="27">
        <f t="shared" si="15"/>
        <v>1.25</v>
      </c>
      <c r="I37" s="1">
        <f t="shared" si="16"/>
        <v>4</v>
      </c>
      <c r="K37" s="1">
        <v>6</v>
      </c>
      <c r="L37" s="32" t="s">
        <v>121</v>
      </c>
    </row>
    <row r="39" spans="2:15" x14ac:dyDescent="0.25">
      <c r="B39" s="37" t="s">
        <v>79</v>
      </c>
      <c r="C39" s="36"/>
      <c r="D39" s="36"/>
      <c r="E39" s="36"/>
      <c r="F39" s="36"/>
      <c r="G39" s="36"/>
      <c r="I39" s="36"/>
      <c r="K39" s="36"/>
      <c r="L39" s="36"/>
    </row>
    <row r="40" spans="2:15" x14ac:dyDescent="0.25">
      <c r="B40" s="52" t="s">
        <v>57</v>
      </c>
      <c r="C40" s="52" t="s">
        <v>61</v>
      </c>
      <c r="E40" s="1">
        <v>6</v>
      </c>
      <c r="F40" s="31">
        <v>0</v>
      </c>
      <c r="G40" s="27">
        <f t="shared" ref="G40:G48" si="17">E40*F40</f>
        <v>0</v>
      </c>
      <c r="I40" s="1">
        <f t="shared" ref="I40:I48" si="18">4*E40</f>
        <v>24</v>
      </c>
      <c r="K40" s="35">
        <v>35</v>
      </c>
      <c r="L40" s="32" t="s">
        <v>121</v>
      </c>
    </row>
    <row r="41" spans="2:15" x14ac:dyDescent="0.25">
      <c r="B41" s="1" t="s">
        <v>188</v>
      </c>
      <c r="C41" s="1" t="s">
        <v>191</v>
      </c>
      <c r="E41" s="1">
        <v>1</v>
      </c>
      <c r="F41" s="27">
        <v>16.989999999999998</v>
      </c>
      <c r="G41" s="27">
        <f>E41*F41</f>
        <v>16.989999999999998</v>
      </c>
      <c r="I41" s="1">
        <f t="shared" si="18"/>
        <v>4</v>
      </c>
      <c r="K41" s="35">
        <v>4</v>
      </c>
      <c r="L41" s="32" t="s">
        <v>121</v>
      </c>
      <c r="O41" s="1" t="s">
        <v>193</v>
      </c>
    </row>
    <row r="42" spans="2:15" x14ac:dyDescent="0.25">
      <c r="B42" s="1" t="s">
        <v>190</v>
      </c>
      <c r="C42" s="1" t="s">
        <v>192</v>
      </c>
      <c r="E42" s="1">
        <v>1</v>
      </c>
      <c r="F42" s="27"/>
      <c r="G42" s="27"/>
      <c r="I42" s="1">
        <v>4</v>
      </c>
      <c r="K42" s="35">
        <v>4</v>
      </c>
      <c r="L42" s="32" t="s">
        <v>121</v>
      </c>
      <c r="O42" s="1" t="s">
        <v>194</v>
      </c>
    </row>
    <row r="43" spans="2:15" x14ac:dyDescent="0.25">
      <c r="B43" s="1" t="s">
        <v>196</v>
      </c>
      <c r="E43" s="1">
        <v>1</v>
      </c>
      <c r="F43" s="27"/>
      <c r="G43" s="27"/>
      <c r="I43" s="1">
        <v>4</v>
      </c>
      <c r="K43" s="35">
        <v>4</v>
      </c>
      <c r="L43" s="32" t="s">
        <v>121</v>
      </c>
      <c r="O43" s="1" t="s">
        <v>194</v>
      </c>
    </row>
    <row r="44" spans="2:15" x14ac:dyDescent="0.25">
      <c r="B44" s="1" t="s">
        <v>195</v>
      </c>
      <c r="E44" s="1">
        <v>1</v>
      </c>
      <c r="F44" s="27"/>
      <c r="G44" s="27"/>
      <c r="I44" s="1">
        <v>4</v>
      </c>
      <c r="K44" s="1">
        <v>4</v>
      </c>
      <c r="L44" s="32" t="s">
        <v>121</v>
      </c>
      <c r="O44" s="1" t="s">
        <v>194</v>
      </c>
    </row>
    <row r="45" spans="2:15" x14ac:dyDescent="0.25">
      <c r="B45" s="1" t="s">
        <v>70</v>
      </c>
      <c r="C45" s="1" t="s">
        <v>71</v>
      </c>
      <c r="E45" s="1">
        <v>2</v>
      </c>
      <c r="F45" s="27">
        <v>0.17</v>
      </c>
      <c r="G45" s="27">
        <f>E45*F45</f>
        <v>0.34</v>
      </c>
      <c r="I45" s="1">
        <f t="shared" si="18"/>
        <v>8</v>
      </c>
      <c r="K45" s="1">
        <v>40</v>
      </c>
      <c r="L45" s="32" t="s">
        <v>121</v>
      </c>
      <c r="O45" s="1" t="s">
        <v>194</v>
      </c>
    </row>
    <row r="46" spans="2:15" x14ac:dyDescent="0.25">
      <c r="B46" s="1" t="s">
        <v>67</v>
      </c>
      <c r="C46" s="1" t="s">
        <v>69</v>
      </c>
      <c r="E46" s="1">
        <v>1</v>
      </c>
      <c r="F46" s="27">
        <v>0.14000000000000001</v>
      </c>
      <c r="G46" s="27">
        <f>E46*F46</f>
        <v>0.14000000000000001</v>
      </c>
      <c r="I46" s="1">
        <f t="shared" si="18"/>
        <v>4</v>
      </c>
      <c r="K46" s="1">
        <v>6</v>
      </c>
      <c r="L46" s="32" t="s">
        <v>121</v>
      </c>
      <c r="O46" s="1" t="s">
        <v>194</v>
      </c>
    </row>
    <row r="47" spans="2:15" x14ac:dyDescent="0.25">
      <c r="B47" s="1" t="s">
        <v>112</v>
      </c>
      <c r="C47" s="1" t="s">
        <v>113</v>
      </c>
      <c r="E47" s="1">
        <v>1</v>
      </c>
      <c r="F47" s="27">
        <f>5.78/5</f>
        <v>1.1560000000000001</v>
      </c>
      <c r="G47" s="27">
        <f t="shared" si="17"/>
        <v>1.1560000000000001</v>
      </c>
      <c r="I47" s="1">
        <f t="shared" si="18"/>
        <v>4</v>
      </c>
      <c r="K47" s="1">
        <v>5</v>
      </c>
      <c r="L47" s="32" t="s">
        <v>121</v>
      </c>
      <c r="O47" s="1" t="s">
        <v>194</v>
      </c>
    </row>
    <row r="48" spans="2:15" x14ac:dyDescent="0.25">
      <c r="B48" s="34" t="s">
        <v>184</v>
      </c>
      <c r="C48" s="34"/>
      <c r="D48" s="34"/>
      <c r="E48" s="34"/>
      <c r="F48" s="49">
        <v>0</v>
      </c>
      <c r="G48" s="49">
        <f t="shared" si="17"/>
        <v>0</v>
      </c>
      <c r="H48" s="34"/>
      <c r="I48" s="34">
        <f t="shared" si="18"/>
        <v>0</v>
      </c>
      <c r="J48" s="34"/>
      <c r="K48" s="34"/>
      <c r="L48" s="32" t="s">
        <v>121</v>
      </c>
      <c r="O48" s="1" t="s">
        <v>194</v>
      </c>
    </row>
    <row r="50" spans="2:7" x14ac:dyDescent="0.25">
      <c r="B50" s="28" t="s">
        <v>106</v>
      </c>
      <c r="C50" s="29"/>
      <c r="D50" s="29"/>
      <c r="E50" s="28">
        <v>106.5934</v>
      </c>
      <c r="F50" s="29"/>
      <c r="G50" s="30">
        <f>SUM(G3:G49)</f>
        <v>142.83600000000001</v>
      </c>
    </row>
    <row r="54" spans="2:7" ht="30" x14ac:dyDescent="0.25">
      <c r="B54" s="38" t="s">
        <v>130</v>
      </c>
      <c r="C54" s="38" t="s">
        <v>84</v>
      </c>
      <c r="D54" s="38"/>
      <c r="E54" s="38" t="s">
        <v>82</v>
      </c>
      <c r="F54" s="39" t="s">
        <v>127</v>
      </c>
      <c r="G54" s="39" t="s">
        <v>128</v>
      </c>
    </row>
    <row r="56" spans="2:7" x14ac:dyDescent="0.25">
      <c r="B56" s="15" t="s">
        <v>99</v>
      </c>
      <c r="C56" s="44"/>
      <c r="D56" s="15"/>
    </row>
    <row r="57" spans="2:7" x14ac:dyDescent="0.25">
      <c r="B57" s="1" t="s">
        <v>97</v>
      </c>
      <c r="E57" s="1">
        <v>1</v>
      </c>
      <c r="F57" s="27">
        <v>49.99</v>
      </c>
      <c r="G57" s="27">
        <f t="shared" ref="G57" si="19">E57*F57</f>
        <v>49.99</v>
      </c>
    </row>
    <row r="60" spans="2:7" x14ac:dyDescent="0.25">
      <c r="B60" s="15" t="s">
        <v>99</v>
      </c>
      <c r="C60" s="44"/>
      <c r="D60" s="15"/>
    </row>
    <row r="61" spans="2:7" x14ac:dyDescent="0.25">
      <c r="B61" s="1" t="s">
        <v>91</v>
      </c>
      <c r="C61" s="1" t="s">
        <v>46</v>
      </c>
      <c r="E61" s="1">
        <v>1</v>
      </c>
      <c r="F61" s="27">
        <v>62.95</v>
      </c>
      <c r="G61" s="27">
        <f t="shared" ref="G61" si="20">E61*F61</f>
        <v>62.95</v>
      </c>
    </row>
    <row r="62" spans="2:7" x14ac:dyDescent="0.25">
      <c r="C62" s="1" t="s">
        <v>92</v>
      </c>
      <c r="F62" s="27"/>
      <c r="G62" s="27"/>
    </row>
    <row r="63" spans="2:7" x14ac:dyDescent="0.25">
      <c r="C63" s="1" t="s">
        <v>93</v>
      </c>
      <c r="F63" s="27"/>
      <c r="G63" s="27"/>
    </row>
    <row r="64" spans="2:7" x14ac:dyDescent="0.25">
      <c r="C64" s="1" t="s">
        <v>95</v>
      </c>
      <c r="F64" s="27"/>
      <c r="G64" s="27"/>
    </row>
    <row r="65" spans="2:7" x14ac:dyDescent="0.25">
      <c r="C65" s="1" t="s">
        <v>94</v>
      </c>
      <c r="F65" s="27"/>
      <c r="G65" s="27"/>
    </row>
    <row r="66" spans="2:7" x14ac:dyDescent="0.25">
      <c r="C66" s="1" t="s">
        <v>96</v>
      </c>
      <c r="F66" s="27"/>
      <c r="G66" s="27"/>
    </row>
    <row r="67" spans="2:7" x14ac:dyDescent="0.25">
      <c r="C67" s="1" t="s">
        <v>59</v>
      </c>
      <c r="F67" s="27"/>
      <c r="G67" s="27"/>
    </row>
    <row r="69" spans="2:7" x14ac:dyDescent="0.25">
      <c r="B69" s="15" t="s">
        <v>99</v>
      </c>
      <c r="C69" s="44"/>
      <c r="D69" s="15"/>
    </row>
    <row r="70" spans="2:7" x14ac:dyDescent="0.25">
      <c r="B70" s="1" t="s">
        <v>98</v>
      </c>
      <c r="E70" s="1">
        <v>3</v>
      </c>
      <c r="F70" s="27">
        <v>49.99</v>
      </c>
      <c r="G70" s="27">
        <f t="shared" ref="G70" si="21">E70*F70</f>
        <v>149.97</v>
      </c>
    </row>
    <row r="72" spans="2:7" x14ac:dyDescent="0.25">
      <c r="B72" s="15" t="s">
        <v>99</v>
      </c>
      <c r="C72" s="44"/>
      <c r="D72" s="15"/>
    </row>
    <row r="73" spans="2:7" x14ac:dyDescent="0.25">
      <c r="B73" s="1" t="s">
        <v>100</v>
      </c>
      <c r="E73" s="1">
        <v>1</v>
      </c>
      <c r="F73" s="27">
        <v>31</v>
      </c>
      <c r="G73" s="27">
        <f t="shared" ref="G73:G74" si="22">E73*F73</f>
        <v>31</v>
      </c>
    </row>
    <row r="74" spans="2:7" x14ac:dyDescent="0.25">
      <c r="B74" s="1" t="s">
        <v>101</v>
      </c>
      <c r="E74" s="1">
        <v>1</v>
      </c>
      <c r="F74" s="27">
        <v>8.6999999999999993</v>
      </c>
      <c r="G74" s="27">
        <f t="shared" si="22"/>
        <v>8.6999999999999993</v>
      </c>
    </row>
    <row r="76" spans="2:7" x14ac:dyDescent="0.25">
      <c r="B76" s="15" t="s">
        <v>99</v>
      </c>
      <c r="C76" s="44"/>
      <c r="D76" s="15"/>
    </row>
    <row r="77" spans="2:7" x14ac:dyDescent="0.25">
      <c r="B77" s="1" t="s">
        <v>102</v>
      </c>
      <c r="E77" s="1">
        <v>1</v>
      </c>
      <c r="F77" s="27">
        <v>21</v>
      </c>
      <c r="G77" s="27">
        <f t="shared" ref="G77:G78" si="23">E77*F77</f>
        <v>21</v>
      </c>
    </row>
    <row r="78" spans="2:7" x14ac:dyDescent="0.25">
      <c r="B78" s="1" t="s">
        <v>90</v>
      </c>
      <c r="E78" s="1">
        <v>1</v>
      </c>
      <c r="F78" s="27">
        <v>13.99</v>
      </c>
      <c r="G78" s="27">
        <f t="shared" si="23"/>
        <v>13.99</v>
      </c>
    </row>
    <row r="80" spans="2:7" x14ac:dyDescent="0.25">
      <c r="B80" s="15" t="s">
        <v>99</v>
      </c>
      <c r="C80" s="44"/>
      <c r="D80" s="15"/>
    </row>
    <row r="81" spans="2:7" x14ac:dyDescent="0.25">
      <c r="B81" s="1" t="s">
        <v>101</v>
      </c>
      <c r="E81" s="1">
        <v>1</v>
      </c>
      <c r="F81" s="27">
        <v>9.23</v>
      </c>
      <c r="G81" s="27">
        <f t="shared" ref="G81" si="24">E81*F81</f>
        <v>9.23</v>
      </c>
    </row>
    <row r="83" spans="2:7" x14ac:dyDescent="0.25">
      <c r="B83" s="15" t="s">
        <v>207</v>
      </c>
    </row>
    <row r="84" spans="2:7" x14ac:dyDescent="0.25">
      <c r="B84" s="1" t="s">
        <v>16</v>
      </c>
      <c r="C84" s="1" t="s">
        <v>73</v>
      </c>
      <c r="E84" s="1">
        <v>1</v>
      </c>
      <c r="F84" s="27">
        <v>7.49</v>
      </c>
      <c r="G84" s="27">
        <f t="shared" ref="G84:G85" si="25">E84*F84</f>
        <v>7.49</v>
      </c>
    </row>
    <row r="85" spans="2:7" x14ac:dyDescent="0.25">
      <c r="B85" s="1" t="s">
        <v>62</v>
      </c>
      <c r="C85" s="1" t="s">
        <v>63</v>
      </c>
      <c r="E85" s="1">
        <v>1</v>
      </c>
      <c r="F85" s="27">
        <v>4.95</v>
      </c>
      <c r="G85" s="27">
        <f t="shared" si="25"/>
        <v>4.95</v>
      </c>
    </row>
    <row r="86" spans="2:7" x14ac:dyDescent="0.25">
      <c r="B86" s="1" t="s">
        <v>87</v>
      </c>
      <c r="F86" s="27"/>
      <c r="G86" s="27">
        <v>3.95</v>
      </c>
    </row>
    <row r="87" spans="2:7" x14ac:dyDescent="0.25">
      <c r="F87" s="27"/>
      <c r="G87" s="27"/>
    </row>
    <row r="88" spans="2:7" x14ac:dyDescent="0.25">
      <c r="B88" s="15" t="s">
        <v>206</v>
      </c>
    </row>
    <row r="89" spans="2:7" x14ac:dyDescent="0.25">
      <c r="B89" s="1" t="s">
        <v>16</v>
      </c>
      <c r="C89" s="1" t="s">
        <v>73</v>
      </c>
      <c r="E89" s="1">
        <v>5</v>
      </c>
      <c r="F89" s="27">
        <v>6.49</v>
      </c>
      <c r="G89" s="27">
        <f t="shared" ref="G89:G90" si="26">E89*F89</f>
        <v>32.450000000000003</v>
      </c>
    </row>
    <row r="90" spans="2:7" x14ac:dyDescent="0.25">
      <c r="B90" s="1" t="s">
        <v>62</v>
      </c>
      <c r="C90" s="1" t="s">
        <v>63</v>
      </c>
      <c r="E90" s="1">
        <v>5</v>
      </c>
      <c r="F90" s="27">
        <v>4.25</v>
      </c>
      <c r="G90" s="27">
        <f t="shared" si="26"/>
        <v>21.25</v>
      </c>
    </row>
    <row r="91" spans="2:7" x14ac:dyDescent="0.25">
      <c r="B91" s="1" t="s">
        <v>87</v>
      </c>
      <c r="F91" s="27"/>
      <c r="G91" s="27">
        <v>4.45</v>
      </c>
    </row>
    <row r="93" spans="2:7" x14ac:dyDescent="0.25">
      <c r="B93" s="15" t="s">
        <v>202</v>
      </c>
      <c r="C93" s="15" t="s">
        <v>201</v>
      </c>
      <c r="D93" s="15" t="s">
        <v>197</v>
      </c>
    </row>
    <row r="94" spans="2:7" x14ac:dyDescent="0.25">
      <c r="B94" s="1" t="s">
        <v>64</v>
      </c>
      <c r="C94" s="1" t="s">
        <v>104</v>
      </c>
      <c r="E94" s="1">
        <v>6</v>
      </c>
      <c r="F94" s="27">
        <v>0.14000000000000001</v>
      </c>
      <c r="G94" s="27">
        <f t="shared" ref="G94:G95" si="27">E94*F94</f>
        <v>0.84000000000000008</v>
      </c>
    </row>
    <row r="95" spans="2:7" x14ac:dyDescent="0.25">
      <c r="B95" s="1" t="s">
        <v>65</v>
      </c>
      <c r="C95" s="1" t="s">
        <v>72</v>
      </c>
      <c r="E95" s="1">
        <v>6</v>
      </c>
      <c r="F95" s="27">
        <v>1.25</v>
      </c>
      <c r="G95" s="27">
        <f t="shared" si="27"/>
        <v>7.5</v>
      </c>
    </row>
    <row r="96" spans="2:7" x14ac:dyDescent="0.25">
      <c r="B96" s="1" t="s">
        <v>67</v>
      </c>
      <c r="C96" s="1" t="s">
        <v>69</v>
      </c>
      <c r="E96" s="1">
        <v>6</v>
      </c>
      <c r="F96" s="27">
        <v>0.14000000000000001</v>
      </c>
      <c r="G96" s="27">
        <f>E96*F96</f>
        <v>0.84000000000000008</v>
      </c>
    </row>
    <row r="97" spans="2:7" x14ac:dyDescent="0.25">
      <c r="B97" s="1" t="s">
        <v>66</v>
      </c>
      <c r="C97" s="1" t="s">
        <v>68</v>
      </c>
      <c r="E97" s="1">
        <v>6</v>
      </c>
      <c r="F97" s="27">
        <v>0.62</v>
      </c>
      <c r="G97" s="27">
        <f t="shared" ref="G97" si="28">E97*F97</f>
        <v>3.7199999999999998</v>
      </c>
    </row>
    <row r="98" spans="2:7" x14ac:dyDescent="0.25">
      <c r="B98" s="1" t="s">
        <v>70</v>
      </c>
      <c r="C98" s="1" t="s">
        <v>71</v>
      </c>
      <c r="D98" s="1" t="s">
        <v>198</v>
      </c>
      <c r="E98" s="1">
        <v>20</v>
      </c>
      <c r="F98" s="27">
        <v>0.17</v>
      </c>
      <c r="G98" s="27">
        <f>E98*F98</f>
        <v>3.4000000000000004</v>
      </c>
    </row>
    <row r="99" spans="2:7" x14ac:dyDescent="0.25">
      <c r="B99" s="1" t="s">
        <v>105</v>
      </c>
      <c r="C99" s="1" t="s">
        <v>200</v>
      </c>
      <c r="D99" s="1" t="s">
        <v>199</v>
      </c>
      <c r="E99" s="1">
        <v>20</v>
      </c>
      <c r="F99" s="27">
        <v>6.5000000000000002E-2</v>
      </c>
      <c r="G99" s="27">
        <f>E99*F99</f>
        <v>1.3</v>
      </c>
    </row>
    <row r="100" spans="2:7" x14ac:dyDescent="0.25">
      <c r="B100" s="1" t="s">
        <v>85</v>
      </c>
      <c r="F100" s="27"/>
      <c r="G100" s="27">
        <v>3.34</v>
      </c>
    </row>
    <row r="102" spans="2:7" x14ac:dyDescent="0.25">
      <c r="B102" s="15" t="s">
        <v>99</v>
      </c>
    </row>
    <row r="103" spans="2:7" x14ac:dyDescent="0.25">
      <c r="B103" s="1" t="s">
        <v>114</v>
      </c>
      <c r="E103" s="1">
        <v>1</v>
      </c>
      <c r="F103" s="27">
        <v>9.59</v>
      </c>
      <c r="G103" s="27">
        <f t="shared" ref="G103:G109" si="29">E103*F103</f>
        <v>9.59</v>
      </c>
    </row>
    <row r="104" spans="2:7" x14ac:dyDescent="0.25">
      <c r="B104" s="1" t="s">
        <v>115</v>
      </c>
      <c r="E104" s="1">
        <v>1</v>
      </c>
      <c r="F104" s="27">
        <v>8.3699999999999992</v>
      </c>
      <c r="G104" s="27">
        <f t="shared" si="29"/>
        <v>8.3699999999999992</v>
      </c>
    </row>
    <row r="105" spans="2:7" x14ac:dyDescent="0.25">
      <c r="B105" s="1" t="s">
        <v>116</v>
      </c>
      <c r="E105" s="1">
        <v>1</v>
      </c>
      <c r="F105" s="27">
        <v>5.49</v>
      </c>
      <c r="G105" s="27">
        <f t="shared" si="29"/>
        <v>5.49</v>
      </c>
    </row>
    <row r="106" spans="2:7" x14ac:dyDescent="0.25">
      <c r="B106" s="1" t="s">
        <v>117</v>
      </c>
      <c r="E106" s="1">
        <v>1</v>
      </c>
      <c r="F106" s="27">
        <v>5.19</v>
      </c>
      <c r="G106" s="27">
        <f t="shared" si="29"/>
        <v>5.19</v>
      </c>
    </row>
    <row r="107" spans="2:7" x14ac:dyDescent="0.25">
      <c r="B107" s="1" t="s">
        <v>118</v>
      </c>
      <c r="E107" s="1">
        <v>1</v>
      </c>
      <c r="F107" s="27">
        <v>6.43</v>
      </c>
      <c r="G107" s="27">
        <f t="shared" si="29"/>
        <v>6.43</v>
      </c>
    </row>
    <row r="108" spans="2:7" x14ac:dyDescent="0.25">
      <c r="B108" s="1" t="s">
        <v>119</v>
      </c>
      <c r="E108" s="1">
        <v>1</v>
      </c>
      <c r="F108" s="27">
        <v>8.43</v>
      </c>
      <c r="G108" s="27">
        <f t="shared" si="29"/>
        <v>8.43</v>
      </c>
    </row>
    <row r="109" spans="2:7" x14ac:dyDescent="0.25">
      <c r="B109" s="1" t="s">
        <v>120</v>
      </c>
      <c r="E109" s="1">
        <v>1</v>
      </c>
      <c r="F109" s="27">
        <v>5.78</v>
      </c>
      <c r="G109" s="27">
        <f t="shared" si="29"/>
        <v>5.78</v>
      </c>
    </row>
    <row r="111" spans="2:7" x14ac:dyDescent="0.25">
      <c r="B111" s="15" t="s">
        <v>123</v>
      </c>
    </row>
    <row r="112" spans="2:7" x14ac:dyDescent="0.25">
      <c r="B112" s="1" t="s">
        <v>126</v>
      </c>
      <c r="E112" s="1">
        <v>5</v>
      </c>
      <c r="F112" s="1">
        <v>29.99</v>
      </c>
      <c r="G112" s="27">
        <f t="shared" ref="G112:G113" si="30">E112*F112</f>
        <v>149.94999999999999</v>
      </c>
    </row>
    <row r="113" spans="2:7" x14ac:dyDescent="0.25">
      <c r="B113" s="1" t="s">
        <v>165</v>
      </c>
      <c r="E113" s="1">
        <v>3</v>
      </c>
      <c r="F113" s="1">
        <v>24.99</v>
      </c>
      <c r="G113" s="27">
        <f t="shared" si="30"/>
        <v>74.97</v>
      </c>
    </row>
    <row r="115" spans="2:7" x14ac:dyDescent="0.25">
      <c r="B115" s="15" t="s">
        <v>86</v>
      </c>
    </row>
    <row r="116" spans="2:7" x14ac:dyDescent="0.25">
      <c r="B116" s="1" t="s">
        <v>16</v>
      </c>
      <c r="C116" s="1" t="s">
        <v>73</v>
      </c>
      <c r="E116" s="1">
        <v>5</v>
      </c>
      <c r="F116" s="27">
        <v>6.49</v>
      </c>
      <c r="G116" s="27">
        <f t="shared" ref="G116:G117" si="31">E116*F116</f>
        <v>32.450000000000003</v>
      </c>
    </row>
    <row r="117" spans="2:7" x14ac:dyDescent="0.25">
      <c r="B117" s="1" t="s">
        <v>62</v>
      </c>
      <c r="C117" s="1" t="s">
        <v>63</v>
      </c>
      <c r="E117" s="1">
        <v>5</v>
      </c>
      <c r="F117" s="27">
        <v>4.25</v>
      </c>
      <c r="G117" s="27">
        <f t="shared" si="31"/>
        <v>21.25</v>
      </c>
    </row>
    <row r="118" spans="2:7" x14ac:dyDescent="0.25">
      <c r="B118" s="1" t="s">
        <v>87</v>
      </c>
      <c r="F118" s="27"/>
      <c r="G118" s="27">
        <v>4.45</v>
      </c>
    </row>
    <row r="120" spans="2:7" x14ac:dyDescent="0.25">
      <c r="B120" s="15" t="s">
        <v>99</v>
      </c>
    </row>
    <row r="121" spans="2:7" x14ac:dyDescent="0.25">
      <c r="B121" s="34" t="s">
        <v>182</v>
      </c>
    </row>
    <row r="123" spans="2:7" x14ac:dyDescent="0.25">
      <c r="B123" s="15" t="s">
        <v>203</v>
      </c>
      <c r="C123" s="15" t="s">
        <v>201</v>
      </c>
      <c r="D123" s="15" t="s">
        <v>197</v>
      </c>
    </row>
    <row r="124" spans="2:7" x14ac:dyDescent="0.25">
      <c r="B124" s="1" t="s">
        <v>205</v>
      </c>
      <c r="C124" s="54">
        <v>8422</v>
      </c>
      <c r="D124" s="1" t="s">
        <v>204</v>
      </c>
      <c r="E124" s="1">
        <v>16</v>
      </c>
      <c r="F124" s="27">
        <v>0.74199999999999999</v>
      </c>
      <c r="G124" s="27">
        <f t="shared" ref="G124" si="32">E124*F124</f>
        <v>11.872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/>
  </sheetPr>
  <dimension ref="B4:G29"/>
  <sheetViews>
    <sheetView showGridLines="0" workbookViewId="0">
      <selection activeCell="B29" sqref="B29"/>
    </sheetView>
  </sheetViews>
  <sheetFormatPr defaultColWidth="4.7109375" defaultRowHeight="15" x14ac:dyDescent="0.25"/>
  <cols>
    <col min="1" max="1" width="4.7109375" style="1"/>
    <col min="2" max="2" width="26.28515625" style="1" customWidth="1"/>
    <col min="3" max="3" width="23.42578125" style="1" customWidth="1"/>
    <col min="4" max="4" width="8.7109375" style="1" customWidth="1"/>
    <col min="5" max="6" width="10.7109375" style="1" customWidth="1"/>
    <col min="7" max="7" width="8.140625" style="1" customWidth="1"/>
    <col min="8" max="16384" width="4.7109375" style="1"/>
  </cols>
  <sheetData>
    <row r="4" spans="2:7" ht="30" x14ac:dyDescent="0.25">
      <c r="B4" s="3" t="s">
        <v>0</v>
      </c>
      <c r="C4" s="4"/>
      <c r="D4" s="8" t="s">
        <v>2</v>
      </c>
      <c r="E4" s="8" t="s">
        <v>5</v>
      </c>
      <c r="F4" s="8" t="s">
        <v>6</v>
      </c>
      <c r="G4" s="9" t="s">
        <v>4</v>
      </c>
    </row>
    <row r="5" spans="2:7" x14ac:dyDescent="0.25">
      <c r="B5" s="59" t="s">
        <v>1</v>
      </c>
      <c r="C5" s="5" t="s">
        <v>14</v>
      </c>
      <c r="D5" s="6" t="s">
        <v>3</v>
      </c>
      <c r="E5" s="6"/>
      <c r="F5" s="6"/>
      <c r="G5" s="7" t="s">
        <v>22</v>
      </c>
    </row>
    <row r="6" spans="2:7" x14ac:dyDescent="0.25">
      <c r="B6" s="60"/>
      <c r="C6" s="5" t="s">
        <v>15</v>
      </c>
      <c r="D6" s="6" t="s">
        <v>3</v>
      </c>
      <c r="E6" s="6" t="s">
        <v>12</v>
      </c>
      <c r="F6" s="6" t="s">
        <v>13</v>
      </c>
      <c r="G6" s="7" t="s">
        <v>11</v>
      </c>
    </row>
    <row r="7" spans="2:7" x14ac:dyDescent="0.25">
      <c r="B7" s="2"/>
      <c r="C7" s="2"/>
      <c r="D7" s="2"/>
      <c r="E7" s="2"/>
      <c r="F7" s="2"/>
      <c r="G7" s="2"/>
    </row>
    <row r="8" spans="2:7" x14ac:dyDescent="0.25">
      <c r="B8" s="3" t="s">
        <v>16</v>
      </c>
      <c r="C8" s="4"/>
      <c r="D8" s="11"/>
      <c r="E8" s="12" t="s">
        <v>18</v>
      </c>
      <c r="F8" s="10"/>
      <c r="G8" s="10" t="s">
        <v>19</v>
      </c>
    </row>
    <row r="9" spans="2:7" x14ac:dyDescent="0.25">
      <c r="B9" s="57" t="s">
        <v>7</v>
      </c>
      <c r="C9" s="5" t="s">
        <v>9</v>
      </c>
      <c r="D9" s="6" t="s">
        <v>8</v>
      </c>
      <c r="E9" s="13"/>
      <c r="F9" s="7"/>
      <c r="G9" s="7"/>
    </row>
    <row r="10" spans="2:7" x14ac:dyDescent="0.25">
      <c r="B10" s="58"/>
      <c r="C10" s="5" t="s">
        <v>21</v>
      </c>
      <c r="D10" s="6" t="s">
        <v>10</v>
      </c>
      <c r="E10" s="13" t="s">
        <v>17</v>
      </c>
      <c r="F10" s="7"/>
      <c r="G10" s="7" t="s">
        <v>20</v>
      </c>
    </row>
    <row r="20" spans="2:2" x14ac:dyDescent="0.25">
      <c r="B20" s="14" t="s">
        <v>23</v>
      </c>
    </row>
    <row r="23" spans="2:2" x14ac:dyDescent="0.25">
      <c r="B23" s="1" t="s">
        <v>56</v>
      </c>
    </row>
    <row r="24" spans="2:2" x14ac:dyDescent="0.25">
      <c r="B24" s="1" t="s">
        <v>54</v>
      </c>
    </row>
    <row r="25" spans="2:2" x14ac:dyDescent="0.25">
      <c r="B25" s="1" t="s">
        <v>55</v>
      </c>
    </row>
    <row r="26" spans="2:2" x14ac:dyDescent="0.25">
      <c r="B26" s="1" t="s">
        <v>53</v>
      </c>
    </row>
    <row r="27" spans="2:2" x14ac:dyDescent="0.25">
      <c r="B27" s="1" t="s">
        <v>46</v>
      </c>
    </row>
    <row r="28" spans="2:2" x14ac:dyDescent="0.25">
      <c r="B28" s="1" t="s">
        <v>52</v>
      </c>
    </row>
    <row r="29" spans="2:2" x14ac:dyDescent="0.25">
      <c r="B29" s="1" t="s">
        <v>51</v>
      </c>
    </row>
  </sheetData>
  <mergeCells count="2">
    <mergeCell ref="B9:B10"/>
    <mergeCell ref="B5:B6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/>
  </sheetPr>
  <dimension ref="B2:C16"/>
  <sheetViews>
    <sheetView showGridLines="0" workbookViewId="0">
      <selection activeCell="B29" sqref="B29"/>
    </sheetView>
  </sheetViews>
  <sheetFormatPr defaultColWidth="4.7109375" defaultRowHeight="15" x14ac:dyDescent="0.25"/>
  <cols>
    <col min="1" max="1" width="4.7109375" style="1"/>
    <col min="2" max="2" width="25.7109375" style="1" customWidth="1"/>
    <col min="3" max="3" width="17.7109375" style="1" customWidth="1"/>
    <col min="4" max="16384" width="4.7109375" style="1"/>
  </cols>
  <sheetData>
    <row r="2" spans="2:3" ht="15.75" thickBot="1" x14ac:dyDescent="0.3">
      <c r="B2" s="15" t="s">
        <v>31</v>
      </c>
    </row>
    <row r="3" spans="2:3" ht="15.75" thickBot="1" x14ac:dyDescent="0.3">
      <c r="B3" s="22" t="s">
        <v>32</v>
      </c>
      <c r="C3" s="23" t="s">
        <v>33</v>
      </c>
    </row>
    <row r="4" spans="2:3" x14ac:dyDescent="0.25">
      <c r="B4" s="16" t="s">
        <v>24</v>
      </c>
      <c r="C4" s="17" t="s">
        <v>3</v>
      </c>
    </row>
    <row r="5" spans="2:3" x14ac:dyDescent="0.25">
      <c r="B5" s="18" t="s">
        <v>25</v>
      </c>
      <c r="C5" s="19" t="s">
        <v>34</v>
      </c>
    </row>
    <row r="6" spans="2:3" x14ac:dyDescent="0.25">
      <c r="B6" s="18" t="s">
        <v>26</v>
      </c>
      <c r="C6" s="19" t="s">
        <v>35</v>
      </c>
    </row>
    <row r="7" spans="2:3" x14ac:dyDescent="0.25">
      <c r="B7" s="18" t="s">
        <v>27</v>
      </c>
      <c r="C7" s="19" t="s">
        <v>36</v>
      </c>
    </row>
    <row r="8" spans="2:3" ht="15" customHeight="1" x14ac:dyDescent="0.25">
      <c r="B8" s="18" t="s">
        <v>28</v>
      </c>
      <c r="C8" s="19" t="s">
        <v>37</v>
      </c>
    </row>
    <row r="9" spans="2:3" ht="30" x14ac:dyDescent="0.25">
      <c r="B9" s="18" t="s">
        <v>29</v>
      </c>
      <c r="C9" s="19" t="s">
        <v>38</v>
      </c>
    </row>
    <row r="10" spans="2:3" ht="15.75" thickBot="1" x14ac:dyDescent="0.3">
      <c r="B10" s="20" t="s">
        <v>30</v>
      </c>
      <c r="C10" s="21" t="s">
        <v>39</v>
      </c>
    </row>
    <row r="14" spans="2:3" x14ac:dyDescent="0.25">
      <c r="B14" s="1" t="s">
        <v>40</v>
      </c>
    </row>
    <row r="15" spans="2:3" x14ac:dyDescent="0.25">
      <c r="B15" s="1" t="s">
        <v>41</v>
      </c>
      <c r="C15" s="1" t="s">
        <v>42</v>
      </c>
    </row>
    <row r="16" spans="2:3" x14ac:dyDescent="0.25">
      <c r="B16" s="1" t="s">
        <v>43</v>
      </c>
      <c r="C16" s="1" t="s">
        <v>44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 tint="-0.249977111117893"/>
  </sheetPr>
  <dimension ref="B2:K10"/>
  <sheetViews>
    <sheetView showGridLines="0" workbookViewId="0">
      <selection activeCell="C15" sqref="C15"/>
    </sheetView>
  </sheetViews>
  <sheetFormatPr defaultColWidth="4.7109375" defaultRowHeight="15" x14ac:dyDescent="0.25"/>
  <cols>
    <col min="1" max="1" width="0.85546875" style="1" customWidth="1"/>
    <col min="2" max="2" width="7.140625" style="1" customWidth="1"/>
    <col min="3" max="3" width="16.7109375" style="1" customWidth="1"/>
    <col min="4" max="4" width="10.7109375" style="1" customWidth="1"/>
    <col min="5" max="5" width="6.7109375" style="1" customWidth="1"/>
    <col min="6" max="6" width="10.7109375" style="1" customWidth="1"/>
    <col min="7" max="8" width="12.7109375" style="1" customWidth="1"/>
    <col min="9" max="10" width="18.42578125" style="1" customWidth="1"/>
    <col min="11" max="11" width="16.42578125" style="1" customWidth="1"/>
    <col min="12" max="13" width="0.85546875" style="1" customWidth="1"/>
    <col min="14" max="16384" width="4.7109375" style="1"/>
  </cols>
  <sheetData>
    <row r="2" spans="2:11" x14ac:dyDescent="0.25">
      <c r="B2" s="56"/>
      <c r="C2" s="56"/>
      <c r="D2" s="56"/>
      <c r="E2" s="56"/>
      <c r="F2" s="56"/>
      <c r="G2" s="56" t="s">
        <v>171</v>
      </c>
      <c r="H2" s="56"/>
      <c r="I2" s="56"/>
      <c r="J2" s="56"/>
      <c r="K2" s="56" t="s">
        <v>172</v>
      </c>
    </row>
    <row r="3" spans="2:11" x14ac:dyDescent="0.25">
      <c r="B3" s="55" t="s">
        <v>220</v>
      </c>
      <c r="C3" s="55" t="s">
        <v>170</v>
      </c>
      <c r="D3" s="55" t="s">
        <v>166</v>
      </c>
      <c r="E3" s="55" t="s">
        <v>221</v>
      </c>
      <c r="F3" s="55" t="s">
        <v>222</v>
      </c>
      <c r="G3" s="55" t="s">
        <v>173</v>
      </c>
      <c r="H3" s="55" t="s">
        <v>174</v>
      </c>
      <c r="I3" s="55" t="s">
        <v>168</v>
      </c>
      <c r="J3" s="55" t="s">
        <v>175</v>
      </c>
      <c r="K3" s="55" t="s">
        <v>167</v>
      </c>
    </row>
    <row r="4" spans="2:11" x14ac:dyDescent="0.25">
      <c r="B4" s="54">
        <v>1</v>
      </c>
      <c r="C4" s="1" t="s">
        <v>169</v>
      </c>
      <c r="D4" s="1" t="s">
        <v>208</v>
      </c>
      <c r="E4" s="1" t="s">
        <v>223</v>
      </c>
      <c r="F4" s="1" t="s">
        <v>224</v>
      </c>
      <c r="I4" s="1" t="s">
        <v>212</v>
      </c>
      <c r="K4" s="1" t="s">
        <v>216</v>
      </c>
    </row>
    <row r="5" spans="2:11" ht="15" customHeight="1" x14ac:dyDescent="0.25">
      <c r="B5" s="54">
        <v>2</v>
      </c>
      <c r="C5" s="1" t="s">
        <v>169</v>
      </c>
      <c r="D5" s="1" t="s">
        <v>211</v>
      </c>
      <c r="E5" s="1" t="s">
        <v>223</v>
      </c>
      <c r="F5" s="1" t="s">
        <v>224</v>
      </c>
      <c r="I5" s="1" t="s">
        <v>213</v>
      </c>
      <c r="K5" s="1" t="s">
        <v>219</v>
      </c>
    </row>
    <row r="6" spans="2:11" x14ac:dyDescent="0.25">
      <c r="B6" s="54">
        <v>3</v>
      </c>
      <c r="C6" s="1" t="s">
        <v>169</v>
      </c>
      <c r="D6" s="1" t="s">
        <v>210</v>
      </c>
      <c r="E6" s="1" t="s">
        <v>223</v>
      </c>
      <c r="F6" s="1" t="s">
        <v>224</v>
      </c>
      <c r="I6" s="1" t="s">
        <v>214</v>
      </c>
      <c r="K6" s="1" t="s">
        <v>218</v>
      </c>
    </row>
    <row r="7" spans="2:11" x14ac:dyDescent="0.25">
      <c r="B7" s="54">
        <v>4</v>
      </c>
      <c r="C7" s="1" t="s">
        <v>169</v>
      </c>
      <c r="D7" s="1" t="s">
        <v>209</v>
      </c>
      <c r="E7" s="1" t="s">
        <v>223</v>
      </c>
      <c r="F7" s="1" t="s">
        <v>224</v>
      </c>
      <c r="I7" s="1" t="s">
        <v>215</v>
      </c>
      <c r="K7" s="1" t="s">
        <v>217</v>
      </c>
    </row>
    <row r="10" spans="2:11" x14ac:dyDescent="0.25">
      <c r="B10" s="48" t="s">
        <v>176</v>
      </c>
    </row>
  </sheetData>
  <hyperlinks>
    <hyperlink ref="B10" r:id="rId1" xr:uid="{00000000-0004-0000-0300-000000000000}"/>
  </hyperlinks>
  <pageMargins left="0.7" right="0.7" top="0.75" bottom="0.75" header="0.3" footer="0.3"/>
  <pageSetup orientation="portrait" horizontalDpi="1200" verticalDpi="12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C00000"/>
  </sheetPr>
  <dimension ref="B3:E19"/>
  <sheetViews>
    <sheetView showGridLines="0" workbookViewId="0">
      <selection activeCell="B29" sqref="B29"/>
    </sheetView>
  </sheetViews>
  <sheetFormatPr defaultColWidth="4.7109375" defaultRowHeight="15" x14ac:dyDescent="0.25"/>
  <cols>
    <col min="1" max="1" width="4.7109375" style="1"/>
    <col min="2" max="2" width="29.7109375" style="1" customWidth="1"/>
    <col min="3" max="4" width="16.7109375" style="1" customWidth="1"/>
    <col min="5" max="5" width="18.7109375" style="1" customWidth="1"/>
    <col min="6" max="16384" width="4.7109375" style="1"/>
  </cols>
  <sheetData>
    <row r="3" spans="2:5" ht="45" x14ac:dyDescent="0.25">
      <c r="B3" s="45" t="s">
        <v>139</v>
      </c>
      <c r="C3" s="45" t="s">
        <v>154</v>
      </c>
      <c r="D3" s="45" t="s">
        <v>153</v>
      </c>
      <c r="E3" s="45" t="s">
        <v>140</v>
      </c>
    </row>
    <row r="4" spans="2:5" x14ac:dyDescent="0.25">
      <c r="B4" s="46" t="s">
        <v>145</v>
      </c>
      <c r="C4" s="46" t="s">
        <v>151</v>
      </c>
      <c r="D4" s="46" t="s">
        <v>142</v>
      </c>
      <c r="E4" s="46" t="s">
        <v>141</v>
      </c>
    </row>
    <row r="5" spans="2:5" x14ac:dyDescent="0.25">
      <c r="B5" s="47" t="s">
        <v>146</v>
      </c>
      <c r="C5" s="47" t="s">
        <v>150</v>
      </c>
      <c r="D5" s="47" t="s">
        <v>142</v>
      </c>
      <c r="E5" s="47" t="s">
        <v>142</v>
      </c>
    </row>
    <row r="6" spans="2:5" x14ac:dyDescent="0.25">
      <c r="B6" s="47" t="s">
        <v>147</v>
      </c>
      <c r="C6" s="47" t="s">
        <v>151</v>
      </c>
      <c r="D6" s="47" t="s">
        <v>142</v>
      </c>
      <c r="E6" s="47" t="s">
        <v>143</v>
      </c>
    </row>
    <row r="7" spans="2:5" ht="30" x14ac:dyDescent="0.25">
      <c r="B7" s="47" t="s">
        <v>148</v>
      </c>
      <c r="C7" s="47" t="s">
        <v>149</v>
      </c>
      <c r="D7" s="47" t="s">
        <v>152</v>
      </c>
      <c r="E7" s="47" t="s">
        <v>144</v>
      </c>
    </row>
    <row r="8" spans="2:5" ht="30" x14ac:dyDescent="0.25">
      <c r="B8" s="47" t="s">
        <v>126</v>
      </c>
      <c r="C8" s="47" t="s">
        <v>149</v>
      </c>
      <c r="D8" s="47" t="s">
        <v>152</v>
      </c>
      <c r="E8" s="47"/>
    </row>
    <row r="10" spans="2:5" ht="15" customHeight="1" x14ac:dyDescent="0.25"/>
    <row r="11" spans="2:5" x14ac:dyDescent="0.25">
      <c r="B11" s="48" t="s">
        <v>155</v>
      </c>
    </row>
    <row r="15" spans="2:5" x14ac:dyDescent="0.25">
      <c r="B15" s="1" t="s">
        <v>158</v>
      </c>
      <c r="C15" s="1" t="s">
        <v>157</v>
      </c>
    </row>
    <row r="16" spans="2:5" x14ac:dyDescent="0.25">
      <c r="B16" s="1" t="s">
        <v>156</v>
      </c>
      <c r="C16" s="1" t="s">
        <v>159</v>
      </c>
    </row>
    <row r="17" spans="2:3" x14ac:dyDescent="0.25">
      <c r="B17" s="1" t="s">
        <v>160</v>
      </c>
      <c r="C17" s="1" t="s">
        <v>157</v>
      </c>
    </row>
    <row r="18" spans="2:3" x14ac:dyDescent="0.25">
      <c r="B18" s="1" t="s">
        <v>161</v>
      </c>
      <c r="C18" s="1" t="s">
        <v>162</v>
      </c>
    </row>
    <row r="19" spans="2:3" x14ac:dyDescent="0.25">
      <c r="B19" s="1" t="s">
        <v>164</v>
      </c>
      <c r="C19" s="1" t="s">
        <v>163</v>
      </c>
    </row>
  </sheetData>
  <hyperlinks>
    <hyperlink ref="B11" r:id="rId1" xr:uid="{00000000-0004-0000-0400-000000000000}"/>
  </hyperlinks>
  <pageMargins left="0.7" right="0.7" top="0.75" bottom="0.75" header="0.3" footer="0.3"/>
  <pageSetup orientation="portrait" horizontalDpi="1200" verticalDpi="12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C00000"/>
  </sheetPr>
  <dimension ref="B2:D31"/>
  <sheetViews>
    <sheetView showGridLines="0" workbookViewId="0">
      <selection activeCell="B29" sqref="B29"/>
    </sheetView>
  </sheetViews>
  <sheetFormatPr defaultColWidth="4.7109375" defaultRowHeight="15" x14ac:dyDescent="0.25"/>
  <cols>
    <col min="1" max="1" width="4.7109375" style="1"/>
    <col min="2" max="2" width="28.7109375" style="1" customWidth="1"/>
    <col min="3" max="4" width="8.7109375" style="1" customWidth="1"/>
    <col min="5" max="16384" width="4.7109375" style="1"/>
  </cols>
  <sheetData>
    <row r="2" spans="2:4" x14ac:dyDescent="0.25">
      <c r="B2" s="44"/>
      <c r="C2" s="44"/>
    </row>
    <row r="3" spans="2:4" ht="30" x14ac:dyDescent="0.25">
      <c r="B3" s="41" t="s">
        <v>45</v>
      </c>
      <c r="C3" s="42" t="s">
        <v>49</v>
      </c>
      <c r="D3" s="42" t="s">
        <v>50</v>
      </c>
    </row>
    <row r="5" spans="2:4" x14ac:dyDescent="0.25">
      <c r="B5" s="24" t="s">
        <v>46</v>
      </c>
      <c r="C5" s="24">
        <v>210</v>
      </c>
      <c r="D5" s="24">
        <v>250</v>
      </c>
    </row>
    <row r="6" spans="2:4" x14ac:dyDescent="0.25">
      <c r="B6" s="24" t="s">
        <v>47</v>
      </c>
      <c r="C6" s="24">
        <v>210</v>
      </c>
      <c r="D6" s="24">
        <v>330</v>
      </c>
    </row>
    <row r="7" spans="2:4" x14ac:dyDescent="0.25">
      <c r="B7" s="24" t="s">
        <v>48</v>
      </c>
      <c r="C7" s="24">
        <v>40</v>
      </c>
      <c r="D7" s="24">
        <v>70</v>
      </c>
    </row>
    <row r="8" spans="2:4" x14ac:dyDescent="0.25">
      <c r="B8" s="25" t="s">
        <v>131</v>
      </c>
      <c r="C8" s="25">
        <v>4</v>
      </c>
      <c r="D8" s="25">
        <v>4</v>
      </c>
    </row>
    <row r="9" spans="2:4" x14ac:dyDescent="0.25">
      <c r="B9" s="43" t="s">
        <v>133</v>
      </c>
      <c r="C9" s="43">
        <f>SUM(C5:C8)</f>
        <v>464</v>
      </c>
      <c r="D9" s="43">
        <f>SUM(D5:D8)</f>
        <v>654</v>
      </c>
    </row>
    <row r="10" spans="2:4" ht="15" customHeight="1" x14ac:dyDescent="0.25">
      <c r="B10" s="24"/>
      <c r="C10" s="24"/>
      <c r="D10" s="24"/>
    </row>
    <row r="11" spans="2:4" x14ac:dyDescent="0.25">
      <c r="B11" s="24" t="s">
        <v>132</v>
      </c>
      <c r="C11" s="24">
        <v>400</v>
      </c>
      <c r="D11" s="24">
        <v>3000</v>
      </c>
    </row>
    <row r="12" spans="2:4" x14ac:dyDescent="0.25">
      <c r="B12" s="24"/>
      <c r="C12" s="24"/>
      <c r="D12" s="24"/>
    </row>
    <row r="13" spans="2:4" x14ac:dyDescent="0.25">
      <c r="B13" s="43" t="s">
        <v>134</v>
      </c>
      <c r="C13" s="43">
        <f>SUM(C9,C11)</f>
        <v>864</v>
      </c>
      <c r="D13" s="43">
        <f>SUM(D9,D11)</f>
        <v>3654</v>
      </c>
    </row>
    <row r="20" spans="2:4" x14ac:dyDescent="0.25">
      <c r="B20" s="1" t="s">
        <v>40</v>
      </c>
    </row>
    <row r="21" spans="2:4" x14ac:dyDescent="0.25">
      <c r="B21" s="1" t="s">
        <v>41</v>
      </c>
      <c r="D21" s="1" t="s">
        <v>42</v>
      </c>
    </row>
    <row r="22" spans="2:4" x14ac:dyDescent="0.25">
      <c r="B22" s="1" t="s">
        <v>43</v>
      </c>
      <c r="D22" s="1" t="s">
        <v>44</v>
      </c>
    </row>
    <row r="26" spans="2:4" x14ac:dyDescent="0.25">
      <c r="B26" s="1" t="s">
        <v>55</v>
      </c>
    </row>
    <row r="28" spans="2:4" x14ac:dyDescent="0.25">
      <c r="B28" s="1" t="s">
        <v>135</v>
      </c>
      <c r="C28" s="1">
        <v>2.7</v>
      </c>
      <c r="D28" s="1">
        <v>11.8</v>
      </c>
    </row>
    <row r="29" spans="2:4" x14ac:dyDescent="0.25">
      <c r="B29" s="1" t="s">
        <v>136</v>
      </c>
    </row>
    <row r="30" spans="2:4" x14ac:dyDescent="0.25">
      <c r="B30" t="s">
        <v>137</v>
      </c>
      <c r="D30" s="1">
        <v>1000</v>
      </c>
    </row>
    <row r="31" spans="2:4" x14ac:dyDescent="0.25">
      <c r="B31" t="s">
        <v>138</v>
      </c>
      <c r="D31" s="1">
        <v>500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0" tint="-0.249977111117893"/>
  </sheetPr>
  <dimension ref="A9"/>
  <sheetViews>
    <sheetView showGridLines="0" workbookViewId="0">
      <selection activeCell="B29" sqref="B29"/>
    </sheetView>
  </sheetViews>
  <sheetFormatPr defaultColWidth="4.7109375" defaultRowHeight="15" x14ac:dyDescent="0.25"/>
  <cols>
    <col min="1" max="16384" width="4.7109375" style="1"/>
  </cols>
  <sheetData>
    <row r="9" ht="15" customHeight="1" x14ac:dyDescent="0.25"/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BOM</vt:lpstr>
      <vt:lpstr>config</vt:lpstr>
      <vt:lpstr>chassis</vt:lpstr>
      <vt:lpstr>controller</vt:lpstr>
      <vt:lpstr>RPi_power</vt:lpstr>
      <vt:lpstr>power</vt:lpstr>
      <vt:lpstr>tmpl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2019-11-16T21:42:33Z</dcterms:modified>
</cp:coreProperties>
</file>