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a Investimentos\Documents\Facul2022\puc\Facul2022\bd\"/>
    </mc:Choice>
  </mc:AlternateContent>
  <xr:revisionPtr revIDLastSave="0" documentId="8_{FAE1BD24-5C84-4A84-A3C1-259E24759E4A}" xr6:coauthVersionLast="47" xr6:coauthVersionMax="47" xr10:uidLastSave="{00000000-0000-0000-0000-000000000000}"/>
  <bookViews>
    <workbookView xWindow="20370" yWindow="-120" windowWidth="19440" windowHeight="14880" xr2:uid="{0248D98F-16C2-48B6-B11D-59FE06C62B88}"/>
  </bookViews>
  <sheets>
    <sheet name="BD_10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4" i="1" l="1"/>
  <c r="R29" i="1"/>
  <c r="R30" i="1"/>
  <c r="R31" i="1"/>
  <c r="R36" i="1"/>
  <c r="R37" i="1"/>
  <c r="R39" i="1"/>
  <c r="R40" i="1"/>
  <c r="R19" i="1"/>
  <c r="Q24" i="1"/>
  <c r="Q29" i="1"/>
  <c r="Q30" i="1"/>
  <c r="Q31" i="1"/>
  <c r="Q36" i="1"/>
  <c r="Q37" i="1"/>
  <c r="Q39" i="1"/>
  <c r="Q40" i="1"/>
  <c r="Q19" i="1"/>
  <c r="P24" i="1"/>
  <c r="P29" i="1"/>
  <c r="P30" i="1"/>
  <c r="P31" i="1"/>
  <c r="P36" i="1"/>
  <c r="P37" i="1"/>
  <c r="P39" i="1"/>
  <c r="P40" i="1"/>
  <c r="P19" i="1"/>
  <c r="L19" i="1"/>
  <c r="O24" i="1"/>
  <c r="O29" i="1"/>
  <c r="O30" i="1"/>
  <c r="O31" i="1"/>
  <c r="O36" i="1"/>
  <c r="O37" i="1"/>
  <c r="O39" i="1"/>
  <c r="O40" i="1"/>
  <c r="O19" i="1"/>
  <c r="K19" i="1"/>
  <c r="N24" i="1"/>
  <c r="N29" i="1"/>
  <c r="N30" i="1"/>
  <c r="N31" i="1"/>
  <c r="N36" i="1"/>
  <c r="N37" i="1"/>
  <c r="N39" i="1"/>
  <c r="N40" i="1"/>
  <c r="J19" i="1"/>
  <c r="M24" i="1"/>
  <c r="M29" i="1"/>
  <c r="M30" i="1"/>
  <c r="M31" i="1"/>
  <c r="M36" i="1"/>
  <c r="M37" i="1"/>
  <c r="M39" i="1"/>
  <c r="M40" i="1"/>
  <c r="L24" i="1"/>
  <c r="L29" i="1"/>
  <c r="L30" i="1"/>
  <c r="L31" i="1"/>
  <c r="L36" i="1"/>
  <c r="L37" i="1"/>
  <c r="L39" i="1"/>
  <c r="L40" i="1"/>
  <c r="F4" i="1"/>
  <c r="F6" i="1"/>
  <c r="F7" i="1"/>
  <c r="F8" i="1"/>
  <c r="F9" i="1"/>
  <c r="F10" i="1"/>
  <c r="F11" i="1"/>
  <c r="H11" i="1" s="1"/>
  <c r="F13" i="1"/>
  <c r="F14" i="1"/>
  <c r="F15" i="1"/>
  <c r="F17" i="1"/>
  <c r="F18" i="1"/>
  <c r="F19" i="1"/>
  <c r="H19" i="1" s="1"/>
  <c r="F21" i="1"/>
  <c r="F22" i="1"/>
  <c r="F23" i="1"/>
  <c r="F24" i="1"/>
  <c r="F26" i="1"/>
  <c r="F27" i="1"/>
  <c r="F28" i="1"/>
  <c r="F29" i="1"/>
  <c r="F30" i="1"/>
  <c r="F31" i="1"/>
  <c r="F33" i="1"/>
  <c r="F34" i="1"/>
  <c r="F35" i="1"/>
  <c r="F36" i="1"/>
  <c r="F37" i="1"/>
  <c r="F39" i="1"/>
  <c r="F40" i="1"/>
  <c r="F3" i="1"/>
  <c r="H3" i="1" s="1"/>
  <c r="K24" i="1"/>
  <c r="K29" i="1"/>
  <c r="K30" i="1"/>
  <c r="K31" i="1"/>
  <c r="K36" i="1"/>
  <c r="K37" i="1"/>
  <c r="K39" i="1"/>
  <c r="K40" i="1"/>
  <c r="E36" i="1"/>
  <c r="G36" i="1" s="1"/>
  <c r="H36" i="1"/>
  <c r="E37" i="1"/>
  <c r="G37" i="1" s="1"/>
  <c r="H37" i="1"/>
  <c r="E39" i="1"/>
  <c r="G39" i="1" s="1"/>
  <c r="E40" i="1"/>
  <c r="G40" i="1" s="1"/>
  <c r="E31" i="1"/>
  <c r="H31" i="1" s="1"/>
  <c r="E30" i="1"/>
  <c r="H30" i="1" s="1"/>
  <c r="E29" i="1"/>
  <c r="G29" i="1" s="1"/>
  <c r="E24" i="1"/>
  <c r="G24" i="1" s="1"/>
  <c r="E19" i="1"/>
  <c r="G19" i="1" s="1"/>
  <c r="E23" i="1"/>
  <c r="G23" i="1" s="1"/>
  <c r="E26" i="1"/>
  <c r="H26" i="1" s="1"/>
  <c r="E27" i="1"/>
  <c r="G27" i="1" s="1"/>
  <c r="E28" i="1"/>
  <c r="H28" i="1" s="1"/>
  <c r="E33" i="1"/>
  <c r="H33" i="1" s="1"/>
  <c r="E34" i="1"/>
  <c r="G34" i="1" s="1"/>
  <c r="E35" i="1"/>
  <c r="E21" i="1"/>
  <c r="H21" i="1" s="1"/>
  <c r="E22" i="1"/>
  <c r="H22" i="1" s="1"/>
  <c r="E17" i="1"/>
  <c r="G17" i="1" s="1"/>
  <c r="E18" i="1"/>
  <c r="G18" i="1" s="1"/>
  <c r="H13" i="1"/>
  <c r="H14" i="1"/>
  <c r="H15" i="1"/>
  <c r="H4" i="1"/>
  <c r="E13" i="1"/>
  <c r="G13" i="1" s="1"/>
  <c r="E14" i="1"/>
  <c r="G14" i="1" s="1"/>
  <c r="E15" i="1"/>
  <c r="G15" i="1" s="1"/>
  <c r="G11" i="1"/>
  <c r="E6" i="1"/>
  <c r="H6" i="1" s="1"/>
  <c r="E7" i="1"/>
  <c r="G7" i="1" s="1"/>
  <c r="E8" i="1"/>
  <c r="G8" i="1" s="1"/>
  <c r="E9" i="1"/>
  <c r="G9" i="1" s="1"/>
  <c r="E10" i="1"/>
  <c r="G10" i="1" s="1"/>
  <c r="E11" i="1"/>
  <c r="H2" i="1"/>
  <c r="E4" i="1"/>
  <c r="G4" i="1" s="1"/>
  <c r="E3" i="1"/>
  <c r="G3" i="1" s="1"/>
  <c r="H35" i="1" l="1"/>
  <c r="J31" i="1"/>
  <c r="J30" i="1"/>
  <c r="J37" i="1"/>
  <c r="G6" i="1"/>
  <c r="J36" i="1"/>
  <c r="G31" i="1"/>
  <c r="G30" i="1"/>
  <c r="H10" i="1"/>
  <c r="H18" i="1"/>
  <c r="H9" i="1"/>
  <c r="H17" i="1"/>
  <c r="G22" i="1"/>
  <c r="H8" i="1"/>
  <c r="H7" i="1"/>
  <c r="H27" i="1"/>
  <c r="H34" i="1"/>
  <c r="H23" i="1"/>
  <c r="G35" i="1"/>
  <c r="G33" i="1"/>
  <c r="G28" i="1"/>
  <c r="G26" i="1"/>
  <c r="G21" i="1"/>
  <c r="N19" i="1" l="1"/>
  <c r="M19" i="1"/>
  <c r="H29" i="1"/>
  <c r="J29" i="1"/>
  <c r="H39" i="1"/>
  <c r="H41" i="1" s="1"/>
  <c r="J39" i="1"/>
  <c r="H24" i="1"/>
  <c r="J24" i="1"/>
  <c r="H40" i="1"/>
  <c r="J40" i="1"/>
</calcChain>
</file>

<file path=xl/sharedStrings.xml><?xml version="1.0" encoding="utf-8"?>
<sst xmlns="http://schemas.openxmlformats.org/spreadsheetml/2006/main" count="73" uniqueCount="65">
  <si>
    <t>ATORES:</t>
  </si>
  <si>
    <t>Código</t>
  </si>
  <si>
    <t>Nome</t>
  </si>
  <si>
    <t>n</t>
  </si>
  <si>
    <t>r</t>
  </si>
  <si>
    <t>t</t>
  </si>
  <si>
    <t>F</t>
  </si>
  <si>
    <t>B</t>
  </si>
  <si>
    <t>U</t>
  </si>
  <si>
    <t>n: registros</t>
  </si>
  <si>
    <t>r: tamanho do atributo</t>
  </si>
  <si>
    <t>t: tam. Bloco de disco</t>
  </si>
  <si>
    <t>F: blocagem</t>
  </si>
  <si>
    <t>B: n° de blocos</t>
  </si>
  <si>
    <t>U: espaço disperdiçado</t>
  </si>
  <si>
    <t>Clientes:</t>
  </si>
  <si>
    <t>CPF</t>
  </si>
  <si>
    <t>Endereço</t>
  </si>
  <si>
    <t>Telefone</t>
  </si>
  <si>
    <t>DataNascimento</t>
  </si>
  <si>
    <t>Sexo</t>
  </si>
  <si>
    <t>Filmes:</t>
  </si>
  <si>
    <t>Gênero</t>
  </si>
  <si>
    <t>Funcionários:</t>
  </si>
  <si>
    <t>Mídias:</t>
  </si>
  <si>
    <t>Identificador</t>
  </si>
  <si>
    <t>Tipo</t>
  </si>
  <si>
    <t>PrecoDiário</t>
  </si>
  <si>
    <t>Aluguel:</t>
  </si>
  <si>
    <t>DataLocação</t>
  </si>
  <si>
    <t>DataDevolução</t>
  </si>
  <si>
    <t>ValorPagar</t>
  </si>
  <si>
    <t>Pagamentos:</t>
  </si>
  <si>
    <t>Data</t>
  </si>
  <si>
    <t>Valor</t>
  </si>
  <si>
    <t>AtoresEmFilmes:</t>
  </si>
  <si>
    <t>CPF_Supervisor</t>
  </si>
  <si>
    <t>CodFilmes</t>
  </si>
  <si>
    <t>CPF_Cliente</t>
  </si>
  <si>
    <t>ID_Mídia</t>
  </si>
  <si>
    <t>CPF_Funcionário</t>
  </si>
  <si>
    <t>CodFilme</t>
  </si>
  <si>
    <t>CodAtor</t>
  </si>
  <si>
    <t>P: ponteiro para blocos</t>
  </si>
  <si>
    <t>P</t>
  </si>
  <si>
    <t>A</t>
  </si>
  <si>
    <t>Fp</t>
  </si>
  <si>
    <t>Bp</t>
  </si>
  <si>
    <t>Sp</t>
  </si>
  <si>
    <t>Ap</t>
  </si>
  <si>
    <t>Espaço</t>
  </si>
  <si>
    <t>Fs</t>
  </si>
  <si>
    <t>Bs</t>
  </si>
  <si>
    <t>Ss</t>
  </si>
  <si>
    <t>As</t>
  </si>
  <si>
    <t>A:acesso a blocos de disco</t>
  </si>
  <si>
    <t>Sp: espaço primario</t>
  </si>
  <si>
    <t>Bp: n° de blocos primaria</t>
  </si>
  <si>
    <t>Fp: blocagem primaria</t>
  </si>
  <si>
    <t>Ap: acesso a blocos de disco pr.</t>
  </si>
  <si>
    <t>Fs: blocagem secundario</t>
  </si>
  <si>
    <t>Bs: n° de blocos secundario</t>
  </si>
  <si>
    <t>Ss: espaço secundario</t>
  </si>
  <si>
    <t>As: acesso a blocos de disco sec.</t>
  </si>
  <si>
    <t>INFORMAÇÕES ÚTEIS: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</si>
</sst>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4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84D5-8144-4A46-AAE1-01C2C54E45EF}">
  <dimension ref="A1:W46"/>
  <sheetViews>
    <sheetView tabSelected="1" zoomScale="80" zoomScaleNormal="80" workbookViewId="0">
      <selection activeCell="O10" sqref="O10"/>
    </sheetView>
  </sheetViews>
  <sheetFormatPr defaultRowHeight="15" x14ac:dyDescent="0.25"/>
  <cols>
    <col min="1" max="1" width="17" customWidth="1"/>
    <col min="8" max="8" width="11.28515625" customWidth="1"/>
    <col min="9" max="9" width="7.28515625" customWidth="1"/>
    <col min="10" max="10" width="8.5703125" customWidth="1"/>
    <col min="19" max="19" width="7.5703125" customWidth="1"/>
    <col min="23" max="23" width="7.140625" customWidth="1"/>
    <col min="24" max="24" width="9.140625" customWidth="1"/>
  </cols>
  <sheetData>
    <row r="1" spans="1:23" x14ac:dyDescent="0.25">
      <c r="A1" s="1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50</v>
      </c>
      <c r="I1" s="10" t="s">
        <v>44</v>
      </c>
      <c r="J1" s="10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51</v>
      </c>
      <c r="P1" s="13" t="s">
        <v>52</v>
      </c>
      <c r="Q1" s="13" t="s">
        <v>53</v>
      </c>
      <c r="R1" s="13" t="s">
        <v>54</v>
      </c>
      <c r="S1" s="1"/>
    </row>
    <row r="2" spans="1:23" x14ac:dyDescent="0.25">
      <c r="A2" s="5" t="s">
        <v>0</v>
      </c>
      <c r="B2" s="5">
        <v>10000</v>
      </c>
      <c r="C2" s="5"/>
      <c r="D2" s="5">
        <v>2</v>
      </c>
      <c r="E2" s="5"/>
      <c r="F2" s="5"/>
      <c r="G2" s="5"/>
      <c r="H2" s="6">
        <f>PRODUCT(F2,D2)</f>
        <v>2</v>
      </c>
      <c r="I2" s="5"/>
      <c r="J2" s="5"/>
      <c r="K2" s="5"/>
      <c r="L2" s="5"/>
      <c r="M2" s="5"/>
      <c r="N2" s="5"/>
      <c r="O2" s="5"/>
      <c r="P2" s="5"/>
      <c r="Q2" s="5"/>
      <c r="R2" s="5"/>
      <c r="T2" s="15" t="s">
        <v>64</v>
      </c>
      <c r="U2" s="14"/>
      <c r="V2" s="14"/>
      <c r="W2" s="14"/>
    </row>
    <row r="3" spans="1:23" x14ac:dyDescent="0.25">
      <c r="A3" t="s">
        <v>1</v>
      </c>
      <c r="B3">
        <v>10000</v>
      </c>
      <c r="C3">
        <v>16</v>
      </c>
      <c r="D3">
        <v>2</v>
      </c>
      <c r="E3">
        <f>INT(PRODUCT(D3,1024)/C3)</f>
        <v>128</v>
      </c>
      <c r="F3">
        <f>ROUNDUP(B3/E3,0)</f>
        <v>79</v>
      </c>
      <c r="G3">
        <f>PRODUCT(D3,1024)-PRODUCT(E3,C3)</f>
        <v>0</v>
      </c>
      <c r="H3" s="1">
        <f t="shared" ref="H3:H19" si="0">PRODUCT(F3,D3)</f>
        <v>158</v>
      </c>
      <c r="I3" s="1"/>
      <c r="K3" s="12"/>
      <c r="L3" s="12"/>
      <c r="M3" s="12"/>
      <c r="N3" s="12"/>
      <c r="T3" s="2" t="s">
        <v>9</v>
      </c>
      <c r="U3" s="3"/>
      <c r="V3" s="3"/>
      <c r="W3" s="3"/>
    </row>
    <row r="4" spans="1:23" x14ac:dyDescent="0.25">
      <c r="A4" t="s">
        <v>2</v>
      </c>
      <c r="B4">
        <v>10000</v>
      </c>
      <c r="C4">
        <v>160</v>
      </c>
      <c r="D4">
        <v>2</v>
      </c>
      <c r="E4">
        <f t="shared" ref="E4:E19" si="1">INT(PRODUCT(D4,1024)/C4)</f>
        <v>12</v>
      </c>
      <c r="F4">
        <f t="shared" ref="F4:F40" si="2">ROUNDUP(B4/E4,0)</f>
        <v>834</v>
      </c>
      <c r="G4">
        <f>PRODUCT(D4,1024)-PRODUCT(E4,C4)</f>
        <v>128</v>
      </c>
      <c r="H4" s="1">
        <f t="shared" si="0"/>
        <v>1668</v>
      </c>
      <c r="I4" s="1"/>
      <c r="K4" s="12"/>
      <c r="L4" s="12"/>
      <c r="M4" s="12"/>
      <c r="N4" s="12"/>
      <c r="T4" s="4" t="s">
        <v>10</v>
      </c>
      <c r="U4" s="4"/>
      <c r="V4" s="4"/>
      <c r="W4" s="4"/>
    </row>
    <row r="5" spans="1:23" x14ac:dyDescent="0.25">
      <c r="A5" s="5" t="s">
        <v>15</v>
      </c>
      <c r="B5" s="5">
        <v>100000</v>
      </c>
      <c r="C5" s="5"/>
      <c r="D5" s="5">
        <v>2</v>
      </c>
      <c r="E5" s="5"/>
      <c r="F5" s="5"/>
      <c r="G5" s="5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T5" s="4" t="s">
        <v>11</v>
      </c>
      <c r="U5" s="4"/>
      <c r="V5" s="4"/>
      <c r="W5" s="4"/>
    </row>
    <row r="6" spans="1:23" x14ac:dyDescent="0.25">
      <c r="A6" t="s">
        <v>16</v>
      </c>
      <c r="B6">
        <v>100000</v>
      </c>
      <c r="C6">
        <v>11</v>
      </c>
      <c r="D6">
        <v>2</v>
      </c>
      <c r="E6">
        <f t="shared" si="1"/>
        <v>186</v>
      </c>
      <c r="F6">
        <f t="shared" si="2"/>
        <v>538</v>
      </c>
      <c r="G6">
        <f t="shared" ref="G6:G19" si="3">PRODUCT(D6,1024)-PRODUCT(E6,C6)</f>
        <v>2</v>
      </c>
      <c r="H6" s="1">
        <f t="shared" si="0"/>
        <v>1076</v>
      </c>
      <c r="I6" s="1"/>
      <c r="K6" s="12"/>
      <c r="L6" s="12"/>
      <c r="M6" s="12"/>
      <c r="N6" s="12"/>
      <c r="T6" s="4" t="s">
        <v>12</v>
      </c>
      <c r="U6" s="4"/>
      <c r="V6" s="4"/>
      <c r="W6" s="4"/>
    </row>
    <row r="7" spans="1:23" x14ac:dyDescent="0.25">
      <c r="A7" t="s">
        <v>2</v>
      </c>
      <c r="B7">
        <v>100000</v>
      </c>
      <c r="C7">
        <v>160</v>
      </c>
      <c r="D7">
        <v>2</v>
      </c>
      <c r="E7">
        <f t="shared" si="1"/>
        <v>12</v>
      </c>
      <c r="F7">
        <f t="shared" si="2"/>
        <v>8334</v>
      </c>
      <c r="G7">
        <f t="shared" si="3"/>
        <v>128</v>
      </c>
      <c r="H7" s="1">
        <f t="shared" si="0"/>
        <v>16668</v>
      </c>
      <c r="I7" s="1"/>
      <c r="K7" s="12"/>
      <c r="L7" s="12"/>
      <c r="M7" s="12"/>
      <c r="N7" s="12"/>
      <c r="T7" s="4" t="s">
        <v>13</v>
      </c>
      <c r="U7" s="4"/>
      <c r="V7" s="4"/>
      <c r="W7" s="4"/>
    </row>
    <row r="8" spans="1:23" x14ac:dyDescent="0.25">
      <c r="A8" t="s">
        <v>17</v>
      </c>
      <c r="B8">
        <v>100000</v>
      </c>
      <c r="C8">
        <v>200</v>
      </c>
      <c r="D8">
        <v>2</v>
      </c>
      <c r="E8">
        <f t="shared" si="1"/>
        <v>10</v>
      </c>
      <c r="F8">
        <f t="shared" si="2"/>
        <v>10000</v>
      </c>
      <c r="G8">
        <f t="shared" si="3"/>
        <v>48</v>
      </c>
      <c r="H8" s="1">
        <f t="shared" si="0"/>
        <v>20000</v>
      </c>
      <c r="I8" s="1"/>
      <c r="T8" s="4" t="s">
        <v>14</v>
      </c>
      <c r="U8" s="4"/>
      <c r="V8" s="4"/>
      <c r="W8" s="4"/>
    </row>
    <row r="9" spans="1:23" x14ac:dyDescent="0.25">
      <c r="A9" t="s">
        <v>18</v>
      </c>
      <c r="B9">
        <v>100000</v>
      </c>
      <c r="C9">
        <v>16</v>
      </c>
      <c r="D9">
        <v>2</v>
      </c>
      <c r="E9">
        <f t="shared" si="1"/>
        <v>128</v>
      </c>
      <c r="F9">
        <f t="shared" si="2"/>
        <v>782</v>
      </c>
      <c r="G9">
        <f t="shared" si="3"/>
        <v>0</v>
      </c>
      <c r="H9" s="1">
        <f t="shared" si="0"/>
        <v>1564</v>
      </c>
      <c r="I9" s="1"/>
      <c r="T9" s="4" t="s">
        <v>43</v>
      </c>
      <c r="U9" s="4"/>
      <c r="V9" s="4"/>
      <c r="W9" s="14"/>
    </row>
    <row r="10" spans="1:23" x14ac:dyDescent="0.25">
      <c r="A10" t="s">
        <v>19</v>
      </c>
      <c r="B10">
        <v>100000</v>
      </c>
      <c r="C10">
        <v>12</v>
      </c>
      <c r="D10">
        <v>2</v>
      </c>
      <c r="E10">
        <f t="shared" si="1"/>
        <v>170</v>
      </c>
      <c r="F10">
        <f t="shared" si="2"/>
        <v>589</v>
      </c>
      <c r="G10">
        <f t="shared" si="3"/>
        <v>8</v>
      </c>
      <c r="H10" s="1">
        <f t="shared" si="0"/>
        <v>1178</v>
      </c>
      <c r="I10" s="1"/>
      <c r="T10" s="14" t="s">
        <v>55</v>
      </c>
      <c r="U10" s="14"/>
      <c r="V10" s="14"/>
      <c r="W10" s="14"/>
    </row>
    <row r="11" spans="1:23" x14ac:dyDescent="0.25">
      <c r="A11" t="s">
        <v>20</v>
      </c>
      <c r="B11">
        <v>100000</v>
      </c>
      <c r="C11">
        <v>1</v>
      </c>
      <c r="D11">
        <v>2</v>
      </c>
      <c r="E11">
        <f t="shared" si="1"/>
        <v>2048</v>
      </c>
      <c r="F11">
        <f t="shared" si="2"/>
        <v>49</v>
      </c>
      <c r="G11">
        <f t="shared" si="3"/>
        <v>0</v>
      </c>
      <c r="H11" s="1">
        <f t="shared" si="0"/>
        <v>98</v>
      </c>
      <c r="I11" s="1"/>
      <c r="T11" s="14" t="s">
        <v>58</v>
      </c>
      <c r="U11" s="14"/>
      <c r="V11" s="14"/>
      <c r="W11" s="14"/>
    </row>
    <row r="12" spans="1:23" x14ac:dyDescent="0.25">
      <c r="A12" s="5" t="s">
        <v>21</v>
      </c>
      <c r="B12" s="5">
        <v>2000000</v>
      </c>
      <c r="C12" s="5"/>
      <c r="D12" s="5">
        <v>2</v>
      </c>
      <c r="E12" s="5"/>
      <c r="F12" s="5"/>
      <c r="G12" s="5"/>
      <c r="H12" s="6"/>
      <c r="I12" s="5"/>
      <c r="J12" s="5"/>
      <c r="K12" s="5"/>
      <c r="L12" s="5"/>
      <c r="M12" s="5"/>
      <c r="N12" s="5"/>
      <c r="O12" s="5"/>
      <c r="P12" s="5"/>
      <c r="Q12" s="5"/>
      <c r="R12" s="5"/>
      <c r="T12" s="14" t="s">
        <v>57</v>
      </c>
      <c r="U12" s="14"/>
      <c r="V12" s="14"/>
      <c r="W12" s="14"/>
    </row>
    <row r="13" spans="1:23" x14ac:dyDescent="0.25">
      <c r="A13" t="s">
        <v>1</v>
      </c>
      <c r="B13">
        <v>2000000</v>
      </c>
      <c r="C13">
        <v>16</v>
      </c>
      <c r="D13">
        <v>2</v>
      </c>
      <c r="E13">
        <f t="shared" si="1"/>
        <v>128</v>
      </c>
      <c r="F13">
        <f t="shared" si="2"/>
        <v>15625</v>
      </c>
      <c r="G13">
        <f t="shared" si="3"/>
        <v>0</v>
      </c>
      <c r="H13" s="1">
        <f t="shared" si="0"/>
        <v>31250</v>
      </c>
      <c r="T13" s="14" t="s">
        <v>56</v>
      </c>
      <c r="U13" s="14"/>
      <c r="V13" s="14"/>
      <c r="W13" s="14"/>
    </row>
    <row r="14" spans="1:23" x14ac:dyDescent="0.25">
      <c r="A14" t="s">
        <v>2</v>
      </c>
      <c r="B14">
        <v>2000000</v>
      </c>
      <c r="C14">
        <v>160</v>
      </c>
      <c r="D14">
        <v>2</v>
      </c>
      <c r="E14">
        <f t="shared" si="1"/>
        <v>12</v>
      </c>
      <c r="F14">
        <f t="shared" si="2"/>
        <v>166667</v>
      </c>
      <c r="G14">
        <f t="shared" si="3"/>
        <v>128</v>
      </c>
      <c r="H14" s="1">
        <f t="shared" si="0"/>
        <v>333334</v>
      </c>
      <c r="T14" s="14" t="s">
        <v>59</v>
      </c>
      <c r="U14" s="14"/>
      <c r="V14" s="14"/>
      <c r="W14" s="14"/>
    </row>
    <row r="15" spans="1:23" x14ac:dyDescent="0.25">
      <c r="A15" t="s">
        <v>22</v>
      </c>
      <c r="B15">
        <v>2000000</v>
      </c>
      <c r="C15">
        <v>80</v>
      </c>
      <c r="D15">
        <v>2</v>
      </c>
      <c r="E15">
        <f t="shared" si="1"/>
        <v>25</v>
      </c>
      <c r="F15">
        <f t="shared" si="2"/>
        <v>80000</v>
      </c>
      <c r="G15">
        <f t="shared" si="3"/>
        <v>48</v>
      </c>
      <c r="H15" s="1">
        <f t="shared" si="0"/>
        <v>160000</v>
      </c>
      <c r="T15" s="14" t="s">
        <v>60</v>
      </c>
      <c r="U15" s="14"/>
      <c r="V15" s="14"/>
      <c r="W15" s="14"/>
    </row>
    <row r="16" spans="1:23" x14ac:dyDescent="0.25">
      <c r="A16" s="5" t="s">
        <v>23</v>
      </c>
      <c r="B16" s="5">
        <v>3500</v>
      </c>
      <c r="C16" s="5"/>
      <c r="D16" s="5">
        <v>2</v>
      </c>
      <c r="E16" s="5"/>
      <c r="F16" s="5"/>
      <c r="G16" s="5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T16" s="14" t="s">
        <v>61</v>
      </c>
      <c r="U16" s="14"/>
      <c r="V16" s="14"/>
      <c r="W16" s="14"/>
    </row>
    <row r="17" spans="1:23" x14ac:dyDescent="0.25">
      <c r="A17" t="s">
        <v>16</v>
      </c>
      <c r="B17">
        <v>3500</v>
      </c>
      <c r="C17">
        <v>11</v>
      </c>
      <c r="D17">
        <v>2</v>
      </c>
      <c r="E17">
        <f t="shared" si="1"/>
        <v>186</v>
      </c>
      <c r="F17">
        <f t="shared" si="2"/>
        <v>19</v>
      </c>
      <c r="G17">
        <f t="shared" si="3"/>
        <v>2</v>
      </c>
      <c r="H17" s="1">
        <f t="shared" si="0"/>
        <v>38</v>
      </c>
      <c r="T17" s="14" t="s">
        <v>62</v>
      </c>
      <c r="U17" s="14"/>
      <c r="V17" s="14"/>
      <c r="W17" s="14"/>
    </row>
    <row r="18" spans="1:23" x14ac:dyDescent="0.25">
      <c r="A18" t="s">
        <v>2</v>
      </c>
      <c r="B18">
        <v>3500</v>
      </c>
      <c r="C18">
        <v>160</v>
      </c>
      <c r="D18">
        <v>2</v>
      </c>
      <c r="E18">
        <f t="shared" si="1"/>
        <v>12</v>
      </c>
      <c r="F18">
        <f t="shared" si="2"/>
        <v>292</v>
      </c>
      <c r="G18">
        <f t="shared" si="3"/>
        <v>128</v>
      </c>
      <c r="H18" s="1">
        <f t="shared" si="0"/>
        <v>584</v>
      </c>
      <c r="T18" s="14" t="s">
        <v>63</v>
      </c>
      <c r="U18" s="14"/>
      <c r="V18" s="14"/>
      <c r="W18" s="14"/>
    </row>
    <row r="19" spans="1:23" x14ac:dyDescent="0.25">
      <c r="A19" s="8" t="s">
        <v>36</v>
      </c>
      <c r="B19" s="8">
        <v>3500</v>
      </c>
      <c r="C19" s="8">
        <v>11</v>
      </c>
      <c r="D19" s="8">
        <v>2</v>
      </c>
      <c r="E19" s="8">
        <f t="shared" si="1"/>
        <v>186</v>
      </c>
      <c r="F19">
        <f t="shared" si="2"/>
        <v>19</v>
      </c>
      <c r="G19" s="8">
        <f t="shared" si="3"/>
        <v>2</v>
      </c>
      <c r="H19" s="9">
        <f t="shared" si="0"/>
        <v>38</v>
      </c>
      <c r="I19" s="8">
        <v>16</v>
      </c>
      <c r="J19" s="8">
        <f>ROUND(LOG(F19,2),0)</f>
        <v>4</v>
      </c>
      <c r="K19" s="8">
        <f>INT(PRODUCT(D19,1024)/(C19+I19))</f>
        <v>75</v>
      </c>
      <c r="L19" s="8">
        <f>ROUNDUP(F19/K19,0)</f>
        <v>1</v>
      </c>
      <c r="M19" s="8">
        <f>PRODUCT(L19,D19)</f>
        <v>2</v>
      </c>
      <c r="N19" s="8">
        <f>ROUND(LOG(L19,2),0)</f>
        <v>0</v>
      </c>
      <c r="O19" s="8">
        <f>INT(PRODUCT(D19,1024)/(C19+I19))</f>
        <v>75</v>
      </c>
      <c r="P19" s="8">
        <f>ROUNDUP(B19/O19,0)</f>
        <v>47</v>
      </c>
      <c r="Q19" s="8">
        <f>PRODUCT(P19,D19)</f>
        <v>94</v>
      </c>
      <c r="R19" s="8">
        <f>ROUNDUP(LOG(P19,2),0)</f>
        <v>6</v>
      </c>
    </row>
    <row r="20" spans="1:23" x14ac:dyDescent="0.25">
      <c r="A20" s="5" t="s">
        <v>24</v>
      </c>
      <c r="B20" s="5">
        <v>10000000</v>
      </c>
      <c r="C20" s="5"/>
      <c r="D20" s="5">
        <v>2</v>
      </c>
      <c r="E20" s="5"/>
      <c r="F20" s="5"/>
      <c r="G20" s="5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23" x14ac:dyDescent="0.25">
      <c r="A21" t="s">
        <v>25</v>
      </c>
      <c r="B21">
        <v>10000000</v>
      </c>
      <c r="C21">
        <v>24</v>
      </c>
      <c r="D21">
        <v>2</v>
      </c>
      <c r="E21">
        <f>INT(PRODUCT(D21,1024)/C21)</f>
        <v>85</v>
      </c>
      <c r="F21">
        <f t="shared" si="2"/>
        <v>117648</v>
      </c>
      <c r="G21">
        <f>PRODUCT(D21,1024)-PRODUCT(E21,C21)</f>
        <v>8</v>
      </c>
      <c r="H21" s="1">
        <f>PRODUCT(F21,D21)</f>
        <v>235296</v>
      </c>
    </row>
    <row r="22" spans="1:23" x14ac:dyDescent="0.25">
      <c r="A22" t="s">
        <v>26</v>
      </c>
      <c r="B22">
        <v>10000000</v>
      </c>
      <c r="C22">
        <v>8</v>
      </c>
      <c r="D22">
        <v>2</v>
      </c>
      <c r="E22">
        <f>INT(PRODUCT(D22,1024)/C22)</f>
        <v>256</v>
      </c>
      <c r="F22">
        <f t="shared" si="2"/>
        <v>39063</v>
      </c>
      <c r="G22">
        <f>PRODUCT(D22,1024)-PRODUCT(E22,C22)</f>
        <v>0</v>
      </c>
      <c r="H22" s="1">
        <f>PRODUCT(F22,D22)</f>
        <v>78126</v>
      </c>
      <c r="S22" s="11"/>
      <c r="T22" s="11"/>
      <c r="U22" s="11"/>
    </row>
    <row r="23" spans="1:23" x14ac:dyDescent="0.25">
      <c r="A23" t="s">
        <v>27</v>
      </c>
      <c r="B23">
        <v>10000000</v>
      </c>
      <c r="C23">
        <v>24</v>
      </c>
      <c r="D23">
        <v>2</v>
      </c>
      <c r="E23">
        <f>INT(PRODUCT(D23,1024)/C23)</f>
        <v>85</v>
      </c>
      <c r="F23">
        <f t="shared" si="2"/>
        <v>117648</v>
      </c>
      <c r="G23">
        <f>PRODUCT(D23,1024)-PRODUCT(E23,C23)</f>
        <v>8</v>
      </c>
      <c r="H23" s="1">
        <f>PRODUCT(F23,D23)</f>
        <v>235296</v>
      </c>
      <c r="S23" s="12"/>
      <c r="T23" s="12"/>
      <c r="U23" s="12"/>
    </row>
    <row r="24" spans="1:23" x14ac:dyDescent="0.25">
      <c r="A24" s="8" t="s">
        <v>37</v>
      </c>
      <c r="B24" s="8">
        <v>10000000</v>
      </c>
      <c r="C24" s="8">
        <v>16</v>
      </c>
      <c r="D24" s="8">
        <v>2</v>
      </c>
      <c r="E24" s="8">
        <f>INT(PRODUCT(D24,1024)/C24)</f>
        <v>128</v>
      </c>
      <c r="F24">
        <f t="shared" si="2"/>
        <v>78125</v>
      </c>
      <c r="G24" s="8">
        <f>PRODUCT(D24,1024)-PRODUCT(E24,C24)</f>
        <v>0</v>
      </c>
      <c r="H24" s="9">
        <f>PRODUCT(F24,D24)</f>
        <v>156250</v>
      </c>
      <c r="I24" s="8">
        <v>16</v>
      </c>
      <c r="J24" s="8">
        <f t="shared" ref="J24:J40" si="4">ROUND(LOG(F24,2),0)</f>
        <v>16</v>
      </c>
      <c r="K24" s="8">
        <f t="shared" ref="K20:K40" si="5">INT(PRODUCT(D24,1024)/(C24+I24))</f>
        <v>64</v>
      </c>
      <c r="L24" s="8">
        <f t="shared" ref="L20:L40" si="6">ROUNDUP(F24/K24,0)</f>
        <v>1221</v>
      </c>
      <c r="M24" s="8">
        <f t="shared" ref="M20:M40" si="7">PRODUCT(L24,D24)</f>
        <v>2442</v>
      </c>
      <c r="N24" s="8">
        <f t="shared" ref="N20:N40" si="8">ROUND(LOG(L24,2),0)</f>
        <v>10</v>
      </c>
      <c r="O24" s="8">
        <f t="shared" ref="O20:O40" si="9">INT(PRODUCT(D24,1024)/(C24+I24))</f>
        <v>64</v>
      </c>
      <c r="P24" s="8">
        <f t="shared" ref="P20:P40" si="10">ROUNDUP(B24/O24,0)</f>
        <v>156250</v>
      </c>
      <c r="Q24" s="8">
        <f t="shared" ref="Q20:Q40" si="11">PRODUCT(P24,D24)</f>
        <v>312500</v>
      </c>
      <c r="R24" s="8">
        <f t="shared" ref="R20:R40" si="12">ROUNDUP(LOG(P24,2),0)</f>
        <v>18</v>
      </c>
      <c r="S24" s="12"/>
      <c r="T24" s="12"/>
      <c r="U24" s="12"/>
    </row>
    <row r="25" spans="1:23" x14ac:dyDescent="0.25">
      <c r="A25" s="5" t="s">
        <v>28</v>
      </c>
      <c r="B25" s="5">
        <v>20000000</v>
      </c>
      <c r="C25" s="5"/>
      <c r="D25" s="5">
        <v>2</v>
      </c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12"/>
      <c r="U25" s="12"/>
    </row>
    <row r="26" spans="1:23" x14ac:dyDescent="0.25">
      <c r="A26" t="s">
        <v>29</v>
      </c>
      <c r="B26">
        <v>20000000</v>
      </c>
      <c r="C26">
        <v>12</v>
      </c>
      <c r="D26">
        <v>2</v>
      </c>
      <c r="E26">
        <f t="shared" ref="E26:E31" si="13">INT(PRODUCT(D26,1024)/C26)</f>
        <v>170</v>
      </c>
      <c r="F26">
        <f t="shared" si="2"/>
        <v>117648</v>
      </c>
      <c r="G26">
        <f t="shared" ref="G26:G31" si="14">PRODUCT(D26,1024)-PRODUCT(E26,C26)</f>
        <v>8</v>
      </c>
      <c r="H26" s="1">
        <f t="shared" ref="H26:H31" si="15">PRODUCT(F26,D26)</f>
        <v>235296</v>
      </c>
      <c r="S26" s="12"/>
      <c r="T26" s="12"/>
      <c r="U26" s="12"/>
    </row>
    <row r="27" spans="1:23" x14ac:dyDescent="0.25">
      <c r="A27" t="s">
        <v>30</v>
      </c>
      <c r="B27">
        <v>20000000</v>
      </c>
      <c r="C27">
        <v>10</v>
      </c>
      <c r="D27">
        <v>2</v>
      </c>
      <c r="E27">
        <f t="shared" si="13"/>
        <v>204</v>
      </c>
      <c r="F27">
        <f t="shared" si="2"/>
        <v>98040</v>
      </c>
      <c r="G27">
        <f t="shared" si="14"/>
        <v>8</v>
      </c>
      <c r="H27" s="1">
        <f t="shared" si="15"/>
        <v>196080</v>
      </c>
      <c r="S27" s="12"/>
      <c r="T27" s="12"/>
      <c r="U27" s="12"/>
    </row>
    <row r="28" spans="1:23" x14ac:dyDescent="0.25">
      <c r="A28" t="s">
        <v>31</v>
      </c>
      <c r="B28">
        <v>20000000</v>
      </c>
      <c r="C28">
        <v>24</v>
      </c>
      <c r="D28">
        <v>2</v>
      </c>
      <c r="E28">
        <f t="shared" si="13"/>
        <v>85</v>
      </c>
      <c r="F28">
        <f t="shared" si="2"/>
        <v>235295</v>
      </c>
      <c r="G28">
        <f t="shared" si="14"/>
        <v>8</v>
      </c>
      <c r="H28" s="1">
        <f t="shared" si="15"/>
        <v>470590</v>
      </c>
      <c r="S28" s="12"/>
      <c r="T28" s="12"/>
      <c r="U28" s="12"/>
    </row>
    <row r="29" spans="1:23" x14ac:dyDescent="0.25">
      <c r="A29" s="8" t="s">
        <v>38</v>
      </c>
      <c r="B29" s="8">
        <v>20000000</v>
      </c>
      <c r="C29" s="8">
        <v>11</v>
      </c>
      <c r="D29" s="8">
        <v>2</v>
      </c>
      <c r="E29" s="8">
        <f t="shared" si="13"/>
        <v>186</v>
      </c>
      <c r="F29">
        <f t="shared" si="2"/>
        <v>107527</v>
      </c>
      <c r="G29" s="8">
        <f t="shared" si="14"/>
        <v>2</v>
      </c>
      <c r="H29" s="9">
        <f t="shared" si="15"/>
        <v>215054</v>
      </c>
      <c r="I29" s="8">
        <v>16</v>
      </c>
      <c r="J29" s="8">
        <f t="shared" si="4"/>
        <v>17</v>
      </c>
      <c r="K29" s="8">
        <f t="shared" si="5"/>
        <v>75</v>
      </c>
      <c r="L29" s="8">
        <f t="shared" si="6"/>
        <v>1434</v>
      </c>
      <c r="M29" s="8">
        <f t="shared" si="7"/>
        <v>2868</v>
      </c>
      <c r="N29" s="8">
        <f t="shared" si="8"/>
        <v>10</v>
      </c>
      <c r="O29" s="8">
        <f t="shared" si="9"/>
        <v>75</v>
      </c>
      <c r="P29" s="8">
        <f t="shared" si="10"/>
        <v>266667</v>
      </c>
      <c r="Q29" s="8">
        <f t="shared" si="11"/>
        <v>533334</v>
      </c>
      <c r="R29" s="8">
        <f t="shared" si="12"/>
        <v>19</v>
      </c>
    </row>
    <row r="30" spans="1:23" x14ac:dyDescent="0.25">
      <c r="A30" s="8" t="s">
        <v>39</v>
      </c>
      <c r="B30" s="8">
        <v>20000000</v>
      </c>
      <c r="C30" s="8">
        <v>24</v>
      </c>
      <c r="D30" s="8">
        <v>2</v>
      </c>
      <c r="E30" s="8">
        <f t="shared" si="13"/>
        <v>85</v>
      </c>
      <c r="F30">
        <f t="shared" si="2"/>
        <v>235295</v>
      </c>
      <c r="G30" s="8">
        <f t="shared" si="14"/>
        <v>8</v>
      </c>
      <c r="H30" s="9">
        <f t="shared" si="15"/>
        <v>470590</v>
      </c>
      <c r="I30" s="8">
        <v>16</v>
      </c>
      <c r="J30" s="8">
        <f t="shared" si="4"/>
        <v>18</v>
      </c>
      <c r="K30" s="8">
        <f t="shared" si="5"/>
        <v>51</v>
      </c>
      <c r="L30" s="8">
        <f t="shared" si="6"/>
        <v>4614</v>
      </c>
      <c r="M30" s="8">
        <f t="shared" si="7"/>
        <v>9228</v>
      </c>
      <c r="N30" s="8">
        <f t="shared" si="8"/>
        <v>12</v>
      </c>
      <c r="O30" s="8">
        <f t="shared" si="9"/>
        <v>51</v>
      </c>
      <c r="P30" s="8">
        <f t="shared" si="10"/>
        <v>392157</v>
      </c>
      <c r="Q30" s="8">
        <f t="shared" si="11"/>
        <v>784314</v>
      </c>
      <c r="R30" s="8">
        <f t="shared" si="12"/>
        <v>19</v>
      </c>
    </row>
    <row r="31" spans="1:23" x14ac:dyDescent="0.25">
      <c r="A31" s="8" t="s">
        <v>40</v>
      </c>
      <c r="B31" s="8">
        <v>20000000</v>
      </c>
      <c r="C31" s="8">
        <v>11</v>
      </c>
      <c r="D31" s="8">
        <v>2</v>
      </c>
      <c r="E31" s="8">
        <f t="shared" si="13"/>
        <v>186</v>
      </c>
      <c r="F31">
        <f t="shared" si="2"/>
        <v>107527</v>
      </c>
      <c r="G31" s="8">
        <f t="shared" si="14"/>
        <v>2</v>
      </c>
      <c r="H31" s="9">
        <f t="shared" si="15"/>
        <v>215054</v>
      </c>
      <c r="I31" s="8">
        <v>16</v>
      </c>
      <c r="J31" s="8">
        <f t="shared" si="4"/>
        <v>17</v>
      </c>
      <c r="K31" s="8">
        <f t="shared" si="5"/>
        <v>75</v>
      </c>
      <c r="L31" s="8">
        <f t="shared" si="6"/>
        <v>1434</v>
      </c>
      <c r="M31" s="8">
        <f t="shared" si="7"/>
        <v>2868</v>
      </c>
      <c r="N31" s="8">
        <f t="shared" si="8"/>
        <v>10</v>
      </c>
      <c r="O31" s="8">
        <f t="shared" si="9"/>
        <v>75</v>
      </c>
      <c r="P31" s="8">
        <f t="shared" si="10"/>
        <v>266667</v>
      </c>
      <c r="Q31" s="8">
        <f t="shared" si="11"/>
        <v>533334</v>
      </c>
      <c r="R31" s="8">
        <f t="shared" si="12"/>
        <v>19</v>
      </c>
    </row>
    <row r="32" spans="1:23" x14ac:dyDescent="0.25">
      <c r="A32" s="5" t="s">
        <v>32</v>
      </c>
      <c r="B32" s="5">
        <v>50000000</v>
      </c>
      <c r="C32" s="5"/>
      <c r="D32" s="5">
        <v>2</v>
      </c>
      <c r="E32" s="5"/>
      <c r="F32" s="5"/>
      <c r="G32" s="5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t="s">
        <v>1</v>
      </c>
      <c r="B33">
        <v>50000000</v>
      </c>
      <c r="C33">
        <v>48</v>
      </c>
      <c r="D33">
        <v>2</v>
      </c>
      <c r="E33">
        <f>INT(PRODUCT(D33,1024)/C33)</f>
        <v>42</v>
      </c>
      <c r="F33">
        <f t="shared" si="2"/>
        <v>1190477</v>
      </c>
      <c r="G33">
        <f>PRODUCT(D33,1024)-PRODUCT(E33,C33)</f>
        <v>32</v>
      </c>
      <c r="H33" s="1">
        <f>PRODUCT(F33,D33)</f>
        <v>2380954</v>
      </c>
    </row>
    <row r="34" spans="1:18" x14ac:dyDescent="0.25">
      <c r="A34" t="s">
        <v>33</v>
      </c>
      <c r="B34">
        <v>50000000</v>
      </c>
      <c r="C34">
        <v>12</v>
      </c>
      <c r="D34">
        <v>2</v>
      </c>
      <c r="E34">
        <f>INT(PRODUCT(D34,1024)/C34)</f>
        <v>170</v>
      </c>
      <c r="F34">
        <f t="shared" si="2"/>
        <v>294118</v>
      </c>
      <c r="G34">
        <f>PRODUCT(D34,1024)-PRODUCT(E34,C34)</f>
        <v>8</v>
      </c>
      <c r="H34" s="1">
        <f>PRODUCT(F34,D34)</f>
        <v>588236</v>
      </c>
    </row>
    <row r="35" spans="1:18" x14ac:dyDescent="0.25">
      <c r="A35" t="s">
        <v>34</v>
      </c>
      <c r="B35">
        <v>50000000</v>
      </c>
      <c r="C35">
        <v>24</v>
      </c>
      <c r="D35">
        <v>2</v>
      </c>
      <c r="E35">
        <f>INT(PRODUCT(D35,1024)/C35)</f>
        <v>85</v>
      </c>
      <c r="F35">
        <f t="shared" si="2"/>
        <v>588236</v>
      </c>
      <c r="G35">
        <f>PRODUCT(D35,1024)-PRODUCT(E35,C35)</f>
        <v>8</v>
      </c>
      <c r="H35" s="1">
        <f>PRODUCT(F35,D35)</f>
        <v>1176472</v>
      </c>
    </row>
    <row r="36" spans="1:18" x14ac:dyDescent="0.25">
      <c r="A36" s="8" t="s">
        <v>38</v>
      </c>
      <c r="B36" s="8">
        <v>20000000</v>
      </c>
      <c r="C36" s="8">
        <v>11</v>
      </c>
      <c r="D36" s="8">
        <v>2</v>
      </c>
      <c r="E36" s="8">
        <f t="shared" ref="E36:E37" si="16">INT(PRODUCT(D36,1024)/C36)</f>
        <v>186</v>
      </c>
      <c r="F36">
        <f t="shared" si="2"/>
        <v>107527</v>
      </c>
      <c r="G36" s="8">
        <f t="shared" ref="G36:G37" si="17">PRODUCT(D36,1024)-PRODUCT(E36,C36)</f>
        <v>2</v>
      </c>
      <c r="H36" s="9">
        <f t="shared" ref="H36:H37" si="18">PRODUCT(F36,D36)</f>
        <v>215054</v>
      </c>
      <c r="I36" s="8">
        <v>16</v>
      </c>
      <c r="J36" s="8">
        <f t="shared" si="4"/>
        <v>17</v>
      </c>
      <c r="K36" s="8">
        <f t="shared" si="5"/>
        <v>75</v>
      </c>
      <c r="L36" s="8">
        <f t="shared" si="6"/>
        <v>1434</v>
      </c>
      <c r="M36" s="8">
        <f t="shared" si="7"/>
        <v>2868</v>
      </c>
      <c r="N36" s="8">
        <f t="shared" si="8"/>
        <v>10</v>
      </c>
      <c r="O36" s="8">
        <f t="shared" si="9"/>
        <v>75</v>
      </c>
      <c r="P36" s="8">
        <f t="shared" si="10"/>
        <v>266667</v>
      </c>
      <c r="Q36" s="8">
        <f t="shared" si="11"/>
        <v>533334</v>
      </c>
      <c r="R36" s="8">
        <f t="shared" si="12"/>
        <v>19</v>
      </c>
    </row>
    <row r="37" spans="1:18" x14ac:dyDescent="0.25">
      <c r="A37" s="8" t="s">
        <v>39</v>
      </c>
      <c r="B37" s="8">
        <v>20000000</v>
      </c>
      <c r="C37" s="8">
        <v>24</v>
      </c>
      <c r="D37" s="8">
        <v>2</v>
      </c>
      <c r="E37" s="8">
        <f t="shared" si="16"/>
        <v>85</v>
      </c>
      <c r="F37">
        <f t="shared" si="2"/>
        <v>235295</v>
      </c>
      <c r="G37" s="8">
        <f t="shared" si="17"/>
        <v>8</v>
      </c>
      <c r="H37" s="9">
        <f t="shared" si="18"/>
        <v>470590</v>
      </c>
      <c r="I37" s="8">
        <v>16</v>
      </c>
      <c r="J37" s="8">
        <f t="shared" si="4"/>
        <v>18</v>
      </c>
      <c r="K37" s="8">
        <f t="shared" si="5"/>
        <v>51</v>
      </c>
      <c r="L37" s="8">
        <f t="shared" si="6"/>
        <v>4614</v>
      </c>
      <c r="M37" s="8">
        <f t="shared" si="7"/>
        <v>9228</v>
      </c>
      <c r="N37" s="8">
        <f t="shared" si="8"/>
        <v>12</v>
      </c>
      <c r="O37" s="8">
        <f t="shared" si="9"/>
        <v>51</v>
      </c>
      <c r="P37" s="8">
        <f t="shared" si="10"/>
        <v>392157</v>
      </c>
      <c r="Q37" s="8">
        <f t="shared" si="11"/>
        <v>784314</v>
      </c>
      <c r="R37" s="8">
        <f t="shared" si="12"/>
        <v>19</v>
      </c>
    </row>
    <row r="38" spans="1:18" x14ac:dyDescent="0.25">
      <c r="A38" s="5" t="s">
        <v>35</v>
      </c>
      <c r="B38" s="5">
        <v>1000000</v>
      </c>
      <c r="C38" s="5"/>
      <c r="D38" s="5">
        <v>2</v>
      </c>
      <c r="E38" s="5"/>
      <c r="F38" s="5"/>
      <c r="G38" s="5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8" t="s">
        <v>41</v>
      </c>
      <c r="B39" s="8">
        <v>1000000</v>
      </c>
      <c r="C39" s="8">
        <v>16</v>
      </c>
      <c r="D39" s="8">
        <v>2</v>
      </c>
      <c r="E39" s="8">
        <f>INT(PRODUCT(D39,1024)/C39)</f>
        <v>128</v>
      </c>
      <c r="F39">
        <f t="shared" si="2"/>
        <v>7813</v>
      </c>
      <c r="G39" s="8">
        <f>PRODUCT(D39,1024)-PRODUCT(E39,C39)</f>
        <v>0</v>
      </c>
      <c r="H39" s="9">
        <f>PRODUCT(F39,D39)</f>
        <v>15626</v>
      </c>
      <c r="I39" s="8">
        <v>16</v>
      </c>
      <c r="J39" s="8">
        <f t="shared" si="4"/>
        <v>13</v>
      </c>
      <c r="K39" s="8">
        <f t="shared" si="5"/>
        <v>64</v>
      </c>
      <c r="L39" s="8">
        <f t="shared" si="6"/>
        <v>123</v>
      </c>
      <c r="M39" s="8">
        <f t="shared" si="7"/>
        <v>246</v>
      </c>
      <c r="N39" s="8">
        <f t="shared" si="8"/>
        <v>7</v>
      </c>
      <c r="O39" s="8">
        <f t="shared" si="9"/>
        <v>64</v>
      </c>
      <c r="P39" s="8">
        <f t="shared" si="10"/>
        <v>15625</v>
      </c>
      <c r="Q39" s="8">
        <f t="shared" si="11"/>
        <v>31250</v>
      </c>
      <c r="R39" s="8">
        <f t="shared" si="12"/>
        <v>14</v>
      </c>
    </row>
    <row r="40" spans="1:18" x14ac:dyDescent="0.25">
      <c r="A40" s="8" t="s">
        <v>42</v>
      </c>
      <c r="B40" s="8">
        <v>1000000</v>
      </c>
      <c r="C40" s="8">
        <v>16</v>
      </c>
      <c r="D40" s="8">
        <v>2</v>
      </c>
      <c r="E40" s="8">
        <f>INT(PRODUCT(D40,1024)/C40)</f>
        <v>128</v>
      </c>
      <c r="F40">
        <f t="shared" si="2"/>
        <v>7813</v>
      </c>
      <c r="G40" s="8">
        <f>PRODUCT(D40,1024)-PRODUCT(E40,C40)</f>
        <v>0</v>
      </c>
      <c r="H40" s="9">
        <f>PRODUCT(F40,D40)</f>
        <v>15626</v>
      </c>
      <c r="I40" s="8">
        <v>16</v>
      </c>
      <c r="J40" s="8">
        <f t="shared" si="4"/>
        <v>13</v>
      </c>
      <c r="K40" s="8">
        <f t="shared" si="5"/>
        <v>64</v>
      </c>
      <c r="L40" s="8">
        <f t="shared" si="6"/>
        <v>123</v>
      </c>
      <c r="M40" s="8">
        <f t="shared" si="7"/>
        <v>246</v>
      </c>
      <c r="N40" s="8">
        <f t="shared" si="8"/>
        <v>7</v>
      </c>
      <c r="O40" s="8">
        <f t="shared" si="9"/>
        <v>64</v>
      </c>
      <c r="P40" s="8">
        <f t="shared" si="10"/>
        <v>15625</v>
      </c>
      <c r="Q40" s="8">
        <f t="shared" si="11"/>
        <v>31250</v>
      </c>
      <c r="R40" s="8">
        <f t="shared" si="12"/>
        <v>14</v>
      </c>
    </row>
    <row r="41" spans="1:18" x14ac:dyDescent="0.25">
      <c r="H41" s="7">
        <f>SUM(H2:H40)/1024</f>
        <v>7751.802734375</v>
      </c>
    </row>
    <row r="43" spans="1:18" x14ac:dyDescent="0.25">
      <c r="H43" s="1"/>
    </row>
    <row r="44" spans="1:18" x14ac:dyDescent="0.25">
      <c r="H44" s="1"/>
    </row>
    <row r="45" spans="1:18" x14ac:dyDescent="0.25">
      <c r="H45" s="1"/>
    </row>
    <row r="46" spans="1:18" x14ac:dyDescent="0.25">
      <c r="H46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68F64881D3754686FC95ADACAFBFE9" ma:contentTypeVersion="10" ma:contentTypeDescription="Crie um novo documento." ma:contentTypeScope="" ma:versionID="ee96fca04d8143e458d9fc1e8519c048">
  <xsd:schema xmlns:xsd="http://www.w3.org/2001/XMLSchema" xmlns:xs="http://www.w3.org/2001/XMLSchema" xmlns:p="http://schemas.microsoft.com/office/2006/metadata/properties" xmlns:ns3="479f5586-c483-4e8c-b24e-9f2a1bcdaab2" xmlns:ns4="e0d82016-4479-44bd-8137-db7107004252" targetNamespace="http://schemas.microsoft.com/office/2006/metadata/properties" ma:root="true" ma:fieldsID="3a41d022037953235c219523e1cae0f9" ns3:_="" ns4:_="">
    <xsd:import namespace="479f5586-c483-4e8c-b24e-9f2a1bcdaab2"/>
    <xsd:import namespace="e0d82016-4479-44bd-8137-db710700425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f5586-c483-4e8c-b24e-9f2a1bcdaa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82016-4479-44bd-8137-db7107004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54C0D-130E-46F7-A4FC-DE4FB2D45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f5586-c483-4e8c-b24e-9f2a1bcdaab2"/>
    <ds:schemaRef ds:uri="e0d82016-4479-44bd-8137-db7107004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7BE0E3-D4E1-4C2C-B671-48E55D06D954}">
  <ds:schemaRefs/>
</ds:datastoreItem>
</file>

<file path=customXml/itemProps3.xml><?xml version="1.0" encoding="utf-8"?>
<ds:datastoreItem xmlns:ds="http://schemas.openxmlformats.org/officeDocument/2006/customXml" ds:itemID="{DB60404D-8801-445E-A933-2131F6AB1B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 Investimentos</dc:creator>
  <cp:lastModifiedBy>Riva Investimentos</cp:lastModifiedBy>
  <cp:lastPrinted>2022-04-27T04:53:22Z</cp:lastPrinted>
  <dcterms:created xsi:type="dcterms:W3CDTF">2022-04-20T03:06:33Z</dcterms:created>
  <dcterms:modified xsi:type="dcterms:W3CDTF">2022-04-27T05:06:52Z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0x010100BF68F64881D3754686FC95ADACAFBFE9</vt:lpwstr>
  </property>
</Properties>
</file>