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3)/"/>
    </mc:Choice>
  </mc:AlternateContent>
  <xr:revisionPtr revIDLastSave="0" documentId="8_{56EF8338-64AC-4611-B6F8-4C0C547766EB}" xr6:coauthVersionLast="45" xr6:coauthVersionMax="45" xr10:uidLastSave="{00000000-0000-0000-0000-000000000000}"/>
  <bookViews>
    <workbookView xWindow="28680" yWindow="1725" windowWidth="20640" windowHeight="11760" firstSheet="1" activeTab="2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7" l="1"/>
  <c r="E16" i="17"/>
  <c r="E15" i="17" s="1"/>
  <c r="E13" i="17" s="1"/>
  <c r="D16" i="17"/>
  <c r="E4" i="17" l="1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<sst xmlns="http://schemas.openxmlformats.org/spreadsheetml/2006/main" count="193" uniqueCount="37">
  <si>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</si>
  <si>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</si>
  <si>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</si>
  <si>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</si>
  <si>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</si>
  <si>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</si>
  <si>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</si>
  <si>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</si>
  <si>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</si>
  <si>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</si>
  <si>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</si>
  <si>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</si>
  <si>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</si>
  <si>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</si>
  <si>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</si>
  <si>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</si>
  <si>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</si>
  <si>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</si>
  <si>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</si>
  <si>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</si>
  <si>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</si>
  <si>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</si>
  <si>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</si>
  <si>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</si>
  <si>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</si>
  <si>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</si>
  <si>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</si>
  <si>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</si>
  <si>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</si>
  <si>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</si>
  <si>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Qtd Estoque:</t>
  </si>
  <si>
    <t>Qtd Compra:</t>
  </si>
  <si>
    <t>Desconto:</t>
  </si>
  <si>
    <t>Descontos</t>
  </si>
  <si>
    <t>A partir de</t>
  </si>
  <si>
    <t>Valor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</si>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</sst>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Border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Border="1" applyAlignment="1">
      <alignment horizontal="center" vertical="center"/>
    </xf>
    <xf numFmtId="9" fontId="0" fillId="4" borderId="31" xfId="0" applyNumberFormat="1" applyFill="1" applyBorder="1" applyAlignment="1" applyProtection="1">
      <alignment horizontal="center"/>
      <protection hidden="1"/>
    </xf>
    <xf numFmtId="0" fontId="0" fillId="9" borderId="21" xfId="0" applyFill="1" applyBorder="1"/>
    <xf numFmtId="0" fontId="0" fillId="9" borderId="9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0" xfId="0" applyFill="1" applyBorder="1"/>
    <xf numFmtId="0" fontId="0" fillId="9" borderId="24" xfId="0" applyFill="1" applyBorder="1"/>
    <xf numFmtId="0" fontId="0" fillId="9" borderId="23" xfId="0" applyFill="1" applyBorder="1"/>
    <xf numFmtId="0" fontId="0" fillId="9" borderId="30" xfId="0" applyFill="1" applyBorder="1"/>
    <xf numFmtId="0" fontId="0" fillId="9" borderId="29" xfId="0" applyFill="1" applyBorder="1"/>
    <xf numFmtId="9" fontId="0" fillId="7" borderId="31" xfId="0" applyNumberFormat="1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164" fontId="0" fillId="9" borderId="0" xfId="1" applyFont="1" applyFill="1" applyBorder="1" applyAlignment="1">
      <alignment horizontal="left"/>
    </xf>
    <xf numFmtId="0" fontId="0" fillId="7" borderId="31" xfId="0" applyFill="1" applyBorder="1" applyAlignment="1" applyProtection="1">
      <alignment horizontal="center"/>
      <protection hidden="1"/>
    </xf>
    <xf numFmtId="9" fontId="0" fillId="7" borderId="0" xfId="2" applyFont="1" applyFill="1"/>
    <xf numFmtId="0" fontId="15" fillId="9" borderId="0" xfId="0" applyFont="1" applyFill="1" applyBorder="1"/>
    <xf numFmtId="9" fontId="15" fillId="9" borderId="0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89" t="s">
        <v>3</v>
      </c>
      <c r="B1" s="90"/>
      <c r="C1" s="90"/>
      <c r="D1" s="90"/>
      <c r="E1" s="90"/>
      <c r="F1" s="91"/>
    </row>
    <row r="2" spans="1:6" ht="16.2" thickBot="1" x14ac:dyDescent="0.35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3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3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3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3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3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3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3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3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3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3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3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3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3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3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3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3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3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3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3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3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3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3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3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3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3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3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3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3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3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3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3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3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3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3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3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3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3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3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3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3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3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3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3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3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3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3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3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3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3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3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3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3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3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3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3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3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3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3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3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3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3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3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3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3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3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3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3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3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3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3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3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3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3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3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3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3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3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3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3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3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3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3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3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3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3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3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3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3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3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3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3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3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3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3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3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3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3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3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3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3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3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3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3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3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3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3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3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3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3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3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3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3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3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3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3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3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3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3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" thickBot="1" x14ac:dyDescent="0.35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8.600000000000001" thickBot="1" x14ac:dyDescent="0.4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8.600000000000001" thickBot="1" x14ac:dyDescent="0.4">
      <c r="A124" s="4"/>
      <c r="B124" s="5" t="s">
        <v>7</v>
      </c>
      <c r="C124" s="92">
        <v>0.1</v>
      </c>
      <c r="D124" s="93"/>
      <c r="E124" s="93"/>
      <c r="F124" s="94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30" zoomScaleNormal="130" workbookViewId="0">
      <selection activeCell="G8" sqref="G8"/>
    </sheetView>
  </sheetViews>
  <sheetFormatPr defaultRowHeight="14.4" x14ac:dyDescent="0.3"/>
  <cols>
    <col min="1" max="1" width="22.5546875" customWidth="1"/>
    <col min="2" max="2" width="11.88671875" bestFit="1" customWidth="1"/>
    <col min="3" max="22" width="9.44140625" bestFit="1" customWidth="1"/>
  </cols>
  <sheetData>
    <row r="1" spans="1:22" ht="21.6" thickBot="1" x14ac:dyDescent="0.45">
      <c r="A1" s="40"/>
      <c r="B1" s="41"/>
      <c r="C1" s="97" t="s">
        <v>27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21.6" thickBot="1" x14ac:dyDescent="0.45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3">
      <c r="A3" s="100" t="s">
        <v>13</v>
      </c>
      <c r="B3" s="45" t="s">
        <v>28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35">
      <c r="A4" s="101"/>
      <c r="B4" s="49" t="s">
        <v>29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3">
      <c r="A5" s="95" t="s">
        <v>14</v>
      </c>
      <c r="B5" s="45" t="s">
        <v>28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35">
      <c r="A6" s="96"/>
      <c r="B6" s="49" t="s">
        <v>29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3">
      <c r="A7" s="95" t="s">
        <v>12</v>
      </c>
      <c r="B7" s="45" t="s">
        <v>28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35">
      <c r="A8" s="96"/>
      <c r="B8" s="49" t="s">
        <v>29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3">
      <c r="A9" s="95" t="s">
        <v>10</v>
      </c>
      <c r="B9" s="45" t="s">
        <v>28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35">
      <c r="A10" s="96"/>
      <c r="B10" s="49" t="s">
        <v>29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3">
      <c r="A11" s="95" t="s">
        <v>11</v>
      </c>
      <c r="B11" s="45" t="s">
        <v>28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35">
      <c r="A12" s="96"/>
      <c r="B12" s="49" t="s">
        <v>29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3">
      <c r="A13" s="95" t="s">
        <v>9</v>
      </c>
      <c r="B13" s="45" t="s">
        <v>28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35">
      <c r="A14" s="96"/>
      <c r="B14" s="49" t="s">
        <v>29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P18"/>
  <sheetViews>
    <sheetView tabSelected="1" zoomScale="130" zoomScaleNormal="130" workbookViewId="0">
      <selection activeCell="E12" sqref="E12"/>
    </sheetView>
  </sheetViews>
  <sheetFormatPr defaultColWidth="9.109375" defaultRowHeight="14.4" x14ac:dyDescent="0.3"/>
  <cols>
    <col min="1" max="1" width="1.6640625" style="54" customWidth="1"/>
    <col min="2" max="2" width="2.44140625" style="54" customWidth="1"/>
    <col min="3" max="3" width="1.6640625" style="54" customWidth="1"/>
    <col min="4" max="4" width="15.6640625" style="54" customWidth="1"/>
    <col min="5" max="5" width="25.5546875" style="54" customWidth="1"/>
    <col min="6" max="6" width="3.33203125" style="54" customWidth="1"/>
    <col min="7" max="7" width="2.109375" style="54" customWidth="1"/>
    <col min="8" max="9" width="1.6640625" style="54" customWidth="1"/>
    <col min="10" max="11" width="9.109375" style="54"/>
    <col min="12" max="12" width="3.5546875" style="54" customWidth="1"/>
    <col min="13" max="13" width="9.44140625" style="54" customWidth="1"/>
    <col min="14" max="14" width="11.33203125" style="54" customWidth="1"/>
    <col min="15" max="15" width="14.44140625" style="54" customWidth="1"/>
    <col min="16" max="16" width="3.5546875" style="54" customWidth="1"/>
    <col min="17" max="16384" width="9.109375" style="54"/>
  </cols>
  <sheetData>
    <row r="1" spans="2:16" ht="7.5" customHeight="1" x14ac:dyDescent="0.3"/>
    <row r="2" spans="2:16" ht="7.5" customHeight="1" thickBot="1" x14ac:dyDescent="0.35"/>
    <row r="3" spans="2:16" ht="7.5" customHeight="1" x14ac:dyDescent="0.3">
      <c r="C3" s="57"/>
      <c r="D3" s="58"/>
      <c r="E3" s="58"/>
      <c r="F3" s="58"/>
      <c r="G3" s="59"/>
      <c r="L3" s="73"/>
      <c r="M3" s="74"/>
      <c r="N3" s="74"/>
      <c r="O3" s="74"/>
      <c r="P3" s="75"/>
    </row>
    <row r="4" spans="2:16" ht="21" customHeight="1" x14ac:dyDescent="0.3">
      <c r="B4" s="53"/>
      <c r="C4" s="63"/>
      <c r="D4" s="55"/>
      <c r="E4" s="71" t="str">
        <f>_xlfn.IFS(E9=0, "Produto Esgotado", E9&lt;=4, "Estoque Baixo", TRUE, "")</f>
        <v/>
      </c>
      <c r="F4" s="55"/>
      <c r="G4" s="56"/>
      <c r="L4" s="76"/>
      <c r="M4" s="102" t="s">
        <v>33</v>
      </c>
      <c r="N4" s="102"/>
      <c r="O4" s="102"/>
      <c r="P4" s="78"/>
    </row>
    <row r="5" spans="2:16" x14ac:dyDescent="0.3">
      <c r="B5" s="53"/>
      <c r="C5" s="63"/>
      <c r="D5" s="64" t="s">
        <v>25</v>
      </c>
      <c r="E5" s="65" t="s">
        <v>13</v>
      </c>
      <c r="F5" s="55"/>
      <c r="G5" s="56"/>
      <c r="L5" s="76"/>
      <c r="M5" s="103" t="s">
        <v>29</v>
      </c>
      <c r="N5" s="103"/>
      <c r="O5" s="103"/>
      <c r="P5" s="78"/>
    </row>
    <row r="6" spans="2:16" ht="9.75" customHeight="1" x14ac:dyDescent="0.3">
      <c r="B6" s="53"/>
      <c r="C6" s="63"/>
      <c r="D6" s="64"/>
      <c r="E6" s="55"/>
      <c r="F6" s="55"/>
      <c r="G6" s="56"/>
      <c r="L6" s="76"/>
      <c r="M6" s="77"/>
      <c r="N6" s="87">
        <v>0</v>
      </c>
      <c r="O6" s="88">
        <v>0</v>
      </c>
      <c r="P6" s="78"/>
    </row>
    <row r="7" spans="2:16" x14ac:dyDescent="0.3">
      <c r="B7" s="53"/>
      <c r="C7" s="63"/>
      <c r="D7" s="64" t="s">
        <v>26</v>
      </c>
      <c r="E7" s="66">
        <v>21</v>
      </c>
      <c r="F7" s="55"/>
      <c r="G7" s="56"/>
      <c r="J7" s="86"/>
      <c r="L7" s="76"/>
      <c r="M7" s="77" t="s">
        <v>34</v>
      </c>
      <c r="N7" s="83">
        <v>2</v>
      </c>
      <c r="O7" s="82">
        <v>0.05</v>
      </c>
      <c r="P7" s="78"/>
    </row>
    <row r="8" spans="2:16" ht="9.75" customHeight="1" x14ac:dyDescent="0.3">
      <c r="B8" s="53"/>
      <c r="C8" s="63"/>
      <c r="D8" s="64"/>
      <c r="E8" s="55"/>
      <c r="F8" s="55"/>
      <c r="G8" s="56"/>
      <c r="L8" s="76"/>
      <c r="M8" s="77"/>
      <c r="N8" s="77"/>
      <c r="O8" s="77"/>
      <c r="P8" s="78"/>
    </row>
    <row r="9" spans="2:16" x14ac:dyDescent="0.3">
      <c r="B9" s="53"/>
      <c r="C9" s="63"/>
      <c r="D9" s="64" t="s">
        <v>30</v>
      </c>
      <c r="E9" s="69">
        <f>IFERROR(HLOOKUP(E7,'Produtos Infantis por Colunas'!C2:V14,MATCH(E5,'Produtos Infantis por Colunas'!A2:A14,0)+1,FALSE), "Produto não encontrado!")</f>
        <v>12</v>
      </c>
      <c r="F9" s="55"/>
      <c r="G9" s="56"/>
      <c r="L9" s="76"/>
      <c r="M9" s="77" t="s">
        <v>34</v>
      </c>
      <c r="N9" s="83">
        <v>5</v>
      </c>
      <c r="O9" s="82">
        <v>0.09</v>
      </c>
      <c r="P9" s="78"/>
    </row>
    <row r="10" spans="2:16" ht="9.75" customHeight="1" thickBot="1" x14ac:dyDescent="0.35">
      <c r="B10" s="53"/>
      <c r="C10" s="63"/>
      <c r="D10" s="64"/>
      <c r="E10" s="55"/>
      <c r="F10" s="55"/>
      <c r="G10" s="56"/>
      <c r="L10" s="79"/>
      <c r="M10" s="80"/>
      <c r="N10" s="80"/>
      <c r="O10" s="80"/>
      <c r="P10" s="81"/>
    </row>
    <row r="11" spans="2:16" x14ac:dyDescent="0.3">
      <c r="B11" s="53"/>
      <c r="C11" s="63"/>
      <c r="D11" s="64" t="s">
        <v>31</v>
      </c>
      <c r="E11" s="85">
        <v>2</v>
      </c>
      <c r="F11" s="55"/>
      <c r="G11" s="56"/>
      <c r="L11" s="76"/>
      <c r="M11" s="103" t="s">
        <v>35</v>
      </c>
      <c r="N11" s="103"/>
      <c r="O11" s="103"/>
      <c r="P11" s="78"/>
    </row>
    <row r="12" spans="2:16" ht="9.75" customHeight="1" x14ac:dyDescent="0.3">
      <c r="B12" s="53"/>
      <c r="C12" s="63"/>
      <c r="D12" s="64"/>
      <c r="E12" s="55"/>
      <c r="F12" s="55"/>
      <c r="G12" s="56"/>
      <c r="L12" s="76"/>
      <c r="M12" s="77"/>
      <c r="N12" s="87">
        <v>0</v>
      </c>
      <c r="O12" s="88">
        <v>0</v>
      </c>
      <c r="P12" s="78"/>
    </row>
    <row r="13" spans="2:16" x14ac:dyDescent="0.3">
      <c r="B13" s="53"/>
      <c r="C13" s="63"/>
      <c r="D13" s="64" t="s">
        <v>32</v>
      </c>
      <c r="E13" s="72">
        <f>IF(VLOOKUP(E11,N6:O9,2,TRUE) &gt; VLOOKUP(E15,N12:O15,2,TRUE), VLOOKUP(E11,N6:O9,2,TRUE), VLOOKUP(E15,N12:O15,2,TRUE))</f>
        <v>0.08</v>
      </c>
      <c r="F13" s="55"/>
      <c r="G13" s="56"/>
      <c r="L13" s="76"/>
      <c r="M13" s="77" t="s">
        <v>34</v>
      </c>
      <c r="N13" s="84">
        <v>150</v>
      </c>
      <c r="O13" s="82">
        <v>0.08</v>
      </c>
      <c r="P13" s="78"/>
    </row>
    <row r="14" spans="2:16" ht="9.75" customHeight="1" x14ac:dyDescent="0.3">
      <c r="B14" s="53"/>
      <c r="C14" s="63"/>
      <c r="D14" s="64"/>
      <c r="E14" s="55"/>
      <c r="F14" s="55"/>
      <c r="G14" s="56"/>
      <c r="L14" s="76"/>
      <c r="M14" s="77"/>
      <c r="N14" s="77"/>
      <c r="O14" s="77"/>
      <c r="P14" s="78"/>
    </row>
    <row r="15" spans="2:16" x14ac:dyDescent="0.3">
      <c r="B15" s="53"/>
      <c r="C15" s="63"/>
      <c r="D15" s="64" t="s">
        <v>36</v>
      </c>
      <c r="E15" s="70">
        <f>IFERROR(INDEX('Produtos Infantis por Colunas'!C3:V14,D16,E16)*E11, "Produto não encontrado!")</f>
        <v>159.6</v>
      </c>
      <c r="F15" s="55"/>
      <c r="G15" s="56"/>
      <c r="J15" s="86"/>
      <c r="L15" s="76"/>
      <c r="M15" s="77" t="s">
        <v>34</v>
      </c>
      <c r="N15" s="84">
        <v>300</v>
      </c>
      <c r="O15" s="82">
        <v>0.15</v>
      </c>
      <c r="P15" s="78"/>
    </row>
    <row r="16" spans="2:16" ht="21.75" customHeight="1" thickBot="1" x14ac:dyDescent="0.35">
      <c r="B16" s="53"/>
      <c r="C16" s="60"/>
      <c r="D16" s="67">
        <f>MATCH(E5,'Produtos Infantis por Colunas'!A3:A14,0)</f>
        <v>1</v>
      </c>
      <c r="E16" s="68">
        <f>MATCH(E7,'Produtos Infantis por Colunas'!C2:V2,0)</f>
        <v>5</v>
      </c>
      <c r="F16" s="61"/>
      <c r="G16" s="62"/>
      <c r="L16" s="79"/>
      <c r="M16" s="80"/>
      <c r="N16" s="80"/>
      <c r="O16" s="80"/>
      <c r="P16" s="81"/>
    </row>
    <row r="17" spans="2:6" ht="12" customHeight="1" x14ac:dyDescent="0.3">
      <c r="B17" s="53"/>
      <c r="C17" s="53"/>
      <c r="D17" s="53"/>
      <c r="E17" s="53"/>
      <c r="F17" s="53"/>
    </row>
    <row r="18" spans="2:6" ht="7.5" customHeight="1" x14ac:dyDescent="0.3"/>
  </sheetData>
  <sheetProtection selectLockedCells="1"/>
  <mergeCells count="3">
    <mergeCell ref="M4:O4"/>
    <mergeCell ref="M5:O5"/>
    <mergeCell ref="M11:O11"/>
  </mergeCells>
  <conditionalFormatting sqref="E9">
    <cfRule type="cellIs" dxfId="1" priority="3" operator="equal">
      <formula>0</formula>
    </cfRule>
  </conditionalFormatting>
  <conditionalFormatting sqref="E15">
    <cfRule type="expression" dxfId="0" priority="2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FFBD6191-99C9-48AC-BD00-28204A29912F}">
      <formula1>E11&lt;=E9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4.4" x14ac:dyDescent="0.3"/>
  <cols>
    <col min="1" max="1" width="29.33203125" customWidth="1"/>
    <col min="2" max="2" width="14.88671875" customWidth="1"/>
    <col min="5" max="5" width="28" bestFit="1" customWidth="1"/>
  </cols>
  <sheetData>
    <row r="1" spans="1:5" ht="21.6" thickBot="1" x14ac:dyDescent="0.45">
      <c r="A1" s="104" t="s">
        <v>16</v>
      </c>
      <c r="B1" s="105"/>
      <c r="E1" s="34" t="s">
        <v>17</v>
      </c>
    </row>
    <row r="2" spans="1:5" x14ac:dyDescent="0.3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">
      <c r="A3" s="28" t="s">
        <v>18</v>
      </c>
      <c r="B3" s="31">
        <f>'Produtos Infantis'!E123</f>
        <v>1273</v>
      </c>
      <c r="E3" s="32" t="s">
        <v>11</v>
      </c>
    </row>
    <row r="4" spans="1:5" x14ac:dyDescent="0.3">
      <c r="A4" s="28"/>
      <c r="B4" s="31"/>
      <c r="E4" s="32" t="s">
        <v>10</v>
      </c>
    </row>
    <row r="5" spans="1:5" x14ac:dyDescent="0.3">
      <c r="A5" s="28" t="s">
        <v>9</v>
      </c>
      <c r="B5" s="31">
        <f>COUNTIF(Descrição, A5)</f>
        <v>20</v>
      </c>
      <c r="E5" s="32" t="s">
        <v>12</v>
      </c>
    </row>
    <row r="6" spans="1:5" x14ac:dyDescent="0.3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35">
      <c r="A7" s="28"/>
      <c r="B7" s="31"/>
      <c r="E7" s="33" t="s">
        <v>13</v>
      </c>
    </row>
    <row r="8" spans="1:5" x14ac:dyDescent="0.3">
      <c r="A8" s="28" t="s">
        <v>20</v>
      </c>
      <c r="B8" s="35">
        <f>AVERAGEIF(Descrição, $A$5, Descontos)</f>
        <v>8.7480000000000011</v>
      </c>
    </row>
    <row r="9" spans="1:5" x14ac:dyDescent="0.3">
      <c r="A9" s="28" t="s">
        <v>21</v>
      </c>
      <c r="B9" s="35">
        <f>AVERAGEIF(Descrição, $A$5, Preços)</f>
        <v>87.480000000000047</v>
      </c>
    </row>
    <row r="10" spans="1:5" x14ac:dyDescent="0.3">
      <c r="A10" s="36" t="s">
        <v>22</v>
      </c>
      <c r="B10" s="38">
        <f>B8/B9</f>
        <v>9.9999999999999964E-2</v>
      </c>
    </row>
    <row r="11" spans="1:5" x14ac:dyDescent="0.3">
      <c r="A11" s="36" t="s">
        <v>23</v>
      </c>
      <c r="B11" s="37">
        <f>_xlfn.MAXIFS(Preços,Descrição,'Meus Números'!A5)</f>
        <v>89.9</v>
      </c>
    </row>
    <row r="12" spans="1:5" ht="15" thickBot="1" x14ac:dyDescent="0.35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4" x14ac:dyDescent="0.3"/>
  <cols>
    <col min="1" max="1" width="26.88671875" bestFit="1" customWidth="1"/>
    <col min="2" max="2" width="14.88671875" customWidth="1"/>
    <col min="3" max="3" width="14.5546875" bestFit="1" customWidth="1"/>
    <col min="4" max="4" width="11.6640625" customWidth="1"/>
    <col min="5" max="5" width="14.109375" customWidth="1"/>
    <col min="6" max="6" width="14" customWidth="1"/>
  </cols>
  <sheetData>
    <row r="2" spans="1:5" x14ac:dyDescent="0.3">
      <c r="A2" t="s">
        <v>1</v>
      </c>
      <c r="B2" t="s">
        <v>4</v>
      </c>
    </row>
    <row r="3" spans="1:5" x14ac:dyDescent="0.3">
      <c r="A3" t="s">
        <v>15</v>
      </c>
      <c r="B3">
        <v>8</v>
      </c>
    </row>
    <row r="6" spans="1:5" ht="15" thickBot="1" x14ac:dyDescent="0.35"/>
    <row r="7" spans="1:5" ht="16.2" thickBot="1" x14ac:dyDescent="0.35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7E3BA-A610-41FC-B39E-327467C7C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8F6592-6140-4C23-81C7-E0007E853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D3D48-74D0-4CEE-B310-B8B420102FC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4473e96-bad3-4ccd-b3db-2438e2abade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