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coly\OneDrive\Área de Trabalho\PROJETOS\saiuacordo-juridico\saiuacordo-juridico-raspado-backend\SQLs supabase\"/>
    </mc:Choice>
  </mc:AlternateContent>
  <xr:revisionPtr revIDLastSave="0" documentId="13_ncr:1_{9E4FC51E-F9FD-488F-8531-3B7F5C3980C5}" xr6:coauthVersionLast="47" xr6:coauthVersionMax="47" xr10:uidLastSave="{00000000-0000-0000-0000-000000000000}"/>
  <bookViews>
    <workbookView xWindow="-80" yWindow="-80" windowWidth="19360" windowHeight="10960" xr2:uid="{1251CB1B-9A51-49B1-B0FC-78D2E35E2994}"/>
  </bookViews>
  <sheets>
    <sheet name="Planilha1" sheetId="1" r:id="rId1"/>
    <sheet name="Planilha2" sheetId="2" r:id="rId2"/>
  </sheets>
  <definedNames>
    <definedName name="_xlnm._FilterDatabase" localSheetId="0" hidden="1">Planilha1!$A$2:$M$369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4" i="1" l="1"/>
  <c r="B353" i="1"/>
  <c r="B352" i="1"/>
  <c r="B351" i="1"/>
  <c r="B350" i="1"/>
  <c r="B349" i="1"/>
  <c r="B348" i="1"/>
  <c r="B347" i="1"/>
  <c r="B346" i="1"/>
  <c r="B345" i="1"/>
  <c r="B344" i="1"/>
  <c r="B343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3" i="1"/>
  <c r="B302" i="1"/>
  <c r="B301" i="1"/>
  <c r="B300" i="1"/>
  <c r="B299" i="1"/>
  <c r="B298" i="1"/>
  <c r="B297" i="1"/>
  <c r="B296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8" i="1"/>
  <c r="B207" i="1"/>
  <c r="B206" i="1"/>
  <c r="B205" i="1"/>
  <c r="B204" i="1"/>
  <c r="B203" i="1"/>
  <c r="B202" i="1"/>
  <c r="B201" i="1"/>
  <c r="B200" i="1"/>
  <c r="B199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2" i="1"/>
  <c r="B101" i="1"/>
  <c r="B100" i="1"/>
  <c r="B99" i="1"/>
  <c r="B98" i="1"/>
  <c r="B97" i="1"/>
  <c r="B95" i="1"/>
  <c r="B94" i="1"/>
  <c r="B93" i="1"/>
  <c r="B92" i="1"/>
  <c r="B91" i="1"/>
  <c r="B90" i="1"/>
  <c r="B89" i="1"/>
  <c r="B87" i="1"/>
  <c r="B86" i="1"/>
  <c r="B85" i="1"/>
  <c r="B84" i="1"/>
  <c r="B83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4" i="1"/>
  <c r="B13" i="1"/>
  <c r="B12" i="1"/>
  <c r="B11" i="1"/>
  <c r="B10" i="1"/>
  <c r="B9" i="1"/>
  <c r="B8" i="1"/>
  <c r="B7" i="1"/>
  <c r="B2" i="2" a="1"/>
  <c r="B2" i="2" s="1"/>
  <c r="K355" i="1"/>
  <c r="J355" i="1"/>
  <c r="I355" i="1"/>
  <c r="H355" i="1"/>
  <c r="G355" i="1"/>
  <c r="F355" i="1"/>
  <c r="E355" i="1"/>
  <c r="K342" i="1"/>
  <c r="J342" i="1"/>
  <c r="I342" i="1"/>
  <c r="H342" i="1"/>
  <c r="G342" i="1"/>
  <c r="F342" i="1"/>
  <c r="E342" i="1"/>
  <c r="D342" i="1"/>
  <c r="K328" i="1"/>
  <c r="J328" i="1"/>
  <c r="I328" i="1"/>
  <c r="H328" i="1"/>
  <c r="G328" i="1"/>
  <c r="F328" i="1"/>
  <c r="E328" i="1"/>
  <c r="D328" i="1"/>
  <c r="K304" i="1"/>
  <c r="J304" i="1"/>
  <c r="I304" i="1"/>
  <c r="H304" i="1"/>
  <c r="G304" i="1"/>
  <c r="F304" i="1"/>
  <c r="E304" i="1"/>
  <c r="K295" i="1"/>
  <c r="J295" i="1"/>
  <c r="I295" i="1"/>
  <c r="H295" i="1"/>
  <c r="G295" i="1"/>
  <c r="F295" i="1"/>
  <c r="E295" i="1"/>
  <c r="K282" i="1"/>
  <c r="J282" i="1"/>
  <c r="I282" i="1"/>
  <c r="H282" i="1"/>
  <c r="G282" i="1"/>
  <c r="F282" i="1"/>
  <c r="E282" i="1"/>
  <c r="D282" i="1"/>
  <c r="K268" i="1"/>
  <c r="J268" i="1"/>
  <c r="I268" i="1"/>
  <c r="H268" i="1"/>
  <c r="G268" i="1"/>
  <c r="F268" i="1"/>
  <c r="E268" i="1"/>
  <c r="D268" i="1"/>
  <c r="K252" i="1"/>
  <c r="J252" i="1"/>
  <c r="I252" i="1"/>
  <c r="H252" i="1"/>
  <c r="G252" i="1"/>
  <c r="F252" i="1"/>
  <c r="E252" i="1"/>
  <c r="D252" i="1"/>
  <c r="K236" i="1"/>
  <c r="J236" i="1"/>
  <c r="I236" i="1"/>
  <c r="H236" i="1"/>
  <c r="G236" i="1"/>
  <c r="F236" i="1"/>
  <c r="E236" i="1"/>
  <c r="D236" i="1"/>
  <c r="K209" i="1"/>
  <c r="J209" i="1"/>
  <c r="I209" i="1"/>
  <c r="H209" i="1"/>
  <c r="G209" i="1"/>
  <c r="F209" i="1"/>
  <c r="E209" i="1"/>
  <c r="K198" i="1"/>
  <c r="J198" i="1"/>
  <c r="I198" i="1"/>
  <c r="H198" i="1"/>
  <c r="G198" i="1"/>
  <c r="F198" i="1"/>
  <c r="E198" i="1"/>
  <c r="K181" i="1"/>
  <c r="J181" i="1"/>
  <c r="I181" i="1"/>
  <c r="H181" i="1"/>
  <c r="G181" i="1"/>
  <c r="F181" i="1"/>
  <c r="E181" i="1"/>
  <c r="K153" i="1"/>
  <c r="J153" i="1"/>
  <c r="I153" i="1"/>
  <c r="H153" i="1"/>
  <c r="G153" i="1"/>
  <c r="F153" i="1"/>
  <c r="E153" i="1"/>
  <c r="D153" i="1"/>
  <c r="K133" i="1"/>
  <c r="J133" i="1"/>
  <c r="I133" i="1"/>
  <c r="H133" i="1"/>
  <c r="G133" i="1"/>
  <c r="F133" i="1"/>
  <c r="E133" i="1"/>
  <c r="D133" i="1"/>
  <c r="K103" i="1"/>
  <c r="J103" i="1"/>
  <c r="I103" i="1"/>
  <c r="H103" i="1"/>
  <c r="G103" i="1"/>
  <c r="F103" i="1"/>
  <c r="E103" i="1"/>
  <c r="K96" i="1"/>
  <c r="J96" i="1"/>
  <c r="I96" i="1"/>
  <c r="H96" i="1"/>
  <c r="G96" i="1"/>
  <c r="F96" i="1"/>
  <c r="E96" i="1"/>
  <c r="K88" i="1"/>
  <c r="J88" i="1"/>
  <c r="I88" i="1"/>
  <c r="H88" i="1"/>
  <c r="G88" i="1"/>
  <c r="F88" i="1"/>
  <c r="E88" i="1"/>
  <c r="K82" i="1"/>
  <c r="J82" i="1"/>
  <c r="I82" i="1"/>
  <c r="H82" i="1"/>
  <c r="G82" i="1"/>
  <c r="F82" i="1"/>
  <c r="E82" i="1"/>
  <c r="D82" i="1"/>
  <c r="K65" i="1"/>
  <c r="J65" i="1"/>
  <c r="I65" i="1"/>
  <c r="H65" i="1"/>
  <c r="G65" i="1"/>
  <c r="F65" i="1"/>
  <c r="E65" i="1"/>
  <c r="D65" i="1"/>
  <c r="I48" i="1"/>
  <c r="H48" i="1"/>
  <c r="F48" i="1"/>
  <c r="E48" i="1"/>
  <c r="D48" i="1"/>
  <c r="K48" i="1"/>
  <c r="J48" i="1"/>
  <c r="G48" i="1"/>
  <c r="K34" i="1"/>
  <c r="J34" i="1"/>
  <c r="I34" i="1"/>
  <c r="H34" i="1"/>
  <c r="G34" i="1"/>
  <c r="F34" i="1"/>
  <c r="E34" i="1"/>
  <c r="D34" i="1"/>
  <c r="I15" i="1"/>
  <c r="H15" i="1"/>
  <c r="G15" i="1"/>
  <c r="F15" i="1"/>
  <c r="D15" i="1"/>
  <c r="J4" i="1"/>
  <c r="J15" i="1" s="1"/>
  <c r="K6" i="1"/>
  <c r="B6" i="1" s="1"/>
  <c r="K5" i="1"/>
  <c r="B5" i="1" s="1"/>
  <c r="B4" i="1" l="1"/>
  <c r="E4" i="1"/>
  <c r="E15" i="1" s="1"/>
  <c r="K369" i="1"/>
  <c r="F363" i="1"/>
  <c r="K364" i="1" s="1"/>
  <c r="I363" i="1"/>
  <c r="G363" i="1"/>
  <c r="K365" i="1" s="1"/>
  <c r="H363" i="1"/>
  <c r="J363" i="1"/>
  <c r="K15" i="1"/>
  <c r="K363" i="1" s="1"/>
  <c r="Q37" i="1" l="1"/>
  <c r="Q34" i="1"/>
  <c r="Q36" i="1"/>
  <c r="Q35" i="1"/>
  <c r="S30" i="1"/>
  <c r="P30" i="1"/>
  <c r="R30" i="1"/>
  <c r="Q30" i="1"/>
  <c r="K366" i="1"/>
  <c r="K367" i="1" s="1"/>
  <c r="K36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<sst xmlns="http://schemas.openxmlformats.org/spreadsheetml/2006/main" count="454" uniqueCount="150">
  <si>
    <t>SALDO ANTERIOR</t>
  </si>
  <si>
    <t>TRANSFERENCIA PIX</t>
  </si>
  <si>
    <t>REM: 013.449.566-70 12/07</t>
  </si>
  <si>
    <t>TRANSF CC PARA CC PJ</t>
  </si>
  <si>
    <t>RACHEL VIEIRA TOYAMA</t>
  </si>
  <si>
    <t>DEBITO AUTOMATICO</t>
  </si>
  <si>
    <t>NET SERVICOS-1623816961462</t>
  </si>
  <si>
    <t>OPERACAO CAPITAL GIRO</t>
  </si>
  <si>
    <t>CONTR 014468876 PARC 025/030</t>
  </si>
  <si>
    <t>ENCARGOS LIMITE DE CRED</t>
  </si>
  <si>
    <t>ENCARGO - 16,72%</t>
  </si>
  <si>
    <t>IOF S/ UTILIZACAO LIMITE</t>
  </si>
  <si>
    <t>CONTR 014968632 PARC 019/042</t>
  </si>
  <si>
    <t>REM: GFG COMERCIO DIGITAL 10/08</t>
  </si>
  <si>
    <t>GASTOS CARTAO DE CREDITO</t>
  </si>
  <si>
    <t>TED DIF.TITUL.CC H.BANK</t>
  </si>
  <si>
    <t>DEST. E. C. R. CONTABILIDA</t>
  </si>
  <si>
    <t>DES: JS 16/08</t>
  </si>
  <si>
    <t>TARIFA BANCARIA</t>
  </si>
  <si>
    <t>TRANSF PGTO PIX</t>
  </si>
  <si>
    <t>CONTR 014468876 PARC 026/030</t>
  </si>
  <si>
    <t>CONTR 014968632 PARC 020/042</t>
  </si>
  <si>
    <t>ENCARGO - 16,21%</t>
  </si>
  <si>
    <t>REM: GFG COMERCIO DIGITAL 11/09</t>
  </si>
  <si>
    <t>APLIC.INVEST FACIL</t>
  </si>
  <si>
    <t>RESGATE INVEST FACIL</t>
  </si>
  <si>
    <t>CONTR 014468876 PARC 027/030</t>
  </si>
  <si>
    <t>CONTR 014968632 PARC 021/042</t>
  </si>
  <si>
    <t>REM: GFG COMERCIO DIGITAL 20/10</t>
  </si>
  <si>
    <t>CONTR 014468876 PARC 028/030</t>
  </si>
  <si>
    <t>ENCARGO - 16,01%</t>
  </si>
  <si>
    <t>CONTR 014968632 PARC 022/042</t>
  </si>
  <si>
    <t>REM: GFG COMERCIO DIGITAL 21/11</t>
  </si>
  <si>
    <t>CONTR 014468876 PARC 029/030</t>
  </si>
  <si>
    <t>CONTR 014968632 PARC 023/042</t>
  </si>
  <si>
    <t>LIQUID. CONTRATO 014468876</t>
  </si>
  <si>
    <t>CONTR 014968632 PARC 024/042</t>
  </si>
  <si>
    <t>ENCARGO - 16,35%</t>
  </si>
  <si>
    <t>CONTR 014968632 PARC 025/042</t>
  </si>
  <si>
    <t>CONTR 014968632 PARC 026/042</t>
  </si>
  <si>
    <t>DES: ANDIROBA PARTICIPACOE 05/03</t>
  </si>
  <si>
    <t>BX.ANT.FINANC/EMP</t>
  </si>
  <si>
    <t>AMORTIZ. SALDO - CONTR 014968632</t>
  </si>
  <si>
    <t>DES: PAULA LOPES COUTURE 15/03</t>
  </si>
  <si>
    <t>DES: JS 26/03</t>
  </si>
  <si>
    <t>DES: ANDIROBA PARTICIPACOE 04/04</t>
  </si>
  <si>
    <t>CestaEmpresarial2</t>
  </si>
  <si>
    <t>DES: PAULA LOPES COUTURE 16/04</t>
  </si>
  <si>
    <t>PIX QR CODE DINAMICO</t>
  </si>
  <si>
    <t>DES: NIC BR 17/04</t>
  </si>
  <si>
    <t>DES: JS 02/05</t>
  </si>
  <si>
    <t>DEVOLUCAO PIX</t>
  </si>
  <si>
    <t>REM: ACRUX SECURITIZADORA 06/05</t>
  </si>
  <si>
    <t>DES: ANDIROBA PARTICIPACOE 06/05</t>
  </si>
  <si>
    <t>DES: ACRUX SECURITIZADORA 06/05</t>
  </si>
  <si>
    <t>DES: UEPS CONTABILIDADE E 09/05</t>
  </si>
  <si>
    <t>DES: PAULA LOPES COUTURE 14/05</t>
  </si>
  <si>
    <t>DES: ANDIROBA PARTICIPACOE 05/06</t>
  </si>
  <si>
    <t>DES: PAULA LOPES COUTURE 14/06</t>
  </si>
  <si>
    <t>ENCARGO - 16,34%</t>
  </si>
  <si>
    <t>DES: PAULA LOPES COUTURE 17/07</t>
  </si>
  <si>
    <t>ENCARGO - 16,04%</t>
  </si>
  <si>
    <t>REM: ANDIROBA PARTICIPACOE 07/08</t>
  </si>
  <si>
    <t>REM: ANDIROBA PARTICIPACOE 15/08</t>
  </si>
  <si>
    <t>DES: Lucas Oliveira Ferrei 15/08</t>
  </si>
  <si>
    <t>REM: ANDIROBA PARTICIPACOE 19/08</t>
  </si>
  <si>
    <t>DES: PAULA LOPES COUTURE 19/08</t>
  </si>
  <si>
    <t>REM: ANDIROBA PARTICIPACOE 26/08</t>
  </si>
  <si>
    <t>REM: ANDIROBA PARTICIPACOE 27/08</t>
  </si>
  <si>
    <t>RENTAB.INVEST FACILCRED*</t>
  </si>
  <si>
    <t>DES: PAULA CAROLINE MACHAD 13/09</t>
  </si>
  <si>
    <t>DES: Dash Digital Ltda 16/09</t>
  </si>
  <si>
    <t>CONTR 016476909 PARC 001/042</t>
  </si>
  <si>
    <t>DES: PAULA CAROLINE MACHAD 15/10</t>
  </si>
  <si>
    <t>REM: ANDIROBA PARTICIPACOE 18/10</t>
  </si>
  <si>
    <t>CONTR 016476909 PARC 002/042</t>
  </si>
  <si>
    <t>DES: PAULA CAROLINE MACHAD 18/11</t>
  </si>
  <si>
    <t>ENCARGO - 16,12%</t>
  </si>
  <si>
    <t>CONTR 016476909 PARC 003/042</t>
  </si>
  <si>
    <t>DES: PAULA CAROLINE MACHAD 13/12</t>
  </si>
  <si>
    <t>CONTR 016476909 PARC 004/042</t>
  </si>
  <si>
    <t>CONTR 016476909 PARC 005/042</t>
  </si>
  <si>
    <t>REM: ANDIROBA PARTICIPACOE 17/02</t>
  </si>
  <si>
    <t>DES: PAULA LOPES COUTURE 17/02</t>
  </si>
  <si>
    <t>DES: UEPS CONTABILIDADE E 19/02</t>
  </si>
  <si>
    <t>REM: ANDIROBA PARTICIPACOE 20/02</t>
  </si>
  <si>
    <t>REM: ANDIROBA PARTICIPACOE 24/02</t>
  </si>
  <si>
    <t>CONTR 016476909 PARC 006/042</t>
  </si>
  <si>
    <t>DES: PAULA LOPES COUTURE 17/03</t>
  </si>
  <si>
    <t>CONTR 016476909 PARC 007/042</t>
  </si>
  <si>
    <t>DES: PAULA LOPES COUTURE 15/04</t>
  </si>
  <si>
    <t>DESPESAS BANCARIAS</t>
  </si>
  <si>
    <t>LANÇAMENTO</t>
  </si>
  <si>
    <t>DATA</t>
  </si>
  <si>
    <t>CREDITO</t>
  </si>
  <si>
    <t>DÉBITO</t>
  </si>
  <si>
    <t>RECEITA</t>
  </si>
  <si>
    <t>AQUISIÇÃO DA EMPRESA</t>
  </si>
  <si>
    <t>CARTÃO DE CREDITO</t>
  </si>
  <si>
    <t>CREDITOS DE EMPRESTIMOS</t>
  </si>
  <si>
    <t/>
  </si>
  <si>
    <t>TOTAIS GERAIS</t>
  </si>
  <si>
    <t>12/07//2023</t>
  </si>
  <si>
    <t>PAGAMENTOS ANTES ABERTURA CONTA</t>
  </si>
  <si>
    <t>TOTAL DE RECEITAS</t>
  </si>
  <si>
    <t>TOTAL DE CRÉDITOS</t>
  </si>
  <si>
    <t>TOTAL DE DESPESAS</t>
  </si>
  <si>
    <t>PAGAMENTOS UEPS</t>
  </si>
  <si>
    <t>JULHO</t>
  </si>
  <si>
    <t>TOTAIS</t>
  </si>
  <si>
    <t>FORNECEDORES / PREST SERVIÇOS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</si>
  <si>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</si>
  <si>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</si>
  <si>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</si>
  <si>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</si>
  <si>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</si>
  <si>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</si>
  <si>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</si>
  <si>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</si>
  <si>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</si>
  <si>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</si>
  <si>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</si>
  <si>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qtd meses</t>
  </si>
  <si>
    <t>resultado líquido</t>
  </si>
  <si>
    <t>result líquido mensal</t>
  </si>
  <si>
    <t>juros</t>
  </si>
  <si>
    <t>Despesa financeira</t>
  </si>
  <si>
    <t>class</t>
  </si>
  <si>
    <t>entradas</t>
  </si>
  <si>
    <t>saídas</t>
  </si>
  <si>
    <t>nº mês</t>
  </si>
  <si>
    <t>nº f mês</t>
  </si>
  <si>
    <t>Rótulos de Linha</t>
  </si>
  <si>
    <t>Total Geral</t>
  </si>
  <si>
    <t>Soma de FORNECEDORES / PREST SERVIÇOS</t>
  </si>
  <si>
    <t>Soma de AQUISIÇÃO DA EMPRESA</t>
  </si>
  <si>
    <t>Soma de CARTÃO DE CREDITO</t>
  </si>
  <si>
    <t>Soma de DESPESAS BANCARIAS</t>
  </si>
  <si>
    <t>total real</t>
  </si>
  <si>
    <t>Custo mensal</t>
  </si>
  <si>
    <t>Investimentos</t>
  </si>
  <si>
    <t>Custo operacional</t>
  </si>
  <si>
    <t>Despesa operacional</t>
  </si>
  <si>
    <t>Classificação do gasto</t>
  </si>
  <si>
    <t>Classificação contábil2</t>
  </si>
  <si>
    <t>Média mensal</t>
  </si>
  <si>
    <t>Valor total (22 meses)</t>
  </si>
  <si>
    <t>acabou</t>
  </si>
  <si>
    <t>operacional/mensal/meninas</t>
  </si>
  <si>
    <t>operacional/mensal/amazon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</si>
</sst>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>
    <font>
      <sz val="11"/>
      <color theme="1"/>
      <name val="Aptos Narrow"/>
      <family val="2"/>
      <scheme val="minor"/>
    </font>
    <font>
      <b/>
      <sz val="9"/>
      <color rgb="FF333333"/>
      <name val="Arial"/>
      <family val="2"/>
    </font>
    <font>
      <sz val="9"/>
      <color theme="1"/>
      <name val="Arial"/>
      <family val="2"/>
    </font>
    <font>
      <sz val="9"/>
      <color rgb="FF333333"/>
      <name val="Arial"/>
      <family val="2"/>
    </font>
    <font>
      <sz val="9"/>
      <color rgb="FF0000A0"/>
      <name val="Arial"/>
      <family val="2"/>
    </font>
    <font>
      <sz val="9"/>
      <color rgb="FFCC092F"/>
      <name val="Arial"/>
      <family val="2"/>
    </font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9"/>
      <color rgb="FF0000A0"/>
      <name val="Arial"/>
      <family val="2"/>
    </font>
    <font>
      <b/>
      <sz val="9"/>
      <color theme="7" tint="-0.499984740745262"/>
      <name val="Arial"/>
      <family val="2"/>
    </font>
    <font>
      <b/>
      <sz val="11"/>
      <color theme="1"/>
      <name val="Aptos Narrow"/>
      <family val="2"/>
      <scheme val="minor"/>
    </font>
    <font>
      <b/>
      <sz val="9"/>
      <color theme="4" tint="-0.249977111117893"/>
      <name val="Arial"/>
      <family val="2"/>
    </font>
    <font>
      <sz val="11"/>
      <color theme="4" tint="-0.249977111117893"/>
      <name val="Aptos Narrow"/>
      <family val="2"/>
      <scheme val="minor"/>
    </font>
    <font>
      <sz val="9"/>
      <color theme="4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4" fontId="4" fillId="2" borderId="1" xfId="1" applyFont="1" applyFill="1" applyBorder="1" applyAlignment="1">
      <alignment horizontal="center" vertical="center" wrapText="1"/>
    </xf>
    <xf numFmtId="44" fontId="5" fillId="2" borderId="1" xfId="1" applyFont="1" applyFill="1" applyBorder="1" applyAlignment="1">
      <alignment horizontal="center" vertical="center" wrapText="1"/>
    </xf>
    <xf numFmtId="44" fontId="2" fillId="0" borderId="1" xfId="1" applyFont="1" applyBorder="1" applyAlignment="1">
      <alignment horizontal="center"/>
    </xf>
    <xf numFmtId="44" fontId="4" fillId="3" borderId="1" xfId="1" applyFont="1" applyFill="1" applyBorder="1" applyAlignment="1">
      <alignment horizontal="center" vertical="center" wrapText="1"/>
    </xf>
    <xf numFmtId="44" fontId="5" fillId="3" borderId="1" xfId="1" applyFont="1" applyFill="1" applyBorder="1" applyAlignment="1">
      <alignment horizontal="center" vertical="center" wrapText="1"/>
    </xf>
    <xf numFmtId="44" fontId="5" fillId="2" borderId="1" xfId="1" quotePrefix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4" fontId="2" fillId="0" borderId="0" xfId="0" applyNumberFormat="1" applyFont="1" applyAlignment="1">
      <alignment horizontal="center"/>
    </xf>
    <xf numFmtId="44" fontId="7" fillId="0" borderId="3" xfId="1" applyFont="1" applyBorder="1" applyAlignment="1">
      <alignment horizontal="center"/>
    </xf>
    <xf numFmtId="44" fontId="7" fillId="5" borderId="2" xfId="0" applyNumberFormat="1" applyFont="1" applyFill="1" applyBorder="1" applyAlignment="1">
      <alignment horizontal="center"/>
    </xf>
    <xf numFmtId="0" fontId="7" fillId="0" borderId="0" xfId="0" applyFont="1"/>
    <xf numFmtId="0" fontId="9" fillId="0" borderId="0" xfId="0" applyFont="1"/>
    <xf numFmtId="14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4" fontId="8" fillId="6" borderId="1" xfId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44" fontId="9" fillId="6" borderId="1" xfId="1" applyFont="1" applyFill="1" applyBorder="1" applyAlignment="1">
      <alignment horizontal="center" vertical="center" wrapText="1"/>
    </xf>
    <xf numFmtId="14" fontId="9" fillId="6" borderId="1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7" fillId="5" borderId="0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 wrapText="1"/>
    </xf>
    <xf numFmtId="44" fontId="2" fillId="0" borderId="0" xfId="1" applyFont="1"/>
    <xf numFmtId="0" fontId="2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2" fillId="0" borderId="1" xfId="0" applyFont="1" applyBorder="1" applyAlignment="1"/>
    <xf numFmtId="44" fontId="2" fillId="0" borderId="0" xfId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10" fillId="9" borderId="7" xfId="0" applyFont="1" applyFill="1" applyBorder="1" applyAlignment="1">
      <alignment horizontal="left"/>
    </xf>
    <xf numFmtId="44" fontId="10" fillId="9" borderId="7" xfId="0" applyNumberFormat="1" applyFont="1" applyFill="1" applyBorder="1"/>
    <xf numFmtId="44" fontId="2" fillId="0" borderId="0" xfId="0" applyNumberFormat="1" applyFont="1"/>
    <xf numFmtId="0" fontId="12" fillId="9" borderId="0" xfId="0" applyFont="1" applyFill="1"/>
    <xf numFmtId="0" fontId="12" fillId="0" borderId="0" xfId="0" applyFont="1"/>
    <xf numFmtId="0" fontId="12" fillId="0" borderId="9" xfId="0" applyFont="1" applyBorder="1"/>
    <xf numFmtId="44" fontId="13" fillId="9" borderId="0" xfId="0" applyNumberFormat="1" applyFont="1" applyFill="1"/>
    <xf numFmtId="0" fontId="11" fillId="0" borderId="8" xfId="0" applyFont="1" applyBorder="1"/>
    <xf numFmtId="0" fontId="13" fillId="9" borderId="0" xfId="0" applyFont="1" applyFill="1"/>
    <xf numFmtId="44" fontId="13" fillId="9" borderId="0" xfId="1" applyNumberFormat="1" applyFont="1" applyFill="1"/>
    <xf numFmtId="0" fontId="13" fillId="0" borderId="0" xfId="0" applyFont="1"/>
    <xf numFmtId="44" fontId="13" fillId="0" borderId="0" xfId="0" applyNumberFormat="1" applyFont="1"/>
    <xf numFmtId="44" fontId="13" fillId="0" borderId="0" xfId="1" applyNumberFormat="1" applyFont="1"/>
    <xf numFmtId="0" fontId="13" fillId="0" borderId="9" xfId="0" applyFont="1" applyBorder="1"/>
    <xf numFmtId="44" fontId="13" fillId="0" borderId="9" xfId="0" applyNumberFormat="1" applyFont="1" applyBorder="1"/>
    <xf numFmtId="44" fontId="13" fillId="0" borderId="9" xfId="1" applyNumberFormat="1" applyFont="1" applyBorder="1"/>
  </cellXfs>
  <cellStyles count="2">
    <cellStyle name="Moeda" xfId="1" builtinId="4"/>
    <cellStyle name="Normal" xfId="0" builtinId="0"/>
  </cellStyles>
  <dxfs count="6"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s matos" refreshedDate="45898.659085995372" createdVersion="8" refreshedVersion="8" minRefreshableVersion="3" recordCount="353" xr:uid="{B0AAAD17-90A7-47EC-9134-502A144C6076}">
  <cacheSource type="worksheet">
    <worksheetSource ref="B2:M355" sheet="Planilha1"/>
  </cacheSource>
  <cacheFields count="12">
    <cacheField name="class" numFmtId="0">
      <sharedItems containsMixedTypes="1" containsNumber="1" containsInteger="1" minValue="0" maxValue="0" count="7">
        <n v="0"/>
        <s v="AQUISIÇÃO DA EMPRESA"/>
        <s v="FORNECEDORES / PREST SERVIÇOS"/>
        <s v="DESPESAS BANCARIAS"/>
        <s v="RECEITA"/>
        <s v="CARTÃO DE CREDITO"/>
        <s v="CREDITOS DE EMPRESTIMOS"/>
      </sharedItems>
    </cacheField>
    <cacheField name="LANÇAMENTO" numFmtId="0">
      <sharedItems count="94">
        <s v="SALDO ANTERIOR"/>
        <s v="PAGAMENTOS ANTES ABERTURA CONTA"/>
        <s v="PAGAMENTOS UEPS"/>
        <s v="TRANSFERENCIA PIX"/>
        <s v="REM: 013.449.566-70 12/07"/>
        <s v="TRANSF CC PARA CC PJ"/>
        <s v="RACHEL VIEIRA TOYAMA"/>
        <s v="DEBITO AUTOMATICO"/>
        <s v="NET SERVICOS-1623816961462"/>
        <s v="OPERACAO CAPITAL GIRO"/>
        <s v="CONTR 014468876 PARC 025/030"/>
        <s v="TOTAIS"/>
        <s v="ENCARGOS LIMITE DE CRED"/>
        <s v="ENCARGO - 16,72%"/>
        <s v="IOF S/ UTILIZACAO LIMITE"/>
        <s v="CONTR 014968632 PARC 019/042"/>
        <s v="REM: GFG COMERCIO DIGITAL 10/08"/>
        <s v="GASTOS CARTAO DE CREDITO"/>
        <s v="TED DIF.TITUL.CC H.BANK"/>
        <s v="DEST. E. C. R. CONTABILIDA"/>
        <s v="DES: JS 16/08"/>
        <s v="TARIFA BANCARIA"/>
        <s v="TRANSF PGTO PIX"/>
        <s v="CONTR 014468876 PARC 026/030"/>
        <s v="CONTR 014968632 PARC 020/042"/>
        <s v="ENCARGO - 16,21%"/>
        <s v="REM: GFG COMERCIO DIGITAL 11/09"/>
        <s v="APLIC.INVEST FACIL"/>
        <s v="RESGATE INVEST FACIL"/>
        <s v="CONTR 014468876 PARC 027/030"/>
        <s v="CONTR 014968632 PARC 021/042"/>
        <s v="REM: GFG COMERCIO DIGITAL 20/10"/>
        <s v="CONTR 014468876 PARC 028/030"/>
        <s v="ENCARGO - 16,01%"/>
        <s v="CONTR 014968632 PARC 022/042"/>
        <s v="REM: GFG COMERCIO DIGITAL 21/11"/>
        <s v="CONTR 014468876 PARC 029/030"/>
        <s v="CONTR 014968632 PARC 023/042"/>
        <s v="LIQUID. CONTRATO 014468876"/>
        <s v="CONTR 014968632 PARC 024/042"/>
        <s v="ENCARGO - 16,35%"/>
        <s v="CONTR 014968632 PARC 025/042"/>
        <s v="CONTR 014968632 PARC 026/042"/>
        <s v="DES: ANDIROBA PARTICIPACOE 05/03"/>
        <s v="BX.ANT.FINANC/EMP"/>
        <s v="AMORTIZ. SALDO - CONTR 014968632"/>
        <s v="DES: PAULA LOPES COUTURE 15/03"/>
        <s v="DES: JS 26/03"/>
        <s v="DES: ANDIROBA PARTICIPACOE 04/04"/>
        <s v="CestaEmpresarial2"/>
        <s v="DES: PAULA LOPES COUTURE 16/04"/>
        <s v="PIX QR CODE DINAMICO"/>
        <s v="DES: NIC BR 17/04"/>
        <s v="DES: JS 02/05"/>
        <s v="DEVOLUCAO PIX"/>
        <s v="REM: ACRUX SECURITIZADORA 06/05"/>
        <s v="DES: ANDIROBA PARTICIPACOE 06/05"/>
        <s v="DES: ACRUX SECURITIZADORA 06/05"/>
        <s v="DES: UEPS CONTABILIDADE E 09/05"/>
        <s v="DES: PAULA LOPES COUTURE 14/05"/>
        <s v="DES: ANDIROBA PARTICIPACOE 05/06"/>
        <s v="DES: PAULA LOPES COUTURE 14/06"/>
        <s v="ENCARGO - 16,34%"/>
        <s v="DES: PAULA LOPES COUTURE 17/07"/>
        <s v="ENCARGO - 16,04%"/>
        <s v="REM: ANDIROBA PARTICIPACOE 07/08"/>
        <s v="REM: ANDIROBA PARTICIPACOE 15/08"/>
        <s v="DES: Lucas Oliveira Ferrei 15/08"/>
        <s v="REM: ANDIROBA PARTICIPACOE 19/08"/>
        <s v="DES: PAULA LOPES COUTURE 19/08"/>
        <s v="REM: ANDIROBA PARTICIPACOE 26/08"/>
        <s v="REM: ANDIROBA PARTICIPACOE 27/08"/>
        <s v="RENTAB.INVEST FACILCRED*"/>
        <s v="DES: PAULA CAROLINE MACHAD 13/09"/>
        <s v="DES: Dash Digital Ltda 16/09"/>
        <s v="CONTR 016476909 PARC 001/042"/>
        <s v="DES: PAULA CAROLINE MACHAD 15/10"/>
        <s v="REM: ANDIROBA PARTICIPACOE 18/10"/>
        <s v="CONTR 016476909 PARC 002/042"/>
        <s v="DES: PAULA CAROLINE MACHAD 18/11"/>
        <s v="ENCARGO - 16,12%"/>
        <s v="CONTR 016476909 PARC 003/042"/>
        <s v="DES: PAULA CAROLINE MACHAD 13/12"/>
        <s v="CONTR 016476909 PARC 004/042"/>
        <s v="CONTR 016476909 PARC 005/042"/>
        <s v="REM: ANDIROBA PARTICIPACOE 17/02"/>
        <s v="DES: PAULA LOPES COUTURE 17/02"/>
        <s v="DES: UEPS CONTABILIDADE E 19/02"/>
        <s v="REM: ANDIROBA PARTICIPACOE 20/02"/>
        <s v="REM: ANDIROBA PARTICIPACOE 24/02"/>
        <s v="CONTR 016476909 PARC 006/042"/>
        <s v="DES: PAULA LOPES COUTURE 17/03"/>
        <s v="CONTR 016476909 PARC 007/042"/>
        <s v="DES: PAULA LOPES COUTURE 15/04"/>
      </sharedItems>
    </cacheField>
    <cacheField name="CREDITO" numFmtId="44">
      <sharedItems containsString="0" containsBlank="1" containsNumber="1" minValue="0" maxValue="78449.509999999995"/>
    </cacheField>
    <cacheField name="DÉBITO" numFmtId="44">
      <sharedItems containsString="0" containsBlank="1" containsNumber="1" minValue="-96510.78" maxValue="-3.62"/>
    </cacheField>
    <cacheField name="RECEITA" numFmtId="44">
      <sharedItems containsString="0" containsBlank="1" containsNumber="1" containsInteger="1" minValue="0" maxValue="14000"/>
    </cacheField>
    <cacheField name="CREDITOS DE EMPRESTIMOS" numFmtId="44">
      <sharedItems containsString="0" containsBlank="1" containsNumber="1" minValue="0" maxValue="78449.509999999995"/>
    </cacheField>
    <cacheField name="DESPESAS BANCARIAS" numFmtId="0">
      <sharedItems containsBlank="1" containsMixedTypes="1" containsNumber="1" minValue="-24135.78" maxValue="-3.62"/>
    </cacheField>
    <cacheField name="CARTÃO DE CREDITO" numFmtId="44">
      <sharedItems containsString="0" containsBlank="1" containsNumber="1" minValue="-12114.17" maxValue="0"/>
    </cacheField>
    <cacheField name="AQUISIÇÃO DA EMPRESA" numFmtId="0">
      <sharedItems containsString="0" containsBlank="1" containsNumber="1" containsInteger="1" minValue="-40500" maxValue="0"/>
    </cacheField>
    <cacheField name="FORNECEDORES / PREST SERVIÇOS" numFmtId="44">
      <sharedItems containsString="0" containsBlank="1" containsNumber="1" minValue="-32904.04" maxValue="0"/>
    </cacheField>
    <cacheField name="nº f mês" numFmtId="0">
      <sharedItems containsString="0" containsBlank="1" containsNumber="1" containsInteger="1" minValue="0" maxValue="22"/>
    </cacheField>
    <cacheField name="nº mês" numFmtId="0">
      <sharedItems containsSemiMixedTypes="0" containsString="0" containsNumber="1" containsInteger="1" minValue="0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">
  <r>
    <x v="0"/>
    <x v="0"/>
    <m/>
    <m/>
    <m/>
    <m/>
    <m/>
    <m/>
    <m/>
    <m/>
    <n v="0"/>
    <n v="0"/>
  </r>
  <r>
    <x v="1"/>
    <x v="1"/>
    <m/>
    <n v="-30500"/>
    <m/>
    <m/>
    <m/>
    <m/>
    <n v="-30500"/>
    <m/>
    <m/>
    <n v="0"/>
  </r>
  <r>
    <x v="2"/>
    <x v="1"/>
    <m/>
    <m/>
    <m/>
    <m/>
    <m/>
    <m/>
    <m/>
    <n v="-8860"/>
    <m/>
    <n v="0"/>
  </r>
  <r>
    <x v="2"/>
    <x v="2"/>
    <m/>
    <m/>
    <m/>
    <m/>
    <m/>
    <m/>
    <m/>
    <n v="-24000"/>
    <m/>
    <n v="0"/>
  </r>
  <r>
    <x v="0"/>
    <x v="3"/>
    <n v="10000"/>
    <m/>
    <m/>
    <m/>
    <m/>
    <m/>
    <m/>
    <m/>
    <m/>
    <n v="0"/>
  </r>
  <r>
    <x v="0"/>
    <x v="4"/>
    <m/>
    <m/>
    <m/>
    <m/>
    <m/>
    <m/>
    <m/>
    <m/>
    <m/>
    <n v="0"/>
  </r>
  <r>
    <x v="1"/>
    <x v="5"/>
    <m/>
    <n v="-10000"/>
    <m/>
    <m/>
    <m/>
    <m/>
    <n v="-10000"/>
    <m/>
    <m/>
    <n v="0"/>
  </r>
  <r>
    <x v="0"/>
    <x v="6"/>
    <m/>
    <m/>
    <m/>
    <m/>
    <m/>
    <m/>
    <m/>
    <m/>
    <m/>
    <n v="0"/>
  </r>
  <r>
    <x v="2"/>
    <x v="7"/>
    <m/>
    <n v="-44.04"/>
    <m/>
    <m/>
    <m/>
    <m/>
    <m/>
    <n v="-44.04"/>
    <m/>
    <n v="0"/>
  </r>
  <r>
    <x v="0"/>
    <x v="8"/>
    <m/>
    <m/>
    <m/>
    <m/>
    <m/>
    <m/>
    <m/>
    <m/>
    <m/>
    <n v="0"/>
  </r>
  <r>
    <x v="3"/>
    <x v="9"/>
    <m/>
    <n v="-1839.14"/>
    <m/>
    <m/>
    <n v="-1839.14"/>
    <m/>
    <m/>
    <m/>
    <m/>
    <n v="0"/>
  </r>
  <r>
    <x v="0"/>
    <x v="10"/>
    <m/>
    <m/>
    <m/>
    <m/>
    <m/>
    <m/>
    <m/>
    <m/>
    <m/>
    <n v="0"/>
  </r>
  <r>
    <x v="0"/>
    <x v="11"/>
    <n v="10000"/>
    <n v="-42383.18"/>
    <n v="0"/>
    <n v="0"/>
    <n v="-1839.14"/>
    <n v="0"/>
    <n v="-40500"/>
    <n v="-32904.04"/>
    <n v="1"/>
    <n v="1"/>
  </r>
  <r>
    <x v="3"/>
    <x v="12"/>
    <m/>
    <n v="-10.64"/>
    <m/>
    <m/>
    <n v="-10.64"/>
    <m/>
    <m/>
    <m/>
    <m/>
    <n v="1"/>
  </r>
  <r>
    <x v="0"/>
    <x v="13"/>
    <m/>
    <m/>
    <m/>
    <m/>
    <m/>
    <m/>
    <m/>
    <m/>
    <m/>
    <n v="1"/>
  </r>
  <r>
    <x v="3"/>
    <x v="14"/>
    <m/>
    <n v="-7.17"/>
    <m/>
    <m/>
    <n v="-7.17"/>
    <m/>
    <m/>
    <m/>
    <m/>
    <n v="1"/>
  </r>
  <r>
    <x v="3"/>
    <x v="9"/>
    <m/>
    <n v="-1287.3499999999999"/>
    <m/>
    <m/>
    <n v="-1287.3499999999999"/>
    <m/>
    <m/>
    <m/>
    <m/>
    <n v="1"/>
  </r>
  <r>
    <x v="0"/>
    <x v="15"/>
    <m/>
    <m/>
    <m/>
    <m/>
    <m/>
    <m/>
    <m/>
    <m/>
    <m/>
    <n v="1"/>
  </r>
  <r>
    <x v="4"/>
    <x v="3"/>
    <n v="14000"/>
    <m/>
    <n v="14000"/>
    <m/>
    <m/>
    <m/>
    <m/>
    <m/>
    <m/>
    <n v="1"/>
  </r>
  <r>
    <x v="0"/>
    <x v="16"/>
    <m/>
    <m/>
    <m/>
    <m/>
    <m/>
    <m/>
    <m/>
    <m/>
    <m/>
    <n v="1"/>
  </r>
  <r>
    <x v="5"/>
    <x v="17"/>
    <m/>
    <n v="-5795.77"/>
    <m/>
    <m/>
    <m/>
    <n v="-5795.77"/>
    <m/>
    <m/>
    <m/>
    <n v="1"/>
  </r>
  <r>
    <x v="2"/>
    <x v="18"/>
    <m/>
    <n v="-540"/>
    <m/>
    <m/>
    <m/>
    <m/>
    <m/>
    <n v="-540"/>
    <m/>
    <n v="1"/>
  </r>
  <r>
    <x v="0"/>
    <x v="19"/>
    <m/>
    <m/>
    <m/>
    <m/>
    <m/>
    <m/>
    <m/>
    <m/>
    <m/>
    <n v="1"/>
  </r>
  <r>
    <x v="2"/>
    <x v="3"/>
    <m/>
    <n v="-600"/>
    <m/>
    <m/>
    <m/>
    <m/>
    <m/>
    <n v="-600"/>
    <m/>
    <n v="1"/>
  </r>
  <r>
    <x v="0"/>
    <x v="20"/>
    <m/>
    <m/>
    <m/>
    <m/>
    <m/>
    <m/>
    <m/>
    <m/>
    <m/>
    <n v="1"/>
  </r>
  <r>
    <x v="3"/>
    <x v="21"/>
    <m/>
    <n v="-8.4"/>
    <m/>
    <m/>
    <n v="-8.4"/>
    <m/>
    <m/>
    <m/>
    <m/>
    <n v="1"/>
  </r>
  <r>
    <x v="0"/>
    <x v="22"/>
    <m/>
    <m/>
    <m/>
    <m/>
    <m/>
    <m/>
    <m/>
    <m/>
    <m/>
    <n v="1"/>
  </r>
  <r>
    <x v="2"/>
    <x v="7"/>
    <m/>
    <n v="-44.04"/>
    <m/>
    <m/>
    <m/>
    <m/>
    <m/>
    <n v="-44.04"/>
    <m/>
    <n v="1"/>
  </r>
  <r>
    <x v="0"/>
    <x v="8"/>
    <m/>
    <m/>
    <m/>
    <m/>
    <m/>
    <m/>
    <m/>
    <m/>
    <m/>
    <n v="1"/>
  </r>
  <r>
    <x v="3"/>
    <x v="9"/>
    <m/>
    <n v="-1859.18"/>
    <m/>
    <m/>
    <n v="-1859.18"/>
    <m/>
    <m/>
    <m/>
    <m/>
    <n v="1"/>
  </r>
  <r>
    <x v="0"/>
    <x v="23"/>
    <m/>
    <m/>
    <m/>
    <m/>
    <m/>
    <m/>
    <m/>
    <m/>
    <m/>
    <n v="1"/>
  </r>
  <r>
    <x v="0"/>
    <x v="11"/>
    <n v="14000"/>
    <n v="-10152.550000000001"/>
    <n v="14000"/>
    <n v="0"/>
    <n v="-3172.74"/>
    <n v="-5795.77"/>
    <n v="0"/>
    <n v="-1184.04"/>
    <n v="2"/>
    <n v="2"/>
  </r>
  <r>
    <x v="3"/>
    <x v="9"/>
    <m/>
    <n v="-1300.67"/>
    <m/>
    <m/>
    <n v="-1300.67"/>
    <m/>
    <m/>
    <m/>
    <m/>
    <n v="2"/>
  </r>
  <r>
    <x v="0"/>
    <x v="24"/>
    <m/>
    <m/>
    <m/>
    <m/>
    <m/>
    <m/>
    <m/>
    <m/>
    <m/>
    <n v="2"/>
  </r>
  <r>
    <x v="3"/>
    <x v="12"/>
    <m/>
    <n v="-139.91999999999999"/>
    <m/>
    <m/>
    <n v="-139.91999999999999"/>
    <m/>
    <m/>
    <m/>
    <m/>
    <n v="2"/>
  </r>
  <r>
    <x v="0"/>
    <x v="25"/>
    <m/>
    <m/>
    <m/>
    <m/>
    <m/>
    <m/>
    <m/>
    <m/>
    <m/>
    <n v="2"/>
  </r>
  <r>
    <x v="3"/>
    <x v="14"/>
    <m/>
    <n v="-5.97"/>
    <m/>
    <m/>
    <n v="-5.97"/>
    <m/>
    <m/>
    <m/>
    <m/>
    <n v="2"/>
  </r>
  <r>
    <x v="4"/>
    <x v="3"/>
    <n v="14000"/>
    <m/>
    <n v="14000"/>
    <m/>
    <m/>
    <m/>
    <m/>
    <m/>
    <m/>
    <n v="2"/>
  </r>
  <r>
    <x v="0"/>
    <x v="26"/>
    <m/>
    <m/>
    <m/>
    <m/>
    <m/>
    <m/>
    <m/>
    <m/>
    <m/>
    <n v="2"/>
  </r>
  <r>
    <x v="0"/>
    <x v="27"/>
    <m/>
    <n v="-14536.97"/>
    <m/>
    <m/>
    <m/>
    <m/>
    <m/>
    <m/>
    <m/>
    <n v="2"/>
  </r>
  <r>
    <x v="0"/>
    <x v="28"/>
    <n v="44.04"/>
    <m/>
    <m/>
    <m/>
    <m/>
    <m/>
    <m/>
    <m/>
    <m/>
    <n v="2"/>
  </r>
  <r>
    <x v="2"/>
    <x v="7"/>
    <m/>
    <n v="-44.04"/>
    <m/>
    <m/>
    <m/>
    <m/>
    <m/>
    <n v="-44.04"/>
    <m/>
    <n v="2"/>
  </r>
  <r>
    <x v="0"/>
    <x v="8"/>
    <m/>
    <m/>
    <m/>
    <m/>
    <m/>
    <m/>
    <m/>
    <m/>
    <m/>
    <n v="2"/>
  </r>
  <r>
    <x v="0"/>
    <x v="28"/>
    <n v="12114.17"/>
    <m/>
    <m/>
    <m/>
    <m/>
    <m/>
    <m/>
    <m/>
    <m/>
    <n v="2"/>
  </r>
  <r>
    <x v="5"/>
    <x v="17"/>
    <m/>
    <n v="-12114.17"/>
    <m/>
    <m/>
    <m/>
    <n v="-12114.17"/>
    <m/>
    <m/>
    <m/>
    <n v="2"/>
  </r>
  <r>
    <x v="0"/>
    <x v="11"/>
    <n v="14000"/>
    <n v="-28141.739999999998"/>
    <n v="14000"/>
    <n v="0"/>
    <n v="-1446.5600000000002"/>
    <n v="-12114.17"/>
    <n v="0"/>
    <n v="-44.04"/>
    <n v="3"/>
    <n v="3"/>
  </r>
  <r>
    <x v="0"/>
    <x v="28"/>
    <n v="1879.11"/>
    <m/>
    <m/>
    <m/>
    <m/>
    <m/>
    <m/>
    <m/>
    <m/>
    <n v="3"/>
  </r>
  <r>
    <x v="3"/>
    <x v="9"/>
    <m/>
    <n v="-1879.11"/>
    <m/>
    <m/>
    <n v="-1879.11"/>
    <m/>
    <m/>
    <m/>
    <m/>
    <n v="3"/>
  </r>
  <r>
    <x v="0"/>
    <x v="29"/>
    <m/>
    <m/>
    <m/>
    <m/>
    <m/>
    <m/>
    <m/>
    <m/>
    <m/>
    <n v="3"/>
  </r>
  <r>
    <x v="0"/>
    <x v="28"/>
    <n v="500.59"/>
    <m/>
    <m/>
    <m/>
    <m/>
    <m/>
    <m/>
    <m/>
    <m/>
    <n v="3"/>
  </r>
  <r>
    <x v="3"/>
    <x v="9"/>
    <m/>
    <n v="-1313.92"/>
    <m/>
    <m/>
    <n v="-1313.92"/>
    <m/>
    <m/>
    <m/>
    <m/>
    <n v="3"/>
  </r>
  <r>
    <x v="0"/>
    <x v="30"/>
    <m/>
    <m/>
    <m/>
    <m/>
    <m/>
    <m/>
    <m/>
    <m/>
    <m/>
    <n v="3"/>
  </r>
  <r>
    <x v="4"/>
    <x v="3"/>
    <n v="14000"/>
    <m/>
    <n v="14000"/>
    <m/>
    <m/>
    <m/>
    <m/>
    <m/>
    <m/>
    <n v="3"/>
  </r>
  <r>
    <x v="0"/>
    <x v="31"/>
    <m/>
    <m/>
    <m/>
    <m/>
    <m/>
    <m/>
    <m/>
    <m/>
    <m/>
    <n v="3"/>
  </r>
  <r>
    <x v="2"/>
    <x v="7"/>
    <m/>
    <n v="-11.72"/>
    <m/>
    <m/>
    <m/>
    <m/>
    <m/>
    <n v="-11.72"/>
    <m/>
    <n v="3"/>
  </r>
  <r>
    <x v="0"/>
    <x v="8"/>
    <m/>
    <m/>
    <m/>
    <m/>
    <m/>
    <m/>
    <m/>
    <m/>
    <m/>
    <n v="3"/>
  </r>
  <r>
    <x v="0"/>
    <x v="27"/>
    <m/>
    <n v="-13174.95"/>
    <m/>
    <m/>
    <m/>
    <m/>
    <m/>
    <m/>
    <m/>
    <n v="3"/>
  </r>
  <r>
    <x v="0"/>
    <x v="28"/>
    <n v="6014.18"/>
    <m/>
    <m/>
    <m/>
    <m/>
    <m/>
    <m/>
    <m/>
    <m/>
    <n v="3"/>
  </r>
  <r>
    <x v="5"/>
    <x v="17"/>
    <m/>
    <n v="-6014.18"/>
    <m/>
    <m/>
    <m/>
    <n v="-6014.18"/>
    <m/>
    <m/>
    <m/>
    <n v="3"/>
  </r>
  <r>
    <x v="0"/>
    <x v="28"/>
    <n v="1896.06"/>
    <m/>
    <m/>
    <m/>
    <m/>
    <m/>
    <m/>
    <m/>
    <m/>
    <n v="3"/>
  </r>
  <r>
    <x v="3"/>
    <x v="9"/>
    <m/>
    <n v="-1896.06"/>
    <m/>
    <m/>
    <n v="-1896.06"/>
    <m/>
    <m/>
    <m/>
    <m/>
    <n v="3"/>
  </r>
  <r>
    <x v="0"/>
    <x v="32"/>
    <m/>
    <m/>
    <m/>
    <m/>
    <m/>
    <m/>
    <m/>
    <m/>
    <m/>
    <n v="3"/>
  </r>
  <r>
    <x v="0"/>
    <x v="11"/>
    <n v="14000"/>
    <n v="-24289.940000000002"/>
    <n v="14000"/>
    <n v="0"/>
    <n v="-5089.09"/>
    <n v="-6014.18"/>
    <n v="0"/>
    <n v="-11.72"/>
    <n v="4"/>
    <n v="4"/>
  </r>
  <r>
    <x v="0"/>
    <x v="28"/>
    <n v="74.7"/>
    <m/>
    <m/>
    <m/>
    <m/>
    <m/>
    <m/>
    <m/>
    <m/>
    <n v="4"/>
  </r>
  <r>
    <x v="3"/>
    <x v="12"/>
    <m/>
    <n v="-71.08"/>
    <m/>
    <m/>
    <n v="-71.08"/>
    <m/>
    <m/>
    <m/>
    <m/>
    <n v="4"/>
  </r>
  <r>
    <x v="0"/>
    <x v="33"/>
    <m/>
    <m/>
    <m/>
    <m/>
    <m/>
    <m/>
    <m/>
    <m/>
    <m/>
    <n v="4"/>
  </r>
  <r>
    <x v="3"/>
    <x v="14"/>
    <m/>
    <n v="-3.62"/>
    <m/>
    <m/>
    <n v="-3.62"/>
    <m/>
    <m/>
    <m/>
    <m/>
    <n v="4"/>
  </r>
  <r>
    <x v="0"/>
    <x v="28"/>
    <n v="1327"/>
    <m/>
    <m/>
    <m/>
    <m/>
    <m/>
    <m/>
    <m/>
    <m/>
    <n v="4"/>
  </r>
  <r>
    <x v="3"/>
    <x v="9"/>
    <m/>
    <n v="-1327"/>
    <m/>
    <m/>
    <n v="-1327"/>
    <m/>
    <m/>
    <m/>
    <m/>
    <n v="4"/>
  </r>
  <r>
    <x v="0"/>
    <x v="34"/>
    <m/>
    <m/>
    <m/>
    <m/>
    <m/>
    <m/>
    <m/>
    <m/>
    <m/>
    <n v="4"/>
  </r>
  <r>
    <x v="4"/>
    <x v="3"/>
    <n v="14000"/>
    <m/>
    <n v="14000"/>
    <m/>
    <m/>
    <m/>
    <m/>
    <m/>
    <m/>
    <n v="4"/>
  </r>
  <r>
    <x v="0"/>
    <x v="35"/>
    <m/>
    <m/>
    <m/>
    <m/>
    <m/>
    <m/>
    <m/>
    <m/>
    <m/>
    <n v="4"/>
  </r>
  <r>
    <x v="0"/>
    <x v="27"/>
    <m/>
    <n v="-14000"/>
    <m/>
    <m/>
    <m/>
    <m/>
    <m/>
    <m/>
    <m/>
    <n v="4"/>
  </r>
  <r>
    <x v="0"/>
    <x v="28"/>
    <n v="2390.38"/>
    <m/>
    <m/>
    <m/>
    <m/>
    <m/>
    <m/>
    <m/>
    <m/>
    <n v="4"/>
  </r>
  <r>
    <x v="0"/>
    <x v="28"/>
    <n v="3864.95"/>
    <m/>
    <m/>
    <m/>
    <m/>
    <m/>
    <m/>
    <m/>
    <m/>
    <n v="4"/>
  </r>
  <r>
    <x v="5"/>
    <x v="17"/>
    <m/>
    <n v="-6255.33"/>
    <m/>
    <m/>
    <m/>
    <n v="-6255.33"/>
    <m/>
    <m/>
    <m/>
    <n v="4"/>
  </r>
  <r>
    <x v="0"/>
    <x v="28"/>
    <n v="1914.37"/>
    <m/>
    <m/>
    <m/>
    <m/>
    <m/>
    <m/>
    <m/>
    <m/>
    <n v="4"/>
  </r>
  <r>
    <x v="3"/>
    <x v="9"/>
    <m/>
    <n v="-1914.37"/>
    <m/>
    <m/>
    <n v="-1914.37"/>
    <m/>
    <m/>
    <m/>
    <m/>
    <n v="4"/>
  </r>
  <r>
    <x v="0"/>
    <x v="36"/>
    <m/>
    <m/>
    <m/>
    <m/>
    <m/>
    <m/>
    <m/>
    <m/>
    <m/>
    <n v="4"/>
  </r>
  <r>
    <x v="0"/>
    <x v="11"/>
    <n v="14000"/>
    <n v="-23571.399999999998"/>
    <n v="14000"/>
    <n v="0"/>
    <n v="-3316.0699999999997"/>
    <n v="-6255.33"/>
    <n v="0"/>
    <n v="0"/>
    <n v="5"/>
    <n v="5"/>
  </r>
  <r>
    <x v="0"/>
    <x v="28"/>
    <n v="1338.53"/>
    <m/>
    <m/>
    <m/>
    <m/>
    <m/>
    <m/>
    <m/>
    <m/>
    <n v="5"/>
  </r>
  <r>
    <x v="3"/>
    <x v="9"/>
    <m/>
    <n v="-1338.53"/>
    <m/>
    <m/>
    <n v="-1338.53"/>
    <m/>
    <m/>
    <m/>
    <m/>
    <n v="5"/>
  </r>
  <r>
    <x v="0"/>
    <x v="37"/>
    <m/>
    <m/>
    <m/>
    <m/>
    <m/>
    <m/>
    <m/>
    <m/>
    <m/>
    <n v="5"/>
  </r>
  <r>
    <x v="0"/>
    <x v="28"/>
    <n v="5918.21"/>
    <m/>
    <m/>
    <m/>
    <m/>
    <m/>
    <m/>
    <m/>
    <m/>
    <n v="5"/>
  </r>
  <r>
    <x v="5"/>
    <x v="17"/>
    <m/>
    <n v="-5918.21"/>
    <m/>
    <m/>
    <m/>
    <n v="-5918.21"/>
    <m/>
    <m/>
    <m/>
    <n v="5"/>
  </r>
  <r>
    <x v="0"/>
    <x v="11"/>
    <m/>
    <n v="-7256.74"/>
    <n v="0"/>
    <n v="0"/>
    <n v="-1338.53"/>
    <n v="-5918.21"/>
    <n v="0"/>
    <n v="0"/>
    <n v="6"/>
    <n v="6"/>
  </r>
  <r>
    <x v="0"/>
    <x v="28"/>
    <n v="1932.37"/>
    <m/>
    <m/>
    <m/>
    <m/>
    <m/>
    <m/>
    <m/>
    <m/>
    <n v="6"/>
  </r>
  <r>
    <x v="3"/>
    <x v="9"/>
    <m/>
    <n v="-1932.37"/>
    <m/>
    <m/>
    <n v="-1932.37"/>
    <m/>
    <m/>
    <m/>
    <m/>
    <n v="6"/>
  </r>
  <r>
    <x v="0"/>
    <x v="38"/>
    <m/>
    <m/>
    <m/>
    <m/>
    <m/>
    <m/>
    <m/>
    <m/>
    <m/>
    <n v="6"/>
  </r>
  <r>
    <x v="0"/>
    <x v="28"/>
    <n v="510.04"/>
    <m/>
    <m/>
    <m/>
    <m/>
    <m/>
    <m/>
    <m/>
    <m/>
    <n v="6"/>
  </r>
  <r>
    <x v="3"/>
    <x v="9"/>
    <m/>
    <n v="-1351.07"/>
    <m/>
    <m/>
    <n v="-1351.07"/>
    <m/>
    <m/>
    <m/>
    <m/>
    <n v="6"/>
  </r>
  <r>
    <x v="0"/>
    <x v="39"/>
    <m/>
    <m/>
    <m/>
    <m/>
    <m/>
    <m/>
    <m/>
    <m/>
    <m/>
    <n v="6"/>
  </r>
  <r>
    <x v="5"/>
    <x v="17"/>
    <m/>
    <n v="-6234.63"/>
    <m/>
    <m/>
    <m/>
    <n v="-6234.63"/>
    <m/>
    <m/>
    <m/>
    <n v="6"/>
  </r>
  <r>
    <x v="0"/>
    <x v="11"/>
    <n v="0"/>
    <n v="-9518.07"/>
    <n v="0"/>
    <n v="0"/>
    <n v="-3283.4399999999996"/>
    <n v="-6234.63"/>
    <n v="0"/>
    <n v="0"/>
    <n v="7"/>
    <n v="7"/>
  </r>
  <r>
    <x v="3"/>
    <x v="12"/>
    <m/>
    <n v="-349.87"/>
    <m/>
    <m/>
    <n v="-349.87"/>
    <m/>
    <m/>
    <m/>
    <m/>
    <n v="7"/>
  </r>
  <r>
    <x v="0"/>
    <x v="40"/>
    <m/>
    <m/>
    <m/>
    <m/>
    <m/>
    <m/>
    <m/>
    <m/>
    <m/>
    <n v="7"/>
  </r>
  <r>
    <x v="3"/>
    <x v="14"/>
    <m/>
    <n v="-29.63"/>
    <m/>
    <m/>
    <n v="-29.63"/>
    <m/>
    <m/>
    <m/>
    <m/>
    <n v="7"/>
  </r>
  <r>
    <x v="3"/>
    <x v="9"/>
    <m/>
    <n v="-1364.09"/>
    <m/>
    <m/>
    <n v="-1364.09"/>
    <m/>
    <m/>
    <m/>
    <m/>
    <n v="7"/>
  </r>
  <r>
    <x v="0"/>
    <x v="41"/>
    <m/>
    <m/>
    <m/>
    <m/>
    <m/>
    <m/>
    <m/>
    <m/>
    <m/>
    <n v="7"/>
  </r>
  <r>
    <x v="5"/>
    <x v="17"/>
    <m/>
    <n v="-6940.79"/>
    <m/>
    <m/>
    <m/>
    <n v="-6940.79"/>
    <m/>
    <m/>
    <m/>
    <n v="7"/>
  </r>
  <r>
    <x v="0"/>
    <x v="11"/>
    <n v="0"/>
    <n v="-8684.3799999999992"/>
    <n v="0"/>
    <n v="0"/>
    <n v="-1743.59"/>
    <n v="-6940.79"/>
    <n v="0"/>
    <n v="0"/>
    <n v="8"/>
    <n v="8"/>
  </r>
  <r>
    <x v="3"/>
    <x v="9"/>
    <m/>
    <n v="-1374.43"/>
    <m/>
    <m/>
    <n v="-1374.43"/>
    <m/>
    <m/>
    <m/>
    <m/>
    <n v="8"/>
  </r>
  <r>
    <x v="0"/>
    <x v="42"/>
    <m/>
    <m/>
    <m/>
    <m/>
    <m/>
    <m/>
    <m/>
    <m/>
    <m/>
    <n v="8"/>
  </r>
  <r>
    <x v="3"/>
    <x v="12"/>
    <m/>
    <n v="-1497.88"/>
    <m/>
    <m/>
    <n v="-1497.88"/>
    <m/>
    <m/>
    <m/>
    <m/>
    <n v="8"/>
  </r>
  <r>
    <x v="0"/>
    <x v="40"/>
    <m/>
    <m/>
    <m/>
    <m/>
    <m/>
    <m/>
    <m/>
    <m/>
    <m/>
    <n v="8"/>
  </r>
  <r>
    <x v="3"/>
    <x v="14"/>
    <m/>
    <n v="-44.38"/>
    <m/>
    <m/>
    <n v="-44.38"/>
    <m/>
    <m/>
    <m/>
    <m/>
    <n v="8"/>
  </r>
  <r>
    <x v="6"/>
    <x v="9"/>
    <n v="78449.509999999995"/>
    <m/>
    <m/>
    <n v="78449.509999999995"/>
    <m/>
    <m/>
    <m/>
    <m/>
    <m/>
    <n v="8"/>
  </r>
  <r>
    <x v="0"/>
    <x v="27"/>
    <m/>
    <n v="-54672.78"/>
    <m/>
    <m/>
    <m/>
    <m/>
    <m/>
    <m/>
    <m/>
    <n v="8"/>
  </r>
  <r>
    <x v="0"/>
    <x v="3"/>
    <m/>
    <n v="-5100"/>
    <m/>
    <m/>
    <m/>
    <m/>
    <m/>
    <m/>
    <m/>
    <n v="8"/>
  </r>
  <r>
    <x v="0"/>
    <x v="43"/>
    <m/>
    <m/>
    <m/>
    <m/>
    <m/>
    <m/>
    <m/>
    <m/>
    <m/>
    <n v="8"/>
  </r>
  <r>
    <x v="0"/>
    <x v="28"/>
    <n v="10"/>
    <m/>
    <m/>
    <m/>
    <m/>
    <m/>
    <m/>
    <m/>
    <m/>
    <n v="8"/>
  </r>
  <r>
    <x v="3"/>
    <x v="21"/>
    <m/>
    <n v="-9"/>
    <m/>
    <m/>
    <n v="-9"/>
    <m/>
    <m/>
    <m/>
    <m/>
    <n v="8"/>
  </r>
  <r>
    <x v="0"/>
    <x v="22"/>
    <m/>
    <m/>
    <m/>
    <m/>
    <m/>
    <m/>
    <m/>
    <m/>
    <m/>
    <n v="8"/>
  </r>
  <r>
    <x v="0"/>
    <x v="28"/>
    <n v="21191.69"/>
    <m/>
    <m/>
    <m/>
    <m/>
    <m/>
    <m/>
    <m/>
    <m/>
    <n v="8"/>
  </r>
  <r>
    <x v="3"/>
    <x v="44"/>
    <m/>
    <n v="-21192.69"/>
    <m/>
    <m/>
    <n v="-21192.69"/>
    <m/>
    <m/>
    <m/>
    <m/>
    <n v="8"/>
  </r>
  <r>
    <x v="0"/>
    <x v="45"/>
    <m/>
    <m/>
    <m/>
    <m/>
    <m/>
    <m/>
    <m/>
    <m/>
    <m/>
    <n v="8"/>
  </r>
  <r>
    <x v="0"/>
    <x v="28"/>
    <n v="4500"/>
    <m/>
    <m/>
    <m/>
    <m/>
    <m/>
    <m/>
    <m/>
    <m/>
    <n v="8"/>
  </r>
  <r>
    <x v="2"/>
    <x v="3"/>
    <m/>
    <n v="-4500"/>
    <m/>
    <m/>
    <m/>
    <m/>
    <m/>
    <n v="-4500"/>
    <m/>
    <n v="8"/>
  </r>
  <r>
    <x v="0"/>
    <x v="46"/>
    <m/>
    <m/>
    <m/>
    <m/>
    <m/>
    <m/>
    <m/>
    <m/>
    <m/>
    <n v="8"/>
  </r>
  <r>
    <x v="0"/>
    <x v="28"/>
    <n v="10"/>
    <m/>
    <m/>
    <m/>
    <m/>
    <m/>
    <m/>
    <m/>
    <m/>
    <n v="8"/>
  </r>
  <r>
    <x v="3"/>
    <x v="21"/>
    <m/>
    <n v="-9"/>
    <m/>
    <m/>
    <n v="-9"/>
    <m/>
    <m/>
    <m/>
    <m/>
    <n v="8"/>
  </r>
  <r>
    <x v="0"/>
    <x v="22"/>
    <m/>
    <m/>
    <m/>
    <m/>
    <m/>
    <m/>
    <m/>
    <m/>
    <m/>
    <n v="8"/>
  </r>
  <r>
    <x v="0"/>
    <x v="28"/>
    <n v="7501.22"/>
    <m/>
    <m/>
    <m/>
    <m/>
    <m/>
    <m/>
    <m/>
    <m/>
    <n v="8"/>
  </r>
  <r>
    <x v="5"/>
    <x v="17"/>
    <m/>
    <n v="-7502.22"/>
    <m/>
    <m/>
    <m/>
    <n v="-7502.22"/>
    <m/>
    <m/>
    <m/>
    <n v="8"/>
  </r>
  <r>
    <x v="0"/>
    <x v="28"/>
    <n v="600"/>
    <m/>
    <m/>
    <m/>
    <m/>
    <m/>
    <m/>
    <m/>
    <m/>
    <n v="8"/>
  </r>
  <r>
    <x v="2"/>
    <x v="3"/>
    <m/>
    <n v="-600"/>
    <m/>
    <m/>
    <m/>
    <m/>
    <m/>
    <n v="-600"/>
    <m/>
    <n v="8"/>
  </r>
  <r>
    <x v="0"/>
    <x v="47"/>
    <m/>
    <m/>
    <m/>
    <m/>
    <m/>
    <m/>
    <m/>
    <m/>
    <m/>
    <n v="8"/>
  </r>
  <r>
    <x v="0"/>
    <x v="28"/>
    <n v="10"/>
    <m/>
    <m/>
    <m/>
    <m/>
    <m/>
    <m/>
    <m/>
    <m/>
    <n v="8"/>
  </r>
  <r>
    <x v="3"/>
    <x v="21"/>
    <m/>
    <n v="-8.4"/>
    <m/>
    <m/>
    <n v="-8.4"/>
    <m/>
    <m/>
    <m/>
    <m/>
    <n v="8"/>
  </r>
  <r>
    <x v="0"/>
    <x v="22"/>
    <m/>
    <m/>
    <m/>
    <m/>
    <m/>
    <m/>
    <m/>
    <m/>
    <m/>
    <n v="8"/>
  </r>
  <r>
    <x v="0"/>
    <x v="11"/>
    <n v="78449.509999999995"/>
    <n v="-96510.78"/>
    <n v="0"/>
    <n v="78449.509999999995"/>
    <n v="-24135.78"/>
    <n v="-7502.22"/>
    <n v="0"/>
    <n v="-5100"/>
    <n v="9"/>
    <n v="9"/>
  </r>
  <r>
    <x v="0"/>
    <x v="28"/>
    <n v="12.18"/>
    <m/>
    <m/>
    <m/>
    <m/>
    <m/>
    <m/>
    <m/>
    <m/>
    <n v="9"/>
  </r>
  <r>
    <x v="3"/>
    <x v="14"/>
    <m/>
    <n v="-13.78"/>
    <m/>
    <m/>
    <n v="-13.78"/>
    <m/>
    <m/>
    <m/>
    <m/>
    <n v="9"/>
  </r>
  <r>
    <x v="0"/>
    <x v="28"/>
    <n v="4500"/>
    <m/>
    <m/>
    <m/>
    <m/>
    <m/>
    <m/>
    <m/>
    <m/>
    <n v="9"/>
  </r>
  <r>
    <x v="1"/>
    <x v="3"/>
    <m/>
    <n v="-4500"/>
    <m/>
    <m/>
    <m/>
    <m/>
    <n v="-4500"/>
    <m/>
    <m/>
    <n v="9"/>
  </r>
  <r>
    <x v="0"/>
    <x v="48"/>
    <m/>
    <m/>
    <m/>
    <m/>
    <m/>
    <m/>
    <m/>
    <m/>
    <m/>
    <n v="9"/>
  </r>
  <r>
    <x v="0"/>
    <x v="28"/>
    <n v="10"/>
    <m/>
    <m/>
    <m/>
    <m/>
    <m/>
    <m/>
    <m/>
    <m/>
    <n v="9"/>
  </r>
  <r>
    <x v="3"/>
    <x v="21"/>
    <m/>
    <n v="-9"/>
    <m/>
    <m/>
    <n v="-9"/>
    <m/>
    <m/>
    <m/>
    <m/>
    <n v="9"/>
  </r>
  <r>
    <x v="0"/>
    <x v="22"/>
    <m/>
    <m/>
    <m/>
    <m/>
    <m/>
    <m/>
    <m/>
    <m/>
    <m/>
    <n v="9"/>
  </r>
  <r>
    <x v="0"/>
    <x v="28"/>
    <n v="140.9"/>
    <m/>
    <m/>
    <m/>
    <m/>
    <m/>
    <m/>
    <m/>
    <m/>
    <n v="9"/>
  </r>
  <r>
    <x v="3"/>
    <x v="21"/>
    <m/>
    <n v="-141.9"/>
    <m/>
    <m/>
    <n v="-141.9"/>
    <m/>
    <m/>
    <m/>
    <m/>
    <n v="9"/>
  </r>
  <r>
    <x v="0"/>
    <x v="49"/>
    <m/>
    <m/>
    <m/>
    <m/>
    <m/>
    <m/>
    <m/>
    <m/>
    <m/>
    <n v="9"/>
  </r>
  <r>
    <x v="0"/>
    <x v="28"/>
    <n v="4500"/>
    <m/>
    <m/>
    <m/>
    <m/>
    <m/>
    <m/>
    <m/>
    <m/>
    <n v="9"/>
  </r>
  <r>
    <x v="2"/>
    <x v="3"/>
    <m/>
    <n v="-4500"/>
    <m/>
    <m/>
    <m/>
    <m/>
    <m/>
    <n v="-4500"/>
    <m/>
    <n v="9"/>
  </r>
  <r>
    <x v="0"/>
    <x v="50"/>
    <m/>
    <m/>
    <m/>
    <m/>
    <m/>
    <m/>
    <m/>
    <m/>
    <m/>
    <n v="9"/>
  </r>
  <r>
    <x v="0"/>
    <x v="28"/>
    <n v="112"/>
    <m/>
    <m/>
    <m/>
    <m/>
    <m/>
    <m/>
    <m/>
    <m/>
    <n v="9"/>
  </r>
  <r>
    <x v="2"/>
    <x v="51"/>
    <m/>
    <n v="-112"/>
    <m/>
    <m/>
    <m/>
    <m/>
    <m/>
    <n v="-112"/>
    <m/>
    <n v="9"/>
  </r>
  <r>
    <x v="0"/>
    <x v="52"/>
    <m/>
    <m/>
    <m/>
    <m/>
    <m/>
    <m/>
    <m/>
    <m/>
    <m/>
    <n v="9"/>
  </r>
  <r>
    <x v="0"/>
    <x v="28"/>
    <n v="7816.05"/>
    <m/>
    <m/>
    <m/>
    <m/>
    <m/>
    <m/>
    <m/>
    <m/>
    <n v="9"/>
  </r>
  <r>
    <x v="5"/>
    <x v="17"/>
    <m/>
    <n v="-7816.05"/>
    <m/>
    <m/>
    <m/>
    <n v="-7816.05"/>
    <m/>
    <m/>
    <m/>
    <n v="9"/>
  </r>
  <r>
    <x v="0"/>
    <x v="11"/>
    <n v="0"/>
    <n v="-17092.73"/>
    <n v="0"/>
    <n v="0"/>
    <n v="-164.68"/>
    <n v="-7816.05"/>
    <n v="-4500"/>
    <n v="-4612"/>
    <n v="10"/>
    <n v="10"/>
  </r>
  <r>
    <x v="0"/>
    <x v="28"/>
    <n v="600"/>
    <m/>
    <m/>
    <m/>
    <m/>
    <m/>
    <m/>
    <m/>
    <m/>
    <n v="10"/>
  </r>
  <r>
    <x v="2"/>
    <x v="3"/>
    <m/>
    <n v="-600"/>
    <m/>
    <m/>
    <m/>
    <m/>
    <m/>
    <n v="-600"/>
    <m/>
    <n v="10"/>
  </r>
  <r>
    <x v="0"/>
    <x v="53"/>
    <m/>
    <m/>
    <m/>
    <m/>
    <m/>
    <m/>
    <m/>
    <m/>
    <m/>
    <n v="10"/>
  </r>
  <r>
    <x v="0"/>
    <x v="28"/>
    <n v="3171.36"/>
    <m/>
    <m/>
    <m/>
    <m/>
    <m/>
    <m/>
    <m/>
    <m/>
    <n v="10"/>
  </r>
  <r>
    <x v="0"/>
    <x v="54"/>
    <n v="30000"/>
    <m/>
    <m/>
    <m/>
    <m/>
    <m/>
    <m/>
    <m/>
    <m/>
    <n v="10"/>
  </r>
  <r>
    <x v="0"/>
    <x v="55"/>
    <m/>
    <m/>
    <m/>
    <m/>
    <m/>
    <m/>
    <m/>
    <m/>
    <m/>
    <n v="10"/>
  </r>
  <r>
    <x v="3"/>
    <x v="21"/>
    <m/>
    <n v="-8.4"/>
    <m/>
    <m/>
    <n v="-8.4"/>
    <m/>
    <m/>
    <m/>
    <m/>
    <n v="10"/>
  </r>
  <r>
    <x v="0"/>
    <x v="22"/>
    <m/>
    <m/>
    <m/>
    <m/>
    <m/>
    <m/>
    <m/>
    <m/>
    <m/>
    <n v="10"/>
  </r>
  <r>
    <x v="1"/>
    <x v="3"/>
    <m/>
    <n v="-4500"/>
    <m/>
    <m/>
    <m/>
    <m/>
    <n v="-4500"/>
    <m/>
    <m/>
    <n v="10"/>
  </r>
  <r>
    <x v="0"/>
    <x v="56"/>
    <m/>
    <m/>
    <m/>
    <m/>
    <m/>
    <m/>
    <m/>
    <m/>
    <m/>
    <n v="10"/>
  </r>
  <r>
    <x v="0"/>
    <x v="3"/>
    <m/>
    <n v="-30000"/>
    <m/>
    <m/>
    <m/>
    <m/>
    <m/>
    <m/>
    <m/>
    <n v="10"/>
  </r>
  <r>
    <x v="0"/>
    <x v="57"/>
    <m/>
    <m/>
    <m/>
    <m/>
    <m/>
    <m/>
    <m/>
    <m/>
    <m/>
    <n v="10"/>
  </r>
  <r>
    <x v="3"/>
    <x v="21"/>
    <m/>
    <n v="-9"/>
    <m/>
    <m/>
    <n v="-9"/>
    <m/>
    <m/>
    <m/>
    <m/>
    <n v="10"/>
  </r>
  <r>
    <x v="0"/>
    <x v="22"/>
    <m/>
    <m/>
    <m/>
    <m/>
    <m/>
    <m/>
    <m/>
    <m/>
    <m/>
    <n v="10"/>
  </r>
  <r>
    <x v="3"/>
    <x v="21"/>
    <m/>
    <n v="-9"/>
    <m/>
    <m/>
    <n v="-9"/>
    <m/>
    <m/>
    <m/>
    <m/>
    <n v="10"/>
  </r>
  <r>
    <x v="0"/>
    <x v="22"/>
    <m/>
    <m/>
    <m/>
    <m/>
    <m/>
    <m/>
    <m/>
    <m/>
    <m/>
    <n v="10"/>
  </r>
  <r>
    <x v="2"/>
    <x v="3"/>
    <m/>
    <n v="-270"/>
    <m/>
    <m/>
    <m/>
    <m/>
    <m/>
    <n v="-270"/>
    <m/>
    <n v="10"/>
  </r>
  <r>
    <x v="0"/>
    <x v="58"/>
    <m/>
    <m/>
    <m/>
    <m/>
    <m/>
    <m/>
    <m/>
    <m/>
    <m/>
    <n v="10"/>
  </r>
  <r>
    <x v="3"/>
    <x v="21"/>
    <m/>
    <n v="-3.78"/>
    <m/>
    <m/>
    <n v="-3.78"/>
    <m/>
    <m/>
    <m/>
    <m/>
    <n v="10"/>
  </r>
  <r>
    <x v="0"/>
    <x v="22"/>
    <m/>
    <m/>
    <m/>
    <m/>
    <m/>
    <m/>
    <m/>
    <m/>
    <m/>
    <n v="10"/>
  </r>
  <r>
    <x v="2"/>
    <x v="3"/>
    <m/>
    <n v="-4500"/>
    <m/>
    <m/>
    <m/>
    <m/>
    <m/>
    <n v="-4500"/>
    <m/>
    <n v="10"/>
  </r>
  <r>
    <x v="0"/>
    <x v="59"/>
    <m/>
    <m/>
    <m/>
    <m/>
    <m/>
    <m/>
    <m/>
    <m/>
    <m/>
    <n v="10"/>
  </r>
  <r>
    <x v="3"/>
    <x v="21"/>
    <m/>
    <n v="-141.9"/>
    <m/>
    <m/>
    <n v="-141.9"/>
    <m/>
    <m/>
    <m/>
    <m/>
    <n v="10"/>
  </r>
  <r>
    <x v="0"/>
    <x v="49"/>
    <m/>
    <m/>
    <m/>
    <m/>
    <m/>
    <m/>
    <m/>
    <m/>
    <m/>
    <n v="10"/>
  </r>
  <r>
    <x v="3"/>
    <x v="21"/>
    <m/>
    <n v="-9"/>
    <m/>
    <m/>
    <n v="-9"/>
    <m/>
    <m/>
    <m/>
    <m/>
    <n v="10"/>
  </r>
  <r>
    <x v="0"/>
    <x v="22"/>
    <m/>
    <m/>
    <m/>
    <m/>
    <m/>
    <m/>
    <m/>
    <m/>
    <m/>
    <n v="10"/>
  </r>
  <r>
    <x v="5"/>
    <x v="17"/>
    <m/>
    <n v="-7625.52"/>
    <m/>
    <m/>
    <m/>
    <n v="-7625.52"/>
    <m/>
    <m/>
    <m/>
    <n v="10"/>
  </r>
  <r>
    <x v="0"/>
    <x v="11"/>
    <n v="0"/>
    <n v="-47676.600000000006"/>
    <n v="0"/>
    <n v="0"/>
    <n v="-181.08"/>
    <n v="-7625.52"/>
    <n v="-4500"/>
    <n v="-5370"/>
    <n v="11"/>
    <n v="11"/>
  </r>
  <r>
    <x v="3"/>
    <x v="12"/>
    <m/>
    <n v="-785.28"/>
    <m/>
    <m/>
    <n v="-785.28"/>
    <m/>
    <m/>
    <m/>
    <m/>
    <n v="11"/>
  </r>
  <r>
    <x v="0"/>
    <x v="40"/>
    <m/>
    <m/>
    <m/>
    <m/>
    <m/>
    <m/>
    <m/>
    <m/>
    <m/>
    <n v="11"/>
  </r>
  <r>
    <x v="3"/>
    <x v="14"/>
    <m/>
    <n v="-59.52"/>
    <m/>
    <m/>
    <n v="-59.52"/>
    <m/>
    <m/>
    <m/>
    <m/>
    <n v="11"/>
  </r>
  <r>
    <x v="1"/>
    <x v="3"/>
    <m/>
    <n v="-4500"/>
    <m/>
    <m/>
    <m/>
    <m/>
    <n v="-4500"/>
    <m/>
    <m/>
    <n v="11"/>
  </r>
  <r>
    <x v="0"/>
    <x v="60"/>
    <m/>
    <m/>
    <m/>
    <m/>
    <m/>
    <m/>
    <m/>
    <m/>
    <m/>
    <n v="11"/>
  </r>
  <r>
    <x v="3"/>
    <x v="21"/>
    <m/>
    <n v="-9"/>
    <m/>
    <m/>
    <n v="-9"/>
    <m/>
    <m/>
    <m/>
    <m/>
    <n v="11"/>
  </r>
  <r>
    <x v="0"/>
    <x v="22"/>
    <m/>
    <m/>
    <m/>
    <m/>
    <m/>
    <m/>
    <m/>
    <m/>
    <m/>
    <n v="11"/>
  </r>
  <r>
    <x v="3"/>
    <x v="21"/>
    <m/>
    <n v="-156.1"/>
    <m/>
    <m/>
    <n v="-156.1"/>
    <m/>
    <m/>
    <m/>
    <m/>
    <n v="11"/>
  </r>
  <r>
    <x v="0"/>
    <x v="49"/>
    <m/>
    <m/>
    <m/>
    <m/>
    <m/>
    <m/>
    <m/>
    <m/>
    <m/>
    <n v="11"/>
  </r>
  <r>
    <x v="2"/>
    <x v="3"/>
    <m/>
    <n v="-4500"/>
    <m/>
    <m/>
    <m/>
    <m/>
    <m/>
    <n v="-4500"/>
    <m/>
    <n v="11"/>
  </r>
  <r>
    <x v="0"/>
    <x v="61"/>
    <m/>
    <m/>
    <m/>
    <m/>
    <m/>
    <m/>
    <m/>
    <m/>
    <m/>
    <n v="11"/>
  </r>
  <r>
    <x v="3"/>
    <x v="21"/>
    <m/>
    <n v="-9"/>
    <m/>
    <m/>
    <n v="-9"/>
    <m/>
    <m/>
    <m/>
    <m/>
    <n v="11"/>
  </r>
  <r>
    <x v="0"/>
    <x v="22"/>
    <m/>
    <m/>
    <m/>
    <m/>
    <m/>
    <m/>
    <m/>
    <m/>
    <m/>
    <n v="11"/>
  </r>
  <r>
    <x v="3"/>
    <x v="21"/>
    <m/>
    <n v="-9"/>
    <m/>
    <m/>
    <s v=""/>
    <m/>
    <m/>
    <m/>
    <m/>
    <n v="11"/>
  </r>
  <r>
    <x v="0"/>
    <x v="22"/>
    <m/>
    <m/>
    <m/>
    <m/>
    <m/>
    <m/>
    <m/>
    <m/>
    <m/>
    <n v="11"/>
  </r>
  <r>
    <x v="5"/>
    <x v="17"/>
    <m/>
    <n v="-7466"/>
    <m/>
    <m/>
    <m/>
    <n v="-7466"/>
    <m/>
    <m/>
    <m/>
    <n v="11"/>
  </r>
  <r>
    <x v="0"/>
    <x v="11"/>
    <n v="0"/>
    <n v="-17493.900000000001"/>
    <n v="0"/>
    <n v="0"/>
    <n v="-1018.9"/>
    <n v="-7466"/>
    <n v="-4500"/>
    <n v="-4500"/>
    <n v="12"/>
    <n v="12"/>
  </r>
  <r>
    <x v="3"/>
    <x v="12"/>
    <m/>
    <n v="-3761.16"/>
    <m/>
    <m/>
    <n v="-3761.16"/>
    <m/>
    <m/>
    <m/>
    <m/>
    <n v="12"/>
  </r>
  <r>
    <x v="0"/>
    <x v="62"/>
    <m/>
    <m/>
    <m/>
    <m/>
    <m/>
    <m/>
    <m/>
    <m/>
    <m/>
    <n v="12"/>
  </r>
  <r>
    <x v="3"/>
    <x v="14"/>
    <m/>
    <n v="-94.43"/>
    <m/>
    <m/>
    <n v="-94.43"/>
    <m/>
    <m/>
    <m/>
    <m/>
    <n v="12"/>
  </r>
  <r>
    <x v="3"/>
    <x v="21"/>
    <m/>
    <n v="-156.1"/>
    <m/>
    <m/>
    <n v="-156.1"/>
    <m/>
    <m/>
    <m/>
    <m/>
    <n v="12"/>
  </r>
  <r>
    <x v="0"/>
    <x v="49"/>
    <m/>
    <m/>
    <m/>
    <m/>
    <m/>
    <m/>
    <m/>
    <m/>
    <m/>
    <n v="12"/>
  </r>
  <r>
    <x v="2"/>
    <x v="3"/>
    <m/>
    <n v="-4500"/>
    <m/>
    <m/>
    <m/>
    <m/>
    <m/>
    <n v="-4500"/>
    <m/>
    <n v="12"/>
  </r>
  <r>
    <x v="0"/>
    <x v="63"/>
    <m/>
    <m/>
    <m/>
    <m/>
    <m/>
    <m/>
    <m/>
    <m/>
    <m/>
    <n v="12"/>
  </r>
  <r>
    <x v="3"/>
    <x v="21"/>
    <m/>
    <n v="-9"/>
    <m/>
    <m/>
    <n v="-9"/>
    <m/>
    <m/>
    <m/>
    <m/>
    <n v="12"/>
  </r>
  <r>
    <x v="0"/>
    <x v="22"/>
    <m/>
    <m/>
    <m/>
    <m/>
    <m/>
    <m/>
    <m/>
    <m/>
    <m/>
    <n v="12"/>
  </r>
  <r>
    <x v="5"/>
    <x v="17"/>
    <m/>
    <n v="-7458.67"/>
    <m/>
    <m/>
    <m/>
    <n v="-7458.67"/>
    <m/>
    <m/>
    <m/>
    <n v="12"/>
  </r>
  <r>
    <x v="0"/>
    <x v="11"/>
    <n v="0"/>
    <n v="-15979.359999999999"/>
    <n v="0"/>
    <n v="0"/>
    <n v="-4020.6899999999996"/>
    <n v="-7458.67"/>
    <n v="0"/>
    <n v="-4500"/>
    <n v="13"/>
    <n v="13"/>
  </r>
  <r>
    <x v="3"/>
    <x v="12"/>
    <m/>
    <n v="-2512.12"/>
    <m/>
    <m/>
    <n v="-2512.12"/>
    <m/>
    <m/>
    <m/>
    <m/>
    <n v="13"/>
  </r>
  <r>
    <x v="0"/>
    <x v="64"/>
    <m/>
    <m/>
    <m/>
    <m/>
    <m/>
    <m/>
    <m/>
    <m/>
    <m/>
    <n v="13"/>
  </r>
  <r>
    <x v="3"/>
    <x v="14"/>
    <m/>
    <n v="-110.38"/>
    <m/>
    <m/>
    <n v="-110.38"/>
    <m/>
    <m/>
    <m/>
    <m/>
    <n v="13"/>
  </r>
  <r>
    <x v="0"/>
    <x v="3"/>
    <n v="5200"/>
    <m/>
    <m/>
    <m/>
    <m/>
    <m/>
    <m/>
    <m/>
    <m/>
    <n v="13"/>
  </r>
  <r>
    <x v="0"/>
    <x v="65"/>
    <m/>
    <m/>
    <m/>
    <m/>
    <m/>
    <m/>
    <m/>
    <m/>
    <m/>
    <n v="13"/>
  </r>
  <r>
    <x v="3"/>
    <x v="12"/>
    <m/>
    <n v="-4173.3100000000004"/>
    <m/>
    <m/>
    <n v="-4173.3100000000004"/>
    <m/>
    <m/>
    <m/>
    <m/>
    <n v="13"/>
  </r>
  <r>
    <x v="0"/>
    <x v="64"/>
    <m/>
    <m/>
    <m/>
    <m/>
    <m/>
    <m/>
    <m/>
    <m/>
    <m/>
    <n v="13"/>
  </r>
  <r>
    <x v="0"/>
    <x v="3"/>
    <n v="3600"/>
    <m/>
    <m/>
    <m/>
    <m/>
    <m/>
    <m/>
    <m/>
    <m/>
    <n v="13"/>
  </r>
  <r>
    <x v="0"/>
    <x v="66"/>
    <m/>
    <m/>
    <m/>
    <m/>
    <m/>
    <m/>
    <m/>
    <m/>
    <m/>
    <n v="13"/>
  </r>
  <r>
    <x v="3"/>
    <x v="21"/>
    <m/>
    <n v="-156.1"/>
    <m/>
    <m/>
    <n v="-156.1"/>
    <m/>
    <m/>
    <m/>
    <m/>
    <n v="13"/>
  </r>
  <r>
    <x v="0"/>
    <x v="49"/>
    <m/>
    <m/>
    <m/>
    <m/>
    <m/>
    <m/>
    <m/>
    <m/>
    <m/>
    <n v="13"/>
  </r>
  <r>
    <x v="2"/>
    <x v="3"/>
    <m/>
    <n v="-3564"/>
    <m/>
    <m/>
    <m/>
    <m/>
    <m/>
    <n v="-3564"/>
    <m/>
    <n v="13"/>
  </r>
  <r>
    <x v="0"/>
    <x v="67"/>
    <m/>
    <m/>
    <m/>
    <m/>
    <m/>
    <m/>
    <m/>
    <m/>
    <m/>
    <n v="13"/>
  </r>
  <r>
    <x v="0"/>
    <x v="3"/>
    <n v="5000"/>
    <m/>
    <m/>
    <m/>
    <m/>
    <m/>
    <m/>
    <m/>
    <m/>
    <n v="13"/>
  </r>
  <r>
    <x v="0"/>
    <x v="68"/>
    <m/>
    <m/>
    <m/>
    <m/>
    <m/>
    <m/>
    <m/>
    <m/>
    <m/>
    <n v="13"/>
  </r>
  <r>
    <x v="3"/>
    <x v="21"/>
    <m/>
    <n v="-9"/>
    <m/>
    <m/>
    <n v="-9"/>
    <m/>
    <m/>
    <m/>
    <m/>
    <n v="13"/>
  </r>
  <r>
    <x v="0"/>
    <x v="22"/>
    <m/>
    <m/>
    <m/>
    <m/>
    <m/>
    <m/>
    <m/>
    <m/>
    <m/>
    <n v="13"/>
  </r>
  <r>
    <x v="2"/>
    <x v="3"/>
    <m/>
    <n v="-4500"/>
    <m/>
    <m/>
    <m/>
    <m/>
    <m/>
    <n v="-4500"/>
    <m/>
    <n v="13"/>
  </r>
  <r>
    <x v="0"/>
    <x v="69"/>
    <m/>
    <m/>
    <m/>
    <m/>
    <m/>
    <m/>
    <m/>
    <m/>
    <m/>
    <n v="13"/>
  </r>
  <r>
    <x v="3"/>
    <x v="21"/>
    <m/>
    <n v="-9"/>
    <m/>
    <m/>
    <n v="-9"/>
    <m/>
    <m/>
    <m/>
    <m/>
    <n v="13"/>
  </r>
  <r>
    <x v="0"/>
    <x v="22"/>
    <m/>
    <m/>
    <m/>
    <m/>
    <m/>
    <m/>
    <m/>
    <m/>
    <m/>
    <n v="13"/>
  </r>
  <r>
    <x v="0"/>
    <x v="3"/>
    <n v="8900"/>
    <m/>
    <m/>
    <m/>
    <m/>
    <m/>
    <m/>
    <m/>
    <m/>
    <n v="13"/>
  </r>
  <r>
    <x v="0"/>
    <x v="70"/>
    <m/>
    <m/>
    <m/>
    <m/>
    <m/>
    <m/>
    <m/>
    <m/>
    <m/>
    <n v="13"/>
  </r>
  <r>
    <x v="5"/>
    <x v="17"/>
    <m/>
    <n v="-7925.55"/>
    <m/>
    <m/>
    <m/>
    <n v="-7925.55"/>
    <m/>
    <m/>
    <m/>
    <n v="13"/>
  </r>
  <r>
    <x v="0"/>
    <x v="3"/>
    <n v="50000"/>
    <m/>
    <m/>
    <m/>
    <m/>
    <m/>
    <m/>
    <m/>
    <m/>
    <n v="13"/>
  </r>
  <r>
    <x v="0"/>
    <x v="71"/>
    <m/>
    <m/>
    <m/>
    <m/>
    <m/>
    <m/>
    <m/>
    <m/>
    <m/>
    <n v="13"/>
  </r>
  <r>
    <x v="0"/>
    <x v="11"/>
    <n v="58900"/>
    <n v="-22959.46"/>
    <n v="0"/>
    <n v="0"/>
    <n v="-6969.9100000000008"/>
    <n v="-7925.55"/>
    <n v="0"/>
    <n v="-8064"/>
    <n v="14"/>
    <n v="14"/>
  </r>
  <r>
    <x v="0"/>
    <x v="72"/>
    <n v="0.04"/>
    <m/>
    <m/>
    <m/>
    <m/>
    <m/>
    <m/>
    <m/>
    <m/>
    <n v="14"/>
  </r>
  <r>
    <x v="3"/>
    <x v="12"/>
    <m/>
    <n v="-6842.55"/>
    <m/>
    <m/>
    <n v="-6842.55"/>
    <m/>
    <m/>
    <m/>
    <m/>
    <n v="14"/>
  </r>
  <r>
    <x v="0"/>
    <x v="64"/>
    <m/>
    <m/>
    <m/>
    <m/>
    <m/>
    <m/>
    <m/>
    <m/>
    <m/>
    <n v="14"/>
  </r>
  <r>
    <x v="3"/>
    <x v="14"/>
    <m/>
    <n v="-62.67"/>
    <m/>
    <m/>
    <n v="-62.67"/>
    <m/>
    <m/>
    <m/>
    <m/>
    <n v="14"/>
  </r>
  <r>
    <x v="3"/>
    <x v="21"/>
    <m/>
    <n v="-156.1"/>
    <m/>
    <m/>
    <n v="-156.1"/>
    <m/>
    <m/>
    <m/>
    <m/>
    <n v="14"/>
  </r>
  <r>
    <x v="0"/>
    <x v="49"/>
    <m/>
    <m/>
    <m/>
    <m/>
    <m/>
    <m/>
    <m/>
    <m/>
    <m/>
    <n v="14"/>
  </r>
  <r>
    <x v="2"/>
    <x v="3"/>
    <m/>
    <n v="-4500"/>
    <m/>
    <m/>
    <m/>
    <m/>
    <m/>
    <n v="-4500"/>
    <m/>
    <n v="14"/>
  </r>
  <r>
    <x v="0"/>
    <x v="73"/>
    <m/>
    <m/>
    <m/>
    <m/>
    <m/>
    <m/>
    <m/>
    <m/>
    <m/>
    <n v="14"/>
  </r>
  <r>
    <x v="2"/>
    <x v="3"/>
    <m/>
    <n v="-3200"/>
    <m/>
    <m/>
    <m/>
    <m/>
    <m/>
    <n v="-3200"/>
    <m/>
    <n v="14"/>
  </r>
  <r>
    <x v="0"/>
    <x v="74"/>
    <m/>
    <m/>
    <m/>
    <m/>
    <m/>
    <m/>
    <m/>
    <m/>
    <m/>
    <n v="14"/>
  </r>
  <r>
    <x v="3"/>
    <x v="21"/>
    <m/>
    <n v="-9"/>
    <m/>
    <m/>
    <n v="-9"/>
    <m/>
    <m/>
    <m/>
    <m/>
    <n v="14"/>
  </r>
  <r>
    <x v="0"/>
    <x v="22"/>
    <m/>
    <m/>
    <m/>
    <m/>
    <m/>
    <m/>
    <m/>
    <m/>
    <m/>
    <n v="14"/>
  </r>
  <r>
    <x v="3"/>
    <x v="21"/>
    <m/>
    <n v="-9"/>
    <m/>
    <m/>
    <n v="-9"/>
    <m/>
    <m/>
    <m/>
    <m/>
    <n v="14"/>
  </r>
  <r>
    <x v="0"/>
    <x v="22"/>
    <m/>
    <m/>
    <m/>
    <m/>
    <m/>
    <m/>
    <m/>
    <m/>
    <m/>
    <n v="14"/>
  </r>
  <r>
    <x v="5"/>
    <x v="17"/>
    <m/>
    <n v="-6170.19"/>
    <m/>
    <m/>
    <m/>
    <n v="-6170.19"/>
    <m/>
    <m/>
    <m/>
    <n v="14"/>
  </r>
  <r>
    <x v="0"/>
    <x v="11"/>
    <n v="0.04"/>
    <n v="-20949.509999999998"/>
    <n v="0"/>
    <n v="0"/>
    <n v="-7079.3200000000006"/>
    <n v="-6170.19"/>
    <n v="0"/>
    <n v="-7700"/>
    <n v="15"/>
    <n v="15"/>
  </r>
  <r>
    <x v="3"/>
    <x v="12"/>
    <m/>
    <n v="-1571.47"/>
    <m/>
    <m/>
    <n v="-1571.47"/>
    <m/>
    <m/>
    <m/>
    <m/>
    <n v="15"/>
  </r>
  <r>
    <x v="0"/>
    <x v="64"/>
    <m/>
    <m/>
    <m/>
    <m/>
    <m/>
    <m/>
    <m/>
    <m/>
    <m/>
    <n v="15"/>
  </r>
  <r>
    <x v="3"/>
    <x v="14"/>
    <m/>
    <n v="-82.95"/>
    <m/>
    <m/>
    <n v="-82.95"/>
    <m/>
    <m/>
    <m/>
    <m/>
    <n v="15"/>
  </r>
  <r>
    <x v="3"/>
    <x v="9"/>
    <m/>
    <n v="-2305.4299999999998"/>
    <m/>
    <m/>
    <n v="-2305.4299999999998"/>
    <m/>
    <m/>
    <m/>
    <m/>
    <n v="15"/>
  </r>
  <r>
    <x v="0"/>
    <x v="75"/>
    <m/>
    <m/>
    <m/>
    <m/>
    <m/>
    <m/>
    <m/>
    <m/>
    <m/>
    <n v="15"/>
  </r>
  <r>
    <x v="3"/>
    <x v="21"/>
    <m/>
    <n v="-156.1"/>
    <m/>
    <m/>
    <n v="-156.1"/>
    <m/>
    <m/>
    <m/>
    <m/>
    <n v="15"/>
  </r>
  <r>
    <x v="0"/>
    <x v="49"/>
    <m/>
    <m/>
    <m/>
    <m/>
    <m/>
    <m/>
    <m/>
    <m/>
    <m/>
    <n v="15"/>
  </r>
  <r>
    <x v="2"/>
    <x v="3"/>
    <m/>
    <n v="-4500"/>
    <m/>
    <m/>
    <m/>
    <m/>
    <m/>
    <n v="-4500"/>
    <m/>
    <n v="15"/>
  </r>
  <r>
    <x v="0"/>
    <x v="76"/>
    <m/>
    <m/>
    <m/>
    <m/>
    <m/>
    <m/>
    <m/>
    <m/>
    <m/>
    <n v="15"/>
  </r>
  <r>
    <x v="3"/>
    <x v="21"/>
    <m/>
    <n v="-9"/>
    <m/>
    <m/>
    <n v="-9"/>
    <m/>
    <m/>
    <m/>
    <m/>
    <n v="15"/>
  </r>
  <r>
    <x v="0"/>
    <x v="22"/>
    <m/>
    <m/>
    <m/>
    <m/>
    <m/>
    <m/>
    <m/>
    <m/>
    <m/>
    <n v="15"/>
  </r>
  <r>
    <x v="0"/>
    <x v="3"/>
    <n v="32000"/>
    <m/>
    <m/>
    <m/>
    <m/>
    <m/>
    <m/>
    <m/>
    <m/>
    <n v="15"/>
  </r>
  <r>
    <x v="0"/>
    <x v="77"/>
    <m/>
    <m/>
    <m/>
    <m/>
    <m/>
    <m/>
    <m/>
    <m/>
    <m/>
    <n v="15"/>
  </r>
  <r>
    <x v="0"/>
    <x v="72"/>
    <n v="0.1"/>
    <m/>
    <m/>
    <m/>
    <m/>
    <m/>
    <m/>
    <m/>
    <m/>
    <n v="15"/>
  </r>
  <r>
    <x v="5"/>
    <x v="17"/>
    <m/>
    <n v="-4628.51"/>
    <m/>
    <m/>
    <m/>
    <n v="-4628.51"/>
    <m/>
    <m/>
    <m/>
    <n v="15"/>
  </r>
  <r>
    <x v="0"/>
    <x v="11"/>
    <n v="32000.1"/>
    <n v="-13253.460000000001"/>
    <n v="0"/>
    <n v="0"/>
    <n v="-4124.95"/>
    <n v="-4628.51"/>
    <n v="0"/>
    <n v="-4500"/>
    <n v="16"/>
    <n v="16"/>
  </r>
  <r>
    <x v="0"/>
    <x v="72"/>
    <n v="0.02"/>
    <m/>
    <m/>
    <m/>
    <m/>
    <m/>
    <m/>
    <m/>
    <m/>
    <n v="16"/>
  </r>
  <r>
    <x v="3"/>
    <x v="9"/>
    <m/>
    <n v="-2324.9499999999998"/>
    <m/>
    <m/>
    <n v="-2324.9499999999998"/>
    <m/>
    <m/>
    <m/>
    <m/>
    <n v="16"/>
  </r>
  <r>
    <x v="0"/>
    <x v="78"/>
    <m/>
    <m/>
    <m/>
    <m/>
    <m/>
    <m/>
    <m/>
    <m/>
    <m/>
    <n v="16"/>
  </r>
  <r>
    <x v="3"/>
    <x v="12"/>
    <m/>
    <n v="-2151.2600000000002"/>
    <m/>
    <m/>
    <n v="-2151.2600000000002"/>
    <m/>
    <m/>
    <m/>
    <m/>
    <n v="16"/>
  </r>
  <r>
    <x v="0"/>
    <x v="64"/>
    <m/>
    <m/>
    <m/>
    <m/>
    <m/>
    <m/>
    <m/>
    <m/>
    <m/>
    <n v="16"/>
  </r>
  <r>
    <x v="3"/>
    <x v="14"/>
    <m/>
    <n v="-48.71"/>
    <m/>
    <m/>
    <n v="-48.71"/>
    <m/>
    <m/>
    <m/>
    <m/>
    <n v="16"/>
  </r>
  <r>
    <x v="3"/>
    <x v="21"/>
    <m/>
    <n v="-156.1"/>
    <m/>
    <m/>
    <n v="-156.1"/>
    <m/>
    <m/>
    <m/>
    <m/>
    <n v="16"/>
  </r>
  <r>
    <x v="0"/>
    <x v="49"/>
    <m/>
    <m/>
    <m/>
    <m/>
    <m/>
    <m/>
    <m/>
    <m/>
    <m/>
    <n v="16"/>
  </r>
  <r>
    <x v="2"/>
    <x v="3"/>
    <m/>
    <n v="-4500"/>
    <m/>
    <m/>
    <m/>
    <m/>
    <m/>
    <n v="-4500"/>
    <m/>
    <n v="16"/>
  </r>
  <r>
    <x v="0"/>
    <x v="79"/>
    <m/>
    <m/>
    <m/>
    <m/>
    <m/>
    <m/>
    <m/>
    <m/>
    <m/>
    <n v="16"/>
  </r>
  <r>
    <x v="3"/>
    <x v="21"/>
    <m/>
    <n v="-9"/>
    <m/>
    <m/>
    <n v="-9"/>
    <m/>
    <m/>
    <m/>
    <m/>
    <n v="16"/>
  </r>
  <r>
    <x v="0"/>
    <x v="22"/>
    <m/>
    <m/>
    <m/>
    <m/>
    <m/>
    <m/>
    <m/>
    <m/>
    <m/>
    <n v="16"/>
  </r>
  <r>
    <x v="5"/>
    <x v="17"/>
    <m/>
    <n v="-5004.07"/>
    <m/>
    <m/>
    <m/>
    <n v="-5004.07"/>
    <m/>
    <m/>
    <m/>
    <n v="16"/>
  </r>
  <r>
    <x v="0"/>
    <x v="11"/>
    <n v="0.02"/>
    <n v="-14194.09"/>
    <n v="0"/>
    <n v="0"/>
    <n v="-4690.0200000000004"/>
    <n v="-5004.07"/>
    <n v="0"/>
    <n v="-4500"/>
    <n v="17"/>
    <n v="17"/>
  </r>
  <r>
    <x v="3"/>
    <x v="12"/>
    <m/>
    <n v="-942.03"/>
    <m/>
    <m/>
    <n v="-942.03"/>
    <m/>
    <m/>
    <m/>
    <m/>
    <n v="17"/>
  </r>
  <r>
    <x v="0"/>
    <x v="80"/>
    <m/>
    <m/>
    <m/>
    <m/>
    <m/>
    <m/>
    <m/>
    <m/>
    <m/>
    <n v="17"/>
  </r>
  <r>
    <x v="3"/>
    <x v="14"/>
    <m/>
    <n v="-61.9"/>
    <m/>
    <m/>
    <n v="-61.9"/>
    <m/>
    <m/>
    <m/>
    <m/>
    <n v="17"/>
  </r>
  <r>
    <x v="3"/>
    <x v="9"/>
    <m/>
    <n v="-2344.41"/>
    <m/>
    <m/>
    <n v="-2344.41"/>
    <m/>
    <m/>
    <m/>
    <m/>
    <n v="17"/>
  </r>
  <r>
    <x v="0"/>
    <x v="81"/>
    <m/>
    <m/>
    <m/>
    <m/>
    <m/>
    <m/>
    <m/>
    <m/>
    <m/>
    <n v="17"/>
  </r>
  <r>
    <x v="3"/>
    <x v="21"/>
    <m/>
    <n v="-171.7"/>
    <m/>
    <m/>
    <n v="-171.7"/>
    <m/>
    <m/>
    <m/>
    <m/>
    <n v="17"/>
  </r>
  <r>
    <x v="0"/>
    <x v="49"/>
    <m/>
    <m/>
    <m/>
    <m/>
    <m/>
    <m/>
    <m/>
    <m/>
    <m/>
    <n v="17"/>
  </r>
  <r>
    <x v="2"/>
    <x v="3"/>
    <m/>
    <n v="-4500"/>
    <m/>
    <m/>
    <m/>
    <m/>
    <m/>
    <n v="-4500"/>
    <m/>
    <n v="17"/>
  </r>
  <r>
    <x v="0"/>
    <x v="82"/>
    <m/>
    <m/>
    <m/>
    <m/>
    <m/>
    <m/>
    <m/>
    <m/>
    <m/>
    <n v="17"/>
  </r>
  <r>
    <x v="3"/>
    <x v="21"/>
    <m/>
    <n v="-9"/>
    <m/>
    <m/>
    <n v="-9"/>
    <m/>
    <m/>
    <m/>
    <m/>
    <n v="17"/>
  </r>
  <r>
    <x v="0"/>
    <x v="22"/>
    <m/>
    <m/>
    <m/>
    <m/>
    <m/>
    <m/>
    <m/>
    <m/>
    <m/>
    <n v="17"/>
  </r>
  <r>
    <x v="5"/>
    <x v="17"/>
    <m/>
    <n v="-4917.1899999999996"/>
    <m/>
    <m/>
    <m/>
    <n v="-4917.1899999999996"/>
    <m/>
    <m/>
    <m/>
    <n v="17"/>
  </r>
  <r>
    <x v="0"/>
    <x v="11"/>
    <n v="0"/>
    <n v="-12946.23"/>
    <n v="0"/>
    <n v="0"/>
    <n v="-3529.0399999999995"/>
    <n v="-4917.1899999999996"/>
    <n v="0"/>
    <n v="-4500"/>
    <n v="18"/>
    <n v="18"/>
  </r>
  <r>
    <x v="3"/>
    <x v="12"/>
    <m/>
    <n v="-3481.59"/>
    <m/>
    <m/>
    <n v="-3481.59"/>
    <m/>
    <m/>
    <m/>
    <m/>
    <n v="18"/>
  </r>
  <r>
    <x v="0"/>
    <x v="80"/>
    <m/>
    <m/>
    <m/>
    <m/>
    <m/>
    <m/>
    <m/>
    <m/>
    <m/>
    <n v="18"/>
  </r>
  <r>
    <x v="3"/>
    <x v="14"/>
    <m/>
    <n v="-75.819999999999993"/>
    <m/>
    <m/>
    <n v="-75.819999999999993"/>
    <m/>
    <m/>
    <m/>
    <m/>
    <n v="18"/>
  </r>
  <r>
    <x v="3"/>
    <x v="9"/>
    <m/>
    <n v="-2366.41"/>
    <m/>
    <m/>
    <n v="-2366.41"/>
    <m/>
    <m/>
    <m/>
    <m/>
    <n v="18"/>
  </r>
  <r>
    <x v="0"/>
    <x v="83"/>
    <m/>
    <m/>
    <m/>
    <m/>
    <m/>
    <m/>
    <m/>
    <m/>
    <m/>
    <n v="18"/>
  </r>
  <r>
    <x v="3"/>
    <x v="21"/>
    <m/>
    <n v="-171.7"/>
    <m/>
    <m/>
    <n v="-171.7"/>
    <m/>
    <m/>
    <m/>
    <m/>
    <n v="18"/>
  </r>
  <r>
    <x v="0"/>
    <x v="49"/>
    <m/>
    <m/>
    <m/>
    <m/>
    <m/>
    <m/>
    <m/>
    <m/>
    <m/>
    <n v="18"/>
  </r>
  <r>
    <x v="5"/>
    <x v="17"/>
    <m/>
    <n v="-5530.94"/>
    <m/>
    <m/>
    <m/>
    <n v="-5530.94"/>
    <m/>
    <m/>
    <m/>
    <n v="18"/>
  </r>
  <r>
    <x v="0"/>
    <x v="11"/>
    <m/>
    <n v="-11626.46"/>
    <n v="0"/>
    <n v="0"/>
    <n v="-6095.5199999999995"/>
    <n v="-5530.94"/>
    <n v="0"/>
    <n v="0"/>
    <n v="19"/>
    <n v="19"/>
  </r>
  <r>
    <x v="3"/>
    <x v="12"/>
    <m/>
    <n v="-5497.53"/>
    <m/>
    <m/>
    <n v="-5497.53"/>
    <m/>
    <m/>
    <m/>
    <m/>
    <n v="19"/>
  </r>
  <r>
    <x v="0"/>
    <x v="80"/>
    <m/>
    <m/>
    <m/>
    <m/>
    <m/>
    <m/>
    <m/>
    <m/>
    <m/>
    <n v="19"/>
  </r>
  <r>
    <x v="3"/>
    <x v="9"/>
    <m/>
    <n v="-2389.38"/>
    <m/>
    <m/>
    <n v="-2389.38"/>
    <m/>
    <m/>
    <m/>
    <m/>
    <n v="19"/>
  </r>
  <r>
    <x v="0"/>
    <x v="84"/>
    <m/>
    <m/>
    <m/>
    <m/>
    <m/>
    <m/>
    <m/>
    <m/>
    <m/>
    <n v="19"/>
  </r>
  <r>
    <x v="3"/>
    <x v="14"/>
    <m/>
    <n v="-86.62"/>
    <m/>
    <m/>
    <n v="-86.62"/>
    <m/>
    <m/>
    <m/>
    <m/>
    <n v="19"/>
  </r>
  <r>
    <x v="3"/>
    <x v="21"/>
    <m/>
    <n v="-171.7"/>
    <m/>
    <m/>
    <n v="-171.7"/>
    <m/>
    <m/>
    <m/>
    <m/>
    <n v="19"/>
  </r>
  <r>
    <x v="0"/>
    <x v="49"/>
    <m/>
    <m/>
    <m/>
    <m/>
    <m/>
    <m/>
    <m/>
    <m/>
    <m/>
    <n v="19"/>
  </r>
  <r>
    <x v="0"/>
    <x v="3"/>
    <n v="4500"/>
    <m/>
    <m/>
    <m/>
    <m/>
    <m/>
    <m/>
    <m/>
    <m/>
    <n v="19"/>
  </r>
  <r>
    <x v="0"/>
    <x v="85"/>
    <m/>
    <m/>
    <m/>
    <m/>
    <m/>
    <m/>
    <m/>
    <m/>
    <m/>
    <n v="19"/>
  </r>
  <r>
    <x v="2"/>
    <x v="3"/>
    <m/>
    <n v="-4500"/>
    <m/>
    <m/>
    <m/>
    <m/>
    <m/>
    <n v="-4500"/>
    <m/>
    <n v="19"/>
  </r>
  <r>
    <x v="0"/>
    <x v="86"/>
    <m/>
    <m/>
    <m/>
    <m/>
    <m/>
    <m/>
    <m/>
    <m/>
    <m/>
    <n v="19"/>
  </r>
  <r>
    <x v="3"/>
    <x v="21"/>
    <m/>
    <n v="-9"/>
    <m/>
    <m/>
    <n v="-9"/>
    <m/>
    <m/>
    <m/>
    <m/>
    <n v="19"/>
  </r>
  <r>
    <x v="0"/>
    <x v="22"/>
    <m/>
    <m/>
    <m/>
    <m/>
    <m/>
    <m/>
    <m/>
    <m/>
    <m/>
    <n v="19"/>
  </r>
  <r>
    <x v="2"/>
    <x v="3"/>
    <m/>
    <n v="-270"/>
    <m/>
    <m/>
    <m/>
    <m/>
    <m/>
    <n v="-270"/>
    <m/>
    <n v="19"/>
  </r>
  <r>
    <x v="0"/>
    <x v="87"/>
    <m/>
    <m/>
    <m/>
    <m/>
    <m/>
    <m/>
    <m/>
    <m/>
    <m/>
    <n v="19"/>
  </r>
  <r>
    <x v="0"/>
    <x v="3"/>
    <n v="40000"/>
    <m/>
    <m/>
    <m/>
    <m/>
    <m/>
    <m/>
    <m/>
    <m/>
    <n v="19"/>
  </r>
  <r>
    <x v="0"/>
    <x v="88"/>
    <m/>
    <m/>
    <m/>
    <m/>
    <m/>
    <m/>
    <m/>
    <m/>
    <m/>
    <n v="19"/>
  </r>
  <r>
    <x v="3"/>
    <x v="21"/>
    <m/>
    <n v="-3.78"/>
    <m/>
    <m/>
    <n v="-3.78"/>
    <m/>
    <m/>
    <m/>
    <m/>
    <n v="19"/>
  </r>
  <r>
    <x v="0"/>
    <x v="22"/>
    <m/>
    <m/>
    <m/>
    <m/>
    <m/>
    <m/>
    <m/>
    <m/>
    <m/>
    <n v="19"/>
  </r>
  <r>
    <x v="0"/>
    <x v="3"/>
    <n v="15000"/>
    <m/>
    <m/>
    <m/>
    <m/>
    <m/>
    <m/>
    <m/>
    <m/>
    <n v="19"/>
  </r>
  <r>
    <x v="0"/>
    <x v="89"/>
    <m/>
    <m/>
    <m/>
    <m/>
    <m/>
    <m/>
    <m/>
    <m/>
    <m/>
    <n v="19"/>
  </r>
  <r>
    <x v="0"/>
    <x v="72"/>
    <n v="0.01"/>
    <m/>
    <m/>
    <m/>
    <m/>
    <m/>
    <m/>
    <m/>
    <m/>
    <n v="19"/>
  </r>
  <r>
    <x v="5"/>
    <x v="17"/>
    <m/>
    <n v="-5615.47"/>
    <m/>
    <m/>
    <m/>
    <n v="-5615.47"/>
    <m/>
    <m/>
    <m/>
    <n v="19"/>
  </r>
  <r>
    <x v="0"/>
    <x v="11"/>
    <n v="55000.01"/>
    <n v="-18543.48"/>
    <n v="0"/>
    <n v="0"/>
    <n v="-8158.0099999999993"/>
    <n v="-5615.47"/>
    <n v="0"/>
    <n v="-4770"/>
    <n v="20"/>
    <n v="20"/>
  </r>
  <r>
    <x v="0"/>
    <x v="72"/>
    <n v="7.0000000000000007E-2"/>
    <m/>
    <m/>
    <m/>
    <m/>
    <m/>
    <m/>
    <m/>
    <m/>
    <n v="20"/>
  </r>
  <r>
    <x v="3"/>
    <x v="9"/>
    <m/>
    <n v="-2411.75"/>
    <m/>
    <m/>
    <n v="-2411.75"/>
    <m/>
    <m/>
    <m/>
    <m/>
    <n v="20"/>
  </r>
  <r>
    <x v="0"/>
    <x v="90"/>
    <m/>
    <m/>
    <m/>
    <m/>
    <m/>
    <m/>
    <m/>
    <m/>
    <m/>
    <n v="20"/>
  </r>
  <r>
    <x v="3"/>
    <x v="12"/>
    <m/>
    <n v="-5079.8900000000003"/>
    <m/>
    <m/>
    <n v="-5079.8900000000003"/>
    <m/>
    <m/>
    <m/>
    <m/>
    <n v="20"/>
  </r>
  <r>
    <x v="0"/>
    <x v="80"/>
    <m/>
    <m/>
    <m/>
    <m/>
    <m/>
    <m/>
    <m/>
    <m/>
    <m/>
    <n v="20"/>
  </r>
  <r>
    <x v="3"/>
    <x v="14"/>
    <m/>
    <n v="-68.760000000000005"/>
    <m/>
    <m/>
    <n v="-68.760000000000005"/>
    <m/>
    <m/>
    <m/>
    <m/>
    <n v="20"/>
  </r>
  <r>
    <x v="3"/>
    <x v="21"/>
    <m/>
    <n v="-171.7"/>
    <m/>
    <m/>
    <n v="-171.7"/>
    <m/>
    <m/>
    <m/>
    <m/>
    <n v="20"/>
  </r>
  <r>
    <x v="0"/>
    <x v="49"/>
    <m/>
    <m/>
    <m/>
    <m/>
    <m/>
    <m/>
    <m/>
    <m/>
    <m/>
    <n v="20"/>
  </r>
  <r>
    <x v="2"/>
    <x v="3"/>
    <m/>
    <n v="-4500"/>
    <m/>
    <m/>
    <m/>
    <m/>
    <m/>
    <n v="-4500"/>
    <m/>
    <n v="20"/>
  </r>
  <r>
    <x v="0"/>
    <x v="91"/>
    <m/>
    <m/>
    <m/>
    <m/>
    <m/>
    <m/>
    <m/>
    <m/>
    <m/>
    <n v="20"/>
  </r>
  <r>
    <x v="3"/>
    <x v="21"/>
    <m/>
    <n v="-9"/>
    <m/>
    <m/>
    <n v="-9"/>
    <m/>
    <m/>
    <m/>
    <m/>
    <n v="20"/>
  </r>
  <r>
    <x v="0"/>
    <x v="22"/>
    <m/>
    <m/>
    <m/>
    <m/>
    <m/>
    <m/>
    <m/>
    <m/>
    <m/>
    <n v="20"/>
  </r>
  <r>
    <x v="5"/>
    <x v="17"/>
    <m/>
    <n v="-4606.55"/>
    <m/>
    <m/>
    <m/>
    <n v="-4606.55"/>
    <m/>
    <m/>
    <m/>
    <n v="20"/>
  </r>
  <r>
    <x v="0"/>
    <x v="11"/>
    <n v="7.0000000000000007E-2"/>
    <n v="-16847.650000000001"/>
    <n v="0"/>
    <n v="0"/>
    <n v="-7741.1"/>
    <n v="-4606.55"/>
    <n v="0"/>
    <n v="-4500"/>
    <n v="21"/>
    <n v="21"/>
  </r>
  <r>
    <x v="3"/>
    <x v="12"/>
    <m/>
    <n v="-1279.05"/>
    <m/>
    <m/>
    <n v="-1279.05"/>
    <m/>
    <m/>
    <m/>
    <m/>
    <n v="21"/>
  </r>
  <r>
    <x v="0"/>
    <x v="80"/>
    <m/>
    <m/>
    <m/>
    <m/>
    <m/>
    <m/>
    <m/>
    <m/>
    <m/>
    <n v="21"/>
  </r>
  <r>
    <x v="3"/>
    <x v="14"/>
    <m/>
    <n v="-65.069999999999993"/>
    <m/>
    <m/>
    <n v="-65.069999999999993"/>
    <m/>
    <m/>
    <m/>
    <m/>
    <n v="21"/>
  </r>
  <r>
    <x v="3"/>
    <x v="9"/>
    <m/>
    <n v="-2438.84"/>
    <m/>
    <m/>
    <n v="-2438.84"/>
    <m/>
    <m/>
    <m/>
    <m/>
    <n v="21"/>
  </r>
  <r>
    <x v="0"/>
    <x v="92"/>
    <m/>
    <m/>
    <m/>
    <m/>
    <m/>
    <m/>
    <m/>
    <m/>
    <m/>
    <n v="21"/>
  </r>
  <r>
    <x v="3"/>
    <x v="21"/>
    <m/>
    <n v="-171.7"/>
    <m/>
    <m/>
    <n v="-171.7"/>
    <m/>
    <m/>
    <m/>
    <m/>
    <n v="21"/>
  </r>
  <r>
    <x v="0"/>
    <x v="49"/>
    <m/>
    <m/>
    <m/>
    <m/>
    <m/>
    <m/>
    <m/>
    <m/>
    <m/>
    <n v="21"/>
  </r>
  <r>
    <x v="2"/>
    <x v="3"/>
    <m/>
    <n v="-4500"/>
    <m/>
    <m/>
    <m/>
    <m/>
    <m/>
    <n v="-4500"/>
    <m/>
    <n v="21"/>
  </r>
  <r>
    <x v="0"/>
    <x v="93"/>
    <m/>
    <m/>
    <m/>
    <m/>
    <m/>
    <m/>
    <m/>
    <m/>
    <m/>
    <n v="21"/>
  </r>
  <r>
    <x v="3"/>
    <x v="21"/>
    <m/>
    <n v="-9"/>
    <m/>
    <m/>
    <n v="-9"/>
    <m/>
    <m/>
    <m/>
    <m/>
    <n v="21"/>
  </r>
  <r>
    <x v="0"/>
    <x v="22"/>
    <m/>
    <m/>
    <m/>
    <m/>
    <m/>
    <m/>
    <m/>
    <m/>
    <m/>
    <n v="21"/>
  </r>
  <r>
    <x v="5"/>
    <x v="17"/>
    <m/>
    <n v="-4852.1000000000004"/>
    <m/>
    <m/>
    <m/>
    <n v="-4852.1000000000004"/>
    <m/>
    <m/>
    <m/>
    <n v="21"/>
  </r>
  <r>
    <x v="0"/>
    <x v="11"/>
    <n v="0"/>
    <n v="-13315.76"/>
    <n v="0"/>
    <n v="0"/>
    <n v="-3963.66"/>
    <n v="-4852.1000000000004"/>
    <n v="0"/>
    <n v="-4500"/>
    <n v="22"/>
    <n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0E516-E860-4D78-8423-D80F26813129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3:S27" firstHeaderRow="0" firstDataRow="1" firstDataCol="1"/>
  <pivotFields count="12">
    <pivotField axis="axisRow" showAll="0">
      <items count="8">
        <item h="1" sd="0" x="0"/>
        <item x="1"/>
        <item x="5"/>
        <item x="6"/>
        <item x="3"/>
        <item x="2"/>
        <item x="4"/>
        <item t="default"/>
      </items>
    </pivotField>
    <pivotField axis="axisRow" showAll="0">
      <items count="95">
        <item x="45"/>
        <item x="27"/>
        <item x="44"/>
        <item x="49"/>
        <item x="10"/>
        <item x="23"/>
        <item x="29"/>
        <item x="32"/>
        <item x="36"/>
        <item x="15"/>
        <item x="24"/>
        <item x="30"/>
        <item x="34"/>
        <item x="37"/>
        <item x="39"/>
        <item x="41"/>
        <item x="42"/>
        <item x="75"/>
        <item x="78"/>
        <item x="81"/>
        <item x="83"/>
        <item x="84"/>
        <item x="90"/>
        <item x="92"/>
        <item x="7"/>
        <item x="57"/>
        <item x="48"/>
        <item x="43"/>
        <item x="60"/>
        <item x="56"/>
        <item x="74"/>
        <item x="53"/>
        <item x="20"/>
        <item x="47"/>
        <item x="67"/>
        <item x="52"/>
        <item x="73"/>
        <item x="82"/>
        <item x="76"/>
        <item x="79"/>
        <item x="59"/>
        <item x="61"/>
        <item x="46"/>
        <item x="93"/>
        <item x="50"/>
        <item x="86"/>
        <item x="91"/>
        <item x="63"/>
        <item x="69"/>
        <item x="58"/>
        <item x="87"/>
        <item x="19"/>
        <item x="54"/>
        <item x="33"/>
        <item x="64"/>
        <item x="80"/>
        <item x="25"/>
        <item x="62"/>
        <item x="40"/>
        <item x="13"/>
        <item x="12"/>
        <item x="17"/>
        <item x="14"/>
        <item x="38"/>
        <item x="8"/>
        <item x="9"/>
        <item x="1"/>
        <item x="2"/>
        <item x="51"/>
        <item x="6"/>
        <item x="4"/>
        <item x="55"/>
        <item x="65"/>
        <item x="66"/>
        <item x="85"/>
        <item x="77"/>
        <item x="68"/>
        <item x="88"/>
        <item x="89"/>
        <item x="70"/>
        <item x="71"/>
        <item x="16"/>
        <item x="26"/>
        <item x="31"/>
        <item x="35"/>
        <item x="72"/>
        <item x="28"/>
        <item x="0"/>
        <item x="21"/>
        <item x="18"/>
        <item x="11"/>
        <item x="5"/>
        <item x="22"/>
        <item x="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2">
    <field x="0"/>
    <field x="1"/>
  </rowFields>
  <rowItems count="24">
    <i>
      <x v="1"/>
    </i>
    <i r="1">
      <x v="66"/>
    </i>
    <i r="1">
      <x v="91"/>
    </i>
    <i r="1">
      <x v="93"/>
    </i>
    <i>
      <x v="2"/>
    </i>
    <i r="1">
      <x v="61"/>
    </i>
    <i>
      <x v="3"/>
    </i>
    <i r="1">
      <x v="65"/>
    </i>
    <i>
      <x v="4"/>
    </i>
    <i r="1">
      <x v="2"/>
    </i>
    <i r="1">
      <x v="60"/>
    </i>
    <i r="1">
      <x v="62"/>
    </i>
    <i r="1">
      <x v="65"/>
    </i>
    <i r="1">
      <x v="88"/>
    </i>
    <i>
      <x v="5"/>
    </i>
    <i r="1">
      <x v="24"/>
    </i>
    <i r="1">
      <x v="66"/>
    </i>
    <i r="1">
      <x v="67"/>
    </i>
    <i r="1">
      <x v="68"/>
    </i>
    <i r="1">
      <x v="89"/>
    </i>
    <i r="1">
      <x v="93"/>
    </i>
    <i>
      <x v="6"/>
    </i>
    <i r="1">
      <x v="9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a de FORNECEDORES / PREST SERVIÇOS" fld="9" baseField="0" baseItem="0"/>
    <dataField name="Soma de AQUISIÇÃO DA EMPRESA" fld="8" baseField="0" baseItem="0"/>
    <dataField name="Soma de CARTÃO DE CREDITO" fld="7" baseField="0" baseItem="0"/>
    <dataField name="Soma de DESPESAS BANCARIAS" fld="6" baseField="0" baseItem="3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6C4846-51CC-4AFF-A9A9-2E422E9DD8E3}" name="Tabela4" displayName="Tabela4" ref="O33:R37" totalsRowShown="0" headerRowDxfId="1">
  <autoFilter ref="O33:R37" xr:uid="{5C6C4846-51CC-4AFF-A9A9-2E422E9DD8E3}"/>
  <tableColumns count="4">
    <tableColumn id="1" xr3:uid="{B520B122-0CE0-47B1-9BCB-C47E6E2F84AD}" name="Classificação do gasto"/>
    <tableColumn id="2" xr3:uid="{D58B59C4-D159-485A-B613-980F680412CD}" name="Classificação contábil2" dataDxfId="4"/>
    <tableColumn id="3" xr3:uid="{41259A00-33DE-4703-8219-2EC459F7ABAD}" name="Média mensal" dataDxfId="3">
      <calculatedColumnFormula>R34/$K$369</calculatedColumnFormula>
    </tableColumn>
    <tableColumn id="4" xr3:uid="{AA505A28-3125-49D1-8119-607BC6A2C746}" name="Valor total (22 meses)" dataDxfId="2" dataCellStyle="Moed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E6A1-3302-4974-8B6C-9C6268B49115}">
  <dimension ref="A1:S378"/>
  <sheetViews>
    <sheetView tabSelected="1" zoomScale="86" zoomScaleNormal="86" workbookViewId="0">
      <pane ySplit="2" topLeftCell="A13" activePane="bottomLeft" state="frozen"/>
      <selection activeCell="B1" sqref="B1"/>
      <selection pane="bottomLeft" activeCell="O39" sqref="O39:R43"/>
    </sheetView>
  </sheetViews>
  <sheetFormatPr defaultColWidth="9.140625" defaultRowHeight="12"/>
  <cols>
    <col min="1" max="1" width="13.42578125" style="3" bestFit="1" customWidth="1"/>
    <col min="2" max="2" width="32.5703125" style="3" bestFit="1" customWidth="1"/>
    <col min="3" max="3" width="36.85546875" style="35" bestFit="1" customWidth="1"/>
    <col min="4" max="4" width="15.140625" style="3" bestFit="1" customWidth="1"/>
    <col min="5" max="5" width="15.5703125" style="3" bestFit="1" customWidth="1"/>
    <col min="6" max="6" width="16.140625" style="3" bestFit="1" customWidth="1"/>
    <col min="7" max="7" width="16.7109375" style="3" customWidth="1"/>
    <col min="8" max="10" width="22.42578125" style="3" customWidth="1"/>
    <col min="11" max="11" width="19.85546875" style="3" bestFit="1" customWidth="1"/>
    <col min="12" max="14" width="9.140625" style="1"/>
    <col min="15" max="15" width="40.42578125" style="1" bestFit="1" customWidth="1"/>
    <col min="16" max="16" width="42.5703125" style="1" bestFit="1" customWidth="1"/>
    <col min="17" max="17" width="32" style="1" bestFit="1" customWidth="1"/>
    <col min="18" max="18" width="28.85546875" style="1" bestFit="1" customWidth="1"/>
    <col min="19" max="19" width="30.140625" style="1" bestFit="1" customWidth="1"/>
    <col min="20" max="16384" width="9.140625" style="1"/>
  </cols>
  <sheetData>
    <row r="1" spans="1:19">
      <c r="F1" s="32" t="s">
        <v>128</v>
      </c>
      <c r="G1" s="32"/>
      <c r="H1" s="33" t="s">
        <v>129</v>
      </c>
      <c r="I1" s="33"/>
      <c r="J1" s="33"/>
      <c r="K1" s="33"/>
    </row>
    <row r="2" spans="1:19" ht="24">
      <c r="A2" s="2" t="s">
        <v>93</v>
      </c>
      <c r="B2" s="2" t="s">
        <v>127</v>
      </c>
      <c r="C2" s="36" t="s">
        <v>92</v>
      </c>
      <c r="D2" s="2" t="s">
        <v>94</v>
      </c>
      <c r="E2" s="2" t="s">
        <v>95</v>
      </c>
      <c r="F2" s="2" t="s">
        <v>96</v>
      </c>
      <c r="G2" s="2" t="s">
        <v>99</v>
      </c>
      <c r="H2" s="2" t="s">
        <v>91</v>
      </c>
      <c r="I2" s="2" t="s">
        <v>98</v>
      </c>
      <c r="J2" s="2" t="s">
        <v>97</v>
      </c>
      <c r="K2" s="2" t="s">
        <v>110</v>
      </c>
      <c r="L2" s="1" t="s">
        <v>131</v>
      </c>
      <c r="M2" s="1" t="s">
        <v>130</v>
      </c>
    </row>
    <row r="3" spans="1:19" ht="15">
      <c r="A3" s="10">
        <v>45117</v>
      </c>
      <c r="B3" s="31">
        <v>0</v>
      </c>
      <c r="C3" s="37" t="s">
        <v>0</v>
      </c>
      <c r="D3" s="4"/>
      <c r="E3" s="5"/>
      <c r="F3" s="5"/>
      <c r="G3" s="5"/>
      <c r="H3" s="5"/>
      <c r="I3" s="5"/>
      <c r="J3" s="5"/>
      <c r="K3" s="6"/>
      <c r="L3" s="1">
        <v>0</v>
      </c>
      <c r="M3" s="1">
        <v>0</v>
      </c>
      <c r="O3" s="45" t="s">
        <v>132</v>
      </c>
      <c r="P3" t="s">
        <v>134</v>
      </c>
      <c r="Q3" t="s">
        <v>135</v>
      </c>
      <c r="R3" t="s">
        <v>136</v>
      </c>
      <c r="S3" t="s">
        <v>137</v>
      </c>
    </row>
    <row r="4" spans="1:19" ht="15">
      <c r="A4" s="10" t="s">
        <v>102</v>
      </c>
      <c r="B4" s="31" t="str">
        <f>IF(F4&lt;&gt;0,F$2,IF(G4&lt;&gt;0,G$2,IF(H4&lt;&gt;0,H$2,IF(I4&lt;&gt;0,I$2,IF(J4&lt;&gt;0,J$2,IF(K4&lt;&gt;0,K$2,0))))))</f>
        <v>AQUISIÇÃO DA EMPRESA</v>
      </c>
      <c r="C4" s="38" t="s">
        <v>103</v>
      </c>
      <c r="D4" s="4"/>
      <c r="E4" s="5">
        <f>J4</f>
        <v>-30500</v>
      </c>
      <c r="F4" s="5"/>
      <c r="G4" s="5"/>
      <c r="H4" s="5"/>
      <c r="I4" s="5"/>
      <c r="J4" s="5">
        <f>-17000-13500</f>
        <v>-30500</v>
      </c>
      <c r="K4" s="6"/>
      <c r="M4" s="1">
        <v>0</v>
      </c>
      <c r="O4" s="46" t="s">
        <v>97</v>
      </c>
      <c r="P4" s="48"/>
      <c r="Q4" s="48">
        <v>-54000</v>
      </c>
      <c r="R4" s="48"/>
      <c r="S4" s="48"/>
    </row>
    <row r="5" spans="1:19" ht="15">
      <c r="A5" s="10">
        <v>45119</v>
      </c>
      <c r="B5" s="31" t="str">
        <f t="shared" ref="B5:B68" si="0">IF(F5&lt;&gt;0,F$2,IF(G5&lt;&gt;0,G$2,IF(H5&lt;&gt;0,H$2,IF(I5&lt;&gt;0,I$2,IF(J5&lt;&gt;0,J$2,IF(K5&lt;&gt;0,K$2,0))))))</f>
        <v>FORNECEDORES / PREST SERVIÇOS</v>
      </c>
      <c r="C5" s="38" t="s">
        <v>103</v>
      </c>
      <c r="D5" s="4"/>
      <c r="E5" s="5"/>
      <c r="F5" s="5"/>
      <c r="G5" s="5"/>
      <c r="H5" s="5"/>
      <c r="I5" s="5"/>
      <c r="J5" s="5"/>
      <c r="K5" s="6">
        <f>-600-600-600-850-540-600-1080-790-600-600-2000</f>
        <v>-8860</v>
      </c>
      <c r="M5" s="1">
        <v>0</v>
      </c>
      <c r="O5" s="47" t="s">
        <v>103</v>
      </c>
      <c r="P5" s="48"/>
      <c r="Q5" s="48">
        <v>-30500</v>
      </c>
      <c r="R5" s="48"/>
      <c r="S5" s="48"/>
    </row>
    <row r="6" spans="1:19" ht="15">
      <c r="A6" s="10">
        <v>45119</v>
      </c>
      <c r="B6" s="31" t="str">
        <f t="shared" si="0"/>
        <v>FORNECEDORES / PREST SERVIÇOS</v>
      </c>
      <c r="C6" s="38" t="s">
        <v>107</v>
      </c>
      <c r="D6" s="4"/>
      <c r="E6" s="5"/>
      <c r="F6" s="5"/>
      <c r="G6" s="5"/>
      <c r="H6" s="5"/>
      <c r="I6" s="5"/>
      <c r="J6" s="5"/>
      <c r="K6" s="6">
        <f>-16*1500</f>
        <v>-24000</v>
      </c>
      <c r="M6" s="1">
        <v>0</v>
      </c>
      <c r="O6" s="47" t="s">
        <v>3</v>
      </c>
      <c r="P6" s="48"/>
      <c r="Q6" s="48">
        <v>-10000</v>
      </c>
      <c r="R6" s="48"/>
      <c r="S6" s="48"/>
    </row>
    <row r="7" spans="1:19" ht="15">
      <c r="A7" s="11">
        <v>45119</v>
      </c>
      <c r="B7" s="31">
        <f t="shared" si="0"/>
        <v>0</v>
      </c>
      <c r="C7" s="39" t="s">
        <v>1</v>
      </c>
      <c r="D7" s="7">
        <v>10000</v>
      </c>
      <c r="E7" s="8"/>
      <c r="F7" s="8"/>
      <c r="G7" s="8"/>
      <c r="H7" s="8"/>
      <c r="I7" s="8"/>
      <c r="J7" s="8"/>
      <c r="K7" s="6"/>
      <c r="M7" s="1">
        <v>0</v>
      </c>
      <c r="O7" s="47" t="s">
        <v>1</v>
      </c>
      <c r="P7" s="48"/>
      <c r="Q7" s="48">
        <v>-13500</v>
      </c>
      <c r="R7" s="48"/>
      <c r="S7" s="48"/>
    </row>
    <row r="8" spans="1:19" ht="15">
      <c r="A8" s="11"/>
      <c r="B8" s="31">
        <f t="shared" si="0"/>
        <v>0</v>
      </c>
      <c r="C8" s="39" t="s">
        <v>2</v>
      </c>
      <c r="D8" s="7"/>
      <c r="E8" s="8"/>
      <c r="F8" s="8"/>
      <c r="G8" s="8"/>
      <c r="H8" s="8"/>
      <c r="I8" s="8"/>
      <c r="J8" s="8"/>
      <c r="K8" s="6"/>
      <c r="M8" s="1">
        <v>0</v>
      </c>
      <c r="O8" s="46" t="s">
        <v>98</v>
      </c>
      <c r="P8" s="48"/>
      <c r="Q8" s="48"/>
      <c r="R8" s="48">
        <v>-136392.11000000002</v>
      </c>
      <c r="S8" s="48"/>
    </row>
    <row r="9" spans="1:19" ht="15">
      <c r="A9" s="12"/>
      <c r="B9" s="31" t="str">
        <f t="shared" si="0"/>
        <v>AQUISIÇÃO DA EMPRESA</v>
      </c>
      <c r="C9" s="38" t="s">
        <v>3</v>
      </c>
      <c r="D9" s="4"/>
      <c r="E9" s="5">
        <v>-10000</v>
      </c>
      <c r="F9" s="5"/>
      <c r="G9" s="5"/>
      <c r="H9" s="5"/>
      <c r="I9" s="5"/>
      <c r="J9" s="5">
        <v>-10000</v>
      </c>
      <c r="K9" s="6"/>
      <c r="M9" s="1">
        <v>0</v>
      </c>
      <c r="O9" s="47" t="s">
        <v>14</v>
      </c>
      <c r="P9" s="48"/>
      <c r="Q9" s="48"/>
      <c r="R9" s="48">
        <v>-136392.11000000002</v>
      </c>
      <c r="S9" s="48"/>
    </row>
    <row r="10" spans="1:19" ht="15">
      <c r="A10" s="12"/>
      <c r="B10" s="31">
        <f t="shared" si="0"/>
        <v>0</v>
      </c>
      <c r="C10" s="38" t="s">
        <v>4</v>
      </c>
      <c r="D10" s="4"/>
      <c r="E10" s="5"/>
      <c r="F10" s="5"/>
      <c r="G10" s="5"/>
      <c r="H10" s="5"/>
      <c r="I10" s="5"/>
      <c r="J10" s="5"/>
      <c r="K10" s="6"/>
      <c r="M10" s="1">
        <v>0</v>
      </c>
      <c r="O10" s="46" t="s">
        <v>99</v>
      </c>
      <c r="P10" s="48"/>
      <c r="Q10" s="48"/>
      <c r="R10" s="48"/>
      <c r="S10" s="48"/>
    </row>
    <row r="11" spans="1:19" ht="15">
      <c r="A11" s="11">
        <v>45127</v>
      </c>
      <c r="B11" s="31" t="str">
        <f t="shared" si="0"/>
        <v>FORNECEDORES / PREST SERVIÇOS</v>
      </c>
      <c r="C11" s="39" t="s">
        <v>5</v>
      </c>
      <c r="D11" s="7"/>
      <c r="E11" s="8">
        <v>-44.04</v>
      </c>
      <c r="F11" s="8"/>
      <c r="G11" s="8"/>
      <c r="H11" s="8"/>
      <c r="I11" s="8"/>
      <c r="J11" s="8"/>
      <c r="K11" s="8">
        <v>-44.04</v>
      </c>
      <c r="M11" s="1">
        <v>0</v>
      </c>
      <c r="O11" s="47" t="s">
        <v>7</v>
      </c>
      <c r="P11" s="48"/>
      <c r="Q11" s="48"/>
      <c r="R11" s="48"/>
      <c r="S11" s="48"/>
    </row>
    <row r="12" spans="1:19" ht="15">
      <c r="A12" s="11"/>
      <c r="B12" s="31">
        <f t="shared" si="0"/>
        <v>0</v>
      </c>
      <c r="C12" s="39" t="s">
        <v>6</v>
      </c>
      <c r="D12" s="7"/>
      <c r="E12" s="8"/>
      <c r="F12" s="8"/>
      <c r="G12" s="8"/>
      <c r="H12" s="8"/>
      <c r="I12" s="8"/>
      <c r="J12" s="8"/>
      <c r="K12" s="6"/>
      <c r="M12" s="1">
        <v>0</v>
      </c>
      <c r="O12" s="46" t="s">
        <v>91</v>
      </c>
      <c r="P12" s="48"/>
      <c r="Q12" s="48"/>
      <c r="R12" s="48"/>
      <c r="S12" s="48">
        <v>-103101.82</v>
      </c>
    </row>
    <row r="13" spans="1:19" ht="15">
      <c r="A13" s="10">
        <v>45138</v>
      </c>
      <c r="B13" s="31" t="str">
        <f t="shared" si="0"/>
        <v>DESPESAS BANCARIAS</v>
      </c>
      <c r="C13" s="38" t="s">
        <v>7</v>
      </c>
      <c r="D13" s="4"/>
      <c r="E13" s="5">
        <v>-1839.14</v>
      </c>
      <c r="F13" s="5"/>
      <c r="G13" s="5"/>
      <c r="H13" s="5">
        <v>-1839.14</v>
      </c>
      <c r="I13" s="5"/>
      <c r="J13" s="5"/>
      <c r="K13" s="6"/>
      <c r="M13" s="1">
        <v>0</v>
      </c>
      <c r="O13" s="47" t="s">
        <v>41</v>
      </c>
      <c r="P13" s="48"/>
      <c r="Q13" s="48"/>
      <c r="R13" s="48"/>
      <c r="S13" s="48">
        <v>-21192.69</v>
      </c>
    </row>
    <row r="14" spans="1:19" ht="15">
      <c r="A14" s="10"/>
      <c r="B14" s="31">
        <f t="shared" si="0"/>
        <v>0</v>
      </c>
      <c r="C14" s="38" t="s">
        <v>8</v>
      </c>
      <c r="D14" s="4"/>
      <c r="E14" s="5"/>
      <c r="F14" s="5"/>
      <c r="G14" s="5"/>
      <c r="H14" s="5"/>
      <c r="I14" s="5"/>
      <c r="J14" s="5"/>
      <c r="K14" s="6"/>
      <c r="M14" s="1">
        <v>0</v>
      </c>
      <c r="O14" s="47" t="s">
        <v>9</v>
      </c>
      <c r="P14" s="48"/>
      <c r="Q14" s="48"/>
      <c r="R14" s="48"/>
      <c r="S14" s="48">
        <v>-40146.630000000005</v>
      </c>
    </row>
    <row r="15" spans="1:19" ht="15">
      <c r="A15" s="20" t="s">
        <v>108</v>
      </c>
      <c r="B15" s="31">
        <v>0</v>
      </c>
      <c r="C15" s="40" t="s">
        <v>109</v>
      </c>
      <c r="D15" s="22">
        <f>SUM(D3:D14)</f>
        <v>10000</v>
      </c>
      <c r="E15" s="22">
        <f t="shared" ref="E15:K15" si="1">SUM(E3:E14)</f>
        <v>-42383.18</v>
      </c>
      <c r="F15" s="22">
        <f t="shared" si="1"/>
        <v>0</v>
      </c>
      <c r="G15" s="22">
        <f t="shared" si="1"/>
        <v>0</v>
      </c>
      <c r="H15" s="22">
        <f t="shared" si="1"/>
        <v>-1839.14</v>
      </c>
      <c r="I15" s="22">
        <f t="shared" si="1"/>
        <v>0</v>
      </c>
      <c r="J15" s="22">
        <f t="shared" si="1"/>
        <v>-40500</v>
      </c>
      <c r="K15" s="22">
        <f t="shared" si="1"/>
        <v>-32904.04</v>
      </c>
      <c r="L15" s="1">
        <v>1</v>
      </c>
      <c r="M15" s="1">
        <v>1</v>
      </c>
      <c r="O15" s="47" t="s">
        <v>11</v>
      </c>
      <c r="P15" s="48"/>
      <c r="Q15" s="48"/>
      <c r="R15" s="48"/>
      <c r="S15" s="48">
        <v>-921.37999999999988</v>
      </c>
    </row>
    <row r="16" spans="1:19" ht="15">
      <c r="A16" s="11">
        <v>45140</v>
      </c>
      <c r="B16" s="31" t="str">
        <f t="shared" si="0"/>
        <v>DESPESAS BANCARIAS</v>
      </c>
      <c r="C16" s="39" t="s">
        <v>9</v>
      </c>
      <c r="D16" s="7"/>
      <c r="E16" s="8">
        <v>-10.64</v>
      </c>
      <c r="F16" s="8"/>
      <c r="G16" s="8"/>
      <c r="H16" s="8">
        <v>-10.64</v>
      </c>
      <c r="I16" s="8"/>
      <c r="J16" s="8"/>
      <c r="K16" s="6"/>
      <c r="M16" s="1">
        <v>1</v>
      </c>
      <c r="O16" s="47" t="s">
        <v>7</v>
      </c>
      <c r="P16" s="48"/>
      <c r="Q16" s="48"/>
      <c r="R16" s="48"/>
      <c r="S16" s="48">
        <v>-38558.46</v>
      </c>
    </row>
    <row r="17" spans="1:19" ht="15">
      <c r="A17" s="11"/>
      <c r="B17" s="31">
        <f t="shared" si="0"/>
        <v>0</v>
      </c>
      <c r="C17" s="39" t="s">
        <v>10</v>
      </c>
      <c r="D17" s="7"/>
      <c r="E17" s="8"/>
      <c r="F17" s="8"/>
      <c r="G17" s="8"/>
      <c r="H17" s="8"/>
      <c r="I17" s="8"/>
      <c r="J17" s="8"/>
      <c r="K17" s="6"/>
      <c r="M17" s="1">
        <v>1</v>
      </c>
      <c r="O17" s="47" t="s">
        <v>18</v>
      </c>
      <c r="P17" s="48"/>
      <c r="Q17" s="48"/>
      <c r="R17" s="48"/>
      <c r="S17" s="48">
        <v>-2282.66</v>
      </c>
    </row>
    <row r="18" spans="1:19" ht="15">
      <c r="A18" s="12"/>
      <c r="B18" s="31" t="str">
        <f t="shared" si="0"/>
        <v>DESPESAS BANCARIAS</v>
      </c>
      <c r="C18" s="38" t="s">
        <v>11</v>
      </c>
      <c r="D18" s="4"/>
      <c r="E18" s="5">
        <v>-7.17</v>
      </c>
      <c r="F18" s="5"/>
      <c r="G18" s="5"/>
      <c r="H18" s="5">
        <v>-7.17</v>
      </c>
      <c r="I18" s="5"/>
      <c r="J18" s="5"/>
      <c r="K18" s="6"/>
      <c r="M18" s="1">
        <v>1</v>
      </c>
      <c r="O18" s="46" t="s">
        <v>110</v>
      </c>
      <c r="P18" s="48">
        <v>-101259.84</v>
      </c>
      <c r="Q18" s="48"/>
      <c r="R18" s="48"/>
      <c r="S18" s="48"/>
    </row>
    <row r="19" spans="1:19" ht="15">
      <c r="A19" s="11">
        <v>45142</v>
      </c>
      <c r="B19" s="31" t="str">
        <f t="shared" si="0"/>
        <v>DESPESAS BANCARIAS</v>
      </c>
      <c r="C19" s="39" t="s">
        <v>7</v>
      </c>
      <c r="D19" s="7"/>
      <c r="E19" s="8">
        <v>-1287.3499999999999</v>
      </c>
      <c r="F19" s="8"/>
      <c r="G19" s="8"/>
      <c r="H19" s="8">
        <v>-1287.3499999999999</v>
      </c>
      <c r="I19" s="8"/>
      <c r="J19" s="8"/>
      <c r="K19" s="6"/>
      <c r="M19" s="1">
        <v>1</v>
      </c>
      <c r="O19" s="47" t="s">
        <v>5</v>
      </c>
      <c r="P19" s="48">
        <v>-143.84</v>
      </c>
      <c r="Q19" s="48"/>
      <c r="R19" s="48"/>
      <c r="S19" s="48"/>
    </row>
    <row r="20" spans="1:19" ht="15">
      <c r="A20" s="11"/>
      <c r="B20" s="31">
        <f t="shared" si="0"/>
        <v>0</v>
      </c>
      <c r="C20" s="39" t="s">
        <v>12</v>
      </c>
      <c r="D20" s="7"/>
      <c r="E20" s="8"/>
      <c r="F20" s="8"/>
      <c r="G20" s="8"/>
      <c r="H20" s="8"/>
      <c r="I20" s="8"/>
      <c r="J20" s="8"/>
      <c r="K20" s="6"/>
      <c r="M20" s="1">
        <v>1</v>
      </c>
      <c r="O20" s="47" t="s">
        <v>103</v>
      </c>
      <c r="P20" s="48">
        <v>-8860</v>
      </c>
      <c r="Q20" s="48"/>
      <c r="R20" s="48"/>
      <c r="S20" s="48"/>
    </row>
    <row r="21" spans="1:19" ht="15">
      <c r="A21" s="10">
        <v>45148</v>
      </c>
      <c r="B21" s="31" t="str">
        <f t="shared" si="0"/>
        <v>RECEITA</v>
      </c>
      <c r="C21" s="38" t="s">
        <v>1</v>
      </c>
      <c r="D21" s="4">
        <v>14000</v>
      </c>
      <c r="E21" s="5"/>
      <c r="F21" s="4">
        <v>14000</v>
      </c>
      <c r="G21" s="4"/>
      <c r="H21" s="5"/>
      <c r="I21" s="5"/>
      <c r="J21" s="5"/>
      <c r="K21" s="6"/>
      <c r="M21" s="1">
        <v>1</v>
      </c>
      <c r="O21" s="47" t="s">
        <v>107</v>
      </c>
      <c r="P21" s="48">
        <v>-24000</v>
      </c>
      <c r="Q21" s="48"/>
      <c r="R21" s="48"/>
      <c r="S21" s="48"/>
    </row>
    <row r="22" spans="1:19" ht="15">
      <c r="A22" s="10"/>
      <c r="B22" s="31">
        <f t="shared" si="0"/>
        <v>0</v>
      </c>
      <c r="C22" s="38" t="s">
        <v>13</v>
      </c>
      <c r="D22" s="4"/>
      <c r="E22" s="5"/>
      <c r="F22" s="5"/>
      <c r="G22" s="5"/>
      <c r="H22" s="5"/>
      <c r="I22" s="5"/>
      <c r="J22" s="5"/>
      <c r="K22" s="6"/>
      <c r="M22" s="1">
        <v>1</v>
      </c>
      <c r="O22" s="47" t="s">
        <v>48</v>
      </c>
      <c r="P22" s="48">
        <v>-112</v>
      </c>
      <c r="Q22" s="48"/>
      <c r="R22" s="48"/>
      <c r="S22" s="48"/>
    </row>
    <row r="23" spans="1:19" ht="15">
      <c r="A23" s="13"/>
      <c r="B23" s="31" t="str">
        <f t="shared" si="0"/>
        <v>CARTÃO DE CREDITO</v>
      </c>
      <c r="C23" s="39" t="s">
        <v>14</v>
      </c>
      <c r="D23" s="7"/>
      <c r="E23" s="8">
        <v>-5795.77</v>
      </c>
      <c r="F23" s="8"/>
      <c r="G23" s="8"/>
      <c r="H23" s="8"/>
      <c r="I23" s="8">
        <v>-5795.77</v>
      </c>
      <c r="J23" s="8"/>
      <c r="K23" s="6"/>
      <c r="M23" s="1">
        <v>1</v>
      </c>
      <c r="O23" s="47" t="s">
        <v>15</v>
      </c>
      <c r="P23" s="48">
        <v>-540</v>
      </c>
      <c r="Q23" s="48"/>
      <c r="R23" s="48"/>
      <c r="S23" s="48"/>
    </row>
    <row r="24" spans="1:19" ht="15">
      <c r="A24" s="10">
        <v>45154</v>
      </c>
      <c r="B24" s="31" t="str">
        <f t="shared" si="0"/>
        <v>FORNECEDORES / PREST SERVIÇOS</v>
      </c>
      <c r="C24" s="38" t="s">
        <v>15</v>
      </c>
      <c r="D24" s="4"/>
      <c r="E24" s="5">
        <v>-540</v>
      </c>
      <c r="F24" s="5"/>
      <c r="G24" s="5"/>
      <c r="H24" s="5"/>
      <c r="I24" s="5"/>
      <c r="J24" s="5"/>
      <c r="K24" s="5">
        <v>-540</v>
      </c>
      <c r="M24" s="1">
        <v>1</v>
      </c>
      <c r="O24" s="47" t="s">
        <v>1</v>
      </c>
      <c r="P24" s="48">
        <v>-67604</v>
      </c>
      <c r="Q24" s="48"/>
      <c r="R24" s="48"/>
      <c r="S24" s="48"/>
    </row>
    <row r="25" spans="1:19" ht="15">
      <c r="A25" s="10"/>
      <c r="B25" s="31">
        <f t="shared" si="0"/>
        <v>0</v>
      </c>
      <c r="C25" s="38" t="s">
        <v>16</v>
      </c>
      <c r="D25" s="4"/>
      <c r="E25" s="5"/>
      <c r="F25" s="5"/>
      <c r="G25" s="5"/>
      <c r="H25" s="5"/>
      <c r="I25" s="5"/>
      <c r="J25" s="5"/>
      <c r="K25" s="6"/>
      <c r="M25" s="1">
        <v>1</v>
      </c>
      <c r="O25" s="46" t="s">
        <v>96</v>
      </c>
      <c r="P25" s="48"/>
      <c r="Q25" s="48"/>
      <c r="R25" s="48"/>
      <c r="S25" s="48"/>
    </row>
    <row r="26" spans="1:19" ht="15">
      <c r="A26" s="13"/>
      <c r="B26" s="31" t="str">
        <f t="shared" si="0"/>
        <v>FORNECEDORES / PREST SERVIÇOS</v>
      </c>
      <c r="C26" s="39" t="s">
        <v>1</v>
      </c>
      <c r="D26" s="7"/>
      <c r="E26" s="8">
        <v>-600</v>
      </c>
      <c r="F26" s="8"/>
      <c r="G26" s="8"/>
      <c r="H26" s="8"/>
      <c r="I26" s="8"/>
      <c r="J26" s="8"/>
      <c r="K26" s="8">
        <v>-600</v>
      </c>
      <c r="M26" s="1">
        <v>1</v>
      </c>
      <c r="O26" s="47" t="s">
        <v>1</v>
      </c>
      <c r="P26" s="48"/>
      <c r="Q26" s="48"/>
      <c r="R26" s="48"/>
      <c r="S26" s="48"/>
    </row>
    <row r="27" spans="1:19" ht="15">
      <c r="A27" s="13"/>
      <c r="B27" s="31">
        <f t="shared" si="0"/>
        <v>0</v>
      </c>
      <c r="C27" s="39" t="s">
        <v>17</v>
      </c>
      <c r="D27" s="7"/>
      <c r="E27" s="8"/>
      <c r="F27" s="8"/>
      <c r="G27" s="8"/>
      <c r="H27" s="8"/>
      <c r="I27" s="8"/>
      <c r="J27" s="8"/>
      <c r="K27" s="6"/>
      <c r="M27" s="1">
        <v>1</v>
      </c>
      <c r="O27" s="46" t="s">
        <v>133</v>
      </c>
      <c r="P27" s="48">
        <v>-101259.84</v>
      </c>
      <c r="Q27" s="48">
        <v>-54000</v>
      </c>
      <c r="R27" s="48">
        <v>-136392.11000000002</v>
      </c>
      <c r="S27" s="48">
        <v>-103101.82</v>
      </c>
    </row>
    <row r="28" spans="1:19" ht="15">
      <c r="A28" s="10">
        <v>45156</v>
      </c>
      <c r="B28" s="31" t="str">
        <f t="shared" si="0"/>
        <v>DESPESAS BANCARIAS</v>
      </c>
      <c r="C28" s="38" t="s">
        <v>18</v>
      </c>
      <c r="D28" s="4"/>
      <c r="E28" s="5">
        <v>-8.4</v>
      </c>
      <c r="F28" s="5"/>
      <c r="G28" s="5"/>
      <c r="H28" s="5">
        <v>-8.4</v>
      </c>
      <c r="I28" s="5"/>
      <c r="J28" s="5"/>
      <c r="K28" s="6"/>
      <c r="M28" s="1">
        <v>1</v>
      </c>
      <c r="O28"/>
      <c r="P28"/>
      <c r="Q28"/>
      <c r="R28"/>
      <c r="S28"/>
    </row>
    <row r="29" spans="1:19" ht="15">
      <c r="A29" s="10"/>
      <c r="B29" s="31">
        <f t="shared" si="0"/>
        <v>0</v>
      </c>
      <c r="C29" s="38" t="s">
        <v>19</v>
      </c>
      <c r="D29" s="4"/>
      <c r="E29" s="5"/>
      <c r="F29" s="5"/>
      <c r="G29" s="5"/>
      <c r="H29" s="5"/>
      <c r="I29" s="5"/>
      <c r="J29" s="5"/>
      <c r="K29" s="6"/>
      <c r="M29" s="1">
        <v>1</v>
      </c>
      <c r="O29" s="49" t="s">
        <v>138</v>
      </c>
      <c r="P29" s="50">
        <v>-101259.84</v>
      </c>
      <c r="Q29" s="50">
        <v>-54000</v>
      </c>
      <c r="R29" s="50">
        <v>-136392.11000000002</v>
      </c>
      <c r="S29" s="50">
        <v>-103101.82000000002</v>
      </c>
    </row>
    <row r="30" spans="1:19" ht="15">
      <c r="A30" s="11">
        <v>45159</v>
      </c>
      <c r="B30" s="31" t="str">
        <f t="shared" si="0"/>
        <v>FORNECEDORES / PREST SERVIÇOS</v>
      </c>
      <c r="C30" s="39" t="s">
        <v>5</v>
      </c>
      <c r="D30" s="7"/>
      <c r="E30" s="8">
        <v>-44.04</v>
      </c>
      <c r="F30" s="8"/>
      <c r="G30" s="8"/>
      <c r="H30" s="8"/>
      <c r="I30" s="8"/>
      <c r="J30" s="8"/>
      <c r="K30" s="8">
        <v>-44.04</v>
      </c>
      <c r="M30" s="1">
        <v>1</v>
      </c>
      <c r="O30" t="s">
        <v>139</v>
      </c>
      <c r="P30" s="51">
        <f>P29/$K$369</f>
        <v>-4602.72</v>
      </c>
      <c r="Q30" s="51">
        <f t="shared" ref="Q30:S30" si="2">Q29/$K$369</f>
        <v>-2454.5454545454545</v>
      </c>
      <c r="R30" s="51">
        <f t="shared" si="2"/>
        <v>-6199.6413636363641</v>
      </c>
      <c r="S30" s="51">
        <f t="shared" si="2"/>
        <v>-4686.4463636363644</v>
      </c>
    </row>
    <row r="31" spans="1:19">
      <c r="A31" s="11"/>
      <c r="B31" s="31">
        <f t="shared" si="0"/>
        <v>0</v>
      </c>
      <c r="C31" s="39" t="s">
        <v>6</v>
      </c>
      <c r="D31" s="7"/>
      <c r="E31" s="8"/>
      <c r="F31" s="8"/>
      <c r="G31" s="8"/>
      <c r="H31" s="8"/>
      <c r="I31" s="8"/>
      <c r="J31" s="8"/>
      <c r="K31" s="6"/>
      <c r="M31" s="1">
        <v>1</v>
      </c>
    </row>
    <row r="32" spans="1:19">
      <c r="A32" s="10">
        <v>45168</v>
      </c>
      <c r="B32" s="31" t="str">
        <f t="shared" si="0"/>
        <v>DESPESAS BANCARIAS</v>
      </c>
      <c r="C32" s="38" t="s">
        <v>7</v>
      </c>
      <c r="D32" s="4"/>
      <c r="E32" s="5">
        <v>-1859.18</v>
      </c>
      <c r="F32" s="5"/>
      <c r="G32" s="5"/>
      <c r="H32" s="5">
        <v>-1859.18</v>
      </c>
      <c r="I32" s="5"/>
      <c r="J32" s="5"/>
      <c r="K32" s="6"/>
      <c r="M32" s="1">
        <v>1</v>
      </c>
    </row>
    <row r="33" spans="1:18">
      <c r="A33" s="10"/>
      <c r="B33" s="31">
        <f t="shared" si="0"/>
        <v>0</v>
      </c>
      <c r="C33" s="38" t="s">
        <v>20</v>
      </c>
      <c r="D33" s="4"/>
      <c r="E33" s="5"/>
      <c r="F33" s="5"/>
      <c r="G33" s="5"/>
      <c r="H33" s="5"/>
      <c r="I33" s="5"/>
      <c r="J33" s="5"/>
      <c r="K33" s="6"/>
      <c r="M33" s="1">
        <v>1</v>
      </c>
      <c r="O33" s="1" t="s">
        <v>143</v>
      </c>
      <c r="P33" s="1" t="s">
        <v>144</v>
      </c>
      <c r="Q33" s="1" t="s">
        <v>145</v>
      </c>
      <c r="R33" s="1" t="s">
        <v>146</v>
      </c>
    </row>
    <row r="34" spans="1:18" ht="15">
      <c r="A34" s="20" t="s">
        <v>111</v>
      </c>
      <c r="B34" s="31">
        <v>0</v>
      </c>
      <c r="C34" s="40" t="s">
        <v>109</v>
      </c>
      <c r="D34" s="22">
        <f>SUM(D16:D33)</f>
        <v>14000</v>
      </c>
      <c r="E34" s="22">
        <f t="shared" ref="E34:K34" si="3">SUM(E16:E33)</f>
        <v>-10152.550000000001</v>
      </c>
      <c r="F34" s="22">
        <f t="shared" si="3"/>
        <v>14000</v>
      </c>
      <c r="G34" s="22">
        <f t="shared" si="3"/>
        <v>0</v>
      </c>
      <c r="H34" s="22">
        <f t="shared" si="3"/>
        <v>-3172.74</v>
      </c>
      <c r="I34" s="22">
        <f t="shared" si="3"/>
        <v>-5795.77</v>
      </c>
      <c r="J34" s="22">
        <f t="shared" si="3"/>
        <v>0</v>
      </c>
      <c r="K34" s="22">
        <f t="shared" si="3"/>
        <v>-1184.04</v>
      </c>
      <c r="L34" s="1">
        <v>2</v>
      </c>
      <c r="M34" s="1">
        <v>2</v>
      </c>
      <c r="O34" t="s">
        <v>134</v>
      </c>
      <c r="P34" s="1" t="s">
        <v>142</v>
      </c>
      <c r="Q34" s="51">
        <f>R34/$K$369</f>
        <v>-4602.72</v>
      </c>
      <c r="R34" s="34">
        <v>-101259.84</v>
      </c>
    </row>
    <row r="35" spans="1:18" ht="15">
      <c r="A35" s="11">
        <v>45173</v>
      </c>
      <c r="B35" s="31" t="str">
        <f t="shared" si="0"/>
        <v>DESPESAS BANCARIAS</v>
      </c>
      <c r="C35" s="39" t="s">
        <v>7</v>
      </c>
      <c r="D35" s="7"/>
      <c r="E35" s="8">
        <v>-1300.67</v>
      </c>
      <c r="F35" s="8"/>
      <c r="G35" s="8"/>
      <c r="H35" s="8">
        <v>-1300.67</v>
      </c>
      <c r="I35" s="8"/>
      <c r="J35" s="8"/>
      <c r="K35" s="6"/>
      <c r="M35" s="1">
        <v>2</v>
      </c>
      <c r="O35" t="s">
        <v>135</v>
      </c>
      <c r="P35" s="1" t="s">
        <v>140</v>
      </c>
      <c r="Q35" s="51">
        <f t="shared" ref="Q35:Q37" si="4">R35/$K$369</f>
        <v>-2454.5454545454545</v>
      </c>
      <c r="R35" s="34">
        <v>-54000</v>
      </c>
    </row>
    <row r="36" spans="1:18" ht="15">
      <c r="A36" s="11"/>
      <c r="B36" s="31">
        <f t="shared" si="0"/>
        <v>0</v>
      </c>
      <c r="C36" s="39" t="s">
        <v>21</v>
      </c>
      <c r="D36" s="7"/>
      <c r="E36" s="8"/>
      <c r="F36" s="8"/>
      <c r="G36" s="8"/>
      <c r="H36" s="8"/>
      <c r="I36" s="8"/>
      <c r="J36" s="8"/>
      <c r="K36" s="6"/>
      <c r="M36" s="1">
        <v>2</v>
      </c>
      <c r="O36" t="s">
        <v>136</v>
      </c>
      <c r="P36" s="1" t="s">
        <v>141</v>
      </c>
      <c r="Q36" s="51">
        <f t="shared" si="4"/>
        <v>-6199.6413636363641</v>
      </c>
      <c r="R36" s="34">
        <v>-136392.11000000002</v>
      </c>
    </row>
    <row r="37" spans="1:18" ht="15">
      <c r="A37" s="12"/>
      <c r="B37" s="31" t="str">
        <f t="shared" si="0"/>
        <v>DESPESAS BANCARIAS</v>
      </c>
      <c r="C37" s="38" t="s">
        <v>9</v>
      </c>
      <c r="D37" s="4"/>
      <c r="E37" s="5">
        <v>-139.91999999999999</v>
      </c>
      <c r="F37" s="5"/>
      <c r="G37" s="5"/>
      <c r="H37" s="5">
        <v>-139.91999999999999</v>
      </c>
      <c r="I37" s="5"/>
      <c r="J37" s="5"/>
      <c r="K37" s="6"/>
      <c r="M37" s="1">
        <v>2</v>
      </c>
      <c r="O37" t="s">
        <v>137</v>
      </c>
      <c r="P37" s="1" t="s">
        <v>126</v>
      </c>
      <c r="Q37" s="51">
        <f t="shared" si="4"/>
        <v>-4686.4463636363644</v>
      </c>
      <c r="R37" s="34">
        <v>-103101.82000000002</v>
      </c>
    </row>
    <row r="38" spans="1:18">
      <c r="A38" s="12"/>
      <c r="B38" s="31">
        <f t="shared" si="0"/>
        <v>0</v>
      </c>
      <c r="C38" s="38" t="s">
        <v>22</v>
      </c>
      <c r="D38" s="4"/>
      <c r="E38" s="5"/>
      <c r="F38" s="5"/>
      <c r="G38" s="5"/>
      <c r="H38" s="5"/>
      <c r="I38" s="5"/>
      <c r="J38" s="5"/>
      <c r="K38" s="6"/>
      <c r="M38" s="1">
        <v>2</v>
      </c>
    </row>
    <row r="39" spans="1:18">
      <c r="A39" s="13"/>
      <c r="B39" s="31" t="str">
        <f t="shared" si="0"/>
        <v>DESPESAS BANCARIAS</v>
      </c>
      <c r="C39" s="39" t="s">
        <v>11</v>
      </c>
      <c r="D39" s="7"/>
      <c r="E39" s="8">
        <v>-5.97</v>
      </c>
      <c r="F39" s="8"/>
      <c r="G39" s="8"/>
      <c r="H39" s="8">
        <v>-5.97</v>
      </c>
      <c r="I39" s="8"/>
      <c r="J39" s="8"/>
      <c r="K39" s="6"/>
      <c r="M39" s="1">
        <v>2</v>
      </c>
      <c r="O39" s="56" t="s">
        <v>143</v>
      </c>
      <c r="P39" s="56" t="s">
        <v>144</v>
      </c>
      <c r="Q39" s="56" t="s">
        <v>145</v>
      </c>
      <c r="R39" s="56" t="s">
        <v>146</v>
      </c>
    </row>
    <row r="40" spans="1:18" ht="15">
      <c r="A40" s="10">
        <v>45180</v>
      </c>
      <c r="B40" s="31" t="str">
        <f t="shared" si="0"/>
        <v>RECEITA</v>
      </c>
      <c r="C40" s="38" t="s">
        <v>1</v>
      </c>
      <c r="D40" s="4">
        <v>14000</v>
      </c>
      <c r="E40" s="5"/>
      <c r="F40" s="4">
        <v>14000</v>
      </c>
      <c r="G40" s="4"/>
      <c r="H40" s="5"/>
      <c r="I40" s="5"/>
      <c r="J40" s="5"/>
      <c r="K40" s="6"/>
      <c r="M40" s="1">
        <v>2</v>
      </c>
      <c r="O40" s="52" t="s">
        <v>134</v>
      </c>
      <c r="P40" s="57" t="s">
        <v>148</v>
      </c>
      <c r="Q40" s="55">
        <v>-4602.72</v>
      </c>
      <c r="R40" s="58">
        <v>-101259.84</v>
      </c>
    </row>
    <row r="41" spans="1:18" ht="15">
      <c r="A41" s="10"/>
      <c r="B41" s="31">
        <f t="shared" si="0"/>
        <v>0</v>
      </c>
      <c r="C41" s="38" t="s">
        <v>23</v>
      </c>
      <c r="D41" s="4"/>
      <c r="E41" s="5"/>
      <c r="F41" s="5"/>
      <c r="G41" s="5"/>
      <c r="H41" s="5"/>
      <c r="I41" s="5"/>
      <c r="J41" s="5"/>
      <c r="K41" s="6"/>
      <c r="M41" s="1">
        <v>2</v>
      </c>
      <c r="O41" s="53" t="s">
        <v>135</v>
      </c>
      <c r="P41" s="59" t="s">
        <v>147</v>
      </c>
      <c r="Q41" s="60">
        <v>-2454.5454545454545</v>
      </c>
      <c r="R41" s="61">
        <v>-54000</v>
      </c>
    </row>
    <row r="42" spans="1:18" ht="15">
      <c r="A42" s="11">
        <v>45183</v>
      </c>
      <c r="B42" s="31">
        <f t="shared" si="0"/>
        <v>0</v>
      </c>
      <c r="C42" s="39" t="s">
        <v>24</v>
      </c>
      <c r="D42" s="7"/>
      <c r="E42" s="8">
        <v>-14536.97</v>
      </c>
      <c r="F42" s="8"/>
      <c r="G42" s="8"/>
      <c r="H42" s="8"/>
      <c r="I42" s="8"/>
      <c r="J42" s="8"/>
      <c r="K42" s="6"/>
      <c r="M42" s="1">
        <v>2</v>
      </c>
      <c r="O42" s="52" t="s">
        <v>136</v>
      </c>
      <c r="P42" s="57" t="s">
        <v>149</v>
      </c>
      <c r="Q42" s="55">
        <v>-6199.6413636363641</v>
      </c>
      <c r="R42" s="58">
        <v>-136392.11000000002</v>
      </c>
    </row>
    <row r="43" spans="1:18" ht="15">
      <c r="A43" s="10">
        <v>45189</v>
      </c>
      <c r="B43" s="31">
        <f t="shared" si="0"/>
        <v>0</v>
      </c>
      <c r="C43" s="38" t="s">
        <v>25</v>
      </c>
      <c r="D43" s="4">
        <v>44.04</v>
      </c>
      <c r="E43" s="5"/>
      <c r="F43" s="5"/>
      <c r="G43" s="5"/>
      <c r="H43" s="5"/>
      <c r="I43" s="5"/>
      <c r="J43" s="5"/>
      <c r="K43" s="6"/>
      <c r="M43" s="1">
        <v>2</v>
      </c>
      <c r="O43" s="54" t="s">
        <v>137</v>
      </c>
      <c r="P43" s="62" t="s">
        <v>125</v>
      </c>
      <c r="Q43" s="63">
        <v>-4686.4463636363644</v>
      </c>
      <c r="R43" s="64">
        <v>-103101.82000000002</v>
      </c>
    </row>
    <row r="44" spans="1:18" ht="15">
      <c r="A44" s="13"/>
      <c r="B44" s="31" t="str">
        <f t="shared" si="0"/>
        <v>FORNECEDORES / PREST SERVIÇOS</v>
      </c>
      <c r="C44" s="39" t="s">
        <v>5</v>
      </c>
      <c r="D44" s="7"/>
      <c r="E44" s="8">
        <v>-44.04</v>
      </c>
      <c r="F44" s="8"/>
      <c r="G44" s="8"/>
      <c r="H44" s="8"/>
      <c r="I44" s="8"/>
      <c r="J44" s="8"/>
      <c r="K44" s="8">
        <v>-44.04</v>
      </c>
      <c r="M44" s="1">
        <v>2</v>
      </c>
      <c r="O44"/>
    </row>
    <row r="45" spans="1:18" ht="15">
      <c r="A45" s="13"/>
      <c r="B45" s="31">
        <f t="shared" si="0"/>
        <v>0</v>
      </c>
      <c r="C45" s="39" t="s">
        <v>6</v>
      </c>
      <c r="D45" s="7"/>
      <c r="E45" s="8"/>
      <c r="F45" s="8"/>
      <c r="G45" s="8"/>
      <c r="H45" s="8"/>
      <c r="I45" s="8"/>
      <c r="J45" s="8"/>
      <c r="K45" s="6"/>
      <c r="M45" s="1">
        <v>2</v>
      </c>
      <c r="O45"/>
    </row>
    <row r="46" spans="1:18" ht="15">
      <c r="A46" s="10">
        <v>45194</v>
      </c>
      <c r="B46" s="31">
        <f t="shared" si="0"/>
        <v>0</v>
      </c>
      <c r="C46" s="38" t="s">
        <v>25</v>
      </c>
      <c r="D46" s="4">
        <v>12114.17</v>
      </c>
      <c r="E46" s="5"/>
      <c r="F46" s="5"/>
      <c r="G46" s="5"/>
      <c r="H46" s="5"/>
      <c r="I46" s="5"/>
      <c r="J46" s="5"/>
      <c r="K46" s="6"/>
      <c r="M46" s="1">
        <v>2</v>
      </c>
      <c r="O46"/>
    </row>
    <row r="47" spans="1:18" ht="15">
      <c r="A47" s="13"/>
      <c r="B47" s="31" t="str">
        <f t="shared" si="0"/>
        <v>CARTÃO DE CREDITO</v>
      </c>
      <c r="C47" s="39" t="s">
        <v>14</v>
      </c>
      <c r="D47" s="7"/>
      <c r="E47" s="8">
        <v>-12114.17</v>
      </c>
      <c r="F47" s="8"/>
      <c r="G47" s="8"/>
      <c r="H47" s="8"/>
      <c r="I47" s="8">
        <v>-12114.17</v>
      </c>
      <c r="J47" s="8"/>
      <c r="K47" s="6"/>
      <c r="M47" s="1">
        <v>2</v>
      </c>
      <c r="O47"/>
    </row>
    <row r="48" spans="1:18" s="18" customFormat="1" ht="15">
      <c r="A48" s="21" t="s">
        <v>112</v>
      </c>
      <c r="B48" s="31">
        <v>0</v>
      </c>
      <c r="C48" s="40" t="s">
        <v>109</v>
      </c>
      <c r="D48" s="22">
        <f>D40</f>
        <v>14000</v>
      </c>
      <c r="E48" s="22">
        <f>SUM(E35:E47)</f>
        <v>-28141.739999999998</v>
      </c>
      <c r="F48" s="22">
        <f>SUM(F35:F47)</f>
        <v>14000</v>
      </c>
      <c r="G48" s="22">
        <f t="shared" ref="G48:K48" si="5">SUM(G35:G47)</f>
        <v>0</v>
      </c>
      <c r="H48" s="22">
        <f>SUM(H35:H47)</f>
        <v>-1446.5600000000002</v>
      </c>
      <c r="I48" s="22">
        <f>SUM(I35:I47)</f>
        <v>-12114.17</v>
      </c>
      <c r="J48" s="22">
        <f t="shared" si="5"/>
        <v>0</v>
      </c>
      <c r="K48" s="22">
        <f t="shared" si="5"/>
        <v>-44.04</v>
      </c>
      <c r="L48" s="1">
        <v>3</v>
      </c>
      <c r="M48" s="1">
        <v>3</v>
      </c>
      <c r="O48"/>
    </row>
    <row r="49" spans="1:15" ht="15">
      <c r="A49" s="10">
        <v>45201</v>
      </c>
      <c r="B49" s="31">
        <f t="shared" si="0"/>
        <v>0</v>
      </c>
      <c r="C49" s="38" t="s">
        <v>25</v>
      </c>
      <c r="D49" s="4">
        <v>1879.11</v>
      </c>
      <c r="E49" s="5"/>
      <c r="F49" s="5"/>
      <c r="G49" s="5"/>
      <c r="H49" s="5"/>
      <c r="I49" s="5"/>
      <c r="J49" s="5"/>
      <c r="K49" s="6"/>
      <c r="M49" s="1">
        <v>3</v>
      </c>
      <c r="O49"/>
    </row>
    <row r="50" spans="1:15" ht="15">
      <c r="A50" s="13"/>
      <c r="B50" s="31" t="str">
        <f t="shared" si="0"/>
        <v>DESPESAS BANCARIAS</v>
      </c>
      <c r="C50" s="39" t="s">
        <v>7</v>
      </c>
      <c r="D50" s="7"/>
      <c r="E50" s="8">
        <v>-1879.11</v>
      </c>
      <c r="F50" s="8"/>
      <c r="G50" s="8"/>
      <c r="H50" s="8">
        <v>-1879.11</v>
      </c>
      <c r="I50" s="8"/>
      <c r="J50" s="8"/>
      <c r="K50" s="6"/>
      <c r="M50" s="1">
        <v>3</v>
      </c>
      <c r="O50"/>
    </row>
    <row r="51" spans="1:15" ht="15">
      <c r="A51" s="13"/>
      <c r="B51" s="31">
        <f t="shared" si="0"/>
        <v>0</v>
      </c>
      <c r="C51" s="39" t="s">
        <v>26</v>
      </c>
      <c r="D51" s="7"/>
      <c r="E51" s="8"/>
      <c r="F51" s="8"/>
      <c r="G51" s="8"/>
      <c r="H51" s="8"/>
      <c r="I51" s="8"/>
      <c r="J51" s="8"/>
      <c r="K51" s="6"/>
      <c r="M51" s="1">
        <v>3</v>
      </c>
      <c r="O51"/>
    </row>
    <row r="52" spans="1:15" ht="15">
      <c r="A52" s="10">
        <v>45203</v>
      </c>
      <c r="B52" s="31">
        <f t="shared" si="0"/>
        <v>0</v>
      </c>
      <c r="C52" s="38" t="s">
        <v>25</v>
      </c>
      <c r="D52" s="4">
        <v>500.59</v>
      </c>
      <c r="E52" s="5"/>
      <c r="F52" s="5"/>
      <c r="G52" s="5"/>
      <c r="H52" s="5"/>
      <c r="I52" s="5"/>
      <c r="J52" s="5"/>
      <c r="K52" s="6"/>
      <c r="M52" s="1">
        <v>3</v>
      </c>
      <c r="O52"/>
    </row>
    <row r="53" spans="1:15" ht="15">
      <c r="A53" s="13"/>
      <c r="B53" s="31" t="str">
        <f t="shared" si="0"/>
        <v>DESPESAS BANCARIAS</v>
      </c>
      <c r="C53" s="39" t="s">
        <v>7</v>
      </c>
      <c r="D53" s="7"/>
      <c r="E53" s="8">
        <v>-1313.92</v>
      </c>
      <c r="F53" s="8"/>
      <c r="G53" s="8"/>
      <c r="H53" s="8">
        <v>-1313.92</v>
      </c>
      <c r="I53" s="8"/>
      <c r="J53" s="8"/>
      <c r="K53" s="6"/>
      <c r="M53" s="1">
        <v>3</v>
      </c>
      <c r="O53"/>
    </row>
    <row r="54" spans="1:15" ht="15">
      <c r="A54" s="13"/>
      <c r="B54" s="31">
        <f t="shared" si="0"/>
        <v>0</v>
      </c>
      <c r="C54" s="39" t="s">
        <v>27</v>
      </c>
      <c r="D54" s="7"/>
      <c r="E54" s="8"/>
      <c r="F54" s="8"/>
      <c r="G54" s="8"/>
      <c r="H54" s="8"/>
      <c r="I54" s="8"/>
      <c r="J54" s="8"/>
      <c r="K54" s="6"/>
      <c r="M54" s="1">
        <v>3</v>
      </c>
      <c r="O54"/>
    </row>
    <row r="55" spans="1:15" ht="15">
      <c r="A55" s="10">
        <v>45219</v>
      </c>
      <c r="B55" s="31" t="str">
        <f t="shared" si="0"/>
        <v>RECEITA</v>
      </c>
      <c r="C55" s="38" t="s">
        <v>1</v>
      </c>
      <c r="D55" s="4">
        <v>14000</v>
      </c>
      <c r="E55" s="5"/>
      <c r="F55" s="4">
        <v>14000</v>
      </c>
      <c r="G55" s="4"/>
      <c r="H55" s="5"/>
      <c r="I55" s="5"/>
      <c r="J55" s="5"/>
      <c r="K55" s="6"/>
      <c r="M55" s="1">
        <v>3</v>
      </c>
      <c r="O55"/>
    </row>
    <row r="56" spans="1:15" ht="15">
      <c r="A56" s="10"/>
      <c r="B56" s="31">
        <f t="shared" si="0"/>
        <v>0</v>
      </c>
      <c r="C56" s="38" t="s">
        <v>28</v>
      </c>
      <c r="D56" s="4"/>
      <c r="E56" s="5"/>
      <c r="F56" s="5"/>
      <c r="G56" s="5"/>
      <c r="H56" s="5"/>
      <c r="I56" s="5"/>
      <c r="J56" s="5"/>
      <c r="K56" s="6"/>
      <c r="M56" s="1">
        <v>3</v>
      </c>
      <c r="O56"/>
    </row>
    <row r="57" spans="1:15" ht="15">
      <c r="A57" s="13"/>
      <c r="B57" s="31" t="str">
        <f t="shared" si="0"/>
        <v>FORNECEDORES / PREST SERVIÇOS</v>
      </c>
      <c r="C57" s="39" t="s">
        <v>5</v>
      </c>
      <c r="D57" s="7"/>
      <c r="E57" s="8">
        <v>-11.72</v>
      </c>
      <c r="F57" s="8"/>
      <c r="G57" s="8"/>
      <c r="H57" s="8"/>
      <c r="I57" s="8"/>
      <c r="J57" s="8"/>
      <c r="K57" s="8">
        <v>-11.72</v>
      </c>
      <c r="M57" s="1">
        <v>3</v>
      </c>
      <c r="O57"/>
    </row>
    <row r="58" spans="1:15" ht="15">
      <c r="A58" s="13"/>
      <c r="B58" s="31">
        <f t="shared" si="0"/>
        <v>0</v>
      </c>
      <c r="C58" s="39" t="s">
        <v>6</v>
      </c>
      <c r="D58" s="7"/>
      <c r="E58" s="8"/>
      <c r="F58" s="8"/>
      <c r="G58" s="8"/>
      <c r="H58" s="8"/>
      <c r="I58" s="8"/>
      <c r="J58" s="8"/>
      <c r="K58" s="6"/>
      <c r="M58" s="1">
        <v>3</v>
      </c>
      <c r="O58"/>
    </row>
    <row r="59" spans="1:15" ht="15">
      <c r="A59" s="12"/>
      <c r="B59" s="31">
        <f t="shared" si="0"/>
        <v>0</v>
      </c>
      <c r="C59" s="38" t="s">
        <v>24</v>
      </c>
      <c r="D59" s="4"/>
      <c r="E59" s="5">
        <v>-13174.95</v>
      </c>
      <c r="F59" s="5"/>
      <c r="G59" s="5"/>
      <c r="H59" s="5"/>
      <c r="I59" s="5"/>
      <c r="J59" s="5"/>
      <c r="K59" s="6"/>
      <c r="M59" s="1">
        <v>3</v>
      </c>
      <c r="O59"/>
    </row>
    <row r="60" spans="1:15" ht="15">
      <c r="A60" s="11">
        <v>45224</v>
      </c>
      <c r="B60" s="31">
        <f t="shared" si="0"/>
        <v>0</v>
      </c>
      <c r="C60" s="39" t="s">
        <v>25</v>
      </c>
      <c r="D60" s="7">
        <v>6014.18</v>
      </c>
      <c r="E60" s="8"/>
      <c r="F60" s="8"/>
      <c r="G60" s="8"/>
      <c r="H60" s="8"/>
      <c r="I60" s="8"/>
      <c r="J60" s="8"/>
      <c r="K60" s="6"/>
      <c r="M60" s="1">
        <v>3</v>
      </c>
      <c r="O60"/>
    </row>
    <row r="61" spans="1:15" ht="15">
      <c r="A61" s="12"/>
      <c r="B61" s="31" t="str">
        <f t="shared" si="0"/>
        <v>CARTÃO DE CREDITO</v>
      </c>
      <c r="C61" s="38" t="s">
        <v>14</v>
      </c>
      <c r="D61" s="4"/>
      <c r="E61" s="5">
        <v>-6014.18</v>
      </c>
      <c r="F61" s="5"/>
      <c r="G61" s="5"/>
      <c r="H61" s="5"/>
      <c r="I61" s="5">
        <v>-6014.18</v>
      </c>
      <c r="J61" s="5"/>
      <c r="K61" s="6"/>
      <c r="M61" s="1">
        <v>3</v>
      </c>
      <c r="O61"/>
    </row>
    <row r="62" spans="1:15" ht="15">
      <c r="A62" s="11">
        <v>45229</v>
      </c>
      <c r="B62" s="31">
        <f t="shared" si="0"/>
        <v>0</v>
      </c>
      <c r="C62" s="39" t="s">
        <v>25</v>
      </c>
      <c r="D62" s="7">
        <v>1896.06</v>
      </c>
      <c r="E62" s="8"/>
      <c r="F62" s="8"/>
      <c r="G62" s="8"/>
      <c r="H62" s="8"/>
      <c r="I62" s="8"/>
      <c r="J62" s="8"/>
      <c r="K62" s="6"/>
      <c r="M62" s="1">
        <v>3</v>
      </c>
      <c r="O62"/>
    </row>
    <row r="63" spans="1:15" ht="15">
      <c r="A63" s="12"/>
      <c r="B63" s="31" t="str">
        <f t="shared" si="0"/>
        <v>DESPESAS BANCARIAS</v>
      </c>
      <c r="C63" s="38" t="s">
        <v>7</v>
      </c>
      <c r="D63" s="4"/>
      <c r="E63" s="5">
        <v>-1896.06</v>
      </c>
      <c r="F63" s="5"/>
      <c r="G63" s="5"/>
      <c r="H63" s="5">
        <v>-1896.06</v>
      </c>
      <c r="I63" s="5"/>
      <c r="J63" s="5"/>
      <c r="K63" s="6"/>
      <c r="M63" s="1">
        <v>3</v>
      </c>
      <c r="O63"/>
    </row>
    <row r="64" spans="1:15" ht="15">
      <c r="A64" s="12"/>
      <c r="B64" s="31">
        <f t="shared" si="0"/>
        <v>0</v>
      </c>
      <c r="C64" s="38" t="s">
        <v>29</v>
      </c>
      <c r="D64" s="4"/>
      <c r="E64" s="5"/>
      <c r="F64" s="5"/>
      <c r="G64" s="5"/>
      <c r="H64" s="5"/>
      <c r="I64" s="5"/>
      <c r="J64" s="5"/>
      <c r="K64" s="6"/>
      <c r="M64" s="1">
        <v>3</v>
      </c>
      <c r="O64"/>
    </row>
    <row r="65" spans="1:15" ht="15">
      <c r="A65" s="23" t="s">
        <v>113</v>
      </c>
      <c r="B65" s="31">
        <v>0</v>
      </c>
      <c r="C65" s="41" t="s">
        <v>109</v>
      </c>
      <c r="D65" s="24">
        <f>D55</f>
        <v>14000</v>
      </c>
      <c r="E65" s="24">
        <f>SUM(E49:E64)</f>
        <v>-24289.940000000002</v>
      </c>
      <c r="F65" s="24">
        <f t="shared" ref="F65:K65" si="6">SUM(F49:F64)</f>
        <v>14000</v>
      </c>
      <c r="G65" s="24">
        <f t="shared" si="6"/>
        <v>0</v>
      </c>
      <c r="H65" s="24">
        <f t="shared" si="6"/>
        <v>-5089.09</v>
      </c>
      <c r="I65" s="24">
        <f t="shared" si="6"/>
        <v>-6014.18</v>
      </c>
      <c r="J65" s="24">
        <f t="shared" si="6"/>
        <v>0</v>
      </c>
      <c r="K65" s="24">
        <f t="shared" si="6"/>
        <v>-11.72</v>
      </c>
      <c r="L65" s="1">
        <v>4</v>
      </c>
      <c r="M65" s="1">
        <v>4</v>
      </c>
      <c r="O65"/>
    </row>
    <row r="66" spans="1:15" ht="15">
      <c r="A66" s="11">
        <v>45233</v>
      </c>
      <c r="B66" s="31">
        <f t="shared" si="0"/>
        <v>0</v>
      </c>
      <c r="C66" s="39" t="s">
        <v>25</v>
      </c>
      <c r="D66" s="7">
        <v>74.7</v>
      </c>
      <c r="E66" s="8"/>
      <c r="F66" s="8"/>
      <c r="G66" s="8"/>
      <c r="H66" s="8"/>
      <c r="I66" s="8"/>
      <c r="J66" s="8"/>
      <c r="K66" s="6"/>
      <c r="M66" s="1">
        <v>4</v>
      </c>
      <c r="O66"/>
    </row>
    <row r="67" spans="1:15" ht="15">
      <c r="A67" s="12"/>
      <c r="B67" s="31" t="str">
        <f t="shared" si="0"/>
        <v>DESPESAS BANCARIAS</v>
      </c>
      <c r="C67" s="38" t="s">
        <v>9</v>
      </c>
      <c r="D67" s="4"/>
      <c r="E67" s="5">
        <v>-71.08</v>
      </c>
      <c r="F67" s="5"/>
      <c r="G67" s="5"/>
      <c r="H67" s="5">
        <v>-71.08</v>
      </c>
      <c r="I67" s="5"/>
      <c r="J67" s="5"/>
      <c r="K67" s="6"/>
      <c r="M67" s="1">
        <v>4</v>
      </c>
      <c r="O67"/>
    </row>
    <row r="68" spans="1:15" ht="15">
      <c r="A68" s="12"/>
      <c r="B68" s="31">
        <f t="shared" si="0"/>
        <v>0</v>
      </c>
      <c r="C68" s="38" t="s">
        <v>30</v>
      </c>
      <c r="D68" s="4"/>
      <c r="E68" s="5"/>
      <c r="F68" s="5"/>
      <c r="G68" s="5"/>
      <c r="H68" s="5"/>
      <c r="I68" s="5"/>
      <c r="J68" s="5"/>
      <c r="K68" s="6"/>
      <c r="M68" s="1">
        <v>4</v>
      </c>
      <c r="O68"/>
    </row>
    <row r="69" spans="1:15" ht="15">
      <c r="A69" s="13"/>
      <c r="B69" s="31" t="str">
        <f t="shared" ref="B69:B132" si="7">IF(F69&lt;&gt;0,F$2,IF(G69&lt;&gt;0,G$2,IF(H69&lt;&gt;0,H$2,IF(I69&lt;&gt;0,I$2,IF(J69&lt;&gt;0,J$2,IF(K69&lt;&gt;0,K$2,0))))))</f>
        <v>DESPESAS BANCARIAS</v>
      </c>
      <c r="C69" s="39" t="s">
        <v>11</v>
      </c>
      <c r="D69" s="7"/>
      <c r="E69" s="8">
        <v>-3.62</v>
      </c>
      <c r="F69" s="8"/>
      <c r="G69" s="8"/>
      <c r="H69" s="8">
        <v>-3.62</v>
      </c>
      <c r="I69" s="8"/>
      <c r="J69" s="8"/>
      <c r="K69" s="6"/>
      <c r="M69" s="1">
        <v>4</v>
      </c>
      <c r="O69"/>
    </row>
    <row r="70" spans="1:15" ht="15">
      <c r="A70" s="10">
        <v>45236</v>
      </c>
      <c r="B70" s="31">
        <f t="shared" si="7"/>
        <v>0</v>
      </c>
      <c r="C70" s="38" t="s">
        <v>25</v>
      </c>
      <c r="D70" s="4">
        <v>1327</v>
      </c>
      <c r="E70" s="5"/>
      <c r="F70" s="5"/>
      <c r="G70" s="5"/>
      <c r="H70" s="5"/>
      <c r="I70" s="5"/>
      <c r="J70" s="5"/>
      <c r="K70" s="6"/>
      <c r="M70" s="1">
        <v>4</v>
      </c>
      <c r="O70"/>
    </row>
    <row r="71" spans="1:15" ht="15">
      <c r="A71" s="13"/>
      <c r="B71" s="31" t="str">
        <f t="shared" si="7"/>
        <v>DESPESAS BANCARIAS</v>
      </c>
      <c r="C71" s="39" t="s">
        <v>7</v>
      </c>
      <c r="D71" s="7"/>
      <c r="E71" s="8">
        <v>-1327</v>
      </c>
      <c r="F71" s="8"/>
      <c r="G71" s="8"/>
      <c r="H71" s="8">
        <v>-1327</v>
      </c>
      <c r="I71" s="8"/>
      <c r="J71" s="8"/>
      <c r="K71" s="6"/>
      <c r="M71" s="1">
        <v>4</v>
      </c>
      <c r="O71"/>
    </row>
    <row r="72" spans="1:15" ht="15">
      <c r="A72" s="13"/>
      <c r="B72" s="31">
        <f t="shared" si="7"/>
        <v>0</v>
      </c>
      <c r="C72" s="39" t="s">
        <v>31</v>
      </c>
      <c r="D72" s="7"/>
      <c r="E72" s="8"/>
      <c r="F72" s="8"/>
      <c r="G72" s="8"/>
      <c r="H72" s="8"/>
      <c r="I72" s="8"/>
      <c r="J72" s="8"/>
      <c r="K72" s="6"/>
      <c r="M72" s="1">
        <v>4</v>
      </c>
      <c r="O72"/>
    </row>
    <row r="73" spans="1:15" ht="15">
      <c r="A73" s="10">
        <v>45251</v>
      </c>
      <c r="B73" s="31" t="str">
        <f t="shared" si="7"/>
        <v>RECEITA</v>
      </c>
      <c r="C73" s="38" t="s">
        <v>1</v>
      </c>
      <c r="D73" s="4">
        <v>14000</v>
      </c>
      <c r="E73" s="5"/>
      <c r="F73" s="4">
        <v>14000</v>
      </c>
      <c r="G73" s="4"/>
      <c r="H73" s="5"/>
      <c r="I73" s="5"/>
      <c r="J73" s="5"/>
      <c r="K73" s="6"/>
      <c r="M73" s="1">
        <v>4</v>
      </c>
      <c r="O73"/>
    </row>
    <row r="74" spans="1:15" ht="15">
      <c r="A74" s="10"/>
      <c r="B74" s="31">
        <f t="shared" si="7"/>
        <v>0</v>
      </c>
      <c r="C74" s="38" t="s">
        <v>32</v>
      </c>
      <c r="D74" s="4"/>
      <c r="E74" s="5"/>
      <c r="F74" s="5"/>
      <c r="G74" s="5"/>
      <c r="H74" s="5"/>
      <c r="I74" s="5"/>
      <c r="J74" s="5"/>
      <c r="K74" s="6"/>
      <c r="M74" s="1">
        <v>4</v>
      </c>
      <c r="O74"/>
    </row>
    <row r="75" spans="1:15" ht="15">
      <c r="A75" s="13"/>
      <c r="B75" s="31">
        <f t="shared" si="7"/>
        <v>0</v>
      </c>
      <c r="C75" s="39" t="s">
        <v>24</v>
      </c>
      <c r="D75" s="7"/>
      <c r="E75" s="8">
        <v>-14000</v>
      </c>
      <c r="F75" s="8"/>
      <c r="G75" s="8"/>
      <c r="H75" s="8"/>
      <c r="I75" s="8"/>
      <c r="J75" s="8"/>
      <c r="K75" s="6"/>
      <c r="M75" s="1">
        <v>4</v>
      </c>
      <c r="O75"/>
    </row>
    <row r="76" spans="1:15" ht="15">
      <c r="A76" s="10">
        <v>45257</v>
      </c>
      <c r="B76" s="31">
        <f t="shared" si="7"/>
        <v>0</v>
      </c>
      <c r="C76" s="38" t="s">
        <v>25</v>
      </c>
      <c r="D76" s="4">
        <v>2390.38</v>
      </c>
      <c r="E76" s="5"/>
      <c r="F76" s="5"/>
      <c r="G76" s="5"/>
      <c r="H76" s="5"/>
      <c r="I76" s="5"/>
      <c r="J76" s="5"/>
      <c r="K76" s="6"/>
      <c r="M76" s="1">
        <v>4</v>
      </c>
      <c r="O76"/>
    </row>
    <row r="77" spans="1:15" ht="15">
      <c r="A77" s="13"/>
      <c r="B77" s="31">
        <f t="shared" si="7"/>
        <v>0</v>
      </c>
      <c r="C77" s="39" t="s">
        <v>25</v>
      </c>
      <c r="D77" s="7">
        <v>3864.95</v>
      </c>
      <c r="E77" s="8"/>
      <c r="F77" s="8"/>
      <c r="G77" s="8"/>
      <c r="H77" s="8"/>
      <c r="I77" s="8"/>
      <c r="J77" s="8"/>
      <c r="K77" s="6"/>
      <c r="M77" s="1">
        <v>4</v>
      </c>
      <c r="O77"/>
    </row>
    <row r="78" spans="1:15" ht="15">
      <c r="A78" s="12"/>
      <c r="B78" s="31" t="str">
        <f t="shared" si="7"/>
        <v>CARTÃO DE CREDITO</v>
      </c>
      <c r="C78" s="38" t="s">
        <v>14</v>
      </c>
      <c r="D78" s="4"/>
      <c r="E78" s="5">
        <v>-6255.33</v>
      </c>
      <c r="F78" s="5"/>
      <c r="G78" s="5"/>
      <c r="H78" s="5"/>
      <c r="I78" s="5">
        <v>-6255.33</v>
      </c>
      <c r="J78" s="5"/>
      <c r="K78" s="6"/>
      <c r="M78" s="1">
        <v>4</v>
      </c>
      <c r="O78"/>
    </row>
    <row r="79" spans="1:15" ht="15">
      <c r="A79" s="11">
        <v>45260</v>
      </c>
      <c r="B79" s="31">
        <f t="shared" si="7"/>
        <v>0</v>
      </c>
      <c r="C79" s="39" t="s">
        <v>25</v>
      </c>
      <c r="D79" s="7">
        <v>1914.37</v>
      </c>
      <c r="E79" s="8"/>
      <c r="F79" s="8"/>
      <c r="G79" s="8"/>
      <c r="H79" s="8"/>
      <c r="I79" s="8"/>
      <c r="J79" s="8"/>
      <c r="K79" s="6"/>
      <c r="M79" s="1">
        <v>4</v>
      </c>
      <c r="O79"/>
    </row>
    <row r="80" spans="1:15" ht="15">
      <c r="A80" s="12"/>
      <c r="B80" s="31" t="str">
        <f t="shared" si="7"/>
        <v>DESPESAS BANCARIAS</v>
      </c>
      <c r="C80" s="38" t="s">
        <v>7</v>
      </c>
      <c r="D80" s="4"/>
      <c r="E80" s="5">
        <v>-1914.37</v>
      </c>
      <c r="F80" s="5"/>
      <c r="G80" s="5"/>
      <c r="H80" s="5">
        <v>-1914.37</v>
      </c>
      <c r="I80" s="5"/>
      <c r="J80" s="5"/>
      <c r="K80" s="6"/>
      <c r="M80" s="1">
        <v>4</v>
      </c>
      <c r="O80"/>
    </row>
    <row r="81" spans="1:15" ht="15">
      <c r="A81" s="12"/>
      <c r="B81" s="31">
        <f t="shared" si="7"/>
        <v>0</v>
      </c>
      <c r="C81" s="38" t="s">
        <v>33</v>
      </c>
      <c r="D81" s="4"/>
      <c r="E81" s="5"/>
      <c r="F81" s="5"/>
      <c r="G81" s="5"/>
      <c r="H81" s="5"/>
      <c r="I81" s="5"/>
      <c r="J81" s="5"/>
      <c r="K81" s="6"/>
      <c r="M81" s="1">
        <v>4</v>
      </c>
      <c r="O81"/>
    </row>
    <row r="82" spans="1:15" s="19" customFormat="1" ht="15">
      <c r="A82" s="23" t="s">
        <v>114</v>
      </c>
      <c r="B82" s="31">
        <v>0</v>
      </c>
      <c r="C82" s="41" t="s">
        <v>109</v>
      </c>
      <c r="D82" s="24">
        <f>D73</f>
        <v>14000</v>
      </c>
      <c r="E82" s="24">
        <f>SUM(E66:E81)</f>
        <v>-23571.399999999998</v>
      </c>
      <c r="F82" s="24">
        <f t="shared" ref="F82:K82" si="8">SUM(F66:F81)</f>
        <v>14000</v>
      </c>
      <c r="G82" s="24">
        <f t="shared" si="8"/>
        <v>0</v>
      </c>
      <c r="H82" s="24">
        <f t="shared" si="8"/>
        <v>-3316.0699999999997</v>
      </c>
      <c r="I82" s="24">
        <f t="shared" si="8"/>
        <v>-6255.33</v>
      </c>
      <c r="J82" s="24">
        <f t="shared" si="8"/>
        <v>0</v>
      </c>
      <c r="K82" s="24">
        <f t="shared" si="8"/>
        <v>0</v>
      </c>
      <c r="L82" s="1">
        <v>5</v>
      </c>
      <c r="M82" s="1">
        <v>5</v>
      </c>
      <c r="O82"/>
    </row>
    <row r="83" spans="1:15" ht="15">
      <c r="A83" s="11">
        <v>45264</v>
      </c>
      <c r="B83" s="31">
        <f t="shared" si="7"/>
        <v>0</v>
      </c>
      <c r="C83" s="39" t="s">
        <v>25</v>
      </c>
      <c r="D83" s="7">
        <v>1338.53</v>
      </c>
      <c r="E83" s="8"/>
      <c r="F83" s="8"/>
      <c r="G83" s="8"/>
      <c r="H83" s="8"/>
      <c r="I83" s="8"/>
      <c r="J83" s="8"/>
      <c r="K83" s="6"/>
      <c r="M83" s="1">
        <v>5</v>
      </c>
      <c r="O83"/>
    </row>
    <row r="84" spans="1:15" ht="15">
      <c r="A84" s="12"/>
      <c r="B84" s="31" t="str">
        <f t="shared" si="7"/>
        <v>DESPESAS BANCARIAS</v>
      </c>
      <c r="C84" s="38" t="s">
        <v>7</v>
      </c>
      <c r="D84" s="4"/>
      <c r="E84" s="5">
        <v>-1338.53</v>
      </c>
      <c r="F84" s="5"/>
      <c r="G84" s="5"/>
      <c r="H84" s="5">
        <v>-1338.53</v>
      </c>
      <c r="I84" s="5"/>
      <c r="J84" s="5"/>
      <c r="K84" s="6"/>
      <c r="M84" s="1">
        <v>5</v>
      </c>
      <c r="O84"/>
    </row>
    <row r="85" spans="1:15" ht="15">
      <c r="A85" s="12"/>
      <c r="B85" s="31">
        <f t="shared" si="7"/>
        <v>0</v>
      </c>
      <c r="C85" s="38" t="s">
        <v>34</v>
      </c>
      <c r="D85" s="4"/>
      <c r="E85" s="5"/>
      <c r="F85" s="5"/>
      <c r="G85" s="5"/>
      <c r="H85" s="5"/>
      <c r="I85" s="5"/>
      <c r="J85" s="5"/>
      <c r="K85" s="6"/>
      <c r="M85" s="1">
        <v>5</v>
      </c>
      <c r="O85"/>
    </row>
    <row r="86" spans="1:15" ht="15">
      <c r="A86" s="11">
        <v>45286</v>
      </c>
      <c r="B86" s="31">
        <f t="shared" si="7"/>
        <v>0</v>
      </c>
      <c r="C86" s="39" t="s">
        <v>25</v>
      </c>
      <c r="D86" s="7">
        <v>5918.21</v>
      </c>
      <c r="E86" s="8"/>
      <c r="F86" s="8"/>
      <c r="G86" s="8"/>
      <c r="H86" s="8"/>
      <c r="I86" s="8"/>
      <c r="J86" s="8"/>
      <c r="K86" s="6"/>
      <c r="M86" s="1">
        <v>5</v>
      </c>
      <c r="O86"/>
    </row>
    <row r="87" spans="1:15" ht="15">
      <c r="A87" s="12"/>
      <c r="B87" s="31" t="str">
        <f t="shared" si="7"/>
        <v>CARTÃO DE CREDITO</v>
      </c>
      <c r="C87" s="38" t="s">
        <v>14</v>
      </c>
      <c r="D87" s="4"/>
      <c r="E87" s="5">
        <v>-5918.21</v>
      </c>
      <c r="F87" s="5"/>
      <c r="G87" s="5"/>
      <c r="H87" s="5"/>
      <c r="I87" s="5">
        <v>-5918.21</v>
      </c>
      <c r="J87" s="5"/>
      <c r="K87" s="6"/>
      <c r="M87" s="1">
        <v>5</v>
      </c>
      <c r="O87"/>
    </row>
    <row r="88" spans="1:15" ht="15">
      <c r="A88" s="23" t="s">
        <v>115</v>
      </c>
      <c r="B88" s="31">
        <v>0</v>
      </c>
      <c r="C88" s="42" t="s">
        <v>109</v>
      </c>
      <c r="D88" s="24"/>
      <c r="E88" s="24">
        <f>SUM(E83:E87)</f>
        <v>-7256.74</v>
      </c>
      <c r="F88" s="24">
        <f t="shared" ref="F88:K88" si="9">SUM(F83:F87)</f>
        <v>0</v>
      </c>
      <c r="G88" s="24">
        <f t="shared" si="9"/>
        <v>0</v>
      </c>
      <c r="H88" s="24">
        <f t="shared" si="9"/>
        <v>-1338.53</v>
      </c>
      <c r="I88" s="24">
        <f t="shared" si="9"/>
        <v>-5918.21</v>
      </c>
      <c r="J88" s="24">
        <f t="shared" si="9"/>
        <v>0</v>
      </c>
      <c r="K88" s="24">
        <f t="shared" si="9"/>
        <v>0</v>
      </c>
      <c r="L88" s="1">
        <v>6</v>
      </c>
      <c r="M88" s="1">
        <v>6</v>
      </c>
      <c r="O88"/>
    </row>
    <row r="89" spans="1:15" ht="15">
      <c r="A89" s="11">
        <v>45293</v>
      </c>
      <c r="B89" s="31">
        <f t="shared" si="7"/>
        <v>0</v>
      </c>
      <c r="C89" s="39" t="s">
        <v>25</v>
      </c>
      <c r="D89" s="7">
        <v>1932.37</v>
      </c>
      <c r="E89" s="8"/>
      <c r="F89" s="8"/>
      <c r="G89" s="8"/>
      <c r="H89" s="8"/>
      <c r="I89" s="8"/>
      <c r="J89" s="8"/>
      <c r="K89" s="6"/>
      <c r="M89" s="1">
        <v>6</v>
      </c>
      <c r="O89"/>
    </row>
    <row r="90" spans="1:15" ht="15">
      <c r="A90" s="12"/>
      <c r="B90" s="31" t="str">
        <f t="shared" si="7"/>
        <v>DESPESAS BANCARIAS</v>
      </c>
      <c r="C90" s="38" t="s">
        <v>7</v>
      </c>
      <c r="D90" s="4"/>
      <c r="E90" s="5">
        <v>-1932.37</v>
      </c>
      <c r="F90" s="5"/>
      <c r="G90" s="5"/>
      <c r="H90" s="5">
        <v>-1932.37</v>
      </c>
      <c r="I90" s="5"/>
      <c r="J90" s="5"/>
      <c r="K90" s="6"/>
      <c r="M90" s="1">
        <v>6</v>
      </c>
      <c r="O90"/>
    </row>
    <row r="91" spans="1:15" ht="15">
      <c r="A91" s="12"/>
      <c r="B91" s="31">
        <f t="shared" si="7"/>
        <v>0</v>
      </c>
      <c r="C91" s="38" t="s">
        <v>35</v>
      </c>
      <c r="D91" s="4"/>
      <c r="E91" s="5"/>
      <c r="F91" s="5"/>
      <c r="G91" s="5"/>
      <c r="H91" s="5"/>
      <c r="I91" s="5"/>
      <c r="J91" s="5"/>
      <c r="K91" s="6"/>
      <c r="M91" s="1">
        <v>6</v>
      </c>
      <c r="O91"/>
    </row>
    <row r="92" spans="1:15" ht="15">
      <c r="A92" s="11">
        <v>45295</v>
      </c>
      <c r="B92" s="31">
        <f t="shared" si="7"/>
        <v>0</v>
      </c>
      <c r="C92" s="39" t="s">
        <v>25</v>
      </c>
      <c r="D92" s="7">
        <v>510.04</v>
      </c>
      <c r="E92" s="8"/>
      <c r="F92" s="8"/>
      <c r="G92" s="8"/>
      <c r="H92" s="8"/>
      <c r="I92" s="8"/>
      <c r="J92" s="8"/>
      <c r="K92" s="6"/>
      <c r="M92" s="1">
        <v>6</v>
      </c>
      <c r="O92"/>
    </row>
    <row r="93" spans="1:15" ht="15">
      <c r="A93" s="12"/>
      <c r="B93" s="31" t="str">
        <f t="shared" si="7"/>
        <v>DESPESAS BANCARIAS</v>
      </c>
      <c r="C93" s="38" t="s">
        <v>7</v>
      </c>
      <c r="D93" s="4"/>
      <c r="E93" s="5">
        <v>-1351.07</v>
      </c>
      <c r="F93" s="5"/>
      <c r="G93" s="5"/>
      <c r="H93" s="5">
        <v>-1351.07</v>
      </c>
      <c r="I93" s="5"/>
      <c r="J93" s="5"/>
      <c r="K93" s="6"/>
      <c r="M93" s="1">
        <v>6</v>
      </c>
      <c r="O93"/>
    </row>
    <row r="94" spans="1:15" ht="15">
      <c r="A94" s="12"/>
      <c r="B94" s="31">
        <f t="shared" si="7"/>
        <v>0</v>
      </c>
      <c r="C94" s="38" t="s">
        <v>36</v>
      </c>
      <c r="D94" s="4"/>
      <c r="E94" s="5"/>
      <c r="F94" s="5"/>
      <c r="G94" s="5"/>
      <c r="H94" s="5"/>
      <c r="I94" s="5"/>
      <c r="J94" s="5"/>
      <c r="K94" s="6"/>
      <c r="M94" s="1">
        <v>6</v>
      </c>
      <c r="O94"/>
    </row>
    <row r="95" spans="1:15" ht="15">
      <c r="A95" s="11">
        <v>45316</v>
      </c>
      <c r="B95" s="31" t="str">
        <f t="shared" si="7"/>
        <v>CARTÃO DE CREDITO</v>
      </c>
      <c r="C95" s="39" t="s">
        <v>14</v>
      </c>
      <c r="D95" s="7"/>
      <c r="E95" s="8">
        <v>-6234.63</v>
      </c>
      <c r="F95" s="8"/>
      <c r="G95" s="8"/>
      <c r="H95" s="8"/>
      <c r="I95" s="8">
        <v>-6234.63</v>
      </c>
      <c r="J95" s="8"/>
      <c r="K95" s="6"/>
      <c r="M95" s="1">
        <v>6</v>
      </c>
      <c r="O95"/>
    </row>
    <row r="96" spans="1:15" s="19" customFormat="1" ht="15">
      <c r="A96" s="25" t="s">
        <v>116</v>
      </c>
      <c r="B96" s="31">
        <v>0</v>
      </c>
      <c r="C96" s="41" t="s">
        <v>109</v>
      </c>
      <c r="D96" s="24">
        <v>0</v>
      </c>
      <c r="E96" s="24">
        <f>SUM(E89:E95)</f>
        <v>-9518.07</v>
      </c>
      <c r="F96" s="24">
        <f t="shared" ref="F96:K96" si="10">SUM(F89:F95)</f>
        <v>0</v>
      </c>
      <c r="G96" s="24">
        <f t="shared" si="10"/>
        <v>0</v>
      </c>
      <c r="H96" s="24">
        <f t="shared" si="10"/>
        <v>-3283.4399999999996</v>
      </c>
      <c r="I96" s="24">
        <f t="shared" si="10"/>
        <v>-6234.63</v>
      </c>
      <c r="J96" s="24">
        <f t="shared" si="10"/>
        <v>0</v>
      </c>
      <c r="K96" s="24">
        <f t="shared" si="10"/>
        <v>0</v>
      </c>
      <c r="L96" s="1">
        <v>7</v>
      </c>
      <c r="M96" s="1">
        <v>7</v>
      </c>
      <c r="O96"/>
    </row>
    <row r="97" spans="1:15" ht="15">
      <c r="A97" s="10">
        <v>45324</v>
      </c>
      <c r="B97" s="31" t="str">
        <f t="shared" si="7"/>
        <v>DESPESAS BANCARIAS</v>
      </c>
      <c r="C97" s="38" t="s">
        <v>9</v>
      </c>
      <c r="D97" s="4"/>
      <c r="E97" s="5">
        <v>-349.87</v>
      </c>
      <c r="F97" s="5"/>
      <c r="G97" s="5"/>
      <c r="H97" s="5">
        <v>-349.87</v>
      </c>
      <c r="I97" s="5"/>
      <c r="J97" s="5"/>
      <c r="K97" s="6"/>
      <c r="M97" s="1">
        <v>7</v>
      </c>
      <c r="O97"/>
    </row>
    <row r="98" spans="1:15" ht="15">
      <c r="A98" s="10"/>
      <c r="B98" s="31">
        <f t="shared" si="7"/>
        <v>0</v>
      </c>
      <c r="C98" s="38" t="s">
        <v>37</v>
      </c>
      <c r="D98" s="4"/>
      <c r="E98" s="5"/>
      <c r="F98" s="5"/>
      <c r="G98" s="5"/>
      <c r="H98" s="5"/>
      <c r="I98" s="5"/>
      <c r="J98" s="5"/>
      <c r="K98" s="6"/>
      <c r="M98" s="1">
        <v>7</v>
      </c>
      <c r="O98"/>
    </row>
    <row r="99" spans="1:15" ht="15">
      <c r="A99" s="13"/>
      <c r="B99" s="31" t="str">
        <f t="shared" si="7"/>
        <v>DESPESAS BANCARIAS</v>
      </c>
      <c r="C99" s="39" t="s">
        <v>11</v>
      </c>
      <c r="D99" s="7"/>
      <c r="E99" s="8">
        <v>-29.63</v>
      </c>
      <c r="F99" s="8"/>
      <c r="G99" s="8"/>
      <c r="H99" s="8">
        <v>-29.63</v>
      </c>
      <c r="I99" s="8"/>
      <c r="J99" s="8"/>
      <c r="K99" s="6"/>
      <c r="M99" s="1">
        <v>7</v>
      </c>
      <c r="O99"/>
    </row>
    <row r="100" spans="1:15" ht="15">
      <c r="A100" s="10">
        <v>45327</v>
      </c>
      <c r="B100" s="31" t="str">
        <f t="shared" si="7"/>
        <v>DESPESAS BANCARIAS</v>
      </c>
      <c r="C100" s="38" t="s">
        <v>7</v>
      </c>
      <c r="D100" s="4"/>
      <c r="E100" s="5">
        <v>-1364.09</v>
      </c>
      <c r="F100" s="5"/>
      <c r="G100" s="5"/>
      <c r="H100" s="5">
        <v>-1364.09</v>
      </c>
      <c r="I100" s="5"/>
      <c r="J100" s="5"/>
      <c r="K100" s="6"/>
      <c r="M100" s="1">
        <v>7</v>
      </c>
      <c r="O100"/>
    </row>
    <row r="101" spans="1:15" ht="15">
      <c r="A101" s="10"/>
      <c r="B101" s="31">
        <f t="shared" si="7"/>
        <v>0</v>
      </c>
      <c r="C101" s="38" t="s">
        <v>38</v>
      </c>
      <c r="D101" s="4"/>
      <c r="E101" s="5"/>
      <c r="F101" s="5"/>
      <c r="G101" s="5"/>
      <c r="H101" s="5"/>
      <c r="I101" s="5"/>
      <c r="J101" s="5"/>
      <c r="K101" s="6"/>
      <c r="M101" s="1">
        <v>7</v>
      </c>
      <c r="O101"/>
    </row>
    <row r="102" spans="1:15" ht="15">
      <c r="A102" s="11">
        <v>45348</v>
      </c>
      <c r="B102" s="31" t="str">
        <f t="shared" si="7"/>
        <v>CARTÃO DE CREDITO</v>
      </c>
      <c r="C102" s="39" t="s">
        <v>14</v>
      </c>
      <c r="D102" s="7"/>
      <c r="E102" s="8">
        <v>-6940.79</v>
      </c>
      <c r="F102" s="8"/>
      <c r="G102" s="8"/>
      <c r="H102" s="8"/>
      <c r="I102" s="8">
        <v>-6940.79</v>
      </c>
      <c r="J102" s="8"/>
      <c r="K102" s="6"/>
      <c r="M102" s="1">
        <v>7</v>
      </c>
      <c r="O102"/>
    </row>
    <row r="103" spans="1:15" s="19" customFormat="1" ht="15">
      <c r="A103" s="25" t="s">
        <v>117</v>
      </c>
      <c r="B103" s="31">
        <v>0</v>
      </c>
      <c r="C103" s="41" t="s">
        <v>109</v>
      </c>
      <c r="D103" s="24">
        <v>0</v>
      </c>
      <c r="E103" s="24">
        <f>SUM(E97:E102)</f>
        <v>-8684.3799999999992</v>
      </c>
      <c r="F103" s="24">
        <f t="shared" ref="F103:K103" si="11">SUM(F97:F102)</f>
        <v>0</v>
      </c>
      <c r="G103" s="24">
        <f t="shared" si="11"/>
        <v>0</v>
      </c>
      <c r="H103" s="24">
        <f t="shared" si="11"/>
        <v>-1743.59</v>
      </c>
      <c r="I103" s="24">
        <f t="shared" si="11"/>
        <v>-6940.79</v>
      </c>
      <c r="J103" s="24">
        <f t="shared" si="11"/>
        <v>0</v>
      </c>
      <c r="K103" s="24">
        <f t="shared" si="11"/>
        <v>0</v>
      </c>
      <c r="L103" s="1">
        <v>8</v>
      </c>
      <c r="M103" s="1">
        <v>8</v>
      </c>
      <c r="O103"/>
    </row>
    <row r="104" spans="1:15" ht="15">
      <c r="A104" s="10">
        <v>45355</v>
      </c>
      <c r="B104" s="31" t="str">
        <f t="shared" si="7"/>
        <v>DESPESAS BANCARIAS</v>
      </c>
      <c r="C104" s="38" t="s">
        <v>7</v>
      </c>
      <c r="D104" s="4"/>
      <c r="E104" s="5">
        <v>-1374.43</v>
      </c>
      <c r="F104" s="5"/>
      <c r="G104" s="5"/>
      <c r="H104" s="5">
        <v>-1374.43</v>
      </c>
      <c r="I104" s="5"/>
      <c r="J104" s="5"/>
      <c r="K104" s="6"/>
      <c r="M104" s="1">
        <v>8</v>
      </c>
      <c r="O104"/>
    </row>
    <row r="105" spans="1:15" ht="15">
      <c r="A105" s="10"/>
      <c r="B105" s="31">
        <f t="shared" si="7"/>
        <v>0</v>
      </c>
      <c r="C105" s="38" t="s">
        <v>39</v>
      </c>
      <c r="D105" s="4"/>
      <c r="E105" s="5"/>
      <c r="F105" s="5"/>
      <c r="G105" s="5"/>
      <c r="H105" s="5"/>
      <c r="I105" s="5"/>
      <c r="J105" s="5"/>
      <c r="K105" s="6"/>
      <c r="M105" s="1">
        <v>8</v>
      </c>
      <c r="O105"/>
    </row>
    <row r="106" spans="1:15" ht="15">
      <c r="A106" s="13"/>
      <c r="B106" s="31" t="str">
        <f t="shared" si="7"/>
        <v>DESPESAS BANCARIAS</v>
      </c>
      <c r="C106" s="39" t="s">
        <v>9</v>
      </c>
      <c r="D106" s="7"/>
      <c r="E106" s="8">
        <v>-1497.88</v>
      </c>
      <c r="F106" s="8"/>
      <c r="G106" s="8"/>
      <c r="H106" s="8">
        <v>-1497.88</v>
      </c>
      <c r="I106" s="8"/>
      <c r="J106" s="8"/>
      <c r="K106" s="6"/>
      <c r="M106" s="1">
        <v>8</v>
      </c>
      <c r="O106"/>
    </row>
    <row r="107" spans="1:15" ht="15">
      <c r="A107" s="13"/>
      <c r="B107" s="31">
        <f t="shared" si="7"/>
        <v>0</v>
      </c>
      <c r="C107" s="39" t="s">
        <v>37</v>
      </c>
      <c r="D107" s="7"/>
      <c r="E107" s="8"/>
      <c r="F107" s="8"/>
      <c r="G107" s="8"/>
      <c r="H107" s="8"/>
      <c r="I107" s="8"/>
      <c r="J107" s="8"/>
      <c r="K107" s="6"/>
      <c r="M107" s="1">
        <v>8</v>
      </c>
      <c r="O107"/>
    </row>
    <row r="108" spans="1:15" ht="15">
      <c r="A108" s="12"/>
      <c r="B108" s="31" t="str">
        <f t="shared" si="7"/>
        <v>DESPESAS BANCARIAS</v>
      </c>
      <c r="C108" s="38" t="s">
        <v>11</v>
      </c>
      <c r="D108" s="4"/>
      <c r="E108" s="5">
        <v>-44.38</v>
      </c>
      <c r="F108" s="5"/>
      <c r="G108" s="5"/>
      <c r="H108" s="5">
        <v>-44.38</v>
      </c>
      <c r="I108" s="5"/>
      <c r="J108" s="5"/>
      <c r="K108" s="6"/>
      <c r="M108" s="1">
        <v>8</v>
      </c>
      <c r="O108"/>
    </row>
    <row r="109" spans="1:15" ht="15">
      <c r="A109" s="11">
        <v>45356</v>
      </c>
      <c r="B109" s="31" t="str">
        <f t="shared" si="7"/>
        <v>CREDITOS DE EMPRESTIMOS</v>
      </c>
      <c r="C109" s="39" t="s">
        <v>7</v>
      </c>
      <c r="D109" s="7">
        <v>78449.509999999995</v>
      </c>
      <c r="E109" s="8"/>
      <c r="F109" s="8"/>
      <c r="G109" s="7">
        <v>78449.509999999995</v>
      </c>
      <c r="H109" s="8"/>
      <c r="I109" s="8"/>
      <c r="J109" s="8"/>
      <c r="K109" s="6"/>
      <c r="M109" s="1">
        <v>8</v>
      </c>
      <c r="O109"/>
    </row>
    <row r="110" spans="1:15" ht="15">
      <c r="A110" s="12"/>
      <c r="B110" s="31">
        <f t="shared" si="7"/>
        <v>0</v>
      </c>
      <c r="C110" s="38" t="s">
        <v>24</v>
      </c>
      <c r="D110" s="4"/>
      <c r="E110" s="5">
        <v>-54672.78</v>
      </c>
      <c r="F110" s="5"/>
      <c r="G110" s="5"/>
      <c r="H110" s="5"/>
      <c r="I110" s="5"/>
      <c r="J110" s="5"/>
      <c r="K110" s="6"/>
      <c r="M110" s="1">
        <v>8</v>
      </c>
      <c r="O110"/>
    </row>
    <row r="111" spans="1:15">
      <c r="A111" s="13"/>
      <c r="B111" s="31">
        <f t="shared" si="7"/>
        <v>0</v>
      </c>
      <c r="C111" s="39" t="s">
        <v>1</v>
      </c>
      <c r="D111" s="7"/>
      <c r="E111" s="8">
        <v>-5100</v>
      </c>
      <c r="F111" s="8"/>
      <c r="G111" s="8"/>
      <c r="H111" s="8"/>
      <c r="I111" s="8"/>
      <c r="J111" s="8"/>
      <c r="K111" s="6"/>
      <c r="M111" s="1">
        <v>8</v>
      </c>
    </row>
    <row r="112" spans="1:15">
      <c r="A112" s="13"/>
      <c r="B112" s="31">
        <f t="shared" si="7"/>
        <v>0</v>
      </c>
      <c r="C112" s="39" t="s">
        <v>40</v>
      </c>
      <c r="D112" s="7"/>
      <c r="E112" s="8"/>
      <c r="F112" s="8"/>
      <c r="G112" s="8"/>
      <c r="H112" s="8"/>
      <c r="I112" s="8"/>
      <c r="J112" s="8"/>
      <c r="K112" s="6"/>
      <c r="M112" s="1">
        <v>8</v>
      </c>
    </row>
    <row r="113" spans="1:13">
      <c r="A113" s="10">
        <v>45358</v>
      </c>
      <c r="B113" s="31">
        <f t="shared" si="7"/>
        <v>0</v>
      </c>
      <c r="C113" s="38" t="s">
        <v>25</v>
      </c>
      <c r="D113" s="4">
        <v>10</v>
      </c>
      <c r="E113" s="5"/>
      <c r="F113" s="5"/>
      <c r="G113" s="5"/>
      <c r="H113" s="5"/>
      <c r="I113" s="5"/>
      <c r="J113" s="5"/>
      <c r="K113" s="6"/>
      <c r="M113" s="1">
        <v>8</v>
      </c>
    </row>
    <row r="114" spans="1:13">
      <c r="A114" s="13"/>
      <c r="B114" s="31" t="str">
        <f t="shared" si="7"/>
        <v>DESPESAS BANCARIAS</v>
      </c>
      <c r="C114" s="39" t="s">
        <v>18</v>
      </c>
      <c r="D114" s="7"/>
      <c r="E114" s="8">
        <v>-9</v>
      </c>
      <c r="F114" s="8"/>
      <c r="G114" s="8"/>
      <c r="H114" s="8">
        <v>-9</v>
      </c>
      <c r="I114" s="8"/>
      <c r="J114" s="8"/>
      <c r="K114" s="6"/>
      <c r="M114" s="1">
        <v>8</v>
      </c>
    </row>
    <row r="115" spans="1:13">
      <c r="A115" s="13"/>
      <c r="B115" s="31">
        <f t="shared" si="7"/>
        <v>0</v>
      </c>
      <c r="C115" s="39" t="s">
        <v>19</v>
      </c>
      <c r="D115" s="7"/>
      <c r="E115" s="8"/>
      <c r="F115" s="8"/>
      <c r="G115" s="8"/>
      <c r="H115" s="8"/>
      <c r="I115" s="8"/>
      <c r="J115" s="8"/>
      <c r="K115" s="6"/>
      <c r="M115" s="1">
        <v>8</v>
      </c>
    </row>
    <row r="116" spans="1:13">
      <c r="A116" s="10">
        <v>45364</v>
      </c>
      <c r="B116" s="31">
        <f t="shared" si="7"/>
        <v>0</v>
      </c>
      <c r="C116" s="38" t="s">
        <v>25</v>
      </c>
      <c r="D116" s="4">
        <v>21191.69</v>
      </c>
      <c r="E116" s="5"/>
      <c r="F116" s="5"/>
      <c r="G116" s="5"/>
      <c r="H116" s="5"/>
      <c r="I116" s="5"/>
      <c r="J116" s="5"/>
      <c r="K116" s="6"/>
      <c r="M116" s="1">
        <v>8</v>
      </c>
    </row>
    <row r="117" spans="1:13">
      <c r="A117" s="13"/>
      <c r="B117" s="31" t="str">
        <f t="shared" si="7"/>
        <v>DESPESAS BANCARIAS</v>
      </c>
      <c r="C117" s="39" t="s">
        <v>41</v>
      </c>
      <c r="D117" s="7"/>
      <c r="E117" s="8">
        <v>-21192.69</v>
      </c>
      <c r="F117" s="8"/>
      <c r="G117" s="8"/>
      <c r="H117" s="8">
        <v>-21192.69</v>
      </c>
      <c r="I117" s="8"/>
      <c r="J117" s="8"/>
      <c r="K117" s="6"/>
      <c r="M117" s="1">
        <v>8</v>
      </c>
    </row>
    <row r="118" spans="1:13">
      <c r="A118" s="13"/>
      <c r="B118" s="31">
        <f t="shared" si="7"/>
        <v>0</v>
      </c>
      <c r="C118" s="39" t="s">
        <v>42</v>
      </c>
      <c r="D118" s="7"/>
      <c r="E118" s="8"/>
      <c r="F118" s="8"/>
      <c r="G118" s="8"/>
      <c r="H118" s="8"/>
      <c r="I118" s="8"/>
      <c r="J118" s="8"/>
      <c r="K118" s="6"/>
      <c r="M118" s="1">
        <v>8</v>
      </c>
    </row>
    <row r="119" spans="1:13">
      <c r="A119" s="10">
        <v>45366</v>
      </c>
      <c r="B119" s="31">
        <f t="shared" si="7"/>
        <v>0</v>
      </c>
      <c r="C119" s="38" t="s">
        <v>25</v>
      </c>
      <c r="D119" s="4">
        <v>4500</v>
      </c>
      <c r="E119" s="5"/>
      <c r="F119" s="5"/>
      <c r="G119" s="5"/>
      <c r="H119" s="5"/>
      <c r="I119" s="5"/>
      <c r="J119" s="5"/>
      <c r="K119" s="6"/>
      <c r="M119" s="1">
        <v>8</v>
      </c>
    </row>
    <row r="120" spans="1:13">
      <c r="A120" s="13"/>
      <c r="B120" s="31" t="str">
        <f t="shared" si="7"/>
        <v>FORNECEDORES / PREST SERVIÇOS</v>
      </c>
      <c r="C120" s="39" t="s">
        <v>1</v>
      </c>
      <c r="D120" s="7"/>
      <c r="E120" s="8">
        <v>-4500</v>
      </c>
      <c r="F120" s="8"/>
      <c r="G120" s="8"/>
      <c r="H120" s="8"/>
      <c r="I120" s="8"/>
      <c r="J120" s="8"/>
      <c r="K120" s="8">
        <v>-4500</v>
      </c>
      <c r="M120" s="1">
        <v>8</v>
      </c>
    </row>
    <row r="121" spans="1:13">
      <c r="A121" s="13"/>
      <c r="B121" s="31">
        <f t="shared" si="7"/>
        <v>0</v>
      </c>
      <c r="C121" s="39" t="s">
        <v>43</v>
      </c>
      <c r="D121" s="7"/>
      <c r="E121" s="8"/>
      <c r="F121" s="8"/>
      <c r="G121" s="8"/>
      <c r="H121" s="8"/>
      <c r="I121" s="8"/>
      <c r="J121" s="8"/>
      <c r="K121" s="6"/>
      <c r="M121" s="1">
        <v>8</v>
      </c>
    </row>
    <row r="122" spans="1:13">
      <c r="A122" s="10">
        <v>45371</v>
      </c>
      <c r="B122" s="31">
        <f t="shared" si="7"/>
        <v>0</v>
      </c>
      <c r="C122" s="38" t="s">
        <v>25</v>
      </c>
      <c r="D122" s="4">
        <v>10</v>
      </c>
      <c r="E122" s="5"/>
      <c r="F122" s="5"/>
      <c r="G122" s="5"/>
      <c r="H122" s="5"/>
      <c r="I122" s="5"/>
      <c r="J122" s="5"/>
      <c r="K122" s="6"/>
      <c r="M122" s="1">
        <v>8</v>
      </c>
    </row>
    <row r="123" spans="1:13">
      <c r="A123" s="13"/>
      <c r="B123" s="31" t="str">
        <f t="shared" si="7"/>
        <v>DESPESAS BANCARIAS</v>
      </c>
      <c r="C123" s="39" t="s">
        <v>18</v>
      </c>
      <c r="D123" s="7"/>
      <c r="E123" s="8">
        <v>-9</v>
      </c>
      <c r="F123" s="8"/>
      <c r="G123" s="8"/>
      <c r="H123" s="8">
        <v>-9</v>
      </c>
      <c r="I123" s="8"/>
      <c r="J123" s="8"/>
      <c r="K123" s="6"/>
      <c r="M123" s="1">
        <v>8</v>
      </c>
    </row>
    <row r="124" spans="1:13">
      <c r="A124" s="13"/>
      <c r="B124" s="31">
        <f t="shared" si="7"/>
        <v>0</v>
      </c>
      <c r="C124" s="39" t="s">
        <v>19</v>
      </c>
      <c r="D124" s="7"/>
      <c r="E124" s="8"/>
      <c r="F124" s="8"/>
      <c r="G124" s="8"/>
      <c r="H124" s="8"/>
      <c r="I124" s="8"/>
      <c r="J124" s="8"/>
      <c r="K124" s="6"/>
      <c r="M124" s="1">
        <v>8</v>
      </c>
    </row>
    <row r="125" spans="1:13">
      <c r="A125" s="10">
        <v>45376</v>
      </c>
      <c r="B125" s="31">
        <f t="shared" si="7"/>
        <v>0</v>
      </c>
      <c r="C125" s="38" t="s">
        <v>25</v>
      </c>
      <c r="D125" s="4">
        <v>7501.22</v>
      </c>
      <c r="E125" s="5"/>
      <c r="F125" s="5"/>
      <c r="G125" s="5"/>
      <c r="H125" s="5"/>
      <c r="I125" s="5"/>
      <c r="J125" s="5"/>
      <c r="K125" s="6"/>
      <c r="M125" s="1">
        <v>8</v>
      </c>
    </row>
    <row r="126" spans="1:13">
      <c r="A126" s="13"/>
      <c r="B126" s="31" t="str">
        <f t="shared" si="7"/>
        <v>CARTÃO DE CREDITO</v>
      </c>
      <c r="C126" s="39" t="s">
        <v>14</v>
      </c>
      <c r="D126" s="7"/>
      <c r="E126" s="8">
        <v>-7502.22</v>
      </c>
      <c r="F126" s="8"/>
      <c r="G126" s="8"/>
      <c r="H126" s="8"/>
      <c r="I126" s="8">
        <v>-7502.22</v>
      </c>
      <c r="J126" s="8"/>
      <c r="K126" s="6"/>
      <c r="M126" s="1">
        <v>8</v>
      </c>
    </row>
    <row r="127" spans="1:13">
      <c r="A127" s="10">
        <v>45377</v>
      </c>
      <c r="B127" s="31">
        <f t="shared" si="7"/>
        <v>0</v>
      </c>
      <c r="C127" s="38" t="s">
        <v>25</v>
      </c>
      <c r="D127" s="4">
        <v>600</v>
      </c>
      <c r="E127" s="5"/>
      <c r="F127" s="5"/>
      <c r="G127" s="5"/>
      <c r="H127" s="5"/>
      <c r="I127" s="5"/>
      <c r="J127" s="5"/>
      <c r="K127" s="6"/>
      <c r="M127" s="1">
        <v>8</v>
      </c>
    </row>
    <row r="128" spans="1:13">
      <c r="A128" s="13"/>
      <c r="B128" s="31" t="str">
        <f t="shared" si="7"/>
        <v>FORNECEDORES / PREST SERVIÇOS</v>
      </c>
      <c r="C128" s="39" t="s">
        <v>1</v>
      </c>
      <c r="D128" s="7"/>
      <c r="E128" s="8">
        <v>-600</v>
      </c>
      <c r="F128" s="8"/>
      <c r="G128" s="8"/>
      <c r="H128" s="8"/>
      <c r="I128" s="8"/>
      <c r="J128" s="8"/>
      <c r="K128" s="8">
        <v>-600</v>
      </c>
      <c r="M128" s="1">
        <v>8</v>
      </c>
    </row>
    <row r="129" spans="1:13">
      <c r="A129" s="13"/>
      <c r="B129" s="31">
        <f t="shared" si="7"/>
        <v>0</v>
      </c>
      <c r="C129" s="39" t="s">
        <v>44</v>
      </c>
      <c r="D129" s="7"/>
      <c r="E129" s="8"/>
      <c r="F129" s="8"/>
      <c r="G129" s="8"/>
      <c r="H129" s="8"/>
      <c r="I129" s="8"/>
      <c r="J129" s="8"/>
      <c r="K129" s="6"/>
      <c r="M129" s="1">
        <v>8</v>
      </c>
    </row>
    <row r="130" spans="1:13">
      <c r="A130" s="10">
        <v>45379</v>
      </c>
      <c r="B130" s="31">
        <f t="shared" si="7"/>
        <v>0</v>
      </c>
      <c r="C130" s="38" t="s">
        <v>25</v>
      </c>
      <c r="D130" s="4">
        <v>10</v>
      </c>
      <c r="E130" s="5"/>
      <c r="F130" s="5"/>
      <c r="G130" s="5"/>
      <c r="H130" s="5"/>
      <c r="I130" s="5"/>
      <c r="J130" s="5"/>
      <c r="K130" s="6"/>
      <c r="M130" s="1">
        <v>8</v>
      </c>
    </row>
    <row r="131" spans="1:13">
      <c r="A131" s="13"/>
      <c r="B131" s="31" t="str">
        <f t="shared" si="7"/>
        <v>DESPESAS BANCARIAS</v>
      </c>
      <c r="C131" s="39" t="s">
        <v>18</v>
      </c>
      <c r="D131" s="7"/>
      <c r="E131" s="8">
        <v>-8.4</v>
      </c>
      <c r="F131" s="8"/>
      <c r="G131" s="8"/>
      <c r="H131" s="8">
        <v>-8.4</v>
      </c>
      <c r="I131" s="8"/>
      <c r="J131" s="8"/>
      <c r="K131" s="6"/>
      <c r="M131" s="1">
        <v>8</v>
      </c>
    </row>
    <row r="132" spans="1:13">
      <c r="A132" s="13"/>
      <c r="B132" s="31">
        <f t="shared" si="7"/>
        <v>0</v>
      </c>
      <c r="C132" s="39" t="s">
        <v>19</v>
      </c>
      <c r="D132" s="7"/>
      <c r="E132" s="8"/>
      <c r="F132" s="8"/>
      <c r="G132" s="8"/>
      <c r="H132" s="8"/>
      <c r="I132" s="8"/>
      <c r="J132" s="8"/>
      <c r="K132" s="6"/>
      <c r="M132" s="1">
        <v>8</v>
      </c>
    </row>
    <row r="133" spans="1:13" s="19" customFormat="1">
      <c r="A133" s="23" t="s">
        <v>118</v>
      </c>
      <c r="B133" s="31">
        <v>0</v>
      </c>
      <c r="C133" s="41" t="s">
        <v>109</v>
      </c>
      <c r="D133" s="24">
        <f>D109</f>
        <v>78449.509999999995</v>
      </c>
      <c r="E133" s="24">
        <f>SUM(E104:E132)</f>
        <v>-96510.78</v>
      </c>
      <c r="F133" s="24">
        <f t="shared" ref="F133:K133" si="12">SUM(F104:F132)</f>
        <v>0</v>
      </c>
      <c r="G133" s="24">
        <f t="shared" si="12"/>
        <v>78449.509999999995</v>
      </c>
      <c r="H133" s="24">
        <f t="shared" si="12"/>
        <v>-24135.78</v>
      </c>
      <c r="I133" s="24">
        <f t="shared" si="12"/>
        <v>-7502.22</v>
      </c>
      <c r="J133" s="24">
        <f t="shared" si="12"/>
        <v>0</v>
      </c>
      <c r="K133" s="24">
        <f t="shared" si="12"/>
        <v>-5100</v>
      </c>
      <c r="L133" s="1">
        <v>9</v>
      </c>
      <c r="M133" s="1">
        <v>9</v>
      </c>
    </row>
    <row r="134" spans="1:13">
      <c r="A134" s="10">
        <v>45384</v>
      </c>
      <c r="B134" s="31">
        <f t="shared" ref="B134:B196" si="13">IF(F134&lt;&gt;0,F$2,IF(G134&lt;&gt;0,G$2,IF(H134&lt;&gt;0,H$2,IF(I134&lt;&gt;0,I$2,IF(J134&lt;&gt;0,J$2,IF(K134&lt;&gt;0,K$2,0))))))</f>
        <v>0</v>
      </c>
      <c r="C134" s="38" t="s">
        <v>25</v>
      </c>
      <c r="D134" s="4">
        <v>12.18</v>
      </c>
      <c r="E134" s="5"/>
      <c r="F134" s="5"/>
      <c r="G134" s="5"/>
      <c r="H134" s="5"/>
      <c r="I134" s="5"/>
      <c r="J134" s="5"/>
      <c r="K134" s="6"/>
      <c r="M134" s="1">
        <v>9</v>
      </c>
    </row>
    <row r="135" spans="1:13">
      <c r="A135" s="13"/>
      <c r="B135" s="31" t="str">
        <f t="shared" si="13"/>
        <v>DESPESAS BANCARIAS</v>
      </c>
      <c r="C135" s="39" t="s">
        <v>11</v>
      </c>
      <c r="D135" s="7"/>
      <c r="E135" s="8">
        <v>-13.78</v>
      </c>
      <c r="F135" s="8"/>
      <c r="G135" s="8"/>
      <c r="H135" s="8">
        <v>-13.78</v>
      </c>
      <c r="I135" s="8"/>
      <c r="J135" s="8"/>
      <c r="K135" s="6"/>
      <c r="M135" s="1">
        <v>9</v>
      </c>
    </row>
    <row r="136" spans="1:13">
      <c r="A136" s="10">
        <v>45386</v>
      </c>
      <c r="B136" s="31">
        <f t="shared" si="13"/>
        <v>0</v>
      </c>
      <c r="C136" s="38" t="s">
        <v>25</v>
      </c>
      <c r="D136" s="4">
        <v>4500</v>
      </c>
      <c r="E136" s="5"/>
      <c r="F136" s="5"/>
      <c r="G136" s="5"/>
      <c r="H136" s="5"/>
      <c r="I136" s="5"/>
      <c r="J136" s="5"/>
      <c r="K136" s="6"/>
      <c r="M136" s="1">
        <v>9</v>
      </c>
    </row>
    <row r="137" spans="1:13">
      <c r="A137" s="13"/>
      <c r="B137" s="31" t="str">
        <f t="shared" si="13"/>
        <v>AQUISIÇÃO DA EMPRESA</v>
      </c>
      <c r="C137" s="39" t="s">
        <v>1</v>
      </c>
      <c r="D137" s="7"/>
      <c r="E137" s="8">
        <v>-4500</v>
      </c>
      <c r="F137" s="8"/>
      <c r="G137" s="8"/>
      <c r="H137" s="8"/>
      <c r="I137" s="8"/>
      <c r="J137" s="8">
        <v>-4500</v>
      </c>
      <c r="K137" s="6"/>
      <c r="M137" s="1">
        <v>9</v>
      </c>
    </row>
    <row r="138" spans="1:13">
      <c r="A138" s="13"/>
      <c r="B138" s="31">
        <f t="shared" si="13"/>
        <v>0</v>
      </c>
      <c r="C138" s="39" t="s">
        <v>45</v>
      </c>
      <c r="D138" s="7"/>
      <c r="E138" s="8"/>
      <c r="F138" s="8"/>
      <c r="G138" s="8"/>
      <c r="H138" s="8"/>
      <c r="I138" s="8"/>
      <c r="J138" s="8"/>
      <c r="K138" s="6"/>
      <c r="M138" s="1">
        <v>9</v>
      </c>
    </row>
    <row r="139" spans="1:13">
      <c r="A139" s="10">
        <v>45390</v>
      </c>
      <c r="B139" s="31">
        <f t="shared" si="13"/>
        <v>0</v>
      </c>
      <c r="C139" s="38" t="s">
        <v>25</v>
      </c>
      <c r="D139" s="4">
        <v>10</v>
      </c>
      <c r="E139" s="5"/>
      <c r="F139" s="5"/>
      <c r="G139" s="5"/>
      <c r="H139" s="5"/>
      <c r="I139" s="5"/>
      <c r="J139" s="5"/>
      <c r="K139" s="6"/>
      <c r="M139" s="1">
        <v>9</v>
      </c>
    </row>
    <row r="140" spans="1:13">
      <c r="A140" s="13"/>
      <c r="B140" s="31" t="str">
        <f t="shared" si="13"/>
        <v>DESPESAS BANCARIAS</v>
      </c>
      <c r="C140" s="39" t="s">
        <v>18</v>
      </c>
      <c r="D140" s="7"/>
      <c r="E140" s="8">
        <v>-9</v>
      </c>
      <c r="F140" s="8"/>
      <c r="G140" s="8"/>
      <c r="H140" s="8">
        <v>-9</v>
      </c>
      <c r="I140" s="8"/>
      <c r="J140" s="8"/>
      <c r="K140" s="6"/>
      <c r="M140" s="1">
        <v>9</v>
      </c>
    </row>
    <row r="141" spans="1:13">
      <c r="A141" s="13"/>
      <c r="B141" s="31">
        <f t="shared" si="13"/>
        <v>0</v>
      </c>
      <c r="C141" s="39" t="s">
        <v>19</v>
      </c>
      <c r="D141" s="7"/>
      <c r="E141" s="8"/>
      <c r="F141" s="8"/>
      <c r="G141" s="8"/>
      <c r="H141" s="8"/>
      <c r="I141" s="8"/>
      <c r="J141" s="8"/>
      <c r="K141" s="6"/>
      <c r="M141" s="1">
        <v>9</v>
      </c>
    </row>
    <row r="142" spans="1:13">
      <c r="A142" s="10">
        <v>45397</v>
      </c>
      <c r="B142" s="31">
        <f t="shared" si="13"/>
        <v>0</v>
      </c>
      <c r="C142" s="38" t="s">
        <v>25</v>
      </c>
      <c r="D142" s="4">
        <v>140.9</v>
      </c>
      <c r="E142" s="5"/>
      <c r="F142" s="5"/>
      <c r="G142" s="5"/>
      <c r="H142" s="5"/>
      <c r="I142" s="5"/>
      <c r="J142" s="5"/>
      <c r="K142" s="6"/>
      <c r="M142" s="1">
        <v>9</v>
      </c>
    </row>
    <row r="143" spans="1:13">
      <c r="A143" s="13"/>
      <c r="B143" s="31" t="str">
        <f t="shared" si="13"/>
        <v>DESPESAS BANCARIAS</v>
      </c>
      <c r="C143" s="39" t="s">
        <v>18</v>
      </c>
      <c r="D143" s="7"/>
      <c r="E143" s="8">
        <v>-141.9</v>
      </c>
      <c r="F143" s="8"/>
      <c r="G143" s="8"/>
      <c r="H143" s="8">
        <v>-141.9</v>
      </c>
      <c r="I143" s="8"/>
      <c r="J143" s="8"/>
      <c r="K143" s="6"/>
      <c r="M143" s="1">
        <v>9</v>
      </c>
    </row>
    <row r="144" spans="1:13">
      <c r="A144" s="13"/>
      <c r="B144" s="31">
        <f t="shared" si="13"/>
        <v>0</v>
      </c>
      <c r="C144" s="39" t="s">
        <v>46</v>
      </c>
      <c r="D144" s="7"/>
      <c r="E144" s="8"/>
      <c r="F144" s="8"/>
      <c r="G144" s="8"/>
      <c r="H144" s="8"/>
      <c r="I144" s="8"/>
      <c r="J144" s="8"/>
      <c r="K144" s="6"/>
      <c r="M144" s="1">
        <v>9</v>
      </c>
    </row>
    <row r="145" spans="1:13">
      <c r="A145" s="10">
        <v>45398</v>
      </c>
      <c r="B145" s="31">
        <f t="shared" si="13"/>
        <v>0</v>
      </c>
      <c r="C145" s="38" t="s">
        <v>25</v>
      </c>
      <c r="D145" s="4">
        <v>4500</v>
      </c>
      <c r="E145" s="5"/>
      <c r="F145" s="5"/>
      <c r="G145" s="5"/>
      <c r="H145" s="5"/>
      <c r="I145" s="5"/>
      <c r="J145" s="5"/>
      <c r="K145" s="6"/>
      <c r="M145" s="1">
        <v>9</v>
      </c>
    </row>
    <row r="146" spans="1:13">
      <c r="A146" s="13"/>
      <c r="B146" s="31" t="str">
        <f t="shared" si="13"/>
        <v>FORNECEDORES / PREST SERVIÇOS</v>
      </c>
      <c r="C146" s="39" t="s">
        <v>1</v>
      </c>
      <c r="D146" s="7"/>
      <c r="E146" s="8">
        <v>-4500</v>
      </c>
      <c r="F146" s="8"/>
      <c r="G146" s="8"/>
      <c r="H146" s="8"/>
      <c r="I146" s="8"/>
      <c r="J146" s="8"/>
      <c r="K146" s="8">
        <v>-4500</v>
      </c>
      <c r="M146" s="1">
        <v>9</v>
      </c>
    </row>
    <row r="147" spans="1:13">
      <c r="A147" s="13"/>
      <c r="B147" s="31">
        <f t="shared" si="13"/>
        <v>0</v>
      </c>
      <c r="C147" s="39" t="s">
        <v>47</v>
      </c>
      <c r="D147" s="7"/>
      <c r="E147" s="8"/>
      <c r="F147" s="8"/>
      <c r="G147" s="8"/>
      <c r="H147" s="8"/>
      <c r="I147" s="8"/>
      <c r="J147" s="8"/>
      <c r="K147" s="6"/>
      <c r="M147" s="1">
        <v>9</v>
      </c>
    </row>
    <row r="148" spans="1:13">
      <c r="A148" s="10">
        <v>45399</v>
      </c>
      <c r="B148" s="31">
        <f t="shared" si="13"/>
        <v>0</v>
      </c>
      <c r="C148" s="38" t="s">
        <v>25</v>
      </c>
      <c r="D148" s="4">
        <v>112</v>
      </c>
      <c r="E148" s="5"/>
      <c r="F148" s="5"/>
      <c r="G148" s="5"/>
      <c r="H148" s="5"/>
      <c r="I148" s="5"/>
      <c r="J148" s="5"/>
      <c r="K148" s="6"/>
      <c r="M148" s="1">
        <v>9</v>
      </c>
    </row>
    <row r="149" spans="1:13">
      <c r="A149" s="13"/>
      <c r="B149" s="31" t="str">
        <f t="shared" si="13"/>
        <v>FORNECEDORES / PREST SERVIÇOS</v>
      </c>
      <c r="C149" s="39" t="s">
        <v>48</v>
      </c>
      <c r="D149" s="7"/>
      <c r="E149" s="8">
        <v>-112</v>
      </c>
      <c r="F149" s="8"/>
      <c r="G149" s="8"/>
      <c r="I149" s="8"/>
      <c r="J149" s="8"/>
      <c r="K149" s="8">
        <v>-112</v>
      </c>
      <c r="M149" s="1">
        <v>9</v>
      </c>
    </row>
    <row r="150" spans="1:13">
      <c r="A150" s="13"/>
      <c r="B150" s="31">
        <f t="shared" si="13"/>
        <v>0</v>
      </c>
      <c r="C150" s="39" t="s">
        <v>49</v>
      </c>
      <c r="D150" s="7"/>
      <c r="E150" s="8"/>
      <c r="F150" s="8"/>
      <c r="G150" s="8"/>
      <c r="H150" s="8"/>
      <c r="I150" s="8"/>
      <c r="J150" s="8"/>
      <c r="K150" s="6"/>
      <c r="M150" s="1">
        <v>9</v>
      </c>
    </row>
    <row r="151" spans="1:13">
      <c r="A151" s="10">
        <v>45407</v>
      </c>
      <c r="B151" s="31">
        <f t="shared" si="13"/>
        <v>0</v>
      </c>
      <c r="C151" s="38" t="s">
        <v>25</v>
      </c>
      <c r="D151" s="4">
        <v>7816.05</v>
      </c>
      <c r="E151" s="5"/>
      <c r="F151" s="5"/>
      <c r="G151" s="5"/>
      <c r="H151" s="5"/>
      <c r="I151" s="5"/>
      <c r="J151" s="5"/>
      <c r="K151" s="6"/>
      <c r="M151" s="1">
        <v>9</v>
      </c>
    </row>
    <row r="152" spans="1:13">
      <c r="A152" s="13"/>
      <c r="B152" s="31" t="str">
        <f t="shared" si="13"/>
        <v>CARTÃO DE CREDITO</v>
      </c>
      <c r="C152" s="39" t="s">
        <v>14</v>
      </c>
      <c r="D152" s="7"/>
      <c r="E152" s="8">
        <v>-7816.05</v>
      </c>
      <c r="F152" s="8"/>
      <c r="G152" s="8"/>
      <c r="H152" s="8"/>
      <c r="I152" s="8">
        <v>-7816.05</v>
      </c>
      <c r="J152" s="8"/>
      <c r="K152" s="8"/>
      <c r="M152" s="1">
        <v>9</v>
      </c>
    </row>
    <row r="153" spans="1:13" s="19" customFormat="1">
      <c r="A153" s="23" t="s">
        <v>119</v>
      </c>
      <c r="B153" s="31">
        <v>0</v>
      </c>
      <c r="C153" s="41" t="s">
        <v>109</v>
      </c>
      <c r="D153" s="24">
        <f>0</f>
        <v>0</v>
      </c>
      <c r="E153" s="24">
        <f>SUM(E134:E152)</f>
        <v>-17092.73</v>
      </c>
      <c r="F153" s="24">
        <f t="shared" ref="F153:K153" si="14">SUM(F134:F152)</f>
        <v>0</v>
      </c>
      <c r="G153" s="24">
        <f t="shared" si="14"/>
        <v>0</v>
      </c>
      <c r="H153" s="24">
        <f t="shared" si="14"/>
        <v>-164.68</v>
      </c>
      <c r="I153" s="24">
        <f t="shared" si="14"/>
        <v>-7816.05</v>
      </c>
      <c r="J153" s="24">
        <f t="shared" si="14"/>
        <v>-4500</v>
      </c>
      <c r="K153" s="24">
        <f t="shared" si="14"/>
        <v>-4612</v>
      </c>
      <c r="L153" s="1">
        <v>10</v>
      </c>
      <c r="M153" s="1">
        <v>10</v>
      </c>
    </row>
    <row r="154" spans="1:13">
      <c r="A154" s="10">
        <v>45414</v>
      </c>
      <c r="B154" s="31">
        <f t="shared" si="13"/>
        <v>0</v>
      </c>
      <c r="C154" s="38" t="s">
        <v>25</v>
      </c>
      <c r="D154" s="4">
        <v>600</v>
      </c>
      <c r="E154" s="5"/>
      <c r="F154" s="5"/>
      <c r="G154" s="5"/>
      <c r="H154" s="5"/>
      <c r="I154" s="5"/>
      <c r="J154" s="5"/>
      <c r="K154" s="6"/>
      <c r="M154" s="1">
        <v>10</v>
      </c>
    </row>
    <row r="155" spans="1:13">
      <c r="A155" s="13"/>
      <c r="B155" s="31" t="str">
        <f t="shared" si="13"/>
        <v>FORNECEDORES / PREST SERVIÇOS</v>
      </c>
      <c r="C155" s="39" t="s">
        <v>1</v>
      </c>
      <c r="D155" s="7"/>
      <c r="E155" s="8">
        <v>-600</v>
      </c>
      <c r="F155" s="8"/>
      <c r="G155" s="8"/>
      <c r="H155" s="8"/>
      <c r="I155" s="8"/>
      <c r="J155" s="8"/>
      <c r="K155" s="8">
        <v>-600</v>
      </c>
      <c r="M155" s="1">
        <v>10</v>
      </c>
    </row>
    <row r="156" spans="1:13">
      <c r="A156" s="13"/>
      <c r="B156" s="31">
        <f t="shared" si="13"/>
        <v>0</v>
      </c>
      <c r="C156" s="39" t="s">
        <v>50</v>
      </c>
      <c r="D156" s="7"/>
      <c r="E156" s="8"/>
      <c r="F156" s="8"/>
      <c r="G156" s="8"/>
      <c r="H156" s="8"/>
      <c r="I156" s="8"/>
      <c r="J156" s="8"/>
      <c r="K156" s="6"/>
      <c r="M156" s="1">
        <v>10</v>
      </c>
    </row>
    <row r="157" spans="1:13">
      <c r="A157" s="10">
        <v>45418</v>
      </c>
      <c r="B157" s="31">
        <f t="shared" si="13"/>
        <v>0</v>
      </c>
      <c r="C157" s="38" t="s">
        <v>25</v>
      </c>
      <c r="D157" s="4">
        <v>3171.36</v>
      </c>
      <c r="E157" s="5"/>
      <c r="F157" s="5"/>
      <c r="G157" s="5"/>
      <c r="H157" s="5"/>
      <c r="I157" s="5"/>
      <c r="J157" s="5"/>
      <c r="K157" s="6"/>
      <c r="M157" s="1">
        <v>10</v>
      </c>
    </row>
    <row r="158" spans="1:13">
      <c r="A158" s="13"/>
      <c r="B158" s="31">
        <f t="shared" si="13"/>
        <v>0</v>
      </c>
      <c r="C158" s="39" t="s">
        <v>51</v>
      </c>
      <c r="D158" s="7">
        <v>30000</v>
      </c>
      <c r="E158" s="8"/>
      <c r="F158" s="8"/>
      <c r="G158" s="8"/>
      <c r="H158" s="8"/>
      <c r="I158" s="8"/>
      <c r="J158" s="8"/>
      <c r="K158" s="6"/>
      <c r="M158" s="1">
        <v>10</v>
      </c>
    </row>
    <row r="159" spans="1:13">
      <c r="A159" s="13"/>
      <c r="B159" s="31">
        <f t="shared" si="13"/>
        <v>0</v>
      </c>
      <c r="C159" s="39" t="s">
        <v>52</v>
      </c>
      <c r="D159" s="7"/>
      <c r="E159" s="8"/>
      <c r="F159" s="8"/>
      <c r="G159" s="8"/>
      <c r="H159" s="8"/>
      <c r="I159" s="8"/>
      <c r="J159" s="8"/>
      <c r="K159" s="6"/>
      <c r="M159" s="1">
        <v>10</v>
      </c>
    </row>
    <row r="160" spans="1:13">
      <c r="A160" s="12"/>
      <c r="B160" s="31" t="str">
        <f t="shared" si="13"/>
        <v>DESPESAS BANCARIAS</v>
      </c>
      <c r="C160" s="38" t="s">
        <v>18</v>
      </c>
      <c r="D160" s="4"/>
      <c r="E160" s="5">
        <v>-8.4</v>
      </c>
      <c r="F160" s="5"/>
      <c r="G160" s="5"/>
      <c r="H160" s="5">
        <v>-8.4</v>
      </c>
      <c r="I160" s="5"/>
      <c r="J160" s="5"/>
      <c r="K160" s="6"/>
      <c r="M160" s="1">
        <v>10</v>
      </c>
    </row>
    <row r="161" spans="1:13">
      <c r="A161" s="12"/>
      <c r="B161" s="31">
        <f t="shared" si="13"/>
        <v>0</v>
      </c>
      <c r="C161" s="38" t="s">
        <v>19</v>
      </c>
      <c r="D161" s="4"/>
      <c r="E161" s="5"/>
      <c r="F161" s="5"/>
      <c r="G161" s="5"/>
      <c r="H161" s="5"/>
      <c r="I161" s="5"/>
      <c r="J161" s="5"/>
      <c r="K161" s="6"/>
      <c r="M161" s="1">
        <v>10</v>
      </c>
    </row>
    <row r="162" spans="1:13">
      <c r="A162" s="13"/>
      <c r="B162" s="31" t="str">
        <f t="shared" si="13"/>
        <v>AQUISIÇÃO DA EMPRESA</v>
      </c>
      <c r="C162" s="39" t="s">
        <v>1</v>
      </c>
      <c r="D162" s="7"/>
      <c r="E162" s="8">
        <v>-4500</v>
      </c>
      <c r="F162" s="8"/>
      <c r="G162" s="8"/>
      <c r="H162" s="8"/>
      <c r="I162" s="8"/>
      <c r="J162" s="8">
        <v>-4500</v>
      </c>
      <c r="K162" s="6"/>
      <c r="M162" s="1">
        <v>10</v>
      </c>
    </row>
    <row r="163" spans="1:13">
      <c r="A163" s="13"/>
      <c r="B163" s="31">
        <f t="shared" si="13"/>
        <v>0</v>
      </c>
      <c r="C163" s="39" t="s">
        <v>53</v>
      </c>
      <c r="D163" s="7"/>
      <c r="E163" s="8"/>
      <c r="F163" s="8"/>
      <c r="G163" s="8"/>
      <c r="H163" s="8"/>
      <c r="I163" s="8"/>
      <c r="J163" s="8"/>
      <c r="K163" s="6"/>
      <c r="M163" s="1">
        <v>10</v>
      </c>
    </row>
    <row r="164" spans="1:13">
      <c r="A164" s="12"/>
      <c r="B164" s="31">
        <f t="shared" si="13"/>
        <v>0</v>
      </c>
      <c r="C164" s="38" t="s">
        <v>1</v>
      </c>
      <c r="D164" s="4"/>
      <c r="E164" s="5">
        <v>-30000</v>
      </c>
      <c r="F164" s="5"/>
      <c r="G164" s="5"/>
      <c r="H164" s="5"/>
      <c r="I164" s="5"/>
      <c r="J164" s="8"/>
      <c r="K164" s="6"/>
      <c r="M164" s="1">
        <v>10</v>
      </c>
    </row>
    <row r="165" spans="1:13">
      <c r="A165" s="12"/>
      <c r="B165" s="31">
        <f t="shared" si="13"/>
        <v>0</v>
      </c>
      <c r="C165" s="38" t="s">
        <v>54</v>
      </c>
      <c r="D165" s="4"/>
      <c r="E165" s="5"/>
      <c r="F165" s="5"/>
      <c r="G165" s="5"/>
      <c r="H165" s="5"/>
      <c r="I165" s="5"/>
      <c r="J165" s="5"/>
      <c r="K165" s="6"/>
      <c r="M165" s="1">
        <v>10</v>
      </c>
    </row>
    <row r="166" spans="1:13">
      <c r="A166" s="11">
        <v>45421</v>
      </c>
      <c r="B166" s="31" t="str">
        <f t="shared" si="13"/>
        <v>DESPESAS BANCARIAS</v>
      </c>
      <c r="C166" s="39" t="s">
        <v>18</v>
      </c>
      <c r="D166" s="7"/>
      <c r="E166" s="8">
        <v>-9</v>
      </c>
      <c r="F166" s="8"/>
      <c r="G166" s="8"/>
      <c r="H166" s="8">
        <v>-9</v>
      </c>
      <c r="I166" s="8"/>
      <c r="J166" s="8"/>
      <c r="K166" s="6"/>
      <c r="M166" s="1">
        <v>10</v>
      </c>
    </row>
    <row r="167" spans="1:13">
      <c r="A167" s="11"/>
      <c r="B167" s="31">
        <f t="shared" si="13"/>
        <v>0</v>
      </c>
      <c r="C167" s="39" t="s">
        <v>19</v>
      </c>
      <c r="D167" s="7"/>
      <c r="E167" s="8"/>
      <c r="F167" s="8"/>
      <c r="G167" s="8"/>
      <c r="H167" s="8"/>
      <c r="I167" s="8"/>
      <c r="J167" s="8"/>
      <c r="K167" s="6"/>
      <c r="M167" s="1">
        <v>10</v>
      </c>
    </row>
    <row r="168" spans="1:13">
      <c r="A168" s="12"/>
      <c r="B168" s="31" t="str">
        <f t="shared" si="13"/>
        <v>DESPESAS BANCARIAS</v>
      </c>
      <c r="C168" s="38" t="s">
        <v>18</v>
      </c>
      <c r="D168" s="4"/>
      <c r="E168" s="5">
        <v>-9</v>
      </c>
      <c r="F168" s="5"/>
      <c r="G168" s="5"/>
      <c r="H168" s="5">
        <v>-9</v>
      </c>
      <c r="I168" s="5"/>
      <c r="J168" s="5"/>
      <c r="K168" s="6"/>
      <c r="M168" s="1">
        <v>10</v>
      </c>
    </row>
    <row r="169" spans="1:13">
      <c r="A169" s="12"/>
      <c r="B169" s="31">
        <f t="shared" si="13"/>
        <v>0</v>
      </c>
      <c r="C169" s="38" t="s">
        <v>19</v>
      </c>
      <c r="D169" s="4"/>
      <c r="E169" s="5"/>
      <c r="F169" s="5"/>
      <c r="G169" s="5"/>
      <c r="H169" s="5"/>
      <c r="I169" s="5"/>
      <c r="J169" s="5"/>
      <c r="K169" s="6"/>
      <c r="M169" s="1">
        <v>10</v>
      </c>
    </row>
    <row r="170" spans="1:13">
      <c r="A170" s="13"/>
      <c r="B170" s="31" t="str">
        <f t="shared" si="13"/>
        <v>FORNECEDORES / PREST SERVIÇOS</v>
      </c>
      <c r="C170" s="39" t="s">
        <v>1</v>
      </c>
      <c r="D170" s="7"/>
      <c r="E170" s="8">
        <v>-270</v>
      </c>
      <c r="F170" s="8"/>
      <c r="G170" s="8"/>
      <c r="H170" s="8"/>
      <c r="I170" s="8"/>
      <c r="J170" s="8"/>
      <c r="K170" s="8">
        <v>-270</v>
      </c>
      <c r="M170" s="1">
        <v>10</v>
      </c>
    </row>
    <row r="171" spans="1:13">
      <c r="A171" s="13"/>
      <c r="B171" s="31">
        <f t="shared" si="13"/>
        <v>0</v>
      </c>
      <c r="C171" s="39" t="s">
        <v>55</v>
      </c>
      <c r="D171" s="7"/>
      <c r="E171" s="8"/>
      <c r="F171" s="8"/>
      <c r="G171" s="8"/>
      <c r="H171" s="8"/>
      <c r="I171" s="8"/>
      <c r="J171" s="8"/>
      <c r="K171" s="6"/>
      <c r="M171" s="1">
        <v>10</v>
      </c>
    </row>
    <row r="172" spans="1:13">
      <c r="A172" s="10">
        <v>45425</v>
      </c>
      <c r="B172" s="31" t="str">
        <f t="shared" si="13"/>
        <v>DESPESAS BANCARIAS</v>
      </c>
      <c r="C172" s="38" t="s">
        <v>18</v>
      </c>
      <c r="D172" s="4"/>
      <c r="E172" s="5">
        <v>-3.78</v>
      </c>
      <c r="F172" s="5"/>
      <c r="G172" s="5"/>
      <c r="H172" s="5">
        <v>-3.78</v>
      </c>
      <c r="I172" s="5"/>
      <c r="J172" s="5"/>
      <c r="K172" s="6"/>
      <c r="M172" s="1">
        <v>10</v>
      </c>
    </row>
    <row r="173" spans="1:13">
      <c r="A173" s="10"/>
      <c r="B173" s="31">
        <f t="shared" si="13"/>
        <v>0</v>
      </c>
      <c r="C173" s="38" t="s">
        <v>19</v>
      </c>
      <c r="D173" s="4"/>
      <c r="E173" s="5"/>
      <c r="F173" s="5"/>
      <c r="G173" s="5"/>
      <c r="H173" s="5"/>
      <c r="I173" s="5"/>
      <c r="J173" s="5"/>
      <c r="K173" s="6"/>
      <c r="M173" s="1">
        <v>10</v>
      </c>
    </row>
    <row r="174" spans="1:13">
      <c r="A174" s="11">
        <v>45426</v>
      </c>
      <c r="B174" s="31" t="str">
        <f t="shared" si="13"/>
        <v>FORNECEDORES / PREST SERVIÇOS</v>
      </c>
      <c r="C174" s="39" t="s">
        <v>1</v>
      </c>
      <c r="D174" s="7"/>
      <c r="E174" s="8">
        <v>-4500</v>
      </c>
      <c r="F174" s="8"/>
      <c r="G174" s="8"/>
      <c r="H174" s="8"/>
      <c r="I174" s="8"/>
      <c r="K174" s="8">
        <v>-4500</v>
      </c>
      <c r="M174" s="1">
        <v>10</v>
      </c>
    </row>
    <row r="175" spans="1:13">
      <c r="A175" s="11"/>
      <c r="B175" s="31">
        <f t="shared" si="13"/>
        <v>0</v>
      </c>
      <c r="C175" s="39" t="s">
        <v>56</v>
      </c>
      <c r="D175" s="7"/>
      <c r="E175" s="8"/>
      <c r="F175" s="8"/>
      <c r="G175" s="8"/>
      <c r="H175" s="8"/>
      <c r="I175" s="8"/>
      <c r="J175" s="8"/>
      <c r="K175" s="6"/>
      <c r="M175" s="1">
        <v>10</v>
      </c>
    </row>
    <row r="176" spans="1:13">
      <c r="A176" s="10">
        <v>45427</v>
      </c>
      <c r="B176" s="31" t="str">
        <f t="shared" si="13"/>
        <v>DESPESAS BANCARIAS</v>
      </c>
      <c r="C176" s="38" t="s">
        <v>18</v>
      </c>
      <c r="D176" s="4"/>
      <c r="E176" s="5">
        <v>-141.9</v>
      </c>
      <c r="F176" s="5"/>
      <c r="G176" s="5"/>
      <c r="H176" s="5">
        <v>-141.9</v>
      </c>
      <c r="I176" s="5"/>
      <c r="J176" s="5"/>
      <c r="K176" s="6"/>
      <c r="M176" s="1">
        <v>10</v>
      </c>
    </row>
    <row r="177" spans="1:13">
      <c r="A177" s="10"/>
      <c r="B177" s="31">
        <f t="shared" si="13"/>
        <v>0</v>
      </c>
      <c r="C177" s="38" t="s">
        <v>46</v>
      </c>
      <c r="D177" s="4"/>
      <c r="E177" s="5"/>
      <c r="F177" s="5"/>
      <c r="G177" s="5"/>
      <c r="H177" s="5"/>
      <c r="I177" s="5"/>
      <c r="J177" s="5"/>
      <c r="K177" s="6"/>
      <c r="M177" s="1">
        <v>10</v>
      </c>
    </row>
    <row r="178" spans="1:13">
      <c r="A178" s="11">
        <v>45428</v>
      </c>
      <c r="B178" s="31" t="str">
        <f t="shared" si="13"/>
        <v>DESPESAS BANCARIAS</v>
      </c>
      <c r="C178" s="39" t="s">
        <v>18</v>
      </c>
      <c r="D178" s="7"/>
      <c r="E178" s="8">
        <v>-9</v>
      </c>
      <c r="F178" s="8"/>
      <c r="G178" s="8"/>
      <c r="H178" s="8">
        <v>-9</v>
      </c>
      <c r="I178" s="8"/>
      <c r="J178" s="8"/>
      <c r="K178" s="6"/>
      <c r="M178" s="1">
        <v>10</v>
      </c>
    </row>
    <row r="179" spans="1:13">
      <c r="A179" s="11"/>
      <c r="B179" s="31">
        <f t="shared" si="13"/>
        <v>0</v>
      </c>
      <c r="C179" s="39" t="s">
        <v>19</v>
      </c>
      <c r="D179" s="7"/>
      <c r="E179" s="8"/>
      <c r="F179" s="8"/>
      <c r="G179" s="8"/>
      <c r="H179" s="8"/>
      <c r="I179" s="8"/>
      <c r="J179" s="8"/>
      <c r="K179" s="6"/>
      <c r="M179" s="1">
        <v>10</v>
      </c>
    </row>
    <row r="180" spans="1:13">
      <c r="A180" s="10">
        <v>45439</v>
      </c>
      <c r="B180" s="31" t="str">
        <f t="shared" si="13"/>
        <v>CARTÃO DE CREDITO</v>
      </c>
      <c r="C180" s="38" t="s">
        <v>14</v>
      </c>
      <c r="D180" s="4"/>
      <c r="E180" s="5">
        <v>-7625.52</v>
      </c>
      <c r="F180" s="5"/>
      <c r="G180" s="5"/>
      <c r="H180" s="5"/>
      <c r="I180" s="5">
        <v>-7625.52</v>
      </c>
      <c r="J180" s="5"/>
      <c r="K180" s="6"/>
      <c r="M180" s="1">
        <v>10</v>
      </c>
    </row>
    <row r="181" spans="1:13" s="19" customFormat="1">
      <c r="A181" s="25" t="s">
        <v>120</v>
      </c>
      <c r="B181" s="31">
        <v>0</v>
      </c>
      <c r="C181" s="41" t="s">
        <v>109</v>
      </c>
      <c r="D181" s="24">
        <v>0</v>
      </c>
      <c r="E181" s="24">
        <f>SUM(E154:E180)</f>
        <v>-47676.600000000006</v>
      </c>
      <c r="F181" s="24">
        <f t="shared" ref="F181:K181" si="15">SUM(F154:F180)</f>
        <v>0</v>
      </c>
      <c r="G181" s="24">
        <f t="shared" si="15"/>
        <v>0</v>
      </c>
      <c r="H181" s="24">
        <f t="shared" si="15"/>
        <v>-181.08</v>
      </c>
      <c r="I181" s="24">
        <f t="shared" si="15"/>
        <v>-7625.52</v>
      </c>
      <c r="J181" s="24">
        <f t="shared" si="15"/>
        <v>-4500</v>
      </c>
      <c r="K181" s="24">
        <f t="shared" si="15"/>
        <v>-5370</v>
      </c>
      <c r="L181" s="1">
        <v>11</v>
      </c>
      <c r="M181" s="1">
        <v>11</v>
      </c>
    </row>
    <row r="182" spans="1:13">
      <c r="A182" s="11">
        <v>45446</v>
      </c>
      <c r="B182" s="31" t="str">
        <f t="shared" si="13"/>
        <v>DESPESAS BANCARIAS</v>
      </c>
      <c r="C182" s="39" t="s">
        <v>9</v>
      </c>
      <c r="D182" s="7"/>
      <c r="E182" s="8">
        <v>-785.28</v>
      </c>
      <c r="F182" s="8"/>
      <c r="G182" s="8"/>
      <c r="H182" s="8">
        <v>-785.28</v>
      </c>
      <c r="I182" s="8"/>
      <c r="J182" s="8"/>
      <c r="K182" s="6"/>
      <c r="M182" s="1">
        <v>11</v>
      </c>
    </row>
    <row r="183" spans="1:13">
      <c r="A183" s="11"/>
      <c r="B183" s="31">
        <f t="shared" si="13"/>
        <v>0</v>
      </c>
      <c r="C183" s="39" t="s">
        <v>37</v>
      </c>
      <c r="D183" s="7"/>
      <c r="E183" s="8"/>
      <c r="F183" s="8"/>
      <c r="G183" s="8"/>
      <c r="H183" s="8"/>
      <c r="I183" s="8"/>
      <c r="J183" s="8"/>
      <c r="K183" s="6"/>
      <c r="M183" s="1">
        <v>11</v>
      </c>
    </row>
    <row r="184" spans="1:13">
      <c r="A184" s="10">
        <v>45447</v>
      </c>
      <c r="B184" s="31" t="str">
        <f t="shared" si="13"/>
        <v>DESPESAS BANCARIAS</v>
      </c>
      <c r="C184" s="38" t="s">
        <v>11</v>
      </c>
      <c r="D184" s="4"/>
      <c r="E184" s="5">
        <v>-59.52</v>
      </c>
      <c r="F184" s="5"/>
      <c r="G184" s="5"/>
      <c r="H184" s="5">
        <v>-59.52</v>
      </c>
      <c r="I184" s="5"/>
      <c r="J184" s="5"/>
      <c r="K184" s="6"/>
      <c r="M184" s="1">
        <v>11</v>
      </c>
    </row>
    <row r="185" spans="1:13">
      <c r="A185" s="11">
        <v>45448</v>
      </c>
      <c r="B185" s="31" t="str">
        <f t="shared" si="13"/>
        <v>AQUISIÇÃO DA EMPRESA</v>
      </c>
      <c r="C185" s="39" t="s">
        <v>1</v>
      </c>
      <c r="D185" s="7"/>
      <c r="E185" s="8">
        <v>-4500</v>
      </c>
      <c r="F185" s="8"/>
      <c r="G185" s="8"/>
      <c r="H185" s="8"/>
      <c r="I185" s="8"/>
      <c r="J185" s="8">
        <v>-4500</v>
      </c>
      <c r="K185" s="6"/>
      <c r="M185" s="1">
        <v>11</v>
      </c>
    </row>
    <row r="186" spans="1:13">
      <c r="A186" s="11"/>
      <c r="B186" s="31">
        <f t="shared" si="13"/>
        <v>0</v>
      </c>
      <c r="C186" s="39" t="s">
        <v>57</v>
      </c>
      <c r="D186" s="7"/>
      <c r="E186" s="8"/>
      <c r="F186" s="8"/>
      <c r="G186" s="8"/>
      <c r="H186" s="8"/>
      <c r="I186" s="8"/>
      <c r="J186" s="8"/>
      <c r="K186" s="6"/>
      <c r="M186" s="1">
        <v>11</v>
      </c>
    </row>
    <row r="187" spans="1:13">
      <c r="A187" s="10">
        <v>45450</v>
      </c>
      <c r="B187" s="31" t="str">
        <f t="shared" si="13"/>
        <v>DESPESAS BANCARIAS</v>
      </c>
      <c r="C187" s="38" t="s">
        <v>18</v>
      </c>
      <c r="D187" s="4"/>
      <c r="E187" s="5">
        <v>-9</v>
      </c>
      <c r="F187" s="5"/>
      <c r="G187" s="5"/>
      <c r="H187" s="5">
        <v>-9</v>
      </c>
      <c r="I187" s="5"/>
      <c r="J187" s="5"/>
      <c r="K187" s="6"/>
      <c r="M187" s="1">
        <v>11</v>
      </c>
    </row>
    <row r="188" spans="1:13">
      <c r="A188" s="10"/>
      <c r="B188" s="31">
        <f t="shared" si="13"/>
        <v>0</v>
      </c>
      <c r="C188" s="38" t="s">
        <v>19</v>
      </c>
      <c r="D188" s="4"/>
      <c r="E188" s="5"/>
      <c r="F188" s="5"/>
      <c r="G188" s="5"/>
      <c r="H188" s="5"/>
      <c r="I188" s="5"/>
      <c r="J188" s="5"/>
      <c r="K188" s="6"/>
      <c r="M188" s="1">
        <v>11</v>
      </c>
    </row>
    <row r="189" spans="1:13">
      <c r="A189" s="11">
        <v>45457</v>
      </c>
      <c r="B189" s="31" t="str">
        <f t="shared" si="13"/>
        <v>DESPESAS BANCARIAS</v>
      </c>
      <c r="C189" s="39" t="s">
        <v>18</v>
      </c>
      <c r="D189" s="7"/>
      <c r="E189" s="8">
        <v>-156.1</v>
      </c>
      <c r="F189" s="8"/>
      <c r="G189" s="8"/>
      <c r="H189" s="8">
        <v>-156.1</v>
      </c>
      <c r="I189" s="8"/>
      <c r="J189" s="8"/>
      <c r="K189" s="6"/>
      <c r="M189" s="1">
        <v>11</v>
      </c>
    </row>
    <row r="190" spans="1:13">
      <c r="A190" s="11"/>
      <c r="B190" s="31">
        <f t="shared" si="13"/>
        <v>0</v>
      </c>
      <c r="C190" s="39" t="s">
        <v>46</v>
      </c>
      <c r="D190" s="7"/>
      <c r="E190" s="8"/>
      <c r="F190" s="8"/>
      <c r="G190" s="8"/>
      <c r="H190" s="8"/>
      <c r="I190" s="8"/>
      <c r="J190" s="8"/>
      <c r="K190" s="6"/>
      <c r="M190" s="1">
        <v>11</v>
      </c>
    </row>
    <row r="191" spans="1:13">
      <c r="A191" s="12"/>
      <c r="B191" s="31" t="str">
        <f t="shared" si="13"/>
        <v>FORNECEDORES / PREST SERVIÇOS</v>
      </c>
      <c r="C191" s="38" t="s">
        <v>1</v>
      </c>
      <c r="D191" s="4"/>
      <c r="E191" s="5">
        <v>-4500</v>
      </c>
      <c r="F191" s="5"/>
      <c r="G191" s="5"/>
      <c r="H191" s="5"/>
      <c r="I191" s="5"/>
      <c r="J191" s="5"/>
      <c r="K191" s="5">
        <v>-4500</v>
      </c>
      <c r="M191" s="1">
        <v>11</v>
      </c>
    </row>
    <row r="192" spans="1:13">
      <c r="A192" s="12"/>
      <c r="B192" s="31">
        <f t="shared" si="13"/>
        <v>0</v>
      </c>
      <c r="C192" s="38" t="s">
        <v>58</v>
      </c>
      <c r="D192" s="4"/>
      <c r="E192" s="5"/>
      <c r="F192" s="5"/>
      <c r="G192" s="5"/>
      <c r="H192" s="5"/>
      <c r="I192" s="5"/>
      <c r="J192" s="5"/>
      <c r="K192" s="6"/>
      <c r="M192" s="1">
        <v>11</v>
      </c>
    </row>
    <row r="193" spans="1:13">
      <c r="A193" s="11">
        <v>45461</v>
      </c>
      <c r="B193" s="31" t="str">
        <f t="shared" si="13"/>
        <v>DESPESAS BANCARIAS</v>
      </c>
      <c r="C193" s="39" t="s">
        <v>18</v>
      </c>
      <c r="D193" s="7"/>
      <c r="E193" s="8">
        <v>-9</v>
      </c>
      <c r="F193" s="8"/>
      <c r="G193" s="8"/>
      <c r="H193" s="8">
        <v>-9</v>
      </c>
      <c r="I193" s="8"/>
      <c r="J193" s="8"/>
      <c r="K193" s="6"/>
      <c r="M193" s="1">
        <v>11</v>
      </c>
    </row>
    <row r="194" spans="1:13">
      <c r="A194" s="11"/>
      <c r="B194" s="31">
        <f t="shared" si="13"/>
        <v>0</v>
      </c>
      <c r="C194" s="39" t="s">
        <v>19</v>
      </c>
      <c r="D194" s="7"/>
      <c r="E194" s="8"/>
      <c r="F194" s="8"/>
      <c r="G194" s="8"/>
      <c r="H194" s="8"/>
      <c r="I194" s="8"/>
      <c r="J194" s="8"/>
      <c r="K194" s="6"/>
      <c r="M194" s="1">
        <v>11</v>
      </c>
    </row>
    <row r="195" spans="1:13">
      <c r="A195" s="10">
        <v>45464</v>
      </c>
      <c r="B195" s="31" t="str">
        <f t="shared" si="13"/>
        <v>DESPESAS BANCARIAS</v>
      </c>
      <c r="C195" s="38" t="s">
        <v>18</v>
      </c>
      <c r="D195" s="4"/>
      <c r="E195" s="5">
        <v>-9</v>
      </c>
      <c r="F195" s="5"/>
      <c r="G195" s="5"/>
      <c r="H195" s="9" t="s">
        <v>100</v>
      </c>
      <c r="I195" s="5"/>
      <c r="J195" s="5"/>
      <c r="K195" s="6"/>
      <c r="M195" s="1">
        <v>11</v>
      </c>
    </row>
    <row r="196" spans="1:13">
      <c r="A196" s="10"/>
      <c r="B196" s="31">
        <f t="shared" si="13"/>
        <v>0</v>
      </c>
      <c r="C196" s="38" t="s">
        <v>19</v>
      </c>
      <c r="D196" s="4"/>
      <c r="E196" s="5"/>
      <c r="F196" s="5"/>
      <c r="G196" s="5"/>
      <c r="H196" s="5"/>
      <c r="I196" s="5"/>
      <c r="J196" s="5"/>
      <c r="K196" s="6"/>
      <c r="M196" s="1">
        <v>11</v>
      </c>
    </row>
    <row r="197" spans="1:13">
      <c r="A197" s="11">
        <v>45468</v>
      </c>
      <c r="B197" s="31" t="str">
        <f t="shared" ref="B197:B260" si="16">IF(F197&lt;&gt;0,F$2,IF(G197&lt;&gt;0,G$2,IF(H197&lt;&gt;0,H$2,IF(I197&lt;&gt;0,I$2,IF(J197&lt;&gt;0,J$2,IF(K197&lt;&gt;0,K$2,0))))))</f>
        <v>CARTÃO DE CREDITO</v>
      </c>
      <c r="C197" s="39" t="s">
        <v>14</v>
      </c>
      <c r="D197" s="7"/>
      <c r="E197" s="8">
        <v>-7466</v>
      </c>
      <c r="F197" s="8"/>
      <c r="G197" s="8"/>
      <c r="H197" s="8"/>
      <c r="I197" s="8">
        <v>-7466</v>
      </c>
      <c r="J197" s="8"/>
      <c r="K197" s="6"/>
      <c r="M197" s="1">
        <v>11</v>
      </c>
    </row>
    <row r="198" spans="1:13" s="19" customFormat="1">
      <c r="A198" s="25" t="s">
        <v>121</v>
      </c>
      <c r="B198" s="31">
        <v>0</v>
      </c>
      <c r="C198" s="41" t="s">
        <v>109</v>
      </c>
      <c r="D198" s="24">
        <v>0</v>
      </c>
      <c r="E198" s="24">
        <f>SUM(E182:E197)</f>
        <v>-17493.900000000001</v>
      </c>
      <c r="F198" s="24">
        <f t="shared" ref="F198:K198" si="17">SUM(F182:F197)</f>
        <v>0</v>
      </c>
      <c r="G198" s="24">
        <f t="shared" si="17"/>
        <v>0</v>
      </c>
      <c r="H198" s="24">
        <f t="shared" si="17"/>
        <v>-1018.9</v>
      </c>
      <c r="I198" s="24">
        <f t="shared" si="17"/>
        <v>-7466</v>
      </c>
      <c r="J198" s="24">
        <f t="shared" si="17"/>
        <v>-4500</v>
      </c>
      <c r="K198" s="24">
        <f t="shared" si="17"/>
        <v>-4500</v>
      </c>
      <c r="L198" s="1">
        <v>12</v>
      </c>
      <c r="M198" s="1">
        <v>12</v>
      </c>
    </row>
    <row r="199" spans="1:13">
      <c r="A199" s="10">
        <v>45475</v>
      </c>
      <c r="B199" s="31" t="str">
        <f t="shared" si="16"/>
        <v>DESPESAS BANCARIAS</v>
      </c>
      <c r="C199" s="38" t="s">
        <v>9</v>
      </c>
      <c r="D199" s="4"/>
      <c r="E199" s="5">
        <v>-3761.16</v>
      </c>
      <c r="F199" s="5"/>
      <c r="G199" s="5"/>
      <c r="H199" s="5">
        <v>-3761.16</v>
      </c>
      <c r="I199" s="5"/>
      <c r="J199" s="5"/>
      <c r="K199" s="6"/>
      <c r="M199" s="1">
        <v>12</v>
      </c>
    </row>
    <row r="200" spans="1:13">
      <c r="A200" s="10"/>
      <c r="B200" s="31">
        <f t="shared" si="16"/>
        <v>0</v>
      </c>
      <c r="C200" s="38" t="s">
        <v>59</v>
      </c>
      <c r="D200" s="4"/>
      <c r="E200" s="5"/>
      <c r="F200" s="5"/>
      <c r="G200" s="5"/>
      <c r="H200" s="5"/>
      <c r="I200" s="5"/>
      <c r="J200" s="5"/>
      <c r="K200" s="6"/>
      <c r="M200" s="1">
        <v>12</v>
      </c>
    </row>
    <row r="201" spans="1:13">
      <c r="A201" s="13"/>
      <c r="B201" s="31" t="str">
        <f t="shared" si="16"/>
        <v>DESPESAS BANCARIAS</v>
      </c>
      <c r="C201" s="39" t="s">
        <v>11</v>
      </c>
      <c r="D201" s="7"/>
      <c r="E201" s="8">
        <v>-94.43</v>
      </c>
      <c r="F201" s="8"/>
      <c r="G201" s="8"/>
      <c r="H201" s="8">
        <v>-94.43</v>
      </c>
      <c r="I201" s="8"/>
      <c r="J201" s="8"/>
      <c r="K201" s="6"/>
      <c r="M201" s="1">
        <v>12</v>
      </c>
    </row>
    <row r="202" spans="1:13">
      <c r="A202" s="10">
        <v>45488</v>
      </c>
      <c r="B202" s="31" t="str">
        <f t="shared" si="16"/>
        <v>DESPESAS BANCARIAS</v>
      </c>
      <c r="C202" s="38" t="s">
        <v>18</v>
      </c>
      <c r="D202" s="4"/>
      <c r="E202" s="5">
        <v>-156.1</v>
      </c>
      <c r="F202" s="5"/>
      <c r="G202" s="5"/>
      <c r="H202" s="5">
        <v>-156.1</v>
      </c>
      <c r="I202" s="5"/>
      <c r="J202" s="5"/>
      <c r="K202" s="6"/>
      <c r="M202" s="1">
        <v>12</v>
      </c>
    </row>
    <row r="203" spans="1:13">
      <c r="A203" s="10"/>
      <c r="B203" s="31">
        <f t="shared" si="16"/>
        <v>0</v>
      </c>
      <c r="C203" s="38" t="s">
        <v>46</v>
      </c>
      <c r="D203" s="4"/>
      <c r="E203" s="5"/>
      <c r="F203" s="5"/>
      <c r="G203" s="5"/>
      <c r="H203" s="5"/>
      <c r="I203" s="5"/>
      <c r="J203" s="5"/>
      <c r="K203" s="6"/>
      <c r="M203" s="1">
        <v>12</v>
      </c>
    </row>
    <row r="204" spans="1:13">
      <c r="A204" s="11">
        <v>45490</v>
      </c>
      <c r="B204" s="31" t="str">
        <f t="shared" si="16"/>
        <v>FORNECEDORES / PREST SERVIÇOS</v>
      </c>
      <c r="C204" s="39" t="s">
        <v>1</v>
      </c>
      <c r="D204" s="7"/>
      <c r="E204" s="8">
        <v>-4500</v>
      </c>
      <c r="F204" s="8"/>
      <c r="G204" s="8"/>
      <c r="H204" s="8"/>
      <c r="I204" s="8"/>
      <c r="J204" s="8"/>
      <c r="K204" s="8">
        <v>-4500</v>
      </c>
      <c r="M204" s="1">
        <v>12</v>
      </c>
    </row>
    <row r="205" spans="1:13">
      <c r="A205" s="11"/>
      <c r="B205" s="31">
        <f t="shared" si="16"/>
        <v>0</v>
      </c>
      <c r="C205" s="39" t="s">
        <v>60</v>
      </c>
      <c r="D205" s="7"/>
      <c r="E205" s="8"/>
      <c r="F205" s="8"/>
      <c r="G205" s="8"/>
      <c r="H205" s="8"/>
      <c r="I205" s="8"/>
      <c r="J205" s="8"/>
      <c r="K205" s="6"/>
      <c r="M205" s="1">
        <v>12</v>
      </c>
    </row>
    <row r="206" spans="1:13">
      <c r="A206" s="10">
        <v>45492</v>
      </c>
      <c r="B206" s="31" t="str">
        <f t="shared" si="16"/>
        <v>DESPESAS BANCARIAS</v>
      </c>
      <c r="C206" s="38" t="s">
        <v>18</v>
      </c>
      <c r="D206" s="4"/>
      <c r="E206" s="5">
        <v>-9</v>
      </c>
      <c r="F206" s="5"/>
      <c r="G206" s="5"/>
      <c r="H206" s="5">
        <v>-9</v>
      </c>
      <c r="I206" s="5"/>
      <c r="J206" s="5"/>
      <c r="K206" s="6"/>
      <c r="M206" s="1">
        <v>12</v>
      </c>
    </row>
    <row r="207" spans="1:13">
      <c r="A207" s="10"/>
      <c r="B207" s="31">
        <f t="shared" si="16"/>
        <v>0</v>
      </c>
      <c r="C207" s="38" t="s">
        <v>19</v>
      </c>
      <c r="D207" s="4"/>
      <c r="E207" s="5"/>
      <c r="F207" s="5"/>
      <c r="G207" s="5"/>
      <c r="H207" s="5"/>
      <c r="I207" s="5"/>
      <c r="J207" s="5"/>
      <c r="K207" s="6"/>
      <c r="M207" s="1">
        <v>12</v>
      </c>
    </row>
    <row r="208" spans="1:13">
      <c r="A208" s="11">
        <v>45498</v>
      </c>
      <c r="B208" s="31" t="str">
        <f t="shared" si="16"/>
        <v>CARTÃO DE CREDITO</v>
      </c>
      <c r="C208" s="39" t="s">
        <v>14</v>
      </c>
      <c r="D208" s="7"/>
      <c r="E208" s="8">
        <v>-7458.67</v>
      </c>
      <c r="F208" s="8"/>
      <c r="G208" s="8"/>
      <c r="H208" s="8"/>
      <c r="I208" s="8">
        <v>-7458.67</v>
      </c>
      <c r="J208" s="8"/>
      <c r="K208" s="6"/>
      <c r="M208" s="1">
        <v>12</v>
      </c>
    </row>
    <row r="209" spans="1:13" s="19" customFormat="1">
      <c r="A209" s="25" t="s">
        <v>108</v>
      </c>
      <c r="B209" s="31">
        <v>0</v>
      </c>
      <c r="C209" s="41" t="s">
        <v>109</v>
      </c>
      <c r="D209" s="24">
        <v>0</v>
      </c>
      <c r="E209" s="24">
        <f>SUM(E199:E208)</f>
        <v>-15979.359999999999</v>
      </c>
      <c r="F209" s="24">
        <f t="shared" ref="F209:K209" si="18">SUM(F199:F208)</f>
        <v>0</v>
      </c>
      <c r="G209" s="24">
        <f t="shared" si="18"/>
        <v>0</v>
      </c>
      <c r="H209" s="24">
        <f t="shared" si="18"/>
        <v>-4020.6899999999996</v>
      </c>
      <c r="I209" s="24">
        <f t="shared" si="18"/>
        <v>-7458.67</v>
      </c>
      <c r="J209" s="24">
        <f t="shared" si="18"/>
        <v>0</v>
      </c>
      <c r="K209" s="24">
        <f t="shared" si="18"/>
        <v>-4500</v>
      </c>
      <c r="L209" s="1">
        <v>13</v>
      </c>
      <c r="M209" s="1">
        <v>13</v>
      </c>
    </row>
    <row r="210" spans="1:13">
      <c r="A210" s="10">
        <v>45506</v>
      </c>
      <c r="B210" s="31" t="str">
        <f t="shared" si="16"/>
        <v>DESPESAS BANCARIAS</v>
      </c>
      <c r="C210" s="38" t="s">
        <v>9</v>
      </c>
      <c r="D210" s="4"/>
      <c r="E210" s="5">
        <v>-2512.12</v>
      </c>
      <c r="F210" s="5"/>
      <c r="G210" s="5"/>
      <c r="H210" s="5">
        <v>-2512.12</v>
      </c>
      <c r="I210" s="5"/>
      <c r="J210" s="5"/>
      <c r="K210" s="6"/>
      <c r="M210" s="1">
        <v>13</v>
      </c>
    </row>
    <row r="211" spans="1:13">
      <c r="A211" s="10"/>
      <c r="B211" s="31">
        <f t="shared" si="16"/>
        <v>0</v>
      </c>
      <c r="C211" s="38" t="s">
        <v>61</v>
      </c>
      <c r="D211" s="4"/>
      <c r="E211" s="5"/>
      <c r="F211" s="5"/>
      <c r="G211" s="5"/>
      <c r="H211" s="5"/>
      <c r="I211" s="5"/>
      <c r="J211" s="5"/>
      <c r="K211" s="6"/>
      <c r="M211" s="1">
        <v>13</v>
      </c>
    </row>
    <row r="212" spans="1:13">
      <c r="A212" s="13"/>
      <c r="B212" s="31" t="str">
        <f t="shared" si="16"/>
        <v>DESPESAS BANCARIAS</v>
      </c>
      <c r="C212" s="39" t="s">
        <v>11</v>
      </c>
      <c r="D212" s="7"/>
      <c r="E212" s="8">
        <v>-110.38</v>
      </c>
      <c r="F212" s="8"/>
      <c r="G212" s="8"/>
      <c r="H212" s="8">
        <v>-110.38</v>
      </c>
      <c r="I212" s="8"/>
      <c r="J212" s="8"/>
      <c r="K212" s="6"/>
      <c r="M212" s="1">
        <v>13</v>
      </c>
    </row>
    <row r="213" spans="1:13">
      <c r="A213" s="10">
        <v>45511</v>
      </c>
      <c r="B213" s="31">
        <f t="shared" si="16"/>
        <v>0</v>
      </c>
      <c r="C213" s="38" t="s">
        <v>1</v>
      </c>
      <c r="D213" s="4">
        <v>5200</v>
      </c>
      <c r="E213" s="5"/>
      <c r="F213" s="4"/>
      <c r="G213" s="4"/>
      <c r="H213" s="5"/>
      <c r="I213" s="5"/>
      <c r="J213" s="5"/>
      <c r="K213" s="6"/>
      <c r="M213" s="1">
        <v>13</v>
      </c>
    </row>
    <row r="214" spans="1:13">
      <c r="A214" s="10"/>
      <c r="B214" s="31">
        <f t="shared" si="16"/>
        <v>0</v>
      </c>
      <c r="C214" s="38" t="s">
        <v>62</v>
      </c>
      <c r="D214" s="4"/>
      <c r="E214" s="5"/>
      <c r="F214" s="5"/>
      <c r="G214" s="5"/>
      <c r="H214" s="5"/>
      <c r="I214" s="5"/>
      <c r="J214" s="5"/>
      <c r="K214" s="6"/>
      <c r="M214" s="1">
        <v>13</v>
      </c>
    </row>
    <row r="215" spans="1:13">
      <c r="A215" s="13"/>
      <c r="B215" s="31" t="str">
        <f t="shared" si="16"/>
        <v>DESPESAS BANCARIAS</v>
      </c>
      <c r="C215" s="39" t="s">
        <v>9</v>
      </c>
      <c r="D215" s="7"/>
      <c r="E215" s="8">
        <v>-4173.3100000000004</v>
      </c>
      <c r="F215" s="8"/>
      <c r="G215" s="8"/>
      <c r="H215" s="8">
        <v>-4173.3100000000004</v>
      </c>
      <c r="I215" s="8"/>
      <c r="J215" s="8"/>
      <c r="K215" s="6"/>
      <c r="M215" s="1">
        <v>13</v>
      </c>
    </row>
    <row r="216" spans="1:13">
      <c r="A216" s="13"/>
      <c r="B216" s="31">
        <f t="shared" si="16"/>
        <v>0</v>
      </c>
      <c r="C216" s="39" t="s">
        <v>61</v>
      </c>
      <c r="D216" s="7"/>
      <c r="E216" s="8"/>
      <c r="F216" s="8"/>
      <c r="G216" s="8"/>
      <c r="H216" s="8"/>
      <c r="I216" s="8"/>
      <c r="J216" s="8"/>
      <c r="K216" s="6"/>
      <c r="M216" s="1">
        <v>13</v>
      </c>
    </row>
    <row r="217" spans="1:13">
      <c r="A217" s="10">
        <v>45519</v>
      </c>
      <c r="B217" s="31">
        <f t="shared" si="16"/>
        <v>0</v>
      </c>
      <c r="C217" s="38" t="s">
        <v>1</v>
      </c>
      <c r="D217" s="4">
        <v>3600</v>
      </c>
      <c r="E217" s="5"/>
      <c r="F217" s="5"/>
      <c r="G217" s="5"/>
      <c r="H217" s="5"/>
      <c r="I217" s="5"/>
      <c r="J217" s="5"/>
      <c r="K217" s="6"/>
      <c r="M217" s="1">
        <v>13</v>
      </c>
    </row>
    <row r="218" spans="1:13">
      <c r="A218" s="10"/>
      <c r="B218" s="31">
        <f t="shared" si="16"/>
        <v>0</v>
      </c>
      <c r="C218" s="38" t="s">
        <v>63</v>
      </c>
      <c r="D218" s="4"/>
      <c r="E218" s="5"/>
      <c r="F218" s="5"/>
      <c r="G218" s="5"/>
      <c r="H218" s="5"/>
      <c r="I218" s="5"/>
      <c r="J218" s="5"/>
      <c r="K218" s="6"/>
      <c r="M218" s="1">
        <v>13</v>
      </c>
    </row>
    <row r="219" spans="1:13">
      <c r="A219" s="13"/>
      <c r="B219" s="31" t="str">
        <f t="shared" si="16"/>
        <v>DESPESAS BANCARIAS</v>
      </c>
      <c r="C219" s="39" t="s">
        <v>18</v>
      </c>
      <c r="D219" s="7"/>
      <c r="E219" s="8">
        <v>-156.1</v>
      </c>
      <c r="F219" s="8"/>
      <c r="G219" s="8"/>
      <c r="H219" s="8">
        <v>-156.1</v>
      </c>
      <c r="I219" s="8"/>
      <c r="J219" s="8"/>
      <c r="K219" s="6"/>
      <c r="M219" s="1">
        <v>13</v>
      </c>
    </row>
    <row r="220" spans="1:13">
      <c r="A220" s="13"/>
      <c r="B220" s="31">
        <f t="shared" si="16"/>
        <v>0</v>
      </c>
      <c r="C220" s="39" t="s">
        <v>46</v>
      </c>
      <c r="D220" s="7"/>
      <c r="E220" s="8"/>
      <c r="F220" s="8"/>
      <c r="G220" s="8"/>
      <c r="H220" s="8"/>
      <c r="I220" s="8"/>
      <c r="J220" s="8"/>
      <c r="K220" s="6"/>
      <c r="M220" s="1">
        <v>13</v>
      </c>
    </row>
    <row r="221" spans="1:13">
      <c r="A221" s="12"/>
      <c r="B221" s="31" t="str">
        <f t="shared" si="16"/>
        <v>FORNECEDORES / PREST SERVIÇOS</v>
      </c>
      <c r="C221" s="38" t="s">
        <v>1</v>
      </c>
      <c r="D221" s="4"/>
      <c r="E221" s="5">
        <v>-3564</v>
      </c>
      <c r="F221" s="5"/>
      <c r="G221" s="5"/>
      <c r="H221" s="5"/>
      <c r="I221" s="5"/>
      <c r="J221" s="5"/>
      <c r="K221" s="5">
        <v>-3564</v>
      </c>
      <c r="M221" s="1">
        <v>13</v>
      </c>
    </row>
    <row r="222" spans="1:13">
      <c r="A222" s="12"/>
      <c r="B222" s="31">
        <f t="shared" si="16"/>
        <v>0</v>
      </c>
      <c r="C222" s="38" t="s">
        <v>64</v>
      </c>
      <c r="D222" s="4"/>
      <c r="E222" s="5"/>
      <c r="F222" s="5"/>
      <c r="G222" s="5"/>
      <c r="H222" s="5"/>
      <c r="I222" s="5"/>
      <c r="J222" s="5"/>
      <c r="K222" s="6"/>
      <c r="M222" s="1">
        <v>13</v>
      </c>
    </row>
    <row r="223" spans="1:13">
      <c r="A223" s="11">
        <v>45523</v>
      </c>
      <c r="B223" s="31">
        <f t="shared" si="16"/>
        <v>0</v>
      </c>
      <c r="C223" s="39" t="s">
        <v>1</v>
      </c>
      <c r="D223" s="7">
        <v>5000</v>
      </c>
      <c r="E223" s="8"/>
      <c r="F223" s="8"/>
      <c r="G223" s="8"/>
      <c r="H223" s="8"/>
      <c r="I223" s="8"/>
      <c r="J223" s="8"/>
      <c r="K223" s="6"/>
      <c r="M223" s="1">
        <v>13</v>
      </c>
    </row>
    <row r="224" spans="1:13">
      <c r="A224" s="11"/>
      <c r="B224" s="31">
        <f t="shared" si="16"/>
        <v>0</v>
      </c>
      <c r="C224" s="39" t="s">
        <v>65</v>
      </c>
      <c r="D224" s="7"/>
      <c r="E224" s="8"/>
      <c r="F224" s="8"/>
      <c r="G224" s="8"/>
      <c r="H224" s="8"/>
      <c r="I224" s="8"/>
      <c r="J224" s="8"/>
      <c r="K224" s="6"/>
      <c r="M224" s="1">
        <v>13</v>
      </c>
    </row>
    <row r="225" spans="1:13">
      <c r="A225" s="12"/>
      <c r="B225" s="31" t="str">
        <f t="shared" si="16"/>
        <v>DESPESAS BANCARIAS</v>
      </c>
      <c r="C225" s="38" t="s">
        <v>18</v>
      </c>
      <c r="D225" s="4"/>
      <c r="E225" s="5">
        <v>-9</v>
      </c>
      <c r="F225" s="5"/>
      <c r="G225" s="5"/>
      <c r="H225" s="5">
        <v>-9</v>
      </c>
      <c r="I225" s="5"/>
      <c r="J225" s="5"/>
      <c r="K225" s="6"/>
      <c r="M225" s="1">
        <v>13</v>
      </c>
    </row>
    <row r="226" spans="1:13">
      <c r="A226" s="12"/>
      <c r="B226" s="31">
        <f t="shared" si="16"/>
        <v>0</v>
      </c>
      <c r="C226" s="38" t="s">
        <v>19</v>
      </c>
      <c r="D226" s="4"/>
      <c r="E226" s="5"/>
      <c r="F226" s="5"/>
      <c r="G226" s="5"/>
      <c r="H226" s="5"/>
      <c r="I226" s="5"/>
      <c r="J226" s="5"/>
      <c r="K226" s="6"/>
      <c r="M226" s="1">
        <v>13</v>
      </c>
    </row>
    <row r="227" spans="1:13">
      <c r="A227" s="13"/>
      <c r="B227" s="31" t="str">
        <f t="shared" si="16"/>
        <v>FORNECEDORES / PREST SERVIÇOS</v>
      </c>
      <c r="C227" s="39" t="s">
        <v>1</v>
      </c>
      <c r="D227" s="7"/>
      <c r="E227" s="8">
        <v>-4500</v>
      </c>
      <c r="F227" s="8"/>
      <c r="G227" s="8"/>
      <c r="H227" s="8"/>
      <c r="I227" s="8"/>
      <c r="J227" s="8"/>
      <c r="K227" s="8">
        <v>-4500</v>
      </c>
      <c r="M227" s="1">
        <v>13</v>
      </c>
    </row>
    <row r="228" spans="1:13">
      <c r="A228" s="13"/>
      <c r="B228" s="31">
        <f t="shared" si="16"/>
        <v>0</v>
      </c>
      <c r="C228" s="39" t="s">
        <v>66</v>
      </c>
      <c r="D228" s="7"/>
      <c r="E228" s="8"/>
      <c r="F228" s="8"/>
      <c r="G228" s="8"/>
      <c r="H228" s="8"/>
      <c r="I228" s="8"/>
      <c r="J228" s="8"/>
      <c r="K228" s="6"/>
      <c r="M228" s="1">
        <v>13</v>
      </c>
    </row>
    <row r="229" spans="1:13">
      <c r="A229" s="10">
        <v>45526</v>
      </c>
      <c r="B229" s="31" t="str">
        <f t="shared" si="16"/>
        <v>DESPESAS BANCARIAS</v>
      </c>
      <c r="C229" s="38" t="s">
        <v>18</v>
      </c>
      <c r="D229" s="4"/>
      <c r="E229" s="5">
        <v>-9</v>
      </c>
      <c r="F229" s="5"/>
      <c r="G229" s="5"/>
      <c r="H229" s="5">
        <v>-9</v>
      </c>
      <c r="I229" s="5"/>
      <c r="J229" s="5"/>
      <c r="K229" s="6"/>
      <c r="M229" s="1">
        <v>13</v>
      </c>
    </row>
    <row r="230" spans="1:13">
      <c r="A230" s="10"/>
      <c r="B230" s="31">
        <f t="shared" si="16"/>
        <v>0</v>
      </c>
      <c r="C230" s="38" t="s">
        <v>19</v>
      </c>
      <c r="D230" s="4"/>
      <c r="E230" s="5"/>
      <c r="F230" s="5"/>
      <c r="G230" s="5"/>
      <c r="H230" s="5"/>
      <c r="I230" s="5"/>
      <c r="J230" s="5"/>
      <c r="K230" s="6"/>
      <c r="M230" s="1">
        <v>13</v>
      </c>
    </row>
    <row r="231" spans="1:13">
      <c r="A231" s="11">
        <v>45530</v>
      </c>
      <c r="B231" s="31">
        <f t="shared" si="16"/>
        <v>0</v>
      </c>
      <c r="C231" s="39" t="s">
        <v>1</v>
      </c>
      <c r="D231" s="7">
        <v>8900</v>
      </c>
      <c r="E231" s="8"/>
      <c r="F231" s="8"/>
      <c r="G231" s="8"/>
      <c r="H231" s="8"/>
      <c r="I231" s="8"/>
      <c r="J231" s="8"/>
      <c r="K231" s="6"/>
      <c r="M231" s="1">
        <v>13</v>
      </c>
    </row>
    <row r="232" spans="1:13">
      <c r="A232" s="11"/>
      <c r="B232" s="31">
        <f t="shared" si="16"/>
        <v>0</v>
      </c>
      <c r="C232" s="39" t="s">
        <v>67</v>
      </c>
      <c r="D232" s="7"/>
      <c r="E232" s="8"/>
      <c r="F232" s="8"/>
      <c r="G232" s="8"/>
      <c r="H232" s="8"/>
      <c r="I232" s="8"/>
      <c r="J232" s="8"/>
      <c r="K232" s="6"/>
      <c r="M232" s="1">
        <v>13</v>
      </c>
    </row>
    <row r="233" spans="1:13">
      <c r="A233" s="12"/>
      <c r="B233" s="31" t="str">
        <f t="shared" si="16"/>
        <v>CARTÃO DE CREDITO</v>
      </c>
      <c r="C233" s="38" t="s">
        <v>14</v>
      </c>
      <c r="D233" s="4"/>
      <c r="E233" s="5">
        <v>-7925.55</v>
      </c>
      <c r="F233" s="5"/>
      <c r="G233" s="5"/>
      <c r="H233" s="5"/>
      <c r="I233" s="5">
        <v>-7925.55</v>
      </c>
      <c r="J233" s="5"/>
      <c r="K233" s="6"/>
      <c r="M233" s="1">
        <v>13</v>
      </c>
    </row>
    <row r="234" spans="1:13">
      <c r="A234" s="11">
        <v>45531</v>
      </c>
      <c r="B234" s="31">
        <f t="shared" si="16"/>
        <v>0</v>
      </c>
      <c r="C234" s="39" t="s">
        <v>1</v>
      </c>
      <c r="D234" s="7">
        <v>50000</v>
      </c>
      <c r="E234" s="8"/>
      <c r="F234" s="8"/>
      <c r="G234" s="8"/>
      <c r="H234" s="8"/>
      <c r="I234" s="8"/>
      <c r="J234" s="8"/>
      <c r="K234" s="6"/>
      <c r="M234" s="1">
        <v>13</v>
      </c>
    </row>
    <row r="235" spans="1:13">
      <c r="A235" s="11"/>
      <c r="B235" s="31">
        <f t="shared" si="16"/>
        <v>0</v>
      </c>
      <c r="C235" s="39" t="s">
        <v>68</v>
      </c>
      <c r="D235" s="7"/>
      <c r="E235" s="8"/>
      <c r="F235" s="8"/>
      <c r="G235" s="8"/>
      <c r="H235" s="8"/>
      <c r="I235" s="8"/>
      <c r="J235" s="8"/>
      <c r="K235" s="6"/>
      <c r="M235" s="1">
        <v>13</v>
      </c>
    </row>
    <row r="236" spans="1:13" s="19" customFormat="1">
      <c r="A236" s="25" t="s">
        <v>111</v>
      </c>
      <c r="B236" s="31">
        <v>0</v>
      </c>
      <c r="C236" s="41" t="s">
        <v>109</v>
      </c>
      <c r="D236" s="24">
        <f>D231+D234</f>
        <v>58900</v>
      </c>
      <c r="E236" s="24">
        <f>SUM(E210:E235)</f>
        <v>-22959.46</v>
      </c>
      <c r="F236" s="24">
        <f t="shared" ref="F236:K236" si="19">SUM(F210:F235)</f>
        <v>0</v>
      </c>
      <c r="G236" s="24">
        <f t="shared" si="19"/>
        <v>0</v>
      </c>
      <c r="H236" s="24">
        <f t="shared" si="19"/>
        <v>-6969.9100000000008</v>
      </c>
      <c r="I236" s="24">
        <f t="shared" si="19"/>
        <v>-7925.55</v>
      </c>
      <c r="J236" s="24">
        <f t="shared" si="19"/>
        <v>0</v>
      </c>
      <c r="K236" s="24">
        <f t="shared" si="19"/>
        <v>-8064</v>
      </c>
      <c r="L236" s="1">
        <v>14</v>
      </c>
      <c r="M236" s="1">
        <v>14</v>
      </c>
    </row>
    <row r="237" spans="1:13">
      <c r="A237" s="10">
        <v>45537</v>
      </c>
      <c r="B237" s="31">
        <f t="shared" si="16"/>
        <v>0</v>
      </c>
      <c r="C237" s="38" t="s">
        <v>69</v>
      </c>
      <c r="D237" s="4">
        <v>0.04</v>
      </c>
      <c r="E237" s="5"/>
      <c r="F237" s="5"/>
      <c r="G237" s="5"/>
      <c r="H237" s="5"/>
      <c r="I237" s="5"/>
      <c r="J237" s="5"/>
      <c r="K237" s="6"/>
      <c r="M237" s="1">
        <v>14</v>
      </c>
    </row>
    <row r="238" spans="1:13">
      <c r="A238" s="13"/>
      <c r="B238" s="31" t="str">
        <f t="shared" si="16"/>
        <v>DESPESAS BANCARIAS</v>
      </c>
      <c r="C238" s="39" t="s">
        <v>9</v>
      </c>
      <c r="D238" s="7"/>
      <c r="E238" s="8">
        <v>-6842.55</v>
      </c>
      <c r="F238" s="8"/>
      <c r="G238" s="8"/>
      <c r="H238" s="8">
        <v>-6842.55</v>
      </c>
      <c r="I238" s="8"/>
      <c r="J238" s="8"/>
      <c r="K238" s="6"/>
      <c r="M238" s="1">
        <v>14</v>
      </c>
    </row>
    <row r="239" spans="1:13">
      <c r="A239" s="13"/>
      <c r="B239" s="31">
        <f t="shared" si="16"/>
        <v>0</v>
      </c>
      <c r="C239" s="39" t="s">
        <v>61</v>
      </c>
      <c r="D239" s="7"/>
      <c r="E239" s="8"/>
      <c r="F239" s="8"/>
      <c r="G239" s="8"/>
      <c r="H239" s="8"/>
      <c r="I239" s="8"/>
      <c r="J239" s="8"/>
      <c r="K239" s="6"/>
      <c r="M239" s="1">
        <v>14</v>
      </c>
    </row>
    <row r="240" spans="1:13">
      <c r="A240" s="10">
        <v>45538</v>
      </c>
      <c r="B240" s="31" t="str">
        <f t="shared" si="16"/>
        <v>DESPESAS BANCARIAS</v>
      </c>
      <c r="C240" s="38" t="s">
        <v>11</v>
      </c>
      <c r="D240" s="4"/>
      <c r="E240" s="5">
        <v>-62.67</v>
      </c>
      <c r="F240" s="5"/>
      <c r="G240" s="5"/>
      <c r="H240" s="5">
        <v>-62.67</v>
      </c>
      <c r="I240" s="5"/>
      <c r="J240" s="5"/>
      <c r="K240" s="6"/>
      <c r="M240" s="1">
        <v>14</v>
      </c>
    </row>
    <row r="241" spans="1:13">
      <c r="A241" s="11">
        <v>45548</v>
      </c>
      <c r="B241" s="31" t="str">
        <f t="shared" si="16"/>
        <v>DESPESAS BANCARIAS</v>
      </c>
      <c r="C241" s="39" t="s">
        <v>18</v>
      </c>
      <c r="D241" s="7"/>
      <c r="E241" s="8">
        <v>-156.1</v>
      </c>
      <c r="F241" s="8"/>
      <c r="G241" s="8"/>
      <c r="H241" s="8">
        <v>-156.1</v>
      </c>
      <c r="I241" s="8"/>
      <c r="J241" s="8"/>
      <c r="K241" s="6"/>
      <c r="M241" s="1">
        <v>14</v>
      </c>
    </row>
    <row r="242" spans="1:13">
      <c r="A242" s="11"/>
      <c r="B242" s="31">
        <f t="shared" si="16"/>
        <v>0</v>
      </c>
      <c r="C242" s="39" t="s">
        <v>46</v>
      </c>
      <c r="D242" s="7"/>
      <c r="E242" s="8"/>
      <c r="F242" s="8"/>
      <c r="G242" s="8"/>
      <c r="H242" s="8"/>
      <c r="I242" s="8"/>
      <c r="J242" s="8"/>
      <c r="K242" s="6"/>
      <c r="M242" s="1">
        <v>14</v>
      </c>
    </row>
    <row r="243" spans="1:13">
      <c r="A243" s="12"/>
      <c r="B243" s="31" t="str">
        <f t="shared" si="16"/>
        <v>FORNECEDORES / PREST SERVIÇOS</v>
      </c>
      <c r="C243" s="38" t="s">
        <v>1</v>
      </c>
      <c r="D243" s="4"/>
      <c r="E243" s="5">
        <v>-4500</v>
      </c>
      <c r="F243" s="5"/>
      <c r="G243" s="5"/>
      <c r="H243" s="5"/>
      <c r="I243" s="5"/>
      <c r="J243" s="5"/>
      <c r="K243" s="5">
        <v>-4500</v>
      </c>
      <c r="M243" s="1">
        <v>14</v>
      </c>
    </row>
    <row r="244" spans="1:13">
      <c r="A244" s="12"/>
      <c r="B244" s="31">
        <f t="shared" si="16"/>
        <v>0</v>
      </c>
      <c r="C244" s="38" t="s">
        <v>70</v>
      </c>
      <c r="D244" s="4"/>
      <c r="E244" s="5"/>
      <c r="F244" s="5"/>
      <c r="G244" s="5"/>
      <c r="H244" s="5"/>
      <c r="I244" s="5"/>
      <c r="J244" s="5"/>
      <c r="K244" s="6"/>
      <c r="M244" s="1">
        <v>14</v>
      </c>
    </row>
    <row r="245" spans="1:13">
      <c r="A245" s="11">
        <v>45551</v>
      </c>
      <c r="B245" s="31" t="str">
        <f t="shared" si="16"/>
        <v>FORNECEDORES / PREST SERVIÇOS</v>
      </c>
      <c r="C245" s="39" t="s">
        <v>1</v>
      </c>
      <c r="D245" s="7"/>
      <c r="E245" s="8">
        <v>-3200</v>
      </c>
      <c r="F245" s="8"/>
      <c r="G245" s="8"/>
      <c r="H245" s="8"/>
      <c r="I245" s="8"/>
      <c r="J245" s="8"/>
      <c r="K245" s="8">
        <v>-3200</v>
      </c>
      <c r="M245" s="1">
        <v>14</v>
      </c>
    </row>
    <row r="246" spans="1:13">
      <c r="A246" s="11"/>
      <c r="B246" s="31">
        <f t="shared" si="16"/>
        <v>0</v>
      </c>
      <c r="C246" s="39" t="s">
        <v>71</v>
      </c>
      <c r="D246" s="7"/>
      <c r="E246" s="8"/>
      <c r="F246" s="8"/>
      <c r="G246" s="8"/>
      <c r="H246" s="8"/>
      <c r="I246" s="8"/>
      <c r="J246" s="8"/>
      <c r="K246" s="6"/>
      <c r="M246" s="1">
        <v>14</v>
      </c>
    </row>
    <row r="247" spans="1:13">
      <c r="A247" s="10">
        <v>45552</v>
      </c>
      <c r="B247" s="31" t="str">
        <f t="shared" si="16"/>
        <v>DESPESAS BANCARIAS</v>
      </c>
      <c r="C247" s="38" t="s">
        <v>18</v>
      </c>
      <c r="D247" s="4"/>
      <c r="E247" s="5">
        <v>-9</v>
      </c>
      <c r="F247" s="5"/>
      <c r="G247" s="5"/>
      <c r="H247" s="5">
        <v>-9</v>
      </c>
      <c r="I247" s="5"/>
      <c r="J247" s="5"/>
      <c r="K247" s="6"/>
      <c r="M247" s="1">
        <v>14</v>
      </c>
    </row>
    <row r="248" spans="1:13">
      <c r="A248" s="10"/>
      <c r="B248" s="31">
        <f t="shared" si="16"/>
        <v>0</v>
      </c>
      <c r="C248" s="38" t="s">
        <v>19</v>
      </c>
      <c r="D248" s="4"/>
      <c r="E248" s="5"/>
      <c r="F248" s="5"/>
      <c r="G248" s="5"/>
      <c r="H248" s="5"/>
      <c r="I248" s="5"/>
      <c r="J248" s="5"/>
      <c r="K248" s="6"/>
      <c r="M248" s="1">
        <v>14</v>
      </c>
    </row>
    <row r="249" spans="1:13">
      <c r="A249" s="11">
        <v>45554</v>
      </c>
      <c r="B249" s="31" t="str">
        <f t="shared" si="16"/>
        <v>DESPESAS BANCARIAS</v>
      </c>
      <c r="C249" s="39" t="s">
        <v>18</v>
      </c>
      <c r="D249" s="7"/>
      <c r="E249" s="8">
        <v>-9</v>
      </c>
      <c r="F249" s="8"/>
      <c r="G249" s="8"/>
      <c r="H249" s="8">
        <v>-9</v>
      </c>
      <c r="I249" s="8"/>
      <c r="J249" s="8"/>
      <c r="K249" s="6"/>
      <c r="M249" s="1">
        <v>14</v>
      </c>
    </row>
    <row r="250" spans="1:13">
      <c r="A250" s="11"/>
      <c r="B250" s="31">
        <f t="shared" si="16"/>
        <v>0</v>
      </c>
      <c r="C250" s="39" t="s">
        <v>19</v>
      </c>
      <c r="D250" s="7"/>
      <c r="E250" s="8"/>
      <c r="F250" s="8"/>
      <c r="G250" s="8"/>
      <c r="H250" s="8"/>
      <c r="I250" s="8"/>
      <c r="J250" s="8"/>
      <c r="K250" s="6"/>
      <c r="M250" s="1">
        <v>14</v>
      </c>
    </row>
    <row r="251" spans="1:13">
      <c r="A251" s="10">
        <v>45560</v>
      </c>
      <c r="B251" s="31" t="str">
        <f t="shared" si="16"/>
        <v>CARTÃO DE CREDITO</v>
      </c>
      <c r="C251" s="38" t="s">
        <v>14</v>
      </c>
      <c r="D251" s="4"/>
      <c r="E251" s="5">
        <v>-6170.19</v>
      </c>
      <c r="F251" s="5"/>
      <c r="G251" s="5"/>
      <c r="H251" s="5"/>
      <c r="I251" s="5">
        <v>-6170.19</v>
      </c>
      <c r="J251" s="5"/>
      <c r="K251" s="6"/>
      <c r="M251" s="1">
        <v>14</v>
      </c>
    </row>
    <row r="252" spans="1:13" s="19" customFormat="1">
      <c r="A252" s="25" t="s">
        <v>112</v>
      </c>
      <c r="B252" s="31">
        <v>0</v>
      </c>
      <c r="C252" s="41" t="s">
        <v>109</v>
      </c>
      <c r="D252" s="24">
        <f>D237</f>
        <v>0.04</v>
      </c>
      <c r="E252" s="24">
        <f>SUM(E237:E251)</f>
        <v>-20949.509999999998</v>
      </c>
      <c r="F252" s="24">
        <f t="shared" ref="F252:K252" si="20">SUM(F237:F251)</f>
        <v>0</v>
      </c>
      <c r="G252" s="24">
        <f t="shared" si="20"/>
        <v>0</v>
      </c>
      <c r="H252" s="24">
        <f t="shared" si="20"/>
        <v>-7079.3200000000006</v>
      </c>
      <c r="I252" s="24">
        <f t="shared" si="20"/>
        <v>-6170.19</v>
      </c>
      <c r="J252" s="24">
        <f t="shared" si="20"/>
        <v>0</v>
      </c>
      <c r="K252" s="24">
        <f t="shared" si="20"/>
        <v>-7700</v>
      </c>
      <c r="L252" s="1">
        <v>15</v>
      </c>
      <c r="M252" s="1">
        <v>15</v>
      </c>
    </row>
    <row r="253" spans="1:13">
      <c r="A253" s="11">
        <v>45567</v>
      </c>
      <c r="B253" s="31" t="str">
        <f t="shared" si="16"/>
        <v>DESPESAS BANCARIAS</v>
      </c>
      <c r="C253" s="39" t="s">
        <v>9</v>
      </c>
      <c r="D253" s="7"/>
      <c r="E253" s="8">
        <v>-1571.47</v>
      </c>
      <c r="F253" s="8"/>
      <c r="G253" s="8"/>
      <c r="H253" s="8">
        <v>-1571.47</v>
      </c>
      <c r="I253" s="8"/>
      <c r="J253" s="8"/>
      <c r="K253" s="6"/>
      <c r="M253" s="1">
        <v>15</v>
      </c>
    </row>
    <row r="254" spans="1:13">
      <c r="A254" s="11"/>
      <c r="B254" s="31">
        <f t="shared" si="16"/>
        <v>0</v>
      </c>
      <c r="C254" s="39" t="s">
        <v>61</v>
      </c>
      <c r="D254" s="7"/>
      <c r="E254" s="8"/>
      <c r="F254" s="8"/>
      <c r="G254" s="8"/>
      <c r="H254" s="8"/>
      <c r="I254" s="8"/>
      <c r="J254" s="8"/>
      <c r="K254" s="6"/>
      <c r="M254" s="1">
        <v>15</v>
      </c>
    </row>
    <row r="255" spans="1:13">
      <c r="A255" s="12"/>
      <c r="B255" s="31" t="str">
        <f t="shared" si="16"/>
        <v>DESPESAS BANCARIAS</v>
      </c>
      <c r="C255" s="38" t="s">
        <v>11</v>
      </c>
      <c r="D255" s="4"/>
      <c r="E255" s="5">
        <v>-82.95</v>
      </c>
      <c r="F255" s="5"/>
      <c r="G255" s="5"/>
      <c r="H255" s="5">
        <v>-82.95</v>
      </c>
      <c r="I255" s="5"/>
      <c r="J255" s="5"/>
      <c r="K255" s="6"/>
      <c r="M255" s="1">
        <v>15</v>
      </c>
    </row>
    <row r="256" spans="1:13">
      <c r="A256" s="11">
        <v>45569</v>
      </c>
      <c r="B256" s="31" t="str">
        <f t="shared" si="16"/>
        <v>DESPESAS BANCARIAS</v>
      </c>
      <c r="C256" s="39" t="s">
        <v>7</v>
      </c>
      <c r="D256" s="7"/>
      <c r="E256" s="8">
        <v>-2305.4299999999998</v>
      </c>
      <c r="F256" s="8"/>
      <c r="G256" s="8"/>
      <c r="H256" s="8">
        <v>-2305.4299999999998</v>
      </c>
      <c r="I256" s="8"/>
      <c r="J256" s="8"/>
      <c r="K256" s="6"/>
      <c r="M256" s="1">
        <v>15</v>
      </c>
    </row>
    <row r="257" spans="1:13">
      <c r="A257" s="11"/>
      <c r="B257" s="31">
        <f t="shared" si="16"/>
        <v>0</v>
      </c>
      <c r="C257" s="39" t="s">
        <v>72</v>
      </c>
      <c r="D257" s="7"/>
      <c r="E257" s="8"/>
      <c r="F257" s="8"/>
      <c r="G257" s="8"/>
      <c r="H257" s="8"/>
      <c r="I257" s="8"/>
      <c r="J257" s="8"/>
      <c r="K257" s="6"/>
      <c r="M257" s="1">
        <v>15</v>
      </c>
    </row>
    <row r="258" spans="1:13">
      <c r="A258" s="10">
        <v>45580</v>
      </c>
      <c r="B258" s="31" t="str">
        <f t="shared" si="16"/>
        <v>DESPESAS BANCARIAS</v>
      </c>
      <c r="C258" s="38" t="s">
        <v>18</v>
      </c>
      <c r="D258" s="4"/>
      <c r="E258" s="5">
        <v>-156.1</v>
      </c>
      <c r="F258" s="5"/>
      <c r="G258" s="5"/>
      <c r="H258" s="5">
        <v>-156.1</v>
      </c>
      <c r="I258" s="5"/>
      <c r="J258" s="5"/>
      <c r="K258" s="6"/>
      <c r="M258" s="1">
        <v>15</v>
      </c>
    </row>
    <row r="259" spans="1:13">
      <c r="A259" s="10"/>
      <c r="B259" s="31">
        <f t="shared" si="16"/>
        <v>0</v>
      </c>
      <c r="C259" s="38" t="s">
        <v>46</v>
      </c>
      <c r="D259" s="4"/>
      <c r="E259" s="5"/>
      <c r="F259" s="5"/>
      <c r="G259" s="5"/>
      <c r="H259" s="5"/>
      <c r="I259" s="5"/>
      <c r="J259" s="5"/>
      <c r="K259" s="6"/>
      <c r="M259" s="1">
        <v>15</v>
      </c>
    </row>
    <row r="260" spans="1:13">
      <c r="A260" s="13"/>
      <c r="B260" s="31" t="str">
        <f t="shared" si="16"/>
        <v>FORNECEDORES / PREST SERVIÇOS</v>
      </c>
      <c r="C260" s="39" t="s">
        <v>1</v>
      </c>
      <c r="D260" s="7"/>
      <c r="E260" s="8">
        <v>-4500</v>
      </c>
      <c r="F260" s="8"/>
      <c r="G260" s="8"/>
      <c r="H260" s="8"/>
      <c r="I260" s="8"/>
      <c r="J260" s="8"/>
      <c r="K260" s="8">
        <v>-4500</v>
      </c>
      <c r="M260" s="1">
        <v>15</v>
      </c>
    </row>
    <row r="261" spans="1:13">
      <c r="A261" s="13"/>
      <c r="B261" s="31">
        <f t="shared" ref="B261:B324" si="21">IF(F261&lt;&gt;0,F$2,IF(G261&lt;&gt;0,G$2,IF(H261&lt;&gt;0,H$2,IF(I261&lt;&gt;0,I$2,IF(J261&lt;&gt;0,J$2,IF(K261&lt;&gt;0,K$2,0))))))</f>
        <v>0</v>
      </c>
      <c r="C261" s="39" t="s">
        <v>73</v>
      </c>
      <c r="D261" s="7"/>
      <c r="E261" s="8"/>
      <c r="F261" s="8"/>
      <c r="G261" s="8"/>
      <c r="H261" s="8"/>
      <c r="I261" s="8"/>
      <c r="J261" s="8"/>
      <c r="K261" s="6"/>
      <c r="M261" s="1">
        <v>15</v>
      </c>
    </row>
    <row r="262" spans="1:13">
      <c r="A262" s="10">
        <v>45582</v>
      </c>
      <c r="B262" s="31" t="str">
        <f t="shared" si="21"/>
        <v>DESPESAS BANCARIAS</v>
      </c>
      <c r="C262" s="38" t="s">
        <v>18</v>
      </c>
      <c r="D262" s="4"/>
      <c r="E262" s="5">
        <v>-9</v>
      </c>
      <c r="F262" s="5"/>
      <c r="G262" s="5"/>
      <c r="H262" s="5">
        <v>-9</v>
      </c>
      <c r="I262" s="5"/>
      <c r="J262" s="5"/>
      <c r="K262" s="6"/>
      <c r="M262" s="1">
        <v>15</v>
      </c>
    </row>
    <row r="263" spans="1:13">
      <c r="A263" s="10"/>
      <c r="B263" s="31">
        <f t="shared" si="21"/>
        <v>0</v>
      </c>
      <c r="C263" s="38" t="s">
        <v>19</v>
      </c>
      <c r="D263" s="4"/>
      <c r="E263" s="5"/>
      <c r="F263" s="5"/>
      <c r="G263" s="5"/>
      <c r="H263" s="5"/>
      <c r="I263" s="5"/>
      <c r="J263" s="5"/>
      <c r="K263" s="6"/>
      <c r="M263" s="1">
        <v>15</v>
      </c>
    </row>
    <row r="264" spans="1:13">
      <c r="A264" s="11">
        <v>45583</v>
      </c>
      <c r="B264" s="31">
        <f t="shared" si="21"/>
        <v>0</v>
      </c>
      <c r="C264" s="39" t="s">
        <v>1</v>
      </c>
      <c r="D264" s="7">
        <v>32000</v>
      </c>
      <c r="E264" s="8"/>
      <c r="F264" s="8"/>
      <c r="G264" s="8"/>
      <c r="H264" s="8"/>
      <c r="I264" s="8"/>
      <c r="J264" s="8"/>
      <c r="K264" s="6"/>
      <c r="M264" s="1">
        <v>15</v>
      </c>
    </row>
    <row r="265" spans="1:13">
      <c r="A265" s="11"/>
      <c r="B265" s="31">
        <f t="shared" si="21"/>
        <v>0</v>
      </c>
      <c r="C265" s="39" t="s">
        <v>74</v>
      </c>
      <c r="D265" s="7"/>
      <c r="E265" s="8"/>
      <c r="F265" s="8"/>
      <c r="G265" s="8"/>
      <c r="H265" s="8"/>
      <c r="I265" s="8"/>
      <c r="J265" s="8"/>
      <c r="K265" s="6"/>
      <c r="M265" s="1">
        <v>15</v>
      </c>
    </row>
    <row r="266" spans="1:13">
      <c r="A266" s="10">
        <v>45590</v>
      </c>
      <c r="B266" s="31">
        <f t="shared" si="21"/>
        <v>0</v>
      </c>
      <c r="C266" s="38" t="s">
        <v>69</v>
      </c>
      <c r="D266" s="4">
        <v>0.1</v>
      </c>
      <c r="E266" s="5"/>
      <c r="F266" s="5"/>
      <c r="G266" s="5"/>
      <c r="H266" s="5"/>
      <c r="I266" s="5"/>
      <c r="J266" s="5"/>
      <c r="K266" s="6"/>
      <c r="M266" s="1">
        <v>15</v>
      </c>
    </row>
    <row r="267" spans="1:13">
      <c r="A267" s="13"/>
      <c r="B267" s="31" t="str">
        <f t="shared" si="21"/>
        <v>CARTÃO DE CREDITO</v>
      </c>
      <c r="C267" s="39" t="s">
        <v>14</v>
      </c>
      <c r="D267" s="7"/>
      <c r="E267" s="8">
        <v>-4628.51</v>
      </c>
      <c r="F267" s="8"/>
      <c r="G267" s="8"/>
      <c r="H267" s="8"/>
      <c r="I267" s="8">
        <v>-4628.51</v>
      </c>
      <c r="J267" s="8"/>
      <c r="K267" s="6"/>
      <c r="M267" s="1">
        <v>15</v>
      </c>
    </row>
    <row r="268" spans="1:13" s="19" customFormat="1">
      <c r="A268" s="23" t="s">
        <v>113</v>
      </c>
      <c r="B268" s="31">
        <v>0</v>
      </c>
      <c r="C268" s="41" t="s">
        <v>109</v>
      </c>
      <c r="D268" s="24">
        <f>D264+D266</f>
        <v>32000.1</v>
      </c>
      <c r="E268" s="24">
        <f>SUM(E253:E267)</f>
        <v>-13253.460000000001</v>
      </c>
      <c r="F268" s="24">
        <f t="shared" ref="F268:K268" si="22">SUM(F253:F267)</f>
        <v>0</v>
      </c>
      <c r="G268" s="24">
        <f t="shared" si="22"/>
        <v>0</v>
      </c>
      <c r="H268" s="24">
        <f t="shared" si="22"/>
        <v>-4124.95</v>
      </c>
      <c r="I268" s="24">
        <f t="shared" si="22"/>
        <v>-4628.51</v>
      </c>
      <c r="J268" s="24">
        <f t="shared" si="22"/>
        <v>0</v>
      </c>
      <c r="K268" s="24">
        <f t="shared" si="22"/>
        <v>-4500</v>
      </c>
      <c r="L268" s="1">
        <v>16</v>
      </c>
      <c r="M268" s="1">
        <v>16</v>
      </c>
    </row>
    <row r="269" spans="1:13">
      <c r="A269" s="10">
        <v>45600</v>
      </c>
      <c r="B269" s="31">
        <f t="shared" si="21"/>
        <v>0</v>
      </c>
      <c r="C269" s="38" t="s">
        <v>69</v>
      </c>
      <c r="D269" s="4">
        <v>0.02</v>
      </c>
      <c r="E269" s="5"/>
      <c r="F269" s="5"/>
      <c r="G269" s="5"/>
      <c r="H269" s="5"/>
      <c r="I269" s="5"/>
      <c r="J269" s="5"/>
      <c r="K269" s="6"/>
      <c r="M269" s="1">
        <v>16</v>
      </c>
    </row>
    <row r="270" spans="1:13">
      <c r="A270" s="13"/>
      <c r="B270" s="31" t="str">
        <f t="shared" si="21"/>
        <v>DESPESAS BANCARIAS</v>
      </c>
      <c r="C270" s="39" t="s">
        <v>7</v>
      </c>
      <c r="D270" s="7"/>
      <c r="E270" s="8">
        <v>-2324.9499999999998</v>
      </c>
      <c r="F270" s="8"/>
      <c r="G270" s="8"/>
      <c r="H270" s="8">
        <v>-2324.9499999999998</v>
      </c>
      <c r="I270" s="8"/>
      <c r="J270" s="8"/>
      <c r="K270" s="6"/>
      <c r="M270" s="1">
        <v>16</v>
      </c>
    </row>
    <row r="271" spans="1:13">
      <c r="A271" s="13"/>
      <c r="B271" s="31">
        <f t="shared" si="21"/>
        <v>0</v>
      </c>
      <c r="C271" s="39" t="s">
        <v>75</v>
      </c>
      <c r="D271" s="7"/>
      <c r="E271" s="8"/>
      <c r="F271" s="8"/>
      <c r="G271" s="8"/>
      <c r="H271" s="8"/>
      <c r="I271" s="8"/>
      <c r="J271" s="8"/>
      <c r="K271" s="6"/>
      <c r="M271" s="1">
        <v>16</v>
      </c>
    </row>
    <row r="272" spans="1:13">
      <c r="A272" s="12"/>
      <c r="B272" s="31" t="str">
        <f t="shared" si="21"/>
        <v>DESPESAS BANCARIAS</v>
      </c>
      <c r="C272" s="38" t="s">
        <v>9</v>
      </c>
      <c r="D272" s="4"/>
      <c r="E272" s="5">
        <v>-2151.2600000000002</v>
      </c>
      <c r="F272" s="5"/>
      <c r="G272" s="5"/>
      <c r="H272" s="5">
        <v>-2151.2600000000002</v>
      </c>
      <c r="I272" s="5"/>
      <c r="J272" s="5"/>
      <c r="K272" s="6"/>
      <c r="M272" s="1">
        <v>16</v>
      </c>
    </row>
    <row r="273" spans="1:13">
      <c r="A273" s="12"/>
      <c r="B273" s="31">
        <f t="shared" si="21"/>
        <v>0</v>
      </c>
      <c r="C273" s="38" t="s">
        <v>61</v>
      </c>
      <c r="D273" s="4"/>
      <c r="E273" s="5"/>
      <c r="F273" s="5"/>
      <c r="G273" s="5"/>
      <c r="H273" s="5"/>
      <c r="I273" s="5"/>
      <c r="J273" s="5"/>
      <c r="K273" s="6"/>
      <c r="M273" s="1">
        <v>16</v>
      </c>
    </row>
    <row r="274" spans="1:13">
      <c r="A274" s="13"/>
      <c r="B274" s="31" t="str">
        <f t="shared" si="21"/>
        <v>DESPESAS BANCARIAS</v>
      </c>
      <c r="C274" s="39" t="s">
        <v>11</v>
      </c>
      <c r="D274" s="7"/>
      <c r="E274" s="8">
        <v>-48.71</v>
      </c>
      <c r="F274" s="8"/>
      <c r="G274" s="8"/>
      <c r="H274" s="8">
        <v>-48.71</v>
      </c>
      <c r="I274" s="8"/>
      <c r="J274" s="8"/>
      <c r="K274" s="6"/>
      <c r="M274" s="1">
        <v>16</v>
      </c>
    </row>
    <row r="275" spans="1:13">
      <c r="A275" s="10">
        <v>45610</v>
      </c>
      <c r="B275" s="31" t="str">
        <f t="shared" si="21"/>
        <v>DESPESAS BANCARIAS</v>
      </c>
      <c r="C275" s="38" t="s">
        <v>18</v>
      </c>
      <c r="D275" s="4"/>
      <c r="E275" s="5">
        <v>-156.1</v>
      </c>
      <c r="F275" s="5"/>
      <c r="G275" s="5"/>
      <c r="H275" s="5">
        <v>-156.1</v>
      </c>
      <c r="I275" s="5"/>
      <c r="J275" s="5"/>
      <c r="K275" s="6"/>
      <c r="M275" s="1">
        <v>16</v>
      </c>
    </row>
    <row r="276" spans="1:13">
      <c r="A276" s="10"/>
      <c r="B276" s="31">
        <f t="shared" si="21"/>
        <v>0</v>
      </c>
      <c r="C276" s="38" t="s">
        <v>46</v>
      </c>
      <c r="D276" s="4"/>
      <c r="E276" s="5"/>
      <c r="F276" s="5"/>
      <c r="G276" s="5"/>
      <c r="H276" s="5"/>
      <c r="I276" s="5"/>
      <c r="J276" s="5"/>
      <c r="K276" s="6"/>
      <c r="M276" s="1">
        <v>16</v>
      </c>
    </row>
    <row r="277" spans="1:13">
      <c r="A277" s="11">
        <v>45614</v>
      </c>
      <c r="B277" s="31" t="str">
        <f t="shared" si="21"/>
        <v>FORNECEDORES / PREST SERVIÇOS</v>
      </c>
      <c r="C277" s="39" t="s">
        <v>1</v>
      </c>
      <c r="D277" s="7"/>
      <c r="E277" s="8">
        <v>-4500</v>
      </c>
      <c r="F277" s="8"/>
      <c r="G277" s="8"/>
      <c r="H277" s="8"/>
      <c r="I277" s="8"/>
      <c r="J277" s="8"/>
      <c r="K277" s="8">
        <v>-4500</v>
      </c>
      <c r="M277" s="1">
        <v>16</v>
      </c>
    </row>
    <row r="278" spans="1:13">
      <c r="A278" s="11"/>
      <c r="B278" s="31">
        <f t="shared" si="21"/>
        <v>0</v>
      </c>
      <c r="C278" s="39" t="s">
        <v>76</v>
      </c>
      <c r="D278" s="7"/>
      <c r="E278" s="8"/>
      <c r="F278" s="8"/>
      <c r="G278" s="8"/>
      <c r="H278" s="8"/>
      <c r="I278" s="8"/>
      <c r="J278" s="8"/>
      <c r="K278" s="6"/>
      <c r="M278" s="1">
        <v>16</v>
      </c>
    </row>
    <row r="279" spans="1:13">
      <c r="A279" s="10">
        <v>45617</v>
      </c>
      <c r="B279" s="31" t="str">
        <f t="shared" si="21"/>
        <v>DESPESAS BANCARIAS</v>
      </c>
      <c r="C279" s="38" t="s">
        <v>18</v>
      </c>
      <c r="D279" s="4"/>
      <c r="E279" s="5">
        <v>-9</v>
      </c>
      <c r="F279" s="5"/>
      <c r="G279" s="5"/>
      <c r="H279" s="5">
        <v>-9</v>
      </c>
      <c r="I279" s="5"/>
      <c r="J279" s="5"/>
      <c r="K279" s="6"/>
      <c r="M279" s="1">
        <v>16</v>
      </c>
    </row>
    <row r="280" spans="1:13">
      <c r="A280" s="10"/>
      <c r="B280" s="31">
        <f t="shared" si="21"/>
        <v>0</v>
      </c>
      <c r="C280" s="38" t="s">
        <v>19</v>
      </c>
      <c r="D280" s="4"/>
      <c r="E280" s="5"/>
      <c r="F280" s="5"/>
      <c r="G280" s="5"/>
      <c r="H280" s="5"/>
      <c r="I280" s="5"/>
      <c r="J280" s="5"/>
      <c r="K280" s="6"/>
      <c r="M280" s="1">
        <v>16</v>
      </c>
    </row>
    <row r="281" spans="1:13">
      <c r="A281" s="11">
        <v>45621</v>
      </c>
      <c r="B281" s="31" t="str">
        <f t="shared" si="21"/>
        <v>CARTÃO DE CREDITO</v>
      </c>
      <c r="C281" s="39" t="s">
        <v>14</v>
      </c>
      <c r="D281" s="7"/>
      <c r="E281" s="8">
        <v>-5004.07</v>
      </c>
      <c r="F281" s="8"/>
      <c r="G281" s="8"/>
      <c r="H281" s="8"/>
      <c r="I281" s="8">
        <v>-5004.07</v>
      </c>
      <c r="J281" s="8"/>
      <c r="K281" s="6"/>
      <c r="M281" s="1">
        <v>16</v>
      </c>
    </row>
    <row r="282" spans="1:13" s="19" customFormat="1">
      <c r="A282" s="25" t="s">
        <v>114</v>
      </c>
      <c r="B282" s="31">
        <v>0</v>
      </c>
      <c r="C282" s="41" t="s">
        <v>109</v>
      </c>
      <c r="D282" s="24">
        <f>D269</f>
        <v>0.02</v>
      </c>
      <c r="E282" s="24">
        <f>SUM(E269:E281)</f>
        <v>-14194.09</v>
      </c>
      <c r="F282" s="24">
        <f t="shared" ref="F282:K282" si="23">SUM(F269:F281)</f>
        <v>0</v>
      </c>
      <c r="G282" s="24">
        <f t="shared" si="23"/>
        <v>0</v>
      </c>
      <c r="H282" s="24">
        <f t="shared" si="23"/>
        <v>-4690.0200000000004</v>
      </c>
      <c r="I282" s="24">
        <f t="shared" si="23"/>
        <v>-5004.07</v>
      </c>
      <c r="J282" s="24">
        <f t="shared" si="23"/>
        <v>0</v>
      </c>
      <c r="K282" s="24">
        <f t="shared" si="23"/>
        <v>-4500</v>
      </c>
      <c r="L282" s="1">
        <v>17</v>
      </c>
      <c r="M282" s="1">
        <v>17</v>
      </c>
    </row>
    <row r="283" spans="1:13">
      <c r="A283" s="10">
        <v>45628</v>
      </c>
      <c r="B283" s="31" t="str">
        <f t="shared" si="21"/>
        <v>DESPESAS BANCARIAS</v>
      </c>
      <c r="C283" s="38" t="s">
        <v>9</v>
      </c>
      <c r="D283" s="4"/>
      <c r="E283" s="5">
        <v>-942.03</v>
      </c>
      <c r="F283" s="5"/>
      <c r="G283" s="5"/>
      <c r="H283" s="5">
        <v>-942.03</v>
      </c>
      <c r="I283" s="5"/>
      <c r="J283" s="5"/>
      <c r="K283" s="6"/>
      <c r="M283" s="1">
        <v>17</v>
      </c>
    </row>
    <row r="284" spans="1:13">
      <c r="A284" s="10"/>
      <c r="B284" s="31">
        <f t="shared" si="21"/>
        <v>0</v>
      </c>
      <c r="C284" s="38" t="s">
        <v>77</v>
      </c>
      <c r="D284" s="4"/>
      <c r="E284" s="5"/>
      <c r="F284" s="5"/>
      <c r="G284" s="5"/>
      <c r="H284" s="5"/>
      <c r="I284" s="5"/>
      <c r="J284" s="5"/>
      <c r="K284" s="6"/>
      <c r="M284" s="1">
        <v>17</v>
      </c>
    </row>
    <row r="285" spans="1:13">
      <c r="A285" s="11">
        <v>45629</v>
      </c>
      <c r="B285" s="31" t="str">
        <f t="shared" si="21"/>
        <v>DESPESAS BANCARIAS</v>
      </c>
      <c r="C285" s="39" t="s">
        <v>11</v>
      </c>
      <c r="D285" s="7"/>
      <c r="E285" s="8">
        <v>-61.9</v>
      </c>
      <c r="F285" s="8"/>
      <c r="G285" s="8"/>
      <c r="H285" s="8">
        <v>-61.9</v>
      </c>
      <c r="I285" s="8"/>
      <c r="J285" s="8"/>
      <c r="K285" s="6"/>
      <c r="M285" s="1">
        <v>17</v>
      </c>
    </row>
    <row r="286" spans="1:13">
      <c r="A286" s="10">
        <v>45630</v>
      </c>
      <c r="B286" s="31" t="str">
        <f t="shared" si="21"/>
        <v>DESPESAS BANCARIAS</v>
      </c>
      <c r="C286" s="38" t="s">
        <v>7</v>
      </c>
      <c r="D286" s="4"/>
      <c r="E286" s="5">
        <v>-2344.41</v>
      </c>
      <c r="F286" s="5"/>
      <c r="G286" s="5"/>
      <c r="H286" s="5">
        <v>-2344.41</v>
      </c>
      <c r="I286" s="5"/>
      <c r="J286" s="5"/>
      <c r="K286" s="6"/>
      <c r="M286" s="1">
        <v>17</v>
      </c>
    </row>
    <row r="287" spans="1:13">
      <c r="A287" s="10"/>
      <c r="B287" s="31">
        <f t="shared" si="21"/>
        <v>0</v>
      </c>
      <c r="C287" s="38" t="s">
        <v>78</v>
      </c>
      <c r="D287" s="4"/>
      <c r="E287" s="5"/>
      <c r="F287" s="5"/>
      <c r="G287" s="5"/>
      <c r="H287" s="5"/>
      <c r="I287" s="5"/>
      <c r="J287" s="5"/>
      <c r="K287" s="6"/>
      <c r="M287" s="1">
        <v>17</v>
      </c>
    </row>
    <row r="288" spans="1:13">
      <c r="A288" s="11">
        <v>45639</v>
      </c>
      <c r="B288" s="31" t="str">
        <f t="shared" si="21"/>
        <v>DESPESAS BANCARIAS</v>
      </c>
      <c r="C288" s="39" t="s">
        <v>18</v>
      </c>
      <c r="D288" s="7"/>
      <c r="E288" s="8">
        <v>-171.7</v>
      </c>
      <c r="F288" s="8"/>
      <c r="G288" s="8"/>
      <c r="H288" s="8">
        <v>-171.7</v>
      </c>
      <c r="I288" s="8"/>
      <c r="J288" s="8"/>
      <c r="K288" s="6"/>
      <c r="M288" s="1">
        <v>17</v>
      </c>
    </row>
    <row r="289" spans="1:13">
      <c r="A289" s="11"/>
      <c r="B289" s="31">
        <f t="shared" si="21"/>
        <v>0</v>
      </c>
      <c r="C289" s="39" t="s">
        <v>46</v>
      </c>
      <c r="D289" s="7"/>
      <c r="E289" s="8"/>
      <c r="F289" s="8"/>
      <c r="G289" s="8"/>
      <c r="H289" s="8"/>
      <c r="I289" s="8"/>
      <c r="J289" s="8"/>
      <c r="K289" s="6"/>
      <c r="M289" s="1">
        <v>17</v>
      </c>
    </row>
    <row r="290" spans="1:13">
      <c r="A290" s="12"/>
      <c r="B290" s="31" t="str">
        <f t="shared" si="21"/>
        <v>FORNECEDORES / PREST SERVIÇOS</v>
      </c>
      <c r="C290" s="38" t="s">
        <v>1</v>
      </c>
      <c r="D290" s="4"/>
      <c r="E290" s="5">
        <v>-4500</v>
      </c>
      <c r="F290" s="5"/>
      <c r="G290" s="5"/>
      <c r="H290" s="5"/>
      <c r="I290" s="5"/>
      <c r="J290" s="5"/>
      <c r="K290" s="5">
        <v>-4500</v>
      </c>
      <c r="M290" s="1">
        <v>17</v>
      </c>
    </row>
    <row r="291" spans="1:13">
      <c r="A291" s="12"/>
      <c r="B291" s="31">
        <f t="shared" si="21"/>
        <v>0</v>
      </c>
      <c r="C291" s="38" t="s">
        <v>79</v>
      </c>
      <c r="D291" s="4"/>
      <c r="E291" s="5"/>
      <c r="F291" s="5"/>
      <c r="G291" s="5"/>
      <c r="H291" s="5"/>
      <c r="I291" s="5"/>
      <c r="J291" s="5"/>
      <c r="K291" s="6"/>
      <c r="M291" s="1">
        <v>17</v>
      </c>
    </row>
    <row r="292" spans="1:13">
      <c r="A292" s="11">
        <v>45643</v>
      </c>
      <c r="B292" s="31" t="str">
        <f t="shared" si="21"/>
        <v>DESPESAS BANCARIAS</v>
      </c>
      <c r="C292" s="39" t="s">
        <v>18</v>
      </c>
      <c r="D292" s="7"/>
      <c r="E292" s="8">
        <v>-9</v>
      </c>
      <c r="F292" s="8"/>
      <c r="G292" s="8"/>
      <c r="H292" s="8">
        <v>-9</v>
      </c>
      <c r="I292" s="8"/>
      <c r="J292" s="8"/>
      <c r="K292" s="6"/>
      <c r="M292" s="1">
        <v>17</v>
      </c>
    </row>
    <row r="293" spans="1:13">
      <c r="A293" s="11"/>
      <c r="B293" s="31">
        <f t="shared" si="21"/>
        <v>0</v>
      </c>
      <c r="C293" s="39" t="s">
        <v>19</v>
      </c>
      <c r="D293" s="7"/>
      <c r="E293" s="8"/>
      <c r="F293" s="8"/>
      <c r="G293" s="8"/>
      <c r="H293" s="8"/>
      <c r="I293" s="8"/>
      <c r="J293" s="8"/>
      <c r="K293" s="6"/>
      <c r="M293" s="1">
        <v>17</v>
      </c>
    </row>
    <row r="294" spans="1:13">
      <c r="A294" s="10">
        <v>45652</v>
      </c>
      <c r="B294" s="31" t="str">
        <f t="shared" si="21"/>
        <v>CARTÃO DE CREDITO</v>
      </c>
      <c r="C294" s="38" t="s">
        <v>14</v>
      </c>
      <c r="D294" s="4"/>
      <c r="E294" s="5">
        <v>-4917.1899999999996</v>
      </c>
      <c r="F294" s="5"/>
      <c r="G294" s="5"/>
      <c r="H294" s="5"/>
      <c r="I294" s="5">
        <v>-4917.1899999999996</v>
      </c>
      <c r="J294" s="5"/>
      <c r="K294" s="6"/>
      <c r="M294" s="1">
        <v>17</v>
      </c>
    </row>
    <row r="295" spans="1:13" s="19" customFormat="1">
      <c r="A295" s="25" t="s">
        <v>115</v>
      </c>
      <c r="B295" s="31">
        <v>0</v>
      </c>
      <c r="C295" s="41" t="s">
        <v>109</v>
      </c>
      <c r="D295" s="24">
        <v>0</v>
      </c>
      <c r="E295" s="24">
        <f>SUM(E283:E294)</f>
        <v>-12946.23</v>
      </c>
      <c r="F295" s="24">
        <f t="shared" ref="F295:K295" si="24">SUM(F283:F294)</f>
        <v>0</v>
      </c>
      <c r="G295" s="24">
        <f t="shared" si="24"/>
        <v>0</v>
      </c>
      <c r="H295" s="24">
        <f t="shared" si="24"/>
        <v>-3529.0399999999995</v>
      </c>
      <c r="I295" s="24">
        <f t="shared" si="24"/>
        <v>-4917.1899999999996</v>
      </c>
      <c r="J295" s="24">
        <f t="shared" si="24"/>
        <v>0</v>
      </c>
      <c r="K295" s="24">
        <f t="shared" si="24"/>
        <v>-4500</v>
      </c>
      <c r="L295" s="1">
        <v>18</v>
      </c>
      <c r="M295" s="1">
        <v>18</v>
      </c>
    </row>
    <row r="296" spans="1:13">
      <c r="A296" s="11">
        <v>45659</v>
      </c>
      <c r="B296" s="31" t="str">
        <f t="shared" si="21"/>
        <v>DESPESAS BANCARIAS</v>
      </c>
      <c r="C296" s="39" t="s">
        <v>9</v>
      </c>
      <c r="D296" s="7"/>
      <c r="E296" s="8">
        <v>-3481.59</v>
      </c>
      <c r="F296" s="8"/>
      <c r="G296" s="8"/>
      <c r="H296" s="8">
        <v>-3481.59</v>
      </c>
      <c r="I296" s="8"/>
      <c r="J296" s="8"/>
      <c r="K296" s="6"/>
      <c r="M296" s="1">
        <v>18</v>
      </c>
    </row>
    <row r="297" spans="1:13">
      <c r="A297" s="11"/>
      <c r="B297" s="31">
        <f t="shared" si="21"/>
        <v>0</v>
      </c>
      <c r="C297" s="39" t="s">
        <v>77</v>
      </c>
      <c r="D297" s="7"/>
      <c r="E297" s="8"/>
      <c r="F297" s="8"/>
      <c r="G297" s="8"/>
      <c r="H297" s="8"/>
      <c r="I297" s="8"/>
      <c r="J297" s="8"/>
      <c r="K297" s="6"/>
      <c r="M297" s="1">
        <v>18</v>
      </c>
    </row>
    <row r="298" spans="1:13">
      <c r="A298" s="10">
        <v>45660</v>
      </c>
      <c r="B298" s="31" t="str">
        <f t="shared" si="21"/>
        <v>DESPESAS BANCARIAS</v>
      </c>
      <c r="C298" s="38" t="s">
        <v>11</v>
      </c>
      <c r="D298" s="4"/>
      <c r="E298" s="5">
        <v>-75.819999999999993</v>
      </c>
      <c r="F298" s="5"/>
      <c r="G298" s="5"/>
      <c r="H298" s="5">
        <v>-75.819999999999993</v>
      </c>
      <c r="I298" s="5"/>
      <c r="J298" s="5"/>
      <c r="K298" s="6"/>
      <c r="M298" s="1">
        <v>18</v>
      </c>
    </row>
    <row r="299" spans="1:13">
      <c r="A299" s="11">
        <v>45663</v>
      </c>
      <c r="B299" s="31" t="str">
        <f t="shared" si="21"/>
        <v>DESPESAS BANCARIAS</v>
      </c>
      <c r="C299" s="39" t="s">
        <v>7</v>
      </c>
      <c r="D299" s="7"/>
      <c r="E299" s="8">
        <v>-2366.41</v>
      </c>
      <c r="F299" s="8"/>
      <c r="G299" s="8"/>
      <c r="H299" s="8">
        <v>-2366.41</v>
      </c>
      <c r="I299" s="8"/>
      <c r="J299" s="8"/>
      <c r="K299" s="6"/>
      <c r="M299" s="1">
        <v>18</v>
      </c>
    </row>
    <row r="300" spans="1:13">
      <c r="A300" s="11"/>
      <c r="B300" s="31">
        <f t="shared" si="21"/>
        <v>0</v>
      </c>
      <c r="C300" s="39" t="s">
        <v>80</v>
      </c>
      <c r="D300" s="7"/>
      <c r="E300" s="8"/>
      <c r="F300" s="8"/>
      <c r="G300" s="8"/>
      <c r="H300" s="8"/>
      <c r="I300" s="8"/>
      <c r="J300" s="8"/>
      <c r="K300" s="6"/>
      <c r="M300" s="1">
        <v>18</v>
      </c>
    </row>
    <row r="301" spans="1:13">
      <c r="A301" s="10">
        <v>45672</v>
      </c>
      <c r="B301" s="31" t="str">
        <f t="shared" si="21"/>
        <v>DESPESAS BANCARIAS</v>
      </c>
      <c r="C301" s="38" t="s">
        <v>18</v>
      </c>
      <c r="D301" s="4"/>
      <c r="E301" s="5">
        <v>-171.7</v>
      </c>
      <c r="F301" s="5"/>
      <c r="G301" s="5"/>
      <c r="H301" s="5">
        <v>-171.7</v>
      </c>
      <c r="I301" s="5"/>
      <c r="J301" s="5"/>
      <c r="K301" s="6"/>
      <c r="M301" s="1">
        <v>18</v>
      </c>
    </row>
    <row r="302" spans="1:13">
      <c r="A302" s="10"/>
      <c r="B302" s="31">
        <f t="shared" si="21"/>
        <v>0</v>
      </c>
      <c r="C302" s="38" t="s">
        <v>46</v>
      </c>
      <c r="D302" s="4"/>
      <c r="E302" s="5"/>
      <c r="F302" s="5"/>
      <c r="G302" s="5"/>
      <c r="H302" s="5"/>
      <c r="I302" s="5"/>
      <c r="J302" s="5"/>
      <c r="K302" s="6"/>
      <c r="M302" s="1">
        <v>18</v>
      </c>
    </row>
    <row r="303" spans="1:13">
      <c r="A303" s="11">
        <v>45684</v>
      </c>
      <c r="B303" s="31" t="str">
        <f t="shared" si="21"/>
        <v>CARTÃO DE CREDITO</v>
      </c>
      <c r="C303" s="39" t="s">
        <v>14</v>
      </c>
      <c r="D303" s="7"/>
      <c r="E303" s="8">
        <v>-5530.94</v>
      </c>
      <c r="F303" s="8"/>
      <c r="G303" s="8"/>
      <c r="H303" s="8"/>
      <c r="I303" s="8">
        <v>-5530.94</v>
      </c>
      <c r="J303" s="8"/>
      <c r="K303" s="6"/>
      <c r="M303" s="1">
        <v>18</v>
      </c>
    </row>
    <row r="304" spans="1:13" s="19" customFormat="1">
      <c r="A304" s="25" t="s">
        <v>116</v>
      </c>
      <c r="B304" s="31">
        <v>0</v>
      </c>
      <c r="C304" s="41" t="s">
        <v>109</v>
      </c>
      <c r="D304" s="24"/>
      <c r="E304" s="24">
        <f>SUM(E296:E303)</f>
        <v>-11626.46</v>
      </c>
      <c r="F304" s="24">
        <f t="shared" ref="F304:K304" si="25">SUM(F296:F303)</f>
        <v>0</v>
      </c>
      <c r="G304" s="24">
        <f t="shared" si="25"/>
        <v>0</v>
      </c>
      <c r="H304" s="24">
        <f t="shared" si="25"/>
        <v>-6095.5199999999995</v>
      </c>
      <c r="I304" s="24">
        <f t="shared" si="25"/>
        <v>-5530.94</v>
      </c>
      <c r="J304" s="24">
        <f t="shared" si="25"/>
        <v>0</v>
      </c>
      <c r="K304" s="24">
        <f t="shared" si="25"/>
        <v>0</v>
      </c>
      <c r="L304" s="1">
        <v>19</v>
      </c>
      <c r="M304" s="1">
        <v>19</v>
      </c>
    </row>
    <row r="305" spans="1:13">
      <c r="A305" s="10">
        <v>45691</v>
      </c>
      <c r="B305" s="31" t="str">
        <f t="shared" si="21"/>
        <v>DESPESAS BANCARIAS</v>
      </c>
      <c r="C305" s="38" t="s">
        <v>9</v>
      </c>
      <c r="D305" s="4"/>
      <c r="E305" s="5">
        <v>-5497.53</v>
      </c>
      <c r="F305" s="5"/>
      <c r="G305" s="5"/>
      <c r="H305" s="5">
        <v>-5497.53</v>
      </c>
      <c r="I305" s="5"/>
      <c r="J305" s="5"/>
      <c r="K305" s="6"/>
      <c r="M305" s="1">
        <v>19</v>
      </c>
    </row>
    <row r="306" spans="1:13">
      <c r="A306" s="10"/>
      <c r="B306" s="31">
        <f t="shared" si="21"/>
        <v>0</v>
      </c>
      <c r="C306" s="38" t="s">
        <v>77</v>
      </c>
      <c r="D306" s="4"/>
      <c r="E306" s="5"/>
      <c r="F306" s="5"/>
      <c r="G306" s="5"/>
      <c r="H306" s="5"/>
      <c r="I306" s="5"/>
      <c r="J306" s="5"/>
      <c r="K306" s="6"/>
      <c r="M306" s="1">
        <v>19</v>
      </c>
    </row>
    <row r="307" spans="1:13">
      <c r="A307" s="11">
        <v>45692</v>
      </c>
      <c r="B307" s="31" t="str">
        <f t="shared" si="21"/>
        <v>DESPESAS BANCARIAS</v>
      </c>
      <c r="C307" s="39" t="s">
        <v>7</v>
      </c>
      <c r="D307" s="7"/>
      <c r="E307" s="8">
        <v>-2389.38</v>
      </c>
      <c r="F307" s="8"/>
      <c r="G307" s="8"/>
      <c r="H307" s="8">
        <v>-2389.38</v>
      </c>
      <c r="I307" s="8"/>
      <c r="J307" s="8"/>
      <c r="K307" s="6"/>
      <c r="M307" s="1">
        <v>19</v>
      </c>
    </row>
    <row r="308" spans="1:13">
      <c r="A308" s="11"/>
      <c r="B308" s="31">
        <f t="shared" si="21"/>
        <v>0</v>
      </c>
      <c r="C308" s="39" t="s">
        <v>81</v>
      </c>
      <c r="D308" s="7"/>
      <c r="E308" s="8"/>
      <c r="F308" s="8"/>
      <c r="G308" s="8"/>
      <c r="H308" s="8"/>
      <c r="I308" s="8"/>
      <c r="J308" s="8"/>
      <c r="K308" s="6"/>
      <c r="M308" s="1">
        <v>19</v>
      </c>
    </row>
    <row r="309" spans="1:13">
      <c r="A309" s="12"/>
      <c r="B309" s="31" t="str">
        <f t="shared" si="21"/>
        <v>DESPESAS BANCARIAS</v>
      </c>
      <c r="C309" s="38" t="s">
        <v>11</v>
      </c>
      <c r="D309" s="4"/>
      <c r="E309" s="5">
        <v>-86.62</v>
      </c>
      <c r="F309" s="5"/>
      <c r="G309" s="5"/>
      <c r="H309" s="5">
        <v>-86.62</v>
      </c>
      <c r="I309" s="5"/>
      <c r="J309" s="5"/>
      <c r="K309" s="6"/>
      <c r="M309" s="1">
        <v>19</v>
      </c>
    </row>
    <row r="310" spans="1:13">
      <c r="A310" s="11">
        <v>45702</v>
      </c>
      <c r="B310" s="31" t="str">
        <f t="shared" si="21"/>
        <v>DESPESAS BANCARIAS</v>
      </c>
      <c r="C310" s="39" t="s">
        <v>18</v>
      </c>
      <c r="D310" s="7"/>
      <c r="E310" s="8">
        <v>-171.7</v>
      </c>
      <c r="F310" s="8"/>
      <c r="G310" s="8"/>
      <c r="H310" s="8">
        <v>-171.7</v>
      </c>
      <c r="I310" s="8"/>
      <c r="J310" s="8"/>
      <c r="K310" s="6"/>
      <c r="M310" s="1">
        <v>19</v>
      </c>
    </row>
    <row r="311" spans="1:13">
      <c r="A311" s="11"/>
      <c r="B311" s="31">
        <f t="shared" si="21"/>
        <v>0</v>
      </c>
      <c r="C311" s="39" t="s">
        <v>46</v>
      </c>
      <c r="D311" s="7"/>
      <c r="E311" s="8"/>
      <c r="F311" s="8"/>
      <c r="G311" s="8"/>
      <c r="H311" s="8"/>
      <c r="I311" s="8"/>
      <c r="J311" s="8"/>
      <c r="K311" s="6"/>
      <c r="M311" s="1">
        <v>19</v>
      </c>
    </row>
    <row r="312" spans="1:13">
      <c r="A312" s="10">
        <v>45705</v>
      </c>
      <c r="B312" s="31">
        <f t="shared" si="21"/>
        <v>0</v>
      </c>
      <c r="C312" s="38" t="s">
        <v>1</v>
      </c>
      <c r="D312" s="4">
        <v>4500</v>
      </c>
      <c r="E312" s="5"/>
      <c r="F312" s="5"/>
      <c r="G312" s="5"/>
      <c r="H312" s="5"/>
      <c r="I312" s="5"/>
      <c r="J312" s="5"/>
      <c r="K312" s="6"/>
      <c r="M312" s="1">
        <v>19</v>
      </c>
    </row>
    <row r="313" spans="1:13">
      <c r="A313" s="10"/>
      <c r="B313" s="31">
        <f t="shared" si="21"/>
        <v>0</v>
      </c>
      <c r="C313" s="38" t="s">
        <v>82</v>
      </c>
      <c r="D313" s="4"/>
      <c r="E313" s="5"/>
      <c r="F313" s="5"/>
      <c r="G313" s="5"/>
      <c r="H313" s="5"/>
      <c r="I313" s="5"/>
      <c r="J313" s="5"/>
      <c r="K313" s="6"/>
      <c r="M313" s="1">
        <v>19</v>
      </c>
    </row>
    <row r="314" spans="1:13">
      <c r="A314" s="13"/>
      <c r="B314" s="31" t="str">
        <f t="shared" si="21"/>
        <v>FORNECEDORES / PREST SERVIÇOS</v>
      </c>
      <c r="C314" s="39" t="s">
        <v>1</v>
      </c>
      <c r="D314" s="7"/>
      <c r="E314" s="8">
        <v>-4500</v>
      </c>
      <c r="F314" s="8"/>
      <c r="G314" s="8"/>
      <c r="H314" s="8"/>
      <c r="I314" s="8"/>
      <c r="J314" s="8"/>
      <c r="K314" s="8">
        <v>-4500</v>
      </c>
      <c r="M314" s="1">
        <v>19</v>
      </c>
    </row>
    <row r="315" spans="1:13">
      <c r="A315" s="13"/>
      <c r="B315" s="31">
        <f t="shared" si="21"/>
        <v>0</v>
      </c>
      <c r="C315" s="39" t="s">
        <v>83</v>
      </c>
      <c r="D315" s="7"/>
      <c r="E315" s="8"/>
      <c r="F315" s="8"/>
      <c r="G315" s="8"/>
      <c r="H315" s="8"/>
      <c r="I315" s="8"/>
      <c r="J315" s="8"/>
      <c r="K315" s="6"/>
      <c r="M315" s="1">
        <v>19</v>
      </c>
    </row>
    <row r="316" spans="1:13">
      <c r="A316" s="10">
        <v>45707</v>
      </c>
      <c r="B316" s="31" t="str">
        <f t="shared" si="21"/>
        <v>DESPESAS BANCARIAS</v>
      </c>
      <c r="C316" s="38" t="s">
        <v>18</v>
      </c>
      <c r="D316" s="4"/>
      <c r="E316" s="5">
        <v>-9</v>
      </c>
      <c r="F316" s="5"/>
      <c r="G316" s="5"/>
      <c r="H316" s="5">
        <v>-9</v>
      </c>
      <c r="I316" s="5"/>
      <c r="J316" s="5"/>
      <c r="K316" s="6"/>
      <c r="M316" s="1">
        <v>19</v>
      </c>
    </row>
    <row r="317" spans="1:13">
      <c r="A317" s="10"/>
      <c r="B317" s="31">
        <f t="shared" si="21"/>
        <v>0</v>
      </c>
      <c r="C317" s="38" t="s">
        <v>19</v>
      </c>
      <c r="D317" s="4"/>
      <c r="E317" s="5"/>
      <c r="F317" s="5"/>
      <c r="G317" s="5"/>
      <c r="H317" s="5"/>
      <c r="I317" s="5"/>
      <c r="J317" s="5"/>
      <c r="K317" s="6"/>
      <c r="M317" s="1">
        <v>19</v>
      </c>
    </row>
    <row r="318" spans="1:13">
      <c r="A318" s="13"/>
      <c r="B318" s="31" t="str">
        <f t="shared" si="21"/>
        <v>FORNECEDORES / PREST SERVIÇOS</v>
      </c>
      <c r="C318" s="39" t="s">
        <v>1</v>
      </c>
      <c r="D318" s="7"/>
      <c r="E318" s="8">
        <v>-270</v>
      </c>
      <c r="F318" s="8"/>
      <c r="G318" s="8"/>
      <c r="H318" s="8"/>
      <c r="I318" s="8"/>
      <c r="J318" s="8"/>
      <c r="K318" s="8">
        <v>-270</v>
      </c>
      <c r="M318" s="1">
        <v>19</v>
      </c>
    </row>
    <row r="319" spans="1:13">
      <c r="A319" s="13"/>
      <c r="B319" s="31">
        <f t="shared" si="21"/>
        <v>0</v>
      </c>
      <c r="C319" s="39" t="s">
        <v>84</v>
      </c>
      <c r="D319" s="7"/>
      <c r="E319" s="8"/>
      <c r="F319" s="8"/>
      <c r="G319" s="8"/>
      <c r="H319" s="8"/>
      <c r="I319" s="8"/>
      <c r="J319" s="8"/>
      <c r="K319" s="6"/>
      <c r="M319" s="1">
        <v>19</v>
      </c>
    </row>
    <row r="320" spans="1:13">
      <c r="A320" s="10">
        <v>45708</v>
      </c>
      <c r="B320" s="31">
        <f t="shared" si="21"/>
        <v>0</v>
      </c>
      <c r="C320" s="38" t="s">
        <v>1</v>
      </c>
      <c r="D320" s="4">
        <v>40000</v>
      </c>
      <c r="E320" s="5"/>
      <c r="F320" s="5"/>
      <c r="G320" s="5"/>
      <c r="H320" s="5"/>
      <c r="I320" s="5"/>
      <c r="J320" s="5"/>
      <c r="K320" s="6"/>
      <c r="M320" s="1">
        <v>19</v>
      </c>
    </row>
    <row r="321" spans="1:13">
      <c r="A321" s="10"/>
      <c r="B321" s="31">
        <f t="shared" si="21"/>
        <v>0</v>
      </c>
      <c r="C321" s="38" t="s">
        <v>85</v>
      </c>
      <c r="D321" s="4"/>
      <c r="E321" s="5"/>
      <c r="F321" s="5"/>
      <c r="G321" s="5"/>
      <c r="H321" s="5"/>
      <c r="I321" s="5"/>
      <c r="J321" s="5"/>
      <c r="K321" s="6"/>
      <c r="M321" s="1">
        <v>19</v>
      </c>
    </row>
    <row r="322" spans="1:13">
      <c r="A322" s="11">
        <v>45709</v>
      </c>
      <c r="B322" s="31" t="str">
        <f t="shared" si="21"/>
        <v>DESPESAS BANCARIAS</v>
      </c>
      <c r="C322" s="39" t="s">
        <v>18</v>
      </c>
      <c r="D322" s="7"/>
      <c r="E322" s="8">
        <v>-3.78</v>
      </c>
      <c r="F322" s="8"/>
      <c r="G322" s="8"/>
      <c r="H322" s="8">
        <v>-3.78</v>
      </c>
      <c r="I322" s="8"/>
      <c r="J322" s="8"/>
      <c r="K322" s="6"/>
      <c r="M322" s="1">
        <v>19</v>
      </c>
    </row>
    <row r="323" spans="1:13">
      <c r="A323" s="11"/>
      <c r="B323" s="31">
        <f t="shared" si="21"/>
        <v>0</v>
      </c>
      <c r="C323" s="39" t="s">
        <v>19</v>
      </c>
      <c r="D323" s="7"/>
      <c r="E323" s="8"/>
      <c r="F323" s="8"/>
      <c r="G323" s="8"/>
      <c r="H323" s="8"/>
      <c r="I323" s="8"/>
      <c r="J323" s="8"/>
      <c r="K323" s="6"/>
      <c r="M323" s="1">
        <v>19</v>
      </c>
    </row>
    <row r="324" spans="1:13">
      <c r="A324" s="10">
        <v>45712</v>
      </c>
      <c r="B324" s="31">
        <f t="shared" si="21"/>
        <v>0</v>
      </c>
      <c r="C324" s="38" t="s">
        <v>1</v>
      </c>
      <c r="D324" s="4">
        <v>15000</v>
      </c>
      <c r="E324" s="5"/>
      <c r="F324" s="5"/>
      <c r="G324" s="5"/>
      <c r="H324" s="5"/>
      <c r="I324" s="5"/>
      <c r="J324" s="5"/>
      <c r="K324" s="6"/>
      <c r="M324" s="1">
        <v>19</v>
      </c>
    </row>
    <row r="325" spans="1:13">
      <c r="A325" s="10"/>
      <c r="B325" s="31">
        <f t="shared" ref="B325:B354" si="26">IF(F325&lt;&gt;0,F$2,IF(G325&lt;&gt;0,G$2,IF(H325&lt;&gt;0,H$2,IF(I325&lt;&gt;0,I$2,IF(J325&lt;&gt;0,J$2,IF(K325&lt;&gt;0,K$2,0))))))</f>
        <v>0</v>
      </c>
      <c r="C325" s="38" t="s">
        <v>86</v>
      </c>
      <c r="D325" s="4"/>
      <c r="E325" s="5"/>
      <c r="F325" s="5"/>
      <c r="G325" s="5"/>
      <c r="H325" s="5"/>
      <c r="I325" s="5"/>
      <c r="J325" s="5"/>
      <c r="K325" s="6"/>
      <c r="M325" s="1">
        <v>19</v>
      </c>
    </row>
    <row r="326" spans="1:13">
      <c r="A326" s="11">
        <v>45713</v>
      </c>
      <c r="B326" s="31">
        <f t="shared" si="26"/>
        <v>0</v>
      </c>
      <c r="C326" s="39" t="s">
        <v>69</v>
      </c>
      <c r="D326" s="7">
        <v>0.01</v>
      </c>
      <c r="E326" s="8"/>
      <c r="F326" s="8"/>
      <c r="G326" s="8"/>
      <c r="H326" s="8"/>
      <c r="I326" s="8"/>
      <c r="J326" s="8"/>
      <c r="K326" s="6"/>
      <c r="M326" s="1">
        <v>19</v>
      </c>
    </row>
    <row r="327" spans="1:13">
      <c r="A327" s="12"/>
      <c r="B327" s="31" t="str">
        <f t="shared" si="26"/>
        <v>CARTÃO DE CREDITO</v>
      </c>
      <c r="C327" s="38" t="s">
        <v>14</v>
      </c>
      <c r="D327" s="4"/>
      <c r="E327" s="5">
        <v>-5615.47</v>
      </c>
      <c r="F327" s="5"/>
      <c r="G327" s="5"/>
      <c r="H327" s="5"/>
      <c r="I327" s="5">
        <v>-5615.47</v>
      </c>
      <c r="J327" s="5"/>
      <c r="K327" s="6"/>
      <c r="M327" s="1">
        <v>19</v>
      </c>
    </row>
    <row r="328" spans="1:13" s="19" customFormat="1">
      <c r="A328" s="23" t="s">
        <v>117</v>
      </c>
      <c r="B328" s="31">
        <v>0</v>
      </c>
      <c r="C328" s="41" t="s">
        <v>109</v>
      </c>
      <c r="D328" s="24">
        <f>D320+D324+D326</f>
        <v>55000.01</v>
      </c>
      <c r="E328" s="24">
        <f>SUM(E305:E327)</f>
        <v>-18543.48</v>
      </c>
      <c r="F328" s="24">
        <f t="shared" ref="F328:K328" si="27">SUM(F305:F327)</f>
        <v>0</v>
      </c>
      <c r="G328" s="24">
        <f t="shared" si="27"/>
        <v>0</v>
      </c>
      <c r="H328" s="24">
        <f t="shared" si="27"/>
        <v>-8158.0099999999993</v>
      </c>
      <c r="I328" s="24">
        <f t="shared" si="27"/>
        <v>-5615.47</v>
      </c>
      <c r="J328" s="24">
        <f t="shared" si="27"/>
        <v>0</v>
      </c>
      <c r="K328" s="24">
        <f t="shared" si="27"/>
        <v>-4770</v>
      </c>
      <c r="L328" s="1">
        <v>20</v>
      </c>
      <c r="M328" s="1">
        <v>20</v>
      </c>
    </row>
    <row r="329" spans="1:13">
      <c r="A329" s="11">
        <v>45721</v>
      </c>
      <c r="B329" s="31">
        <f t="shared" si="26"/>
        <v>0</v>
      </c>
      <c r="C329" s="39" t="s">
        <v>69</v>
      </c>
      <c r="D329" s="7">
        <v>7.0000000000000007E-2</v>
      </c>
      <c r="E329" s="8"/>
      <c r="F329" s="8"/>
      <c r="G329" s="8"/>
      <c r="H329" s="8"/>
      <c r="I329" s="8"/>
      <c r="J329" s="8"/>
      <c r="K329" s="6"/>
      <c r="M329" s="1">
        <v>20</v>
      </c>
    </row>
    <row r="330" spans="1:13">
      <c r="A330" s="12"/>
      <c r="B330" s="31" t="str">
        <f t="shared" si="26"/>
        <v>DESPESAS BANCARIAS</v>
      </c>
      <c r="C330" s="38" t="s">
        <v>7</v>
      </c>
      <c r="D330" s="4"/>
      <c r="E330" s="5">
        <v>-2411.75</v>
      </c>
      <c r="F330" s="5"/>
      <c r="G330" s="5"/>
      <c r="H330" s="5">
        <v>-2411.75</v>
      </c>
      <c r="I330" s="5"/>
      <c r="J330" s="5"/>
      <c r="K330" s="6"/>
      <c r="M330" s="1">
        <v>20</v>
      </c>
    </row>
    <row r="331" spans="1:13">
      <c r="A331" s="12"/>
      <c r="B331" s="31">
        <f t="shared" si="26"/>
        <v>0</v>
      </c>
      <c r="C331" s="38" t="s">
        <v>87</v>
      </c>
      <c r="D331" s="4"/>
      <c r="E331" s="5"/>
      <c r="F331" s="5"/>
      <c r="G331" s="5"/>
      <c r="H331" s="5"/>
      <c r="I331" s="5"/>
      <c r="J331" s="5"/>
      <c r="K331" s="6"/>
      <c r="M331" s="1">
        <v>20</v>
      </c>
    </row>
    <row r="332" spans="1:13">
      <c r="A332" s="13"/>
      <c r="B332" s="31" t="str">
        <f t="shared" si="26"/>
        <v>DESPESAS BANCARIAS</v>
      </c>
      <c r="C332" s="39" t="s">
        <v>9</v>
      </c>
      <c r="D332" s="7"/>
      <c r="E332" s="8">
        <v>-5079.8900000000003</v>
      </c>
      <c r="F332" s="8"/>
      <c r="G332" s="8"/>
      <c r="H332" s="8">
        <v>-5079.8900000000003</v>
      </c>
      <c r="I332" s="8"/>
      <c r="J332" s="8"/>
      <c r="K332" s="6"/>
      <c r="M332" s="1">
        <v>20</v>
      </c>
    </row>
    <row r="333" spans="1:13">
      <c r="A333" s="13"/>
      <c r="B333" s="31">
        <f t="shared" si="26"/>
        <v>0</v>
      </c>
      <c r="C333" s="39" t="s">
        <v>77</v>
      </c>
      <c r="D333" s="7"/>
      <c r="E333" s="8"/>
      <c r="F333" s="8"/>
      <c r="G333" s="8"/>
      <c r="H333" s="8"/>
      <c r="I333" s="8"/>
      <c r="J333" s="8"/>
      <c r="K333" s="6"/>
      <c r="M333" s="1">
        <v>20</v>
      </c>
    </row>
    <row r="334" spans="1:13">
      <c r="A334" s="10">
        <v>45722</v>
      </c>
      <c r="B334" s="31" t="str">
        <f t="shared" si="26"/>
        <v>DESPESAS BANCARIAS</v>
      </c>
      <c r="C334" s="38" t="s">
        <v>11</v>
      </c>
      <c r="D334" s="4"/>
      <c r="E334" s="5">
        <v>-68.760000000000005</v>
      </c>
      <c r="F334" s="5"/>
      <c r="G334" s="5"/>
      <c r="H334" s="5">
        <v>-68.760000000000005</v>
      </c>
      <c r="I334" s="5"/>
      <c r="J334" s="5"/>
      <c r="K334" s="6"/>
      <c r="M334" s="1">
        <v>20</v>
      </c>
    </row>
    <row r="335" spans="1:13">
      <c r="A335" s="11">
        <v>45730</v>
      </c>
      <c r="B335" s="31" t="str">
        <f t="shared" si="26"/>
        <v>DESPESAS BANCARIAS</v>
      </c>
      <c r="C335" s="39" t="s">
        <v>18</v>
      </c>
      <c r="D335" s="7"/>
      <c r="E335" s="8">
        <v>-171.7</v>
      </c>
      <c r="F335" s="8"/>
      <c r="G335" s="8"/>
      <c r="H335" s="8">
        <v>-171.7</v>
      </c>
      <c r="I335" s="8"/>
      <c r="J335" s="8"/>
      <c r="K335" s="6"/>
      <c r="M335" s="1">
        <v>20</v>
      </c>
    </row>
    <row r="336" spans="1:13">
      <c r="A336" s="11"/>
      <c r="B336" s="31">
        <f t="shared" si="26"/>
        <v>0</v>
      </c>
      <c r="C336" s="39" t="s">
        <v>46</v>
      </c>
      <c r="D336" s="7"/>
      <c r="E336" s="8"/>
      <c r="F336" s="8"/>
      <c r="G336" s="8"/>
      <c r="H336" s="8"/>
      <c r="I336" s="8"/>
      <c r="J336" s="8"/>
      <c r="K336" s="6"/>
      <c r="M336" s="1">
        <v>20</v>
      </c>
    </row>
    <row r="337" spans="1:13">
      <c r="A337" s="10">
        <v>45733</v>
      </c>
      <c r="B337" s="31" t="str">
        <f t="shared" si="26"/>
        <v>FORNECEDORES / PREST SERVIÇOS</v>
      </c>
      <c r="C337" s="38" t="s">
        <v>1</v>
      </c>
      <c r="D337" s="4"/>
      <c r="E337" s="5">
        <v>-4500</v>
      </c>
      <c r="F337" s="5"/>
      <c r="G337" s="5"/>
      <c r="H337" s="5"/>
      <c r="I337" s="5"/>
      <c r="J337" s="5"/>
      <c r="K337" s="5">
        <v>-4500</v>
      </c>
      <c r="M337" s="1">
        <v>20</v>
      </c>
    </row>
    <row r="338" spans="1:13">
      <c r="A338" s="10"/>
      <c r="B338" s="31">
        <f t="shared" si="26"/>
        <v>0</v>
      </c>
      <c r="C338" s="38" t="s">
        <v>88</v>
      </c>
      <c r="D338" s="4"/>
      <c r="E338" s="5"/>
      <c r="F338" s="5"/>
      <c r="G338" s="5"/>
      <c r="H338" s="5"/>
      <c r="I338" s="5"/>
      <c r="J338" s="5"/>
      <c r="K338" s="6"/>
      <c r="M338" s="1">
        <v>20</v>
      </c>
    </row>
    <row r="339" spans="1:13">
      <c r="A339" s="11">
        <v>45736</v>
      </c>
      <c r="B339" s="31" t="str">
        <f t="shared" si="26"/>
        <v>DESPESAS BANCARIAS</v>
      </c>
      <c r="C339" s="39" t="s">
        <v>18</v>
      </c>
      <c r="D339" s="7"/>
      <c r="E339" s="8">
        <v>-9</v>
      </c>
      <c r="F339" s="8"/>
      <c r="G339" s="8"/>
      <c r="H339" s="8">
        <v>-9</v>
      </c>
      <c r="I339" s="8"/>
      <c r="J339" s="8"/>
      <c r="K339" s="6"/>
      <c r="M339" s="1">
        <v>20</v>
      </c>
    </row>
    <row r="340" spans="1:13">
      <c r="A340" s="11"/>
      <c r="B340" s="31">
        <f t="shared" si="26"/>
        <v>0</v>
      </c>
      <c r="C340" s="39" t="s">
        <v>19</v>
      </c>
      <c r="D340" s="7"/>
      <c r="E340" s="8"/>
      <c r="F340" s="8"/>
      <c r="G340" s="8"/>
      <c r="H340" s="8"/>
      <c r="I340" s="8"/>
      <c r="J340" s="8"/>
      <c r="K340" s="6"/>
      <c r="M340" s="1">
        <v>20</v>
      </c>
    </row>
    <row r="341" spans="1:13">
      <c r="A341" s="10">
        <v>45741</v>
      </c>
      <c r="B341" s="31" t="str">
        <f t="shared" si="26"/>
        <v>CARTÃO DE CREDITO</v>
      </c>
      <c r="C341" s="38" t="s">
        <v>14</v>
      </c>
      <c r="D341" s="4"/>
      <c r="E341" s="5">
        <v>-4606.55</v>
      </c>
      <c r="F341" s="5"/>
      <c r="G341" s="5"/>
      <c r="H341" s="5"/>
      <c r="I341" s="5">
        <v>-4606.55</v>
      </c>
      <c r="J341" s="5"/>
      <c r="K341" s="6"/>
      <c r="M341" s="1">
        <v>20</v>
      </c>
    </row>
    <row r="342" spans="1:13" s="19" customFormat="1">
      <c r="A342" s="25" t="s">
        <v>118</v>
      </c>
      <c r="B342" s="31">
        <v>0</v>
      </c>
      <c r="C342" s="41" t="s">
        <v>109</v>
      </c>
      <c r="D342" s="24">
        <f>D329</f>
        <v>7.0000000000000007E-2</v>
      </c>
      <c r="E342" s="24">
        <f>SUM(E329:E341)</f>
        <v>-16847.650000000001</v>
      </c>
      <c r="F342" s="24">
        <f t="shared" ref="F342:K342" si="28">SUM(F329:F341)</f>
        <v>0</v>
      </c>
      <c r="G342" s="24">
        <f t="shared" si="28"/>
        <v>0</v>
      </c>
      <c r="H342" s="24">
        <f t="shared" si="28"/>
        <v>-7741.1</v>
      </c>
      <c r="I342" s="24">
        <f t="shared" si="28"/>
        <v>-4606.55</v>
      </c>
      <c r="J342" s="24">
        <f t="shared" si="28"/>
        <v>0</v>
      </c>
      <c r="K342" s="24">
        <f t="shared" si="28"/>
        <v>-4500</v>
      </c>
      <c r="L342" s="1">
        <v>21</v>
      </c>
      <c r="M342" s="1">
        <v>21</v>
      </c>
    </row>
    <row r="343" spans="1:13">
      <c r="A343" s="11">
        <v>45749</v>
      </c>
      <c r="B343" s="31" t="str">
        <f t="shared" si="26"/>
        <v>DESPESAS BANCARIAS</v>
      </c>
      <c r="C343" s="39" t="s">
        <v>9</v>
      </c>
      <c r="D343" s="7"/>
      <c r="E343" s="8">
        <v>-1279.05</v>
      </c>
      <c r="F343" s="8"/>
      <c r="G343" s="8"/>
      <c r="H343" s="8">
        <v>-1279.05</v>
      </c>
      <c r="I343" s="8"/>
      <c r="J343" s="8"/>
      <c r="K343" s="6"/>
      <c r="M343" s="1">
        <v>21</v>
      </c>
    </row>
    <row r="344" spans="1:13">
      <c r="A344" s="11"/>
      <c r="B344" s="31">
        <f t="shared" si="26"/>
        <v>0</v>
      </c>
      <c r="C344" s="39" t="s">
        <v>77</v>
      </c>
      <c r="D344" s="7"/>
      <c r="E344" s="8"/>
      <c r="F344" s="8"/>
      <c r="G344" s="8"/>
      <c r="H344" s="8"/>
      <c r="I344" s="8"/>
      <c r="J344" s="8"/>
      <c r="K344" s="6"/>
      <c r="M344" s="1">
        <v>21</v>
      </c>
    </row>
    <row r="345" spans="1:13">
      <c r="A345" s="12"/>
      <c r="B345" s="31" t="str">
        <f t="shared" si="26"/>
        <v>DESPESAS BANCARIAS</v>
      </c>
      <c r="C345" s="38" t="s">
        <v>11</v>
      </c>
      <c r="D345" s="4"/>
      <c r="E345" s="5">
        <v>-65.069999999999993</v>
      </c>
      <c r="F345" s="5"/>
      <c r="G345" s="5"/>
      <c r="H345" s="5">
        <v>-65.069999999999993</v>
      </c>
      <c r="I345" s="5"/>
      <c r="J345" s="5"/>
      <c r="K345" s="6"/>
      <c r="M345" s="1">
        <v>21</v>
      </c>
    </row>
    <row r="346" spans="1:13">
      <c r="A346" s="11">
        <v>45751</v>
      </c>
      <c r="B346" s="31" t="str">
        <f t="shared" si="26"/>
        <v>DESPESAS BANCARIAS</v>
      </c>
      <c r="C346" s="39" t="s">
        <v>7</v>
      </c>
      <c r="D346" s="7"/>
      <c r="E346" s="8">
        <v>-2438.84</v>
      </c>
      <c r="F346" s="8"/>
      <c r="G346" s="8"/>
      <c r="H346" s="8">
        <v>-2438.84</v>
      </c>
      <c r="I346" s="8"/>
      <c r="J346" s="8"/>
      <c r="K346" s="6"/>
      <c r="M346" s="1">
        <v>21</v>
      </c>
    </row>
    <row r="347" spans="1:13">
      <c r="A347" s="11"/>
      <c r="B347" s="31">
        <f t="shared" si="26"/>
        <v>0</v>
      </c>
      <c r="C347" s="39" t="s">
        <v>89</v>
      </c>
      <c r="D347" s="7"/>
      <c r="E347" s="8"/>
      <c r="F347" s="8"/>
      <c r="G347" s="8"/>
      <c r="H347" s="8"/>
      <c r="I347" s="8"/>
      <c r="J347" s="8"/>
      <c r="K347" s="6"/>
      <c r="M347" s="1">
        <v>21</v>
      </c>
    </row>
    <row r="348" spans="1:13">
      <c r="A348" s="10">
        <v>45762</v>
      </c>
      <c r="B348" s="31" t="str">
        <f t="shared" si="26"/>
        <v>DESPESAS BANCARIAS</v>
      </c>
      <c r="C348" s="38" t="s">
        <v>18</v>
      </c>
      <c r="D348" s="4"/>
      <c r="E348" s="5">
        <v>-171.7</v>
      </c>
      <c r="F348" s="5"/>
      <c r="G348" s="5"/>
      <c r="H348" s="5">
        <v>-171.7</v>
      </c>
      <c r="I348" s="5"/>
      <c r="J348" s="5"/>
      <c r="K348" s="6"/>
      <c r="M348" s="1">
        <v>21</v>
      </c>
    </row>
    <row r="349" spans="1:13">
      <c r="A349" s="10"/>
      <c r="B349" s="31">
        <f t="shared" si="26"/>
        <v>0</v>
      </c>
      <c r="C349" s="38" t="s">
        <v>46</v>
      </c>
      <c r="D349" s="4"/>
      <c r="E349" s="5"/>
      <c r="F349" s="5"/>
      <c r="G349" s="5"/>
      <c r="H349" s="5"/>
      <c r="I349" s="5"/>
      <c r="J349" s="5"/>
      <c r="K349" s="6"/>
      <c r="M349" s="1">
        <v>21</v>
      </c>
    </row>
    <row r="350" spans="1:13">
      <c r="A350" s="13"/>
      <c r="B350" s="31" t="str">
        <f t="shared" si="26"/>
        <v>FORNECEDORES / PREST SERVIÇOS</v>
      </c>
      <c r="C350" s="39" t="s">
        <v>1</v>
      </c>
      <c r="D350" s="7"/>
      <c r="E350" s="8">
        <v>-4500</v>
      </c>
      <c r="F350" s="8"/>
      <c r="G350" s="8"/>
      <c r="H350" s="8"/>
      <c r="I350" s="8"/>
      <c r="J350" s="8"/>
      <c r="K350" s="8">
        <v>-4500</v>
      </c>
      <c r="M350" s="1">
        <v>21</v>
      </c>
    </row>
    <row r="351" spans="1:13">
      <c r="A351" s="13"/>
      <c r="B351" s="31">
        <f t="shared" si="26"/>
        <v>0</v>
      </c>
      <c r="C351" s="39" t="s">
        <v>90</v>
      </c>
      <c r="D351" s="7"/>
      <c r="E351" s="8"/>
      <c r="F351" s="8"/>
      <c r="G351" s="8"/>
      <c r="H351" s="8"/>
      <c r="I351" s="8"/>
      <c r="J351" s="8"/>
      <c r="K351" s="6"/>
      <c r="M351" s="1">
        <v>21</v>
      </c>
    </row>
    <row r="352" spans="1:13">
      <c r="A352" s="10">
        <v>45764</v>
      </c>
      <c r="B352" s="31" t="str">
        <f t="shared" si="26"/>
        <v>DESPESAS BANCARIAS</v>
      </c>
      <c r="C352" s="38" t="s">
        <v>18</v>
      </c>
      <c r="D352" s="4"/>
      <c r="E352" s="5">
        <v>-9</v>
      </c>
      <c r="F352" s="5"/>
      <c r="G352" s="5"/>
      <c r="H352" s="5">
        <v>-9</v>
      </c>
      <c r="I352" s="5"/>
      <c r="J352" s="5"/>
      <c r="K352" s="6"/>
      <c r="M352" s="1">
        <v>21</v>
      </c>
    </row>
    <row r="353" spans="1:13">
      <c r="A353" s="10"/>
      <c r="B353" s="31">
        <f t="shared" si="26"/>
        <v>0</v>
      </c>
      <c r="C353" s="38" t="s">
        <v>19</v>
      </c>
      <c r="D353" s="4"/>
      <c r="E353" s="5"/>
      <c r="F353" s="5"/>
      <c r="G353" s="5"/>
      <c r="H353" s="5"/>
      <c r="I353" s="5"/>
      <c r="J353" s="5"/>
      <c r="K353" s="6"/>
      <c r="M353" s="1">
        <v>21</v>
      </c>
    </row>
    <row r="354" spans="1:13">
      <c r="A354" s="11">
        <v>45772</v>
      </c>
      <c r="B354" s="31" t="str">
        <f t="shared" si="26"/>
        <v>CARTÃO DE CREDITO</v>
      </c>
      <c r="C354" s="39" t="s">
        <v>14</v>
      </c>
      <c r="D354" s="7"/>
      <c r="E354" s="8">
        <v>-4852.1000000000004</v>
      </c>
      <c r="F354" s="8"/>
      <c r="G354" s="8"/>
      <c r="H354" s="8"/>
      <c r="I354" s="8">
        <v>-4852.1000000000004</v>
      </c>
      <c r="J354" s="8"/>
      <c r="K354" s="6"/>
      <c r="M354" s="1">
        <v>21</v>
      </c>
    </row>
    <row r="355" spans="1:13" s="19" customFormat="1">
      <c r="A355" s="25" t="s">
        <v>119</v>
      </c>
      <c r="B355" s="31">
        <v>0</v>
      </c>
      <c r="C355" s="41" t="s">
        <v>109</v>
      </c>
      <c r="D355" s="24">
        <v>0</v>
      </c>
      <c r="E355" s="24">
        <f>SUM(E343:E354)</f>
        <v>-13315.76</v>
      </c>
      <c r="F355" s="24">
        <f t="shared" ref="F355:K355" si="29">SUM(F343:F354)</f>
        <v>0</v>
      </c>
      <c r="G355" s="24">
        <f t="shared" si="29"/>
        <v>0</v>
      </c>
      <c r="H355" s="24">
        <f t="shared" si="29"/>
        <v>-3963.66</v>
      </c>
      <c r="I355" s="24">
        <f t="shared" si="29"/>
        <v>-4852.1000000000004</v>
      </c>
      <c r="J355" s="24">
        <f t="shared" si="29"/>
        <v>0</v>
      </c>
      <c r="K355" s="24">
        <f t="shared" si="29"/>
        <v>-4500</v>
      </c>
      <c r="L355" s="1">
        <v>22</v>
      </c>
      <c r="M355" s="1">
        <v>22</v>
      </c>
    </row>
    <row r="356" spans="1:13">
      <c r="A356" s="14"/>
      <c r="B356" s="14"/>
      <c r="C356" s="43"/>
      <c r="D356" s="6"/>
      <c r="E356" s="6"/>
      <c r="F356" s="6"/>
      <c r="G356" s="6"/>
      <c r="H356" s="6"/>
      <c r="I356" s="6"/>
      <c r="J356" s="6"/>
      <c r="K356" s="6"/>
      <c r="M356" s="1">
        <v>22</v>
      </c>
    </row>
    <row r="357" spans="1:13">
      <c r="A357" s="14"/>
      <c r="B357" s="14"/>
      <c r="C357" s="43"/>
      <c r="D357" s="6"/>
      <c r="E357" s="6"/>
      <c r="F357" s="6"/>
      <c r="G357" s="6"/>
      <c r="H357" s="6"/>
      <c r="I357" s="6"/>
      <c r="J357" s="6"/>
      <c r="K357" s="6"/>
      <c r="M357" s="1">
        <v>22</v>
      </c>
    </row>
    <row r="358" spans="1:13">
      <c r="A358" s="14"/>
      <c r="B358" s="14"/>
      <c r="C358" s="43"/>
      <c r="D358" s="6"/>
      <c r="E358" s="6"/>
      <c r="F358" s="6"/>
      <c r="G358" s="6"/>
      <c r="H358" s="6"/>
      <c r="I358" s="6"/>
      <c r="J358" s="6"/>
      <c r="K358" s="6"/>
      <c r="M358" s="1">
        <v>22</v>
      </c>
    </row>
    <row r="359" spans="1:13">
      <c r="A359" s="14"/>
      <c r="B359" s="14"/>
      <c r="C359" s="43"/>
      <c r="D359" s="6"/>
      <c r="E359" s="6"/>
      <c r="F359" s="6"/>
      <c r="G359" s="6"/>
      <c r="H359" s="6"/>
      <c r="I359" s="6"/>
      <c r="J359" s="6"/>
      <c r="K359" s="6"/>
      <c r="M359" s="1">
        <v>22</v>
      </c>
    </row>
    <row r="360" spans="1:13">
      <c r="A360" s="14"/>
      <c r="B360" s="14"/>
      <c r="C360" s="43"/>
      <c r="D360" s="6"/>
      <c r="E360" s="6"/>
      <c r="F360" s="6"/>
      <c r="G360" s="6"/>
      <c r="H360" s="6"/>
      <c r="I360" s="6"/>
      <c r="J360" s="6"/>
      <c r="K360" s="6"/>
      <c r="M360" s="1">
        <v>22</v>
      </c>
    </row>
    <row r="361" spans="1:13">
      <c r="A361" s="14"/>
      <c r="B361" s="14"/>
      <c r="C361" s="43"/>
      <c r="D361" s="6"/>
      <c r="E361" s="6"/>
      <c r="F361" s="6"/>
      <c r="G361" s="6"/>
      <c r="H361" s="6"/>
      <c r="I361" s="6"/>
      <c r="J361" s="6"/>
      <c r="K361" s="6"/>
      <c r="M361" s="1">
        <v>22</v>
      </c>
    </row>
    <row r="362" spans="1:13">
      <c r="A362" s="14"/>
      <c r="B362" s="14"/>
      <c r="C362" s="43"/>
      <c r="D362" s="6"/>
      <c r="E362" s="6"/>
      <c r="F362" s="6"/>
      <c r="G362" s="6"/>
      <c r="H362" s="6"/>
      <c r="I362" s="6"/>
      <c r="J362" s="6"/>
      <c r="K362" s="6"/>
      <c r="M362" s="1">
        <v>22</v>
      </c>
    </row>
    <row r="363" spans="1:13" ht="12.75" thickBot="1">
      <c r="D363" s="26" t="s">
        <v>101</v>
      </c>
      <c r="E363" s="26"/>
      <c r="F363" s="16">
        <f>F355+F328+F304+F295+F282+F268+F252+F236+F209+F198+F181+F153+F133+F103+F96+F88+F82+F65+F48+F34+F15+F342</f>
        <v>56000</v>
      </c>
      <c r="G363" s="16">
        <f t="shared" ref="G363:K363" si="30">G355+G328+G304+G295+G282+G268+G252+G236+G209+G198+G181+G153+G133+G103+G96+G88+G82+G65+G48+G34+G15+G342</f>
        <v>78449.509999999995</v>
      </c>
      <c r="H363" s="16">
        <f t="shared" si="30"/>
        <v>-103101.82</v>
      </c>
      <c r="I363" s="16">
        <f t="shared" si="30"/>
        <v>-136392.11000000002</v>
      </c>
      <c r="J363" s="16">
        <f t="shared" si="30"/>
        <v>-54000</v>
      </c>
      <c r="K363" s="16">
        <f t="shared" si="30"/>
        <v>-101259.84</v>
      </c>
      <c r="M363" s="1">
        <v>22</v>
      </c>
    </row>
    <row r="364" spans="1:13" ht="12.75" thickBot="1">
      <c r="D364" s="27" t="s">
        <v>104</v>
      </c>
      <c r="E364" s="27"/>
      <c r="F364" s="27"/>
      <c r="G364" s="27"/>
      <c r="H364" s="27"/>
      <c r="I364" s="27"/>
      <c r="J364" s="27"/>
      <c r="K364" s="17">
        <f>F363</f>
        <v>56000</v>
      </c>
    </row>
    <row r="365" spans="1:13" ht="12.75" thickBot="1">
      <c r="D365" s="27" t="s">
        <v>105</v>
      </c>
      <c r="E365" s="27"/>
      <c r="F365" s="27"/>
      <c r="G365" s="27"/>
      <c r="H365" s="27"/>
      <c r="I365" s="27"/>
      <c r="J365" s="27"/>
      <c r="K365" s="17">
        <f>G363</f>
        <v>78449.509999999995</v>
      </c>
    </row>
    <row r="366" spans="1:13" ht="12.75" thickBot="1">
      <c r="D366" s="27" t="s">
        <v>106</v>
      </c>
      <c r="E366" s="27"/>
      <c r="F366" s="27"/>
      <c r="G366" s="27"/>
      <c r="H366" s="27"/>
      <c r="I366" s="27"/>
      <c r="J366" s="27"/>
      <c r="K366" s="17">
        <f>H363+I363+J363+K363</f>
        <v>-394753.77</v>
      </c>
    </row>
    <row r="367" spans="1:13" ht="12.75" thickBot="1">
      <c r="D367" s="27" t="s">
        <v>123</v>
      </c>
      <c r="E367" s="27"/>
      <c r="F367" s="27"/>
      <c r="G367" s="27"/>
      <c r="H367" s="27"/>
      <c r="I367" s="27"/>
      <c r="J367" s="27"/>
      <c r="K367" s="29">
        <f>K366+K365+K364</f>
        <v>-260304.26</v>
      </c>
    </row>
    <row r="368" spans="1:13" ht="15.75" customHeight="1" thickBot="1">
      <c r="D368" s="30" t="s">
        <v>124</v>
      </c>
      <c r="E368" s="30"/>
      <c r="F368" s="30"/>
      <c r="G368" s="30"/>
      <c r="H368" s="30"/>
      <c r="I368" s="30"/>
      <c r="J368" s="30"/>
      <c r="K368" s="29">
        <f>K367/K369</f>
        <v>-11832.011818181818</v>
      </c>
    </row>
    <row r="369" spans="3:11">
      <c r="D369" s="28" t="s">
        <v>122</v>
      </c>
      <c r="E369" s="28"/>
      <c r="F369" s="28"/>
      <c r="G369" s="28"/>
      <c r="H369" s="28"/>
      <c r="I369" s="28"/>
      <c r="J369" s="28"/>
      <c r="K369" s="3">
        <f>MAX(L2:L362)</f>
        <v>22</v>
      </c>
    </row>
    <row r="371" spans="3:11">
      <c r="J371" s="15"/>
    </row>
    <row r="372" spans="3:11">
      <c r="D372" s="1"/>
      <c r="J372" s="15"/>
    </row>
    <row r="373" spans="3:11">
      <c r="D373" s="34"/>
    </row>
    <row r="374" spans="3:11">
      <c r="D374" s="34"/>
    </row>
    <row r="375" spans="3:11">
      <c r="D375" s="34"/>
    </row>
    <row r="376" spans="3:11">
      <c r="D376" s="34"/>
    </row>
    <row r="377" spans="3:11">
      <c r="D377" s="15"/>
    </row>
    <row r="378" spans="3:11">
      <c r="C378" s="44"/>
    </row>
  </sheetData>
  <autoFilter ref="A2:M369" xr:uid="{DF96E6A1-3302-4974-8B6C-9C6268B49115}"/>
  <mergeCells count="9">
    <mergeCell ref="F1:G1"/>
    <mergeCell ref="H1:K1"/>
    <mergeCell ref="D363:E363"/>
    <mergeCell ref="D364:J364"/>
    <mergeCell ref="D365:J365"/>
    <mergeCell ref="D366:J366"/>
    <mergeCell ref="D369:J369"/>
    <mergeCell ref="D367:J367"/>
    <mergeCell ref="D368:J368"/>
  </mergeCells>
  <printOptions horizontalCentered="1" verticalCentered="1"/>
  <pageMargins left="0.31496062992125984" right="0.31496062992125984" top="0.39370078740157483" bottom="0.39370078740157483" header="0.31496062992125984" footer="0.31496062992125984"/>
  <pageSetup paperSize="9" scale="60" orientation="landscape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9A6B-C818-4F02-9566-0CFBB5222DE9}">
  <dimension ref="B2:B97"/>
  <sheetViews>
    <sheetView topLeftCell="A59" workbookViewId="0">
      <selection activeCell="B96" sqref="B96"/>
    </sheetView>
  </sheetViews>
  <sheetFormatPr defaultRowHeight="15"/>
  <cols>
    <col min="2" max="2" width="36" bestFit="1" customWidth="1"/>
    <col min="3" max="3" width="36" customWidth="1"/>
    <col min="4" max="4" width="18.28515625" bestFit="1" customWidth="1"/>
  </cols>
  <sheetData>
    <row r="2" spans="2:2">
      <c r="B2" t="str" cm="1">
        <f t="array" ref="B2:B97">_xlfn._xlws.SORT(_xlfn.UNIQUE(Planilha1!$C$2:$C$363))</f>
        <v>AMORTIZ. SALDO - CONTR 014968632</v>
      </c>
    </row>
    <row r="3" spans="2:2">
      <c r="B3" t="str">
        <v>APLIC.INVEST FACIL</v>
      </c>
    </row>
    <row r="4" spans="2:2">
      <c r="B4" t="str">
        <v>BX.ANT.FINANC/EMP</v>
      </c>
    </row>
    <row r="5" spans="2:2">
      <c r="B5" t="str">
        <v>CestaEmpresarial2</v>
      </c>
    </row>
    <row r="6" spans="2:2">
      <c r="B6" t="str">
        <v>CONTR 014468876 PARC 025/030</v>
      </c>
    </row>
    <row r="7" spans="2:2">
      <c r="B7" t="str">
        <v>CONTR 014468876 PARC 026/030</v>
      </c>
    </row>
    <row r="8" spans="2:2">
      <c r="B8" t="str">
        <v>CONTR 014468876 PARC 027/030</v>
      </c>
    </row>
    <row r="9" spans="2:2">
      <c r="B9" t="str">
        <v>CONTR 014468876 PARC 028/030</v>
      </c>
    </row>
    <row r="10" spans="2:2">
      <c r="B10" t="str">
        <v>CONTR 014468876 PARC 029/030</v>
      </c>
    </row>
    <row r="11" spans="2:2">
      <c r="B11" t="str">
        <v>CONTR 014968632 PARC 019/042</v>
      </c>
    </row>
    <row r="12" spans="2:2">
      <c r="B12" t="str">
        <v>CONTR 014968632 PARC 020/042</v>
      </c>
    </row>
    <row r="13" spans="2:2">
      <c r="B13" t="str">
        <v>CONTR 014968632 PARC 021/042</v>
      </c>
    </row>
    <row r="14" spans="2:2">
      <c r="B14" t="str">
        <v>CONTR 014968632 PARC 022/042</v>
      </c>
    </row>
    <row r="15" spans="2:2">
      <c r="B15" t="str">
        <v>CONTR 014968632 PARC 023/042</v>
      </c>
    </row>
    <row r="16" spans="2:2">
      <c r="B16" t="str">
        <v>CONTR 014968632 PARC 024/042</v>
      </c>
    </row>
    <row r="17" spans="2:2">
      <c r="B17" t="str">
        <v>CONTR 014968632 PARC 025/042</v>
      </c>
    </row>
    <row r="18" spans="2:2">
      <c r="B18" t="str">
        <v>CONTR 014968632 PARC 026/042</v>
      </c>
    </row>
    <row r="19" spans="2:2">
      <c r="B19" t="str">
        <v>CONTR 016476909 PARC 001/042</v>
      </c>
    </row>
    <row r="20" spans="2:2">
      <c r="B20" t="str">
        <v>CONTR 016476909 PARC 002/042</v>
      </c>
    </row>
    <row r="21" spans="2:2">
      <c r="B21" t="str">
        <v>CONTR 016476909 PARC 003/042</v>
      </c>
    </row>
    <row r="22" spans="2:2">
      <c r="B22" t="str">
        <v>CONTR 016476909 PARC 004/042</v>
      </c>
    </row>
    <row r="23" spans="2:2">
      <c r="B23" t="str">
        <v>CONTR 016476909 PARC 005/042</v>
      </c>
    </row>
    <row r="24" spans="2:2">
      <c r="B24" t="str">
        <v>CONTR 016476909 PARC 006/042</v>
      </c>
    </row>
    <row r="25" spans="2:2">
      <c r="B25" t="str">
        <v>CONTR 016476909 PARC 007/042</v>
      </c>
    </row>
    <row r="26" spans="2:2">
      <c r="B26" t="str">
        <v>DEBITO AUTOMATICO</v>
      </c>
    </row>
    <row r="27" spans="2:2">
      <c r="B27" t="str">
        <v>DES: ACRUX SECURITIZADORA 06/05</v>
      </c>
    </row>
    <row r="28" spans="2:2">
      <c r="B28" t="str">
        <v>DES: ANDIROBA PARTICIPACOE 04/04</v>
      </c>
    </row>
    <row r="29" spans="2:2">
      <c r="B29" t="str">
        <v>DES: ANDIROBA PARTICIPACOE 05/03</v>
      </c>
    </row>
    <row r="30" spans="2:2">
      <c r="B30" t="str">
        <v>DES: ANDIROBA PARTICIPACOE 05/06</v>
      </c>
    </row>
    <row r="31" spans="2:2">
      <c r="B31" t="str">
        <v>DES: ANDIROBA PARTICIPACOE 06/05</v>
      </c>
    </row>
    <row r="32" spans="2:2">
      <c r="B32" t="str">
        <v>DES: Dash Digital Ltda 16/09</v>
      </c>
    </row>
    <row r="33" spans="2:2">
      <c r="B33" t="str">
        <v>DES: JS 02/05</v>
      </c>
    </row>
    <row r="34" spans="2:2">
      <c r="B34" t="str">
        <v>DES: JS 16/08</v>
      </c>
    </row>
    <row r="35" spans="2:2">
      <c r="B35" t="str">
        <v>DES: JS 26/03</v>
      </c>
    </row>
    <row r="36" spans="2:2">
      <c r="B36" t="str">
        <v>DES: Lucas Oliveira Ferrei 15/08</v>
      </c>
    </row>
    <row r="37" spans="2:2">
      <c r="B37" t="str">
        <v>DES: NIC BR 17/04</v>
      </c>
    </row>
    <row r="38" spans="2:2">
      <c r="B38" t="str">
        <v>DES: PAULA CAROLINE MACHAD 13/09</v>
      </c>
    </row>
    <row r="39" spans="2:2">
      <c r="B39" t="str">
        <v>DES: PAULA CAROLINE MACHAD 13/12</v>
      </c>
    </row>
    <row r="40" spans="2:2">
      <c r="B40" t="str">
        <v>DES: PAULA CAROLINE MACHAD 15/10</v>
      </c>
    </row>
    <row r="41" spans="2:2">
      <c r="B41" t="str">
        <v>DES: PAULA CAROLINE MACHAD 18/11</v>
      </c>
    </row>
    <row r="42" spans="2:2">
      <c r="B42" t="str">
        <v>DES: PAULA LOPES COUTURE 14/05</v>
      </c>
    </row>
    <row r="43" spans="2:2">
      <c r="B43" t="str">
        <v>DES: PAULA LOPES COUTURE 14/06</v>
      </c>
    </row>
    <row r="44" spans="2:2">
      <c r="B44" t="str">
        <v>DES: PAULA LOPES COUTURE 15/03</v>
      </c>
    </row>
    <row r="45" spans="2:2">
      <c r="B45" t="str">
        <v>DES: PAULA LOPES COUTURE 15/04</v>
      </c>
    </row>
    <row r="46" spans="2:2">
      <c r="B46" t="str">
        <v>DES: PAULA LOPES COUTURE 16/04</v>
      </c>
    </row>
    <row r="47" spans="2:2">
      <c r="B47" t="str">
        <v>DES: PAULA LOPES COUTURE 17/02</v>
      </c>
    </row>
    <row r="48" spans="2:2">
      <c r="B48" t="str">
        <v>DES: PAULA LOPES COUTURE 17/03</v>
      </c>
    </row>
    <row r="49" spans="2:2">
      <c r="B49" t="str">
        <v>DES: PAULA LOPES COUTURE 17/07</v>
      </c>
    </row>
    <row r="50" spans="2:2">
      <c r="B50" t="str">
        <v>DES: PAULA LOPES COUTURE 19/08</v>
      </c>
    </row>
    <row r="51" spans="2:2">
      <c r="B51" t="str">
        <v>DES: UEPS CONTABILIDADE E 09/05</v>
      </c>
    </row>
    <row r="52" spans="2:2">
      <c r="B52" t="str">
        <v>DES: UEPS CONTABILIDADE E 19/02</v>
      </c>
    </row>
    <row r="53" spans="2:2">
      <c r="B53" t="str">
        <v>DEST. E. C. R. CONTABILIDA</v>
      </c>
    </row>
    <row r="54" spans="2:2">
      <c r="B54" t="str">
        <v>DEVOLUCAO PIX</v>
      </c>
    </row>
    <row r="55" spans="2:2">
      <c r="B55" t="str">
        <v>ENCARGO - 16,01%</v>
      </c>
    </row>
    <row r="56" spans="2:2">
      <c r="B56" t="str">
        <v>ENCARGO - 16,04%</v>
      </c>
    </row>
    <row r="57" spans="2:2">
      <c r="B57" t="str">
        <v>ENCARGO - 16,12%</v>
      </c>
    </row>
    <row r="58" spans="2:2">
      <c r="B58" t="str">
        <v>ENCARGO - 16,21%</v>
      </c>
    </row>
    <row r="59" spans="2:2">
      <c r="B59" t="str">
        <v>ENCARGO - 16,34%</v>
      </c>
    </row>
    <row r="60" spans="2:2">
      <c r="B60" t="str">
        <v>ENCARGO - 16,35%</v>
      </c>
    </row>
    <row r="61" spans="2:2">
      <c r="B61" t="str">
        <v>ENCARGO - 16,72%</v>
      </c>
    </row>
    <row r="62" spans="2:2">
      <c r="B62" t="str">
        <v>ENCARGOS LIMITE DE CRED</v>
      </c>
    </row>
    <row r="63" spans="2:2">
      <c r="B63" t="str">
        <v>GASTOS CARTAO DE CREDITO</v>
      </c>
    </row>
    <row r="64" spans="2:2">
      <c r="B64" t="str">
        <v>IOF S/ UTILIZACAO LIMITE</v>
      </c>
    </row>
    <row r="65" spans="2:2">
      <c r="B65" t="str">
        <v>LANÇAMENTO</v>
      </c>
    </row>
    <row r="66" spans="2:2">
      <c r="B66" t="str">
        <v>LIQUID. CONTRATO 014468876</v>
      </c>
    </row>
    <row r="67" spans="2:2">
      <c r="B67" t="str">
        <v>NET SERVICOS-1623816961462</v>
      </c>
    </row>
    <row r="68" spans="2:2">
      <c r="B68" t="str">
        <v>OPERACAO CAPITAL GIRO</v>
      </c>
    </row>
    <row r="69" spans="2:2">
      <c r="B69" t="str">
        <v>PAGAMENTOS ANTES ABERTURA CONTA</v>
      </c>
    </row>
    <row r="70" spans="2:2">
      <c r="B70" t="str">
        <v>PAGAMENTOS UEPS</v>
      </c>
    </row>
    <row r="71" spans="2:2">
      <c r="B71" t="str">
        <v>PIX QR CODE DINAMICO</v>
      </c>
    </row>
    <row r="72" spans="2:2">
      <c r="B72" t="str">
        <v>RACHEL VIEIRA TOYAMA</v>
      </c>
    </row>
    <row r="73" spans="2:2">
      <c r="B73" t="str">
        <v>REM: 013.449.566-70 12/07</v>
      </c>
    </row>
    <row r="74" spans="2:2">
      <c r="B74" t="str">
        <v>REM: ACRUX SECURITIZADORA 06/05</v>
      </c>
    </row>
    <row r="75" spans="2:2">
      <c r="B75" t="str">
        <v>REM: ANDIROBA PARTICIPACOE 07/08</v>
      </c>
    </row>
    <row r="76" spans="2:2">
      <c r="B76" t="str">
        <v>REM: ANDIROBA PARTICIPACOE 15/08</v>
      </c>
    </row>
    <row r="77" spans="2:2">
      <c r="B77" t="str">
        <v>REM: ANDIROBA PARTICIPACOE 17/02</v>
      </c>
    </row>
    <row r="78" spans="2:2">
      <c r="B78" t="str">
        <v>REM: ANDIROBA PARTICIPACOE 18/10</v>
      </c>
    </row>
    <row r="79" spans="2:2">
      <c r="B79" t="str">
        <v>REM: ANDIROBA PARTICIPACOE 19/08</v>
      </c>
    </row>
    <row r="80" spans="2:2">
      <c r="B80" t="str">
        <v>REM: ANDIROBA PARTICIPACOE 20/02</v>
      </c>
    </row>
    <row r="81" spans="2:2">
      <c r="B81" t="str">
        <v>REM: ANDIROBA PARTICIPACOE 24/02</v>
      </c>
    </row>
    <row r="82" spans="2:2">
      <c r="B82" t="str">
        <v>REM: ANDIROBA PARTICIPACOE 26/08</v>
      </c>
    </row>
    <row r="83" spans="2:2">
      <c r="B83" t="str">
        <v>REM: ANDIROBA PARTICIPACOE 27/08</v>
      </c>
    </row>
    <row r="84" spans="2:2">
      <c r="B84" t="str">
        <v>REM: GFG COMERCIO DIGITAL 10/08</v>
      </c>
    </row>
    <row r="85" spans="2:2">
      <c r="B85" t="str">
        <v>REM: GFG COMERCIO DIGITAL 11/09</v>
      </c>
    </row>
    <row r="86" spans="2:2">
      <c r="B86" t="str">
        <v>REM: GFG COMERCIO DIGITAL 20/10</v>
      </c>
    </row>
    <row r="87" spans="2:2">
      <c r="B87" t="str">
        <v>REM: GFG COMERCIO DIGITAL 21/11</v>
      </c>
    </row>
    <row r="88" spans="2:2">
      <c r="B88" t="str">
        <v>RENTAB.INVEST FACILCRED*</v>
      </c>
    </row>
    <row r="89" spans="2:2">
      <c r="B89" t="str">
        <v>RESGATE INVEST FACIL</v>
      </c>
    </row>
    <row r="90" spans="2:2">
      <c r="B90" t="str">
        <v>SALDO ANTERIOR</v>
      </c>
    </row>
    <row r="91" spans="2:2">
      <c r="B91" t="str">
        <v>TARIFA BANCARIA</v>
      </c>
    </row>
    <row r="92" spans="2:2">
      <c r="B92" t="str">
        <v>TED DIF.TITUL.CC H.BANK</v>
      </c>
    </row>
    <row r="93" spans="2:2">
      <c r="B93" t="str">
        <v>TOTAIS</v>
      </c>
    </row>
    <row r="94" spans="2:2">
      <c r="B94" t="str">
        <v>TRANSF CC PARA CC PJ</v>
      </c>
    </row>
    <row r="95" spans="2:2">
      <c r="B95" t="str">
        <v>TRANSF PGTO PIX</v>
      </c>
    </row>
    <row r="96" spans="2:2">
      <c r="B96" t="str">
        <v>TRANSFERENCIA PIX</v>
      </c>
    </row>
    <row r="97" spans="2:2">
      <c r="B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Ribeiro</dc:creator>
  <cp:lastModifiedBy>lucas matos</cp:lastModifiedBy>
  <cp:lastPrinted>2025-05-12T16:42:41Z</cp:lastPrinted>
  <dcterms:created xsi:type="dcterms:W3CDTF">2025-05-09T21:06:07Z</dcterms:created>
  <dcterms:modified xsi:type="dcterms:W3CDTF">2025-08-30T10:10:12Z</dcterms:modified>
</cp:coreProperties>
</file>