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1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6EE\"/>
    </mc:Choice>
  </mc:AlternateContent>
  <xr:revisionPtr revIDLastSave="0" documentId="8_{3586B3D1-6E47-4085-9853-D2A5287F0C07}" xr6:coauthVersionLast="43" xr6:coauthVersionMax="43" xr10:uidLastSave="{00000000-0000-0000-0000-000000000000}"/>
  <bookViews>
    <workbookView xWindow="-120" yWindow="-120" windowWidth="15600" windowHeight="11760" firstSheet="1" activeTab="1" xr2:uid="{00000000-000D-0000-FFFF-FFFF00000000}"/>
  </bookViews>
  <sheets>
    <sheet name="carros" sheetId="1" r:id="rId1"/>
    <sheet name="Exercício com AG-2019" sheetId="15" r:id="rId2"/>
  </sheets>
  <definedNames>
    <definedName name="CustosTotais">'Exercício com AG-2019'!$R$61</definedName>
    <definedName name="LucroTotal">'Exercício com AG-2019'!$R$63</definedName>
    <definedName name="RemuneracaoTotal">'Exercício com AG-2019'!$R$62</definedName>
    <definedName name="Tamanhofrota">'Exercício com AG-2019'!$E$36</definedName>
    <definedName name="Tempocarregar">'Exercício com AG-2019'!$E$34</definedName>
    <definedName name="Tempodescarregar">'Exercício com AG-2019'!$E$35</definedName>
    <definedName name="TotalCaminhoesUtilizados">'Exercício com AG-2019'!$R$59</definedName>
    <definedName name="Veiculosporcarga">'Exercício com AG-2019'!$E$31</definedName>
    <definedName name="Velmedcomcarga">'Exercício com AG-2019'!$E$32</definedName>
    <definedName name="Velmedsemcarga">'Exercício com AG-2019'!$E$33</definedName>
    <definedName name="Velocmedcomcarga">'Exercício com AG-2019'!$E$32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9" i="15" l="1"/>
  <c r="R59" i="15"/>
  <c r="S59" i="15"/>
  <c r="R58" i="15"/>
  <c r="AA7" i="15"/>
  <c r="AB7" i="15"/>
  <c r="AC7" i="15"/>
  <c r="AD7" i="15"/>
  <c r="AE7" i="15"/>
  <c r="AF7" i="15"/>
  <c r="AG7" i="15"/>
  <c r="AA8" i="15"/>
  <c r="AB8" i="15"/>
  <c r="AC8" i="15"/>
  <c r="AD8" i="15"/>
  <c r="AE8" i="15"/>
  <c r="AF8" i="15"/>
  <c r="AG8" i="15"/>
  <c r="AA9" i="15"/>
  <c r="AB9" i="15"/>
  <c r="AC9" i="15"/>
  <c r="AD9" i="15"/>
  <c r="AE9" i="15"/>
  <c r="AF9" i="15"/>
  <c r="AG9" i="15"/>
  <c r="AA10" i="15"/>
  <c r="AB10" i="15"/>
  <c r="AC10" i="15"/>
  <c r="AD10" i="15"/>
  <c r="AE10" i="15"/>
  <c r="AF10" i="15"/>
  <c r="AG10" i="15"/>
  <c r="AA11" i="15"/>
  <c r="AB11" i="15"/>
  <c r="AC11" i="15"/>
  <c r="AD11" i="15"/>
  <c r="AE11" i="15"/>
  <c r="AF11" i="15"/>
  <c r="AG11" i="15"/>
  <c r="AA12" i="15"/>
  <c r="AB12" i="15"/>
  <c r="AC12" i="15"/>
  <c r="AD12" i="15"/>
  <c r="AE12" i="15"/>
  <c r="AF12" i="15"/>
  <c r="AG12" i="15"/>
  <c r="AB6" i="15"/>
  <c r="AC6" i="15"/>
  <c r="AD6" i="15"/>
  <c r="AE6" i="15"/>
  <c r="AF6" i="15"/>
  <c r="AG6" i="15"/>
  <c r="AA6" i="15"/>
  <c r="W40" i="15"/>
  <c r="W34" i="15"/>
  <c r="W35" i="15"/>
  <c r="W36" i="15"/>
  <c r="W37" i="15"/>
  <c r="W38" i="15"/>
  <c r="W39" i="15"/>
  <c r="L7" i="15"/>
  <c r="L8" i="15"/>
  <c r="L9" i="15"/>
  <c r="L10" i="15"/>
  <c r="L11" i="15"/>
  <c r="L12" i="15"/>
  <c r="L6" i="15"/>
  <c r="F13" i="15"/>
  <c r="G13" i="15"/>
  <c r="H13" i="15"/>
  <c r="I13" i="15"/>
  <c r="J13" i="15"/>
  <c r="K13" i="15"/>
  <c r="E13" i="15"/>
  <c r="AA19" i="15"/>
  <c r="AA21" i="15"/>
  <c r="AA24" i="15"/>
  <c r="AB19" i="15"/>
  <c r="AD19" i="15"/>
  <c r="AF19" i="15"/>
  <c r="AG19" i="15"/>
  <c r="AB20" i="15"/>
  <c r="AE20" i="15"/>
  <c r="AG20" i="15"/>
  <c r="AC21" i="15"/>
  <c r="AE21" i="15"/>
  <c r="AF21" i="15"/>
  <c r="AB22" i="15"/>
  <c r="AC22" i="15"/>
  <c r="AG22" i="15"/>
  <c r="AD23" i="15"/>
  <c r="AE23" i="15"/>
  <c r="AF23" i="15"/>
  <c r="AG23" i="15"/>
  <c r="AD24" i="15"/>
  <c r="AE24" i="15"/>
  <c r="AC18" i="15"/>
  <c r="AD18" i="15"/>
  <c r="AE18" i="15"/>
  <c r="AF18" i="15"/>
  <c r="AB18" i="15"/>
  <c r="Q54" i="15"/>
  <c r="R54" i="15"/>
  <c r="Q55" i="15"/>
  <c r="R55" i="15"/>
  <c r="U55" i="15"/>
  <c r="V55" i="15"/>
  <c r="E54" i="15"/>
  <c r="P54" i="15"/>
  <c r="F54" i="15"/>
  <c r="G54" i="15"/>
  <c r="H54" i="15"/>
  <c r="S54" i="15"/>
  <c r="I54" i="15"/>
  <c r="T54" i="15"/>
  <c r="J54" i="15"/>
  <c r="U54" i="15"/>
  <c r="K54" i="15"/>
  <c r="V54" i="15"/>
  <c r="E55" i="15"/>
  <c r="P55" i="15"/>
  <c r="F55" i="15"/>
  <c r="G55" i="15"/>
  <c r="H55" i="15"/>
  <c r="S55" i="15"/>
  <c r="I55" i="15"/>
  <c r="T55" i="15"/>
  <c r="J55" i="15"/>
  <c r="K55" i="15"/>
  <c r="P53" i="15"/>
  <c r="S53" i="15"/>
  <c r="U53" i="15"/>
  <c r="S52" i="15"/>
  <c r="V52" i="15"/>
  <c r="R50" i="15"/>
  <c r="T50" i="15"/>
  <c r="R51" i="15"/>
  <c r="S51" i="15"/>
  <c r="U51" i="15"/>
  <c r="V49" i="15"/>
  <c r="P49" i="15"/>
  <c r="F49" i="15"/>
  <c r="G49" i="15"/>
  <c r="R49" i="15"/>
  <c r="H49" i="15"/>
  <c r="S49" i="15"/>
  <c r="I49" i="15"/>
  <c r="T49" i="15"/>
  <c r="J49" i="15"/>
  <c r="U49" i="15"/>
  <c r="K49" i="15"/>
  <c r="E50" i="15"/>
  <c r="P50" i="15"/>
  <c r="F50" i="15"/>
  <c r="Q50" i="15"/>
  <c r="G50" i="15"/>
  <c r="H50" i="15"/>
  <c r="S50" i="15"/>
  <c r="I50" i="15"/>
  <c r="J50" i="15"/>
  <c r="U50" i="15"/>
  <c r="K50" i="15"/>
  <c r="V50" i="15"/>
  <c r="E51" i="15"/>
  <c r="P51" i="15"/>
  <c r="F51" i="15"/>
  <c r="Q51" i="15"/>
  <c r="G51" i="15"/>
  <c r="H51" i="15"/>
  <c r="I51" i="15"/>
  <c r="T51" i="15"/>
  <c r="J51" i="15"/>
  <c r="K51" i="15"/>
  <c r="V51" i="15"/>
  <c r="E52" i="15"/>
  <c r="P52" i="15"/>
  <c r="F52" i="15"/>
  <c r="Q52" i="15"/>
  <c r="G52" i="15"/>
  <c r="R52" i="15"/>
  <c r="H52" i="15"/>
  <c r="I52" i="15"/>
  <c r="T52" i="15"/>
  <c r="J52" i="15"/>
  <c r="U52" i="15"/>
  <c r="K52" i="15"/>
  <c r="E53" i="15"/>
  <c r="F53" i="15"/>
  <c r="Q53" i="15"/>
  <c r="G53" i="15"/>
  <c r="R53" i="15"/>
  <c r="H53" i="15"/>
  <c r="I53" i="15"/>
  <c r="T53" i="15"/>
  <c r="J53" i="15"/>
  <c r="K53" i="15"/>
  <c r="V53" i="15"/>
  <c r="E49" i="1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R61" i="15"/>
  <c r="R62" i="15"/>
  <c r="R60" i="15"/>
  <c r="S60" i="15"/>
  <c r="R63" i="15"/>
</calcChain>
</file>

<file path=xl/sharedStrings.xml><?xml version="1.0" encoding="utf-8"?>
<sst xmlns="http://schemas.openxmlformats.org/spreadsheetml/2006/main" count="465" uniqueCount="230">
  <si>
    <t>Cidade</t>
  </si>
  <si>
    <t>Estado</t>
  </si>
  <si>
    <t>População (2013)</t>
  </si>
  <si>
    <t>Automóveis* (dez/2013)</t>
  </si>
  <si>
    <t>Habitantes por veículo</t>
  </si>
  <si>
    <t>Veículos por 100 hab</t>
  </si>
  <si>
    <t>MARCA</t>
  </si>
  <si>
    <t>MODELO</t>
  </si>
  <si>
    <t>CIDADE</t>
  </si>
  <si>
    <t>1ª</t>
  </si>
  <si>
    <t>Curitiba</t>
  </si>
  <si>
    <t>PR</t>
  </si>
  <si>
    <t>CHEVROLET</t>
  </si>
  <si>
    <t>Cruze/Cruze Sport 6</t>
  </si>
  <si>
    <t>São Caetano do Sul SP</t>
  </si>
  <si>
    <t>2ª</t>
  </si>
  <si>
    <t>Florianópolis</t>
  </si>
  <si>
    <t>SC</t>
  </si>
  <si>
    <t>Spin/Cobalt/Montana</t>
  </si>
  <si>
    <t>3ª</t>
  </si>
  <si>
    <t>Belo Horizonte</t>
  </si>
  <si>
    <t>MG</t>
  </si>
  <si>
    <t>Classic/S10</t>
  </si>
  <si>
    <t>4ª</t>
  </si>
  <si>
    <t>São Paulo</t>
  </si>
  <si>
    <t>SP</t>
  </si>
  <si>
    <t>Celta/Prisma</t>
  </si>
  <si>
    <t>Gravataí – RS</t>
  </si>
  <si>
    <t>5ª</t>
  </si>
  <si>
    <t>Goiânia</t>
  </si>
  <si>
    <t>GO</t>
  </si>
  <si>
    <t>CITROEN</t>
  </si>
  <si>
    <t>C3/C3 Picasso/Aircross</t>
  </si>
  <si>
    <t>Porto Real – RJ</t>
  </si>
  <si>
    <t>6ª</t>
  </si>
  <si>
    <t>Brasília</t>
  </si>
  <si>
    <t>DF</t>
  </si>
  <si>
    <t>FIAT</t>
  </si>
  <si>
    <t>Novo Palio/Siena EL</t>
  </si>
  <si>
    <t>Betim – MG</t>
  </si>
  <si>
    <t>7ª</t>
  </si>
  <si>
    <t>Porto Alegre</t>
  </si>
  <si>
    <t>RS</t>
  </si>
  <si>
    <t>Palio Fire/Mille/Uno</t>
  </si>
  <si>
    <t>8ª</t>
  </si>
  <si>
    <t>Vitória</t>
  </si>
  <si>
    <t>ES</t>
  </si>
  <si>
    <t>Idea/Strada</t>
  </si>
  <si>
    <t>9ª</t>
  </si>
  <si>
    <t>Cuiabá</t>
  </si>
  <si>
    <t>MT</t>
  </si>
  <si>
    <t>Palio Weekend</t>
  </si>
  <si>
    <t>10ª</t>
  </si>
  <si>
    <t>Campo Grande</t>
  </si>
  <si>
    <t>MS</t>
  </si>
  <si>
    <t>Palio Adventure</t>
  </si>
  <si>
    <t>11ª</t>
  </si>
  <si>
    <t>Rio de Janeiro</t>
  </si>
  <si>
    <t>RJ</t>
  </si>
  <si>
    <t>Doblò/Punto/Bravo</t>
  </si>
  <si>
    <t>12ª</t>
  </si>
  <si>
    <t>Aracaju</t>
  </si>
  <si>
    <t>SE</t>
  </si>
  <si>
    <t>FORD</t>
  </si>
  <si>
    <t>ka/Courier</t>
  </si>
  <si>
    <t>São Bernardo – SP</t>
  </si>
  <si>
    <t>13ª</t>
  </si>
  <si>
    <t>Natal</t>
  </si>
  <si>
    <t>RN</t>
  </si>
  <si>
    <t>Fiesta Rocam/EcoSport</t>
  </si>
  <si>
    <t>Camaçari – BA</t>
  </si>
  <si>
    <t>14ª</t>
  </si>
  <si>
    <t>Palmas</t>
  </si>
  <si>
    <t>TO</t>
  </si>
  <si>
    <t>HONDA</t>
  </si>
  <si>
    <t>Fit/City/Civic</t>
  </si>
  <si>
    <t>Sumaré – SP</t>
  </si>
  <si>
    <t>15ª</t>
  </si>
  <si>
    <t>Recife</t>
  </si>
  <si>
    <t>PE</t>
  </si>
  <si>
    <t>HYUNDAI</t>
  </si>
  <si>
    <t>Tucson</t>
  </si>
  <si>
    <t>Anápolis – GO</t>
  </si>
  <si>
    <t>16ª</t>
  </si>
  <si>
    <t>João Pessoa</t>
  </si>
  <si>
    <t>PB</t>
  </si>
  <si>
    <t>MITSUBISHI</t>
  </si>
  <si>
    <t>L200 Triton</t>
  </si>
  <si>
    <t>Catalão – GO</t>
  </si>
  <si>
    <t>17ª</t>
  </si>
  <si>
    <t>Fortaleza</t>
  </si>
  <si>
    <t>CE</t>
  </si>
  <si>
    <t>Pajero TR 4/Dakar</t>
  </si>
  <si>
    <t>18ª</t>
  </si>
  <si>
    <t>Teresina</t>
  </si>
  <si>
    <t>PI</t>
  </si>
  <si>
    <t>NISSAN</t>
  </si>
  <si>
    <t>Livina/Grand Livina</t>
  </si>
  <si>
    <t>São José dos Pinhais – PR</t>
  </si>
  <si>
    <t>19ª</t>
  </si>
  <si>
    <t>Porto Velho</t>
  </si>
  <si>
    <t>RO</t>
  </si>
  <si>
    <t>Grand Frontier</t>
  </si>
  <si>
    <t>20ª</t>
  </si>
  <si>
    <t>Salvador</t>
  </si>
  <si>
    <t>BA</t>
  </si>
  <si>
    <t>PEUGEOT</t>
  </si>
  <si>
    <t>Hoggar</t>
  </si>
  <si>
    <t>21ª</t>
  </si>
  <si>
    <t>Sao Luis</t>
  </si>
  <si>
    <t>MA</t>
  </si>
  <si>
    <t>207(Hatch/SW/Escapade/Sedã)</t>
  </si>
  <si>
    <t>22ª</t>
  </si>
  <si>
    <t>Maceió</t>
  </si>
  <si>
    <t>AL</t>
  </si>
  <si>
    <t>RENAULT</t>
  </si>
  <si>
    <t>Sandero/Logan/Duster</t>
  </si>
  <si>
    <t>23ª</t>
  </si>
  <si>
    <t>Boa Vista</t>
  </si>
  <si>
    <t>RR</t>
  </si>
  <si>
    <t>Sandero Stepway</t>
  </si>
  <si>
    <t>24ª</t>
  </si>
  <si>
    <t>Manaus</t>
  </si>
  <si>
    <t>AM</t>
  </si>
  <si>
    <t>TROLLER</t>
  </si>
  <si>
    <t>T 4</t>
  </si>
  <si>
    <t>Horizonte – CE</t>
  </si>
  <si>
    <t>25ª</t>
  </si>
  <si>
    <t>Rio Branco</t>
  </si>
  <si>
    <t>AC</t>
  </si>
  <si>
    <t>TOYOTA</t>
  </si>
  <si>
    <t>Corolla</t>
  </si>
  <si>
    <t>Indaiatuba – SP</t>
  </si>
  <si>
    <t>26ª</t>
  </si>
  <si>
    <t>Belém</t>
  </si>
  <si>
    <t>PA</t>
  </si>
  <si>
    <t>VOLKSWAGEN</t>
  </si>
  <si>
    <t>Gol G4/Gol/Saveiro</t>
  </si>
  <si>
    <t>São Bernardo do Campo – SP</t>
  </si>
  <si>
    <t>27ª</t>
  </si>
  <si>
    <t>Macapá</t>
  </si>
  <si>
    <t>AP</t>
  </si>
  <si>
    <t>Gol/Voyage</t>
  </si>
  <si>
    <t>Taubaté – SP</t>
  </si>
  <si>
    <t>Polo(hatch/Sedã)/Parati</t>
  </si>
  <si>
    <t>Fox/Cross Fox</t>
  </si>
  <si>
    <t>Space Fox/Golf</t>
  </si>
  <si>
    <t>DENSIDADE - TOTAL DE VEÍCULOS POR 100 HABITANTES - JULHO 2013</t>
  </si>
  <si>
    <t>matriz de demanda</t>
  </si>
  <si>
    <t>matriz de distâncias</t>
  </si>
  <si>
    <t>destino</t>
  </si>
  <si>
    <t>montadora</t>
  </si>
  <si>
    <t>origem</t>
  </si>
  <si>
    <t>SAO</t>
  </si>
  <si>
    <t>RIO</t>
  </si>
  <si>
    <t>BSB</t>
  </si>
  <si>
    <t>CNF</t>
  </si>
  <si>
    <t>CWB</t>
  </si>
  <si>
    <t>REC</t>
  </si>
  <si>
    <t>POA</t>
  </si>
  <si>
    <t>total/orig.</t>
  </si>
  <si>
    <t>GMS</t>
  </si>
  <si>
    <t>SCS</t>
  </si>
  <si>
    <t/>
  </si>
  <si>
    <t>RNT</t>
  </si>
  <si>
    <t>SJP</t>
  </si>
  <si>
    <t>FRD</t>
  </si>
  <si>
    <t>SBC</t>
  </si>
  <si>
    <t>FAT</t>
  </si>
  <si>
    <t>BET</t>
  </si>
  <si>
    <t>VKW</t>
  </si>
  <si>
    <t>DIA</t>
  </si>
  <si>
    <t>HYD</t>
  </si>
  <si>
    <t>PIR</t>
  </si>
  <si>
    <t>PGT</t>
  </si>
  <si>
    <t>PRL</t>
  </si>
  <si>
    <t>total/dest.</t>
  </si>
  <si>
    <t>matriz de custos por viagem completa</t>
  </si>
  <si>
    <t>matriz de remuneração por viagem</t>
  </si>
  <si>
    <t>Variáveis estáticas</t>
  </si>
  <si>
    <t>COLOCAR AQUI A MELHOR SOLUÇÃO OBTIDA COM AG</t>
  </si>
  <si>
    <t>Veículos  por carga</t>
  </si>
  <si>
    <t>unidades</t>
  </si>
  <si>
    <t>Número de caminhões por rota</t>
  </si>
  <si>
    <t>Velocidade média com carga</t>
  </si>
  <si>
    <t>Km/h</t>
  </si>
  <si>
    <t>Velocidade média sem carga</t>
  </si>
  <si>
    <t>Tempo de carga</t>
  </si>
  <si>
    <t>h</t>
  </si>
  <si>
    <t>Tempo de descarga</t>
  </si>
  <si>
    <t>Tamanho da frota</t>
  </si>
  <si>
    <t>caminhões</t>
  </si>
  <si>
    <t>Cobertura mín.</t>
  </si>
  <si>
    <t>%</t>
  </si>
  <si>
    <t>Total de veículos transportados/mês</t>
  </si>
  <si>
    <t>Percentual de cobertura por rota</t>
  </si>
  <si>
    <t>Número de rotas cobertas</t>
  </si>
  <si>
    <t>Total de caminhões utilizados</t>
  </si>
  <si>
    <t>% de cobertura da demanda</t>
  </si>
  <si>
    <t>Total de Custos</t>
  </si>
  <si>
    <t>Total de Remuneração</t>
  </si>
  <si>
    <t>Lucro total</t>
  </si>
  <si>
    <t>x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</si>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</sst>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R$-416]&quot; &quot;#,##0.00;[Red]&quot;-&quot;[$R$-416]&quot; &quot;#,##0.00"/>
    <numFmt numFmtId="166" formatCode="&quot;R$&quot;\ #,##0.00"/>
    <numFmt numFmtId="167" formatCode="0.0000"/>
  </numFmts>
  <fonts count="43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0"/>
      <name val="Bookman Old Style"/>
      <family val="1"/>
    </font>
    <font>
      <b/>
      <sz val="11"/>
      <color indexed="8"/>
      <name val="Arial"/>
      <family val="2"/>
    </font>
    <font>
      <b/>
      <i/>
      <sz val="16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8"/>
      <color rgb="FF0000FF"/>
      <name val="Verdana"/>
      <family val="2"/>
    </font>
    <font>
      <sz val="8"/>
      <color rgb="FF474747"/>
      <name val="Inherit"/>
    </font>
    <font>
      <sz val="8"/>
      <color rgb="FF474747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3" tint="0.5999938962981048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DDDDDD"/>
      </bottom>
      <diagonal/>
    </border>
  </borders>
  <cellStyleXfs count="6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9" fillId="7" borderId="1" applyNumberFormat="0" applyAlignment="0" applyProtection="0"/>
    <xf numFmtId="0" fontId="17" fillId="22" borderId="0"/>
    <xf numFmtId="0" fontId="18" fillId="0" borderId="0">
      <alignment horizontal="center"/>
    </xf>
    <xf numFmtId="0" fontId="18" fillId="0" borderId="0">
      <alignment horizontal="center" textRotation="90"/>
    </xf>
    <xf numFmtId="0" fontId="10" fillId="3" borderId="0" applyNumberFormat="0" applyBorder="0" applyAlignment="0" applyProtection="0"/>
    <xf numFmtId="0" fontId="11" fillId="23" borderId="0" applyNumberFormat="0" applyBorder="0" applyAlignment="0" applyProtection="0"/>
    <xf numFmtId="0" fontId="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6" fillId="0" borderId="0"/>
    <xf numFmtId="0" fontId="24" fillId="0" borderId="0"/>
    <xf numFmtId="0" fontId="16" fillId="0" borderId="0"/>
    <xf numFmtId="0" fontId="2" fillId="24" borderId="4" applyNumberFormat="0" applyFont="0" applyAlignment="0" applyProtection="0"/>
    <xf numFmtId="9" fontId="24" fillId="0" borderId="0" applyFont="0" applyFill="0" applyBorder="0" applyAlignment="0" applyProtection="0"/>
    <xf numFmtId="9" fontId="2" fillId="0" borderId="0" applyFill="0" applyBorder="0" applyAlignment="0" applyProtection="0"/>
    <xf numFmtId="9" fontId="16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9" fillId="0" borderId="0"/>
    <xf numFmtId="165" fontId="19" fillId="0" borderId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5" fillId="0" borderId="9" applyNumberFormat="0" applyFill="0" applyAlignment="0" applyProtection="0"/>
    <xf numFmtId="164" fontId="16" fillId="0" borderId="0" applyFont="0" applyFill="0" applyBorder="0" applyAlignment="0" applyProtection="0"/>
  </cellStyleXfs>
  <cellXfs count="109">
    <xf numFmtId="0" fontId="0" fillId="0" borderId="0" xfId="0"/>
    <xf numFmtId="0" fontId="27" fillId="25" borderId="0" xfId="0" applyFont="1" applyFill="1" applyAlignment="1">
      <alignment horizontal="center" vertical="center" wrapText="1"/>
    </xf>
    <xf numFmtId="0" fontId="28" fillId="26" borderId="37" xfId="0" applyFont="1" applyFill="1" applyBorder="1" applyAlignment="1">
      <alignment vertical="top" wrapText="1"/>
    </xf>
    <xf numFmtId="3" fontId="28" fillId="26" borderId="37" xfId="0" applyNumberFormat="1" applyFont="1" applyFill="1" applyBorder="1" applyAlignment="1">
      <alignment vertical="top" wrapText="1"/>
    </xf>
    <xf numFmtId="0" fontId="29" fillId="26" borderId="37" xfId="0" applyFont="1" applyFill="1" applyBorder="1" applyAlignment="1">
      <alignment horizontal="center" vertical="top" wrapText="1"/>
    </xf>
    <xf numFmtId="0" fontId="28" fillId="25" borderId="37" xfId="0" applyFont="1" applyFill="1" applyBorder="1" applyAlignment="1">
      <alignment vertical="top" wrapText="1"/>
    </xf>
    <xf numFmtId="3" fontId="28" fillId="25" borderId="37" xfId="0" applyNumberFormat="1" applyFont="1" applyFill="1" applyBorder="1" applyAlignment="1">
      <alignment vertical="top" wrapText="1"/>
    </xf>
    <xf numFmtId="0" fontId="29" fillId="25" borderId="37" xfId="0" applyFont="1" applyFill="1" applyBorder="1" applyAlignment="1">
      <alignment horizontal="center" vertical="top" wrapText="1"/>
    </xf>
    <xf numFmtId="0" fontId="30" fillId="0" borderId="0" xfId="0" applyFont="1"/>
    <xf numFmtId="0" fontId="31" fillId="27" borderId="38" xfId="0" applyFont="1" applyFill="1" applyBorder="1" applyAlignment="1">
      <alignment horizontal="left" vertical="center"/>
    </xf>
    <xf numFmtId="0" fontId="31" fillId="26" borderId="38" xfId="0" applyFont="1" applyFill="1" applyBorder="1" applyAlignment="1">
      <alignment horizontal="left" vertical="center"/>
    </xf>
    <xf numFmtId="0" fontId="32" fillId="0" borderId="0" xfId="0" applyFont="1" applyAlignment="1">
      <alignment vertical="center" wrapText="1"/>
    </xf>
    <xf numFmtId="0" fontId="29" fillId="26" borderId="0" xfId="0" applyFont="1" applyFill="1" applyBorder="1" applyAlignment="1">
      <alignment horizontal="center" vertical="top" wrapText="1"/>
    </xf>
    <xf numFmtId="0" fontId="29" fillId="25" borderId="0" xfId="0" applyFont="1" applyFill="1" applyBorder="1" applyAlignment="1">
      <alignment horizontal="center" vertical="top" wrapText="1"/>
    </xf>
    <xf numFmtId="0" fontId="0" fillId="28" borderId="0" xfId="0" applyFill="1"/>
    <xf numFmtId="2" fontId="29" fillId="26" borderId="0" xfId="0" applyNumberFormat="1" applyFont="1" applyFill="1" applyBorder="1" applyAlignment="1">
      <alignment horizontal="center" vertical="top" wrapText="1"/>
    </xf>
    <xf numFmtId="0" fontId="0" fillId="0" borderId="0" xfId="0" applyFill="1"/>
    <xf numFmtId="0" fontId="0" fillId="0" borderId="0" xfId="0" applyBorder="1"/>
    <xf numFmtId="0" fontId="0" fillId="29" borderId="10" xfId="0" applyFill="1" applyBorder="1"/>
    <xf numFmtId="0" fontId="0" fillId="30" borderId="10" xfId="0" applyFill="1" applyBorder="1"/>
    <xf numFmtId="0" fontId="0" fillId="29" borderId="10" xfId="0" applyFill="1" applyBorder="1" applyAlignment="1">
      <alignment horizontal="center"/>
    </xf>
    <xf numFmtId="0" fontId="0" fillId="31" borderId="10" xfId="0" applyFill="1" applyBorder="1" applyAlignment="1">
      <alignment horizontal="center"/>
    </xf>
    <xf numFmtId="0" fontId="0" fillId="0" borderId="0" xfId="0" applyFill="1" applyBorder="1"/>
    <xf numFmtId="0" fontId="0" fillId="32" borderId="10" xfId="0" applyFill="1" applyBorder="1"/>
    <xf numFmtId="1" fontId="0" fillId="0" borderId="10" xfId="0" applyNumberFormat="1" applyBorder="1" applyAlignment="1">
      <alignment horizontal="center"/>
    </xf>
    <xf numFmtId="1" fontId="0" fillId="31" borderId="10" xfId="0" applyNumberFormat="1" applyFill="1" applyBorder="1" applyAlignment="1">
      <alignment horizontal="center"/>
    </xf>
    <xf numFmtId="0" fontId="0" fillId="32" borderId="11" xfId="0" applyFill="1" applyBorder="1" applyAlignment="1">
      <alignment horizontal="center"/>
    </xf>
    <xf numFmtId="1" fontId="33" fillId="28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8" borderId="0" xfId="0" applyFill="1" applyBorder="1" applyAlignment="1">
      <alignment horizontal="center"/>
    </xf>
    <xf numFmtId="0" fontId="0" fillId="28" borderId="0" xfId="0" applyFill="1" applyBorder="1"/>
    <xf numFmtId="0" fontId="0" fillId="28" borderId="12" xfId="0" applyFill="1" applyBorder="1"/>
    <xf numFmtId="0" fontId="0" fillId="28" borderId="13" xfId="0" applyFill="1" applyBorder="1"/>
    <xf numFmtId="0" fontId="0" fillId="28" borderId="14" xfId="0" applyFill="1" applyBorder="1"/>
    <xf numFmtId="0" fontId="0" fillId="28" borderId="15" xfId="0" applyFill="1" applyBorder="1"/>
    <xf numFmtId="0" fontId="0" fillId="28" borderId="16" xfId="0" applyFill="1" applyBorder="1"/>
    <xf numFmtId="0" fontId="0" fillId="28" borderId="1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8" borderId="17" xfId="0" applyFill="1" applyBorder="1"/>
    <xf numFmtId="0" fontId="0" fillId="28" borderId="18" xfId="0" applyFill="1" applyBorder="1"/>
    <xf numFmtId="0" fontId="0" fillId="28" borderId="19" xfId="0" applyFill="1" applyBorder="1"/>
    <xf numFmtId="0" fontId="34" fillId="28" borderId="16" xfId="0" applyFont="1" applyFill="1" applyBorder="1" applyAlignment="1"/>
    <xf numFmtId="0" fontId="34" fillId="28" borderId="0" xfId="0" applyFont="1" applyFill="1" applyBorder="1" applyAlignment="1"/>
    <xf numFmtId="2" fontId="24" fillId="0" borderId="0" xfId="50" applyNumberFormat="1" applyFont="1"/>
    <xf numFmtId="10" fontId="33" fillId="28" borderId="10" xfId="50" applyNumberFormat="1" applyFont="1" applyFill="1" applyBorder="1" applyAlignment="1">
      <alignment horizontal="center"/>
    </xf>
    <xf numFmtId="0" fontId="35" fillId="34" borderId="10" xfId="0" applyFont="1" applyFill="1" applyBorder="1" applyAlignment="1">
      <alignment horizontal="left" vertical="center"/>
    </xf>
    <xf numFmtId="0" fontId="36" fillId="34" borderId="10" xfId="0" applyFont="1" applyFill="1" applyBorder="1" applyAlignment="1">
      <alignment horizontal="center" wrapText="1"/>
    </xf>
    <xf numFmtId="0" fontId="35" fillId="34" borderId="10" xfId="0" applyFont="1" applyFill="1" applyBorder="1" applyAlignment="1">
      <alignment wrapText="1"/>
    </xf>
    <xf numFmtId="166" fontId="0" fillId="0" borderId="0" xfId="0" applyNumberFormat="1"/>
    <xf numFmtId="0" fontId="37" fillId="28" borderId="0" xfId="0" applyFont="1" applyFill="1" applyBorder="1"/>
    <xf numFmtId="0" fontId="25" fillId="28" borderId="18" xfId="0" applyFont="1" applyFill="1" applyBorder="1"/>
    <xf numFmtId="0" fontId="0" fillId="31" borderId="14" xfId="0" applyFill="1" applyBorder="1"/>
    <xf numFmtId="0" fontId="0" fillId="31" borderId="16" xfId="0" applyFill="1" applyBorder="1"/>
    <xf numFmtId="0" fontId="0" fillId="31" borderId="19" xfId="0" applyFill="1" applyBorder="1"/>
    <xf numFmtId="0" fontId="0" fillId="31" borderId="15" xfId="0" applyFill="1" applyBorder="1"/>
    <xf numFmtId="0" fontId="0" fillId="31" borderId="0" xfId="0" applyFill="1" applyBorder="1"/>
    <xf numFmtId="1" fontId="0" fillId="31" borderId="0" xfId="0" applyNumberFormat="1" applyFill="1" applyBorder="1"/>
    <xf numFmtId="0" fontId="0" fillId="31" borderId="17" xfId="0" applyFill="1" applyBorder="1"/>
    <xf numFmtId="0" fontId="0" fillId="31" borderId="18" xfId="0" applyFill="1" applyBorder="1"/>
    <xf numFmtId="0" fontId="0" fillId="31" borderId="12" xfId="0" applyFill="1" applyBorder="1"/>
    <xf numFmtId="0" fontId="0" fillId="31" borderId="13" xfId="0" applyFill="1" applyBorder="1"/>
    <xf numFmtId="1" fontId="38" fillId="35" borderId="20" xfId="0" applyNumberFormat="1" applyFont="1" applyFill="1" applyBorder="1" applyAlignment="1">
      <alignment horizontal="center"/>
    </xf>
    <xf numFmtId="167" fontId="33" fillId="28" borderId="10" xfId="0" applyNumberFormat="1" applyFont="1" applyFill="1" applyBorder="1" applyAlignment="1">
      <alignment horizontal="center"/>
    </xf>
    <xf numFmtId="167" fontId="0" fillId="0" borderId="0" xfId="0" applyNumberFormat="1"/>
    <xf numFmtId="167" fontId="0" fillId="28" borderId="0" xfId="0" applyNumberFormat="1" applyFill="1" applyBorder="1"/>
    <xf numFmtId="0" fontId="0" fillId="32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1" fontId="38" fillId="35" borderId="23" xfId="0" applyNumberFormat="1" applyFont="1" applyFill="1" applyBorder="1" applyAlignment="1">
      <alignment horizontal="center"/>
    </xf>
    <xf numFmtId="1" fontId="38" fillId="35" borderId="24" xfId="0" applyNumberFormat="1" applyFont="1" applyFill="1" applyBorder="1" applyAlignment="1">
      <alignment horizontal="center"/>
    </xf>
    <xf numFmtId="1" fontId="38" fillId="35" borderId="25" xfId="0" applyNumberFormat="1" applyFont="1" applyFill="1" applyBorder="1" applyAlignment="1">
      <alignment horizontal="center"/>
    </xf>
    <xf numFmtId="1" fontId="38" fillId="35" borderId="26" xfId="0" applyNumberFormat="1" applyFont="1" applyFill="1" applyBorder="1" applyAlignment="1">
      <alignment horizontal="center"/>
    </xf>
    <xf numFmtId="1" fontId="38" fillId="35" borderId="27" xfId="0" applyNumberFormat="1" applyFont="1" applyFill="1" applyBorder="1" applyAlignment="1">
      <alignment horizontal="center"/>
    </xf>
    <xf numFmtId="1" fontId="38" fillId="35" borderId="28" xfId="0" applyNumberFormat="1" applyFont="1" applyFill="1" applyBorder="1" applyAlignment="1">
      <alignment horizontal="center"/>
    </xf>
    <xf numFmtId="0" fontId="0" fillId="31" borderId="16" xfId="0" applyFill="1" applyBorder="1" applyAlignment="1">
      <alignment horizontal="center"/>
    </xf>
    <xf numFmtId="2" fontId="0" fillId="0" borderId="0" xfId="0" applyNumberFormat="1"/>
    <xf numFmtId="0" fontId="39" fillId="28" borderId="0" xfId="0" applyFont="1" applyFill="1" applyBorder="1"/>
    <xf numFmtId="1" fontId="40" fillId="34" borderId="22" xfId="0" applyNumberFormat="1" applyFont="1" applyFill="1" applyBorder="1"/>
    <xf numFmtId="0" fontId="26" fillId="28" borderId="0" xfId="0" applyFont="1" applyFill="1" applyBorder="1"/>
    <xf numFmtId="1" fontId="40" fillId="36" borderId="22" xfId="0" applyNumberFormat="1" applyFont="1" applyFill="1" applyBorder="1"/>
    <xf numFmtId="10" fontId="40" fillId="37" borderId="22" xfId="50" applyNumberFormat="1" applyFont="1" applyFill="1" applyBorder="1"/>
    <xf numFmtId="1" fontId="26" fillId="0" borderId="33" xfId="0" applyNumberFormat="1" applyFont="1" applyFill="1" applyBorder="1" applyAlignment="1">
      <alignment horizontal="center"/>
    </xf>
    <xf numFmtId="1" fontId="26" fillId="0" borderId="20" xfId="0" applyNumberFormat="1" applyFont="1" applyFill="1" applyBorder="1" applyAlignment="1">
      <alignment horizontal="center"/>
    </xf>
    <xf numFmtId="1" fontId="26" fillId="0" borderId="26" xfId="0" applyNumberFormat="1" applyFont="1" applyFill="1" applyBorder="1" applyAlignment="1">
      <alignment horizontal="center"/>
    </xf>
    <xf numFmtId="1" fontId="26" fillId="0" borderId="10" xfId="0" applyNumberFormat="1" applyFont="1" applyFill="1" applyBorder="1" applyAlignment="1">
      <alignment horizontal="center"/>
    </xf>
    <xf numFmtId="1" fontId="26" fillId="0" borderId="34" xfId="0" applyNumberFormat="1" applyFont="1" applyFill="1" applyBorder="1" applyAlignment="1">
      <alignment horizontal="center"/>
    </xf>
    <xf numFmtId="1" fontId="26" fillId="0" borderId="35" xfId="0" applyNumberFormat="1" applyFont="1" applyFill="1" applyBorder="1" applyAlignment="1">
      <alignment horizontal="center"/>
    </xf>
    <xf numFmtId="1" fontId="26" fillId="0" borderId="36" xfId="0" applyNumberFormat="1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26" borderId="0" xfId="0" applyFill="1"/>
    <xf numFmtId="0" fontId="0" fillId="26" borderId="0" xfId="0" applyFill="1" applyBorder="1"/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34" fillId="39" borderId="30" xfId="0" applyFont="1" applyFill="1" applyBorder="1" applyAlignment="1">
      <alignment horizontal="center"/>
    </xf>
    <xf numFmtId="0" fontId="34" fillId="39" borderId="31" xfId="0" applyFont="1" applyFill="1" applyBorder="1" applyAlignment="1">
      <alignment horizontal="center"/>
    </xf>
    <xf numFmtId="0" fontId="34" fillId="39" borderId="32" xfId="0" applyFont="1" applyFill="1" applyBorder="1" applyAlignment="1">
      <alignment horizontal="center"/>
    </xf>
    <xf numFmtId="0" fontId="41" fillId="28" borderId="20" xfId="0" applyFont="1" applyFill="1" applyBorder="1" applyAlignment="1">
      <alignment horizontal="left" vertical="center"/>
    </xf>
    <xf numFmtId="0" fontId="41" fillId="28" borderId="21" xfId="0" applyFont="1" applyFill="1" applyBorder="1" applyAlignment="1">
      <alignment horizontal="left" vertical="center"/>
    </xf>
    <xf numFmtId="0" fontId="41" fillId="28" borderId="11" xfId="0" applyFont="1" applyFill="1" applyBorder="1" applyAlignment="1">
      <alignment horizontal="left" vertical="center"/>
    </xf>
    <xf numFmtId="0" fontId="35" fillId="34" borderId="20" xfId="0" applyFont="1" applyFill="1" applyBorder="1" applyAlignment="1">
      <alignment horizontal="left" vertical="center" wrapText="1"/>
    </xf>
    <xf numFmtId="0" fontId="35" fillId="34" borderId="11" xfId="0" applyFont="1" applyFill="1" applyBorder="1" applyAlignment="1">
      <alignment horizontal="left" vertical="center" wrapText="1"/>
    </xf>
    <xf numFmtId="0" fontId="34" fillId="28" borderId="29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34" fillId="31" borderId="29" xfId="0" applyFont="1" applyFill="1" applyBorder="1" applyAlignment="1">
      <alignment horizontal="center"/>
    </xf>
    <xf numFmtId="3" fontId="40" fillId="38" borderId="10" xfId="0" applyNumberFormat="1" applyFont="1" applyFill="1" applyBorder="1" applyAlignment="1">
      <alignment horizontal="center"/>
    </xf>
    <xf numFmtId="3" fontId="40" fillId="32" borderId="10" xfId="0" applyNumberFormat="1" applyFont="1" applyFill="1" applyBorder="1" applyAlignment="1">
      <alignment horizontal="center"/>
    </xf>
    <xf numFmtId="3" fontId="40" fillId="28" borderId="10" xfId="0" applyNumberFormat="1" applyFont="1" applyFill="1" applyBorder="1" applyAlignment="1">
      <alignment horizontal="center"/>
    </xf>
    <xf numFmtId="0" fontId="42" fillId="26" borderId="10" xfId="0" applyFont="1" applyFill="1" applyBorder="1" applyAlignment="1">
      <alignment horizontal="center" vertical="center"/>
    </xf>
    <xf numFmtId="0" fontId="26" fillId="26" borderId="10" xfId="0" applyFont="1" applyFill="1" applyBorder="1" applyAlignment="1">
      <alignment horizontal="center" vertical="center"/>
    </xf>
  </cellXfs>
  <cellStyles count="66">
    <cellStyle name="20% - Ênfase1 2" xfId="1" xr:uid="{00000000-0005-0000-0000-000000000000}"/>
    <cellStyle name="20% - Ênfase2 2" xfId="2" xr:uid="{00000000-0005-0000-0000-000001000000}"/>
    <cellStyle name="20% - Ênfase3 2" xfId="3" xr:uid="{00000000-0005-0000-0000-000002000000}"/>
    <cellStyle name="20% - Ênfase4 2" xfId="4" xr:uid="{00000000-0005-0000-0000-000003000000}"/>
    <cellStyle name="20% - Ênfase5 2" xfId="5" xr:uid="{00000000-0005-0000-0000-000004000000}"/>
    <cellStyle name="20% - Ênfase6 2" xfId="6" xr:uid="{00000000-0005-0000-0000-000005000000}"/>
    <cellStyle name="40% - Ênfase1 2" xfId="7" xr:uid="{00000000-0005-0000-0000-000006000000}"/>
    <cellStyle name="40% - Ênfase2 2" xfId="8" xr:uid="{00000000-0005-0000-0000-000007000000}"/>
    <cellStyle name="40% - Ênfase3 2" xfId="9" xr:uid="{00000000-0005-0000-0000-000008000000}"/>
    <cellStyle name="40% - Ênfase4 2" xfId="10" xr:uid="{00000000-0005-0000-0000-000009000000}"/>
    <cellStyle name="40% - Ênfase5 2" xfId="11" xr:uid="{00000000-0005-0000-0000-00000A000000}"/>
    <cellStyle name="40% - Ênfase6 2" xfId="12" xr:uid="{00000000-0005-0000-0000-00000B000000}"/>
    <cellStyle name="60% - Ênfase1 2" xfId="13" xr:uid="{00000000-0005-0000-0000-00000C000000}"/>
    <cellStyle name="60% - Ênfase2 2" xfId="14" xr:uid="{00000000-0005-0000-0000-00000D000000}"/>
    <cellStyle name="60% - Ênfase3 2" xfId="15" xr:uid="{00000000-0005-0000-0000-00000E000000}"/>
    <cellStyle name="60% - Ênfase4 2" xfId="16" xr:uid="{00000000-0005-0000-0000-00000F000000}"/>
    <cellStyle name="60% - Ênfase5 2" xfId="17" xr:uid="{00000000-0005-0000-0000-000010000000}"/>
    <cellStyle name="60% - Ênfase6 2" xfId="18" xr:uid="{00000000-0005-0000-0000-000011000000}"/>
    <cellStyle name="Bom 2" xfId="19" xr:uid="{00000000-0005-0000-0000-000012000000}"/>
    <cellStyle name="Cálculo 2" xfId="20" xr:uid="{00000000-0005-0000-0000-000013000000}"/>
    <cellStyle name="Célula de Verificação 2" xfId="21" xr:uid="{00000000-0005-0000-0000-000014000000}"/>
    <cellStyle name="Célula Vinculada 2" xfId="22" xr:uid="{00000000-0005-0000-0000-000015000000}"/>
    <cellStyle name="Ênfase1 2" xfId="23" xr:uid="{00000000-0005-0000-0000-000016000000}"/>
    <cellStyle name="Ênfase2 2" xfId="24" xr:uid="{00000000-0005-0000-0000-000017000000}"/>
    <cellStyle name="Ênfase3 2" xfId="25" xr:uid="{00000000-0005-0000-0000-000018000000}"/>
    <cellStyle name="Ênfase4 2" xfId="26" xr:uid="{00000000-0005-0000-0000-000019000000}"/>
    <cellStyle name="Ênfase5 2" xfId="27" xr:uid="{00000000-0005-0000-0000-00001A000000}"/>
    <cellStyle name="Ênfase6 2" xfId="28" xr:uid="{00000000-0005-0000-0000-00001B000000}"/>
    <cellStyle name="Entrada 2" xfId="29" xr:uid="{00000000-0005-0000-0000-00001C000000}"/>
    <cellStyle name="Excel_CondFormat_1_1_1" xfId="30" xr:uid="{00000000-0005-0000-0000-00001D000000}"/>
    <cellStyle name="Heading" xfId="31" xr:uid="{00000000-0005-0000-0000-00001E000000}"/>
    <cellStyle name="Heading1" xfId="32" xr:uid="{00000000-0005-0000-0000-00001F000000}"/>
    <cellStyle name="Incorreto 2" xfId="33" xr:uid="{00000000-0005-0000-0000-000020000000}"/>
    <cellStyle name="Neutra 2" xfId="34" xr:uid="{00000000-0005-0000-0000-000021000000}"/>
    <cellStyle name="Normal" xfId="0" builtinId="0"/>
    <cellStyle name="Normal 10" xfId="35" xr:uid="{00000000-0005-0000-0000-000023000000}"/>
    <cellStyle name="Normal 2" xfId="36" xr:uid="{00000000-0005-0000-0000-000024000000}"/>
    <cellStyle name="Normal 3" xfId="37" xr:uid="{00000000-0005-0000-0000-000025000000}"/>
    <cellStyle name="Normal 3 2" xfId="38" xr:uid="{00000000-0005-0000-0000-000026000000}"/>
    <cellStyle name="Normal 4" xfId="39" xr:uid="{00000000-0005-0000-0000-000027000000}"/>
    <cellStyle name="Normal 5" xfId="40" xr:uid="{00000000-0005-0000-0000-000028000000}"/>
    <cellStyle name="Normal 5 2" xfId="41" xr:uid="{00000000-0005-0000-0000-000029000000}"/>
    <cellStyle name="Normal 5 2 2" xfId="42" xr:uid="{00000000-0005-0000-0000-00002A000000}"/>
    <cellStyle name="Normal 5 3" xfId="43" xr:uid="{00000000-0005-0000-0000-00002B000000}"/>
    <cellStyle name="Normal 6" xfId="44" xr:uid="{00000000-0005-0000-0000-00002C000000}"/>
    <cellStyle name="Normal 6 2" xfId="45" xr:uid="{00000000-0005-0000-0000-00002D000000}"/>
    <cellStyle name="Normal 7" xfId="46" xr:uid="{00000000-0005-0000-0000-00002E000000}"/>
    <cellStyle name="Normal 8" xfId="47" xr:uid="{00000000-0005-0000-0000-00002F000000}"/>
    <cellStyle name="Normal 9" xfId="48" xr:uid="{00000000-0005-0000-0000-000030000000}"/>
    <cellStyle name="Nota 2" xfId="49" xr:uid="{00000000-0005-0000-0000-000031000000}"/>
    <cellStyle name="Porcentagem" xfId="50" builtinId="5"/>
    <cellStyle name="Porcentagem 2" xfId="51" xr:uid="{00000000-0005-0000-0000-000033000000}"/>
    <cellStyle name="Porcentagem 3" xfId="52" xr:uid="{00000000-0005-0000-0000-000034000000}"/>
    <cellStyle name="Porcentagem 4" xfId="53" xr:uid="{00000000-0005-0000-0000-000035000000}"/>
    <cellStyle name="Result" xfId="54" xr:uid="{00000000-0005-0000-0000-000036000000}"/>
    <cellStyle name="Result2" xfId="55" xr:uid="{00000000-0005-0000-0000-000037000000}"/>
    <cellStyle name="Saída 2" xfId="56" xr:uid="{00000000-0005-0000-0000-000038000000}"/>
    <cellStyle name="Texto de Aviso 2" xfId="57" xr:uid="{00000000-0005-0000-0000-000039000000}"/>
    <cellStyle name="Texto Explicativo 2" xfId="58" xr:uid="{00000000-0005-0000-0000-00003A000000}"/>
    <cellStyle name="Título 1 2" xfId="59" xr:uid="{00000000-0005-0000-0000-00003B000000}"/>
    <cellStyle name="Título 2 2" xfId="60" xr:uid="{00000000-0005-0000-0000-00003C000000}"/>
    <cellStyle name="Título 3 2" xfId="61" xr:uid="{00000000-0005-0000-0000-00003D000000}"/>
    <cellStyle name="Título 4 2" xfId="62" xr:uid="{00000000-0005-0000-0000-00003E000000}"/>
    <cellStyle name="Título 5" xfId="63" xr:uid="{00000000-0005-0000-0000-00003F000000}"/>
    <cellStyle name="Total 2" xfId="64" xr:uid="{00000000-0005-0000-0000-000040000000}"/>
    <cellStyle name="Vírgula 2" xfId="65" xr:uid="{00000000-0005-0000-0000-000041000000}"/>
  </cellStyles>
  <dxfs count="9">
    <dxf>
      <font>
        <b/>
        <i val="0"/>
        <color rgb="FFFF0000"/>
        <name val="Cambria"/>
        <scheme val="none"/>
      </font>
      <fill>
        <patternFill>
          <bgColor theme="1"/>
        </patternFill>
      </fill>
    </dxf>
    <dxf>
      <font>
        <b/>
        <i val="0"/>
        <color rgb="FFFF0000"/>
        <name val="Cambria"/>
        <scheme val="none"/>
      </font>
      <fill>
        <patternFill>
          <bgColor theme="1"/>
        </patternFill>
      </fill>
    </dxf>
    <dxf>
      <font>
        <b/>
        <i val="0"/>
        <strike val="0"/>
        <color rgb="FFFF0000"/>
      </font>
      <fill>
        <patternFill>
          <bgColor theme="1"/>
        </patternFill>
      </fill>
    </dxf>
    <dxf>
      <font>
        <b/>
        <i val="0"/>
        <strike val="0"/>
        <color rgb="FFFF0000"/>
      </font>
      <fill>
        <patternFill>
          <bgColor theme="1"/>
        </patternFill>
      </fill>
    </dxf>
    <dxf>
      <font>
        <b/>
        <i val="0"/>
        <strike val="0"/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  <name val="Cambria"/>
        <scheme val="none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10</xdr:col>
      <xdr:colOff>323850</xdr:colOff>
      <xdr:row>58</xdr:row>
      <xdr:rowOff>57150</xdr:rowOff>
    </xdr:to>
    <xdr:pic>
      <xdr:nvPicPr>
        <xdr:cNvPr id="1052" name="Imagem 1" descr="https://farm3.staticflickr.com/2852/12188474364_7aeb1c547f_o.png">
          <a:extLst>
            <a:ext uri="{FF2B5EF4-FFF2-40B4-BE49-F238E27FC236}">
              <a16:creationId xmlns:a16="http://schemas.microsoft.com/office/drawing/2014/main" id="{D558BE62-E5A0-48CE-9ABE-610B57499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9025"/>
          <a:ext cx="7296150" cy="501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workbookViewId="0" xr3:uid="{AEA406A1-0E4B-5B11-9CD5-51D6E497D94C}">
      <selection activeCell="D60" sqref="D60"/>
    </sheetView>
  </sheetViews>
  <sheetFormatPr defaultRowHeight="15"/>
  <cols>
    <col min="1" max="1" width="16.140625" customWidth="1"/>
    <col min="2" max="2" width="15.28515625" customWidth="1"/>
    <col min="13" max="13" width="21.42578125" customWidth="1"/>
  </cols>
  <sheetData>
    <row r="1" spans="1:14" ht="90.75" thickBo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L1" s="9" t="s">
        <v>6</v>
      </c>
      <c r="M1" s="9" t="s">
        <v>7</v>
      </c>
      <c r="N1" s="9" t="s">
        <v>8</v>
      </c>
    </row>
    <row r="2" spans="1:14" ht="15.75" thickBot="1">
      <c r="A2" s="2" t="s">
        <v>9</v>
      </c>
      <c r="B2" s="2" t="s">
        <v>10</v>
      </c>
      <c r="C2" s="2" t="s">
        <v>11</v>
      </c>
      <c r="D2" s="3">
        <v>1848946</v>
      </c>
      <c r="E2" s="3">
        <v>1015455</v>
      </c>
      <c r="F2" s="4">
        <v>1.82</v>
      </c>
      <c r="G2" s="15">
        <f>100/F2</f>
        <v>54.945054945054942</v>
      </c>
      <c r="H2" s="12"/>
      <c r="I2" s="12"/>
      <c r="L2" s="10" t="s">
        <v>12</v>
      </c>
      <c r="M2" s="10" t="s">
        <v>13</v>
      </c>
      <c r="N2" s="10" t="s">
        <v>14</v>
      </c>
    </row>
    <row r="3" spans="1:14" ht="15.75" thickBot="1">
      <c r="A3" s="5" t="s">
        <v>15</v>
      </c>
      <c r="B3" s="5" t="s">
        <v>16</v>
      </c>
      <c r="C3" s="5" t="s">
        <v>17</v>
      </c>
      <c r="D3" s="6">
        <v>453285</v>
      </c>
      <c r="E3" s="6">
        <v>211550</v>
      </c>
      <c r="F3" s="7">
        <v>2.14</v>
      </c>
      <c r="G3" s="15">
        <f t="shared" ref="G3:G28" si="0">100/F3</f>
        <v>46.728971962616818</v>
      </c>
      <c r="H3" s="13"/>
      <c r="I3" s="13"/>
      <c r="L3" s="9"/>
      <c r="M3" s="9" t="s">
        <v>18</v>
      </c>
      <c r="N3" s="9" t="s">
        <v>14</v>
      </c>
    </row>
    <row r="4" spans="1:14" ht="15.75" thickBot="1">
      <c r="A4" s="2" t="s">
        <v>19</v>
      </c>
      <c r="B4" s="2" t="s">
        <v>20</v>
      </c>
      <c r="C4" s="2" t="s">
        <v>21</v>
      </c>
      <c r="D4" s="3">
        <v>2479165</v>
      </c>
      <c r="E4" s="3">
        <v>1116896</v>
      </c>
      <c r="F4" s="4">
        <v>2.2200000000000002</v>
      </c>
      <c r="G4" s="15">
        <f t="shared" si="0"/>
        <v>45.045045045045043</v>
      </c>
      <c r="H4" s="12"/>
      <c r="I4" s="12"/>
      <c r="L4" s="10"/>
      <c r="M4" s="10" t="s">
        <v>22</v>
      </c>
      <c r="N4" s="10" t="s">
        <v>14</v>
      </c>
    </row>
    <row r="5" spans="1:14" ht="15.75" thickBot="1">
      <c r="A5" s="5" t="s">
        <v>23</v>
      </c>
      <c r="B5" s="5" t="s">
        <v>24</v>
      </c>
      <c r="C5" s="5" t="s">
        <v>25</v>
      </c>
      <c r="D5" s="6">
        <v>11821873</v>
      </c>
      <c r="E5" s="6">
        <v>5045415</v>
      </c>
      <c r="F5" s="7">
        <v>2.34</v>
      </c>
      <c r="G5" s="15">
        <f t="shared" si="0"/>
        <v>42.73504273504274</v>
      </c>
      <c r="H5" s="13"/>
      <c r="I5" s="13"/>
      <c r="L5" s="9"/>
      <c r="M5" s="9" t="s">
        <v>26</v>
      </c>
      <c r="N5" s="9" t="s">
        <v>27</v>
      </c>
    </row>
    <row r="6" spans="1:14" ht="15.75" thickBot="1">
      <c r="A6" s="2" t="s">
        <v>28</v>
      </c>
      <c r="B6" s="2" t="s">
        <v>29</v>
      </c>
      <c r="C6" s="2" t="s">
        <v>30</v>
      </c>
      <c r="D6" s="3">
        <v>1393575</v>
      </c>
      <c r="E6" s="3">
        <v>572968</v>
      </c>
      <c r="F6" s="4">
        <v>2.4300000000000002</v>
      </c>
      <c r="G6" s="15">
        <f t="shared" si="0"/>
        <v>41.152263374485592</v>
      </c>
      <c r="H6" s="12"/>
      <c r="I6" s="12"/>
      <c r="L6" s="10" t="s">
        <v>31</v>
      </c>
      <c r="M6" s="10" t="s">
        <v>32</v>
      </c>
      <c r="N6" s="10" t="s">
        <v>33</v>
      </c>
    </row>
    <row r="7" spans="1:14" ht="15.75" thickBot="1">
      <c r="A7" s="5" t="s">
        <v>34</v>
      </c>
      <c r="B7" s="5" t="s">
        <v>35</v>
      </c>
      <c r="C7" s="5" t="s">
        <v>36</v>
      </c>
      <c r="D7" s="6">
        <v>2789761</v>
      </c>
      <c r="E7" s="6">
        <v>1116201</v>
      </c>
      <c r="F7" s="7">
        <v>2.5</v>
      </c>
      <c r="G7" s="15">
        <f t="shared" si="0"/>
        <v>40</v>
      </c>
      <c r="H7" s="13"/>
      <c r="I7" s="13"/>
      <c r="L7" s="9" t="s">
        <v>37</v>
      </c>
      <c r="M7" s="9" t="s">
        <v>38</v>
      </c>
      <c r="N7" s="9" t="s">
        <v>39</v>
      </c>
    </row>
    <row r="8" spans="1:14" ht="15.75" thickBot="1">
      <c r="A8" s="2" t="s">
        <v>40</v>
      </c>
      <c r="B8" s="2" t="s">
        <v>41</v>
      </c>
      <c r="C8" s="2" t="s">
        <v>42</v>
      </c>
      <c r="D8" s="3">
        <v>1467816</v>
      </c>
      <c r="E8" s="3">
        <v>580842</v>
      </c>
      <c r="F8" s="4">
        <v>2.5299999999999998</v>
      </c>
      <c r="G8" s="15">
        <f t="shared" si="0"/>
        <v>39.525691699604749</v>
      </c>
      <c r="H8" s="12"/>
      <c r="I8" s="12"/>
      <c r="L8" s="10"/>
      <c r="M8" s="10" t="s">
        <v>43</v>
      </c>
      <c r="N8" s="10" t="s">
        <v>39</v>
      </c>
    </row>
    <row r="9" spans="1:14" ht="15.75" thickBot="1">
      <c r="A9" s="5" t="s">
        <v>44</v>
      </c>
      <c r="B9" s="5" t="s">
        <v>45</v>
      </c>
      <c r="C9" s="5" t="s">
        <v>46</v>
      </c>
      <c r="D9" s="6">
        <v>348268</v>
      </c>
      <c r="E9" s="6">
        <v>125459</v>
      </c>
      <c r="F9" s="7">
        <v>2.78</v>
      </c>
      <c r="G9" s="15">
        <f t="shared" si="0"/>
        <v>35.971223021582738</v>
      </c>
      <c r="H9" s="13"/>
      <c r="I9" s="13"/>
      <c r="L9" s="9"/>
      <c r="M9" s="9" t="s">
        <v>47</v>
      </c>
      <c r="N9" s="9" t="s">
        <v>39</v>
      </c>
    </row>
    <row r="10" spans="1:14" ht="15.75" thickBot="1">
      <c r="A10" s="2" t="s">
        <v>48</v>
      </c>
      <c r="B10" s="2" t="s">
        <v>49</v>
      </c>
      <c r="C10" s="2" t="s">
        <v>50</v>
      </c>
      <c r="D10" s="3">
        <v>569830</v>
      </c>
      <c r="E10" s="3">
        <v>181346</v>
      </c>
      <c r="F10" s="4">
        <v>3.14</v>
      </c>
      <c r="G10" s="15">
        <f t="shared" si="0"/>
        <v>31.847133757961782</v>
      </c>
      <c r="H10" s="12"/>
      <c r="I10" s="12"/>
      <c r="L10" s="10"/>
      <c r="M10" s="10" t="s">
        <v>51</v>
      </c>
      <c r="N10" s="10" t="s">
        <v>39</v>
      </c>
    </row>
    <row r="11" spans="1:14" ht="15.75" thickBot="1">
      <c r="A11" s="5" t="s">
        <v>52</v>
      </c>
      <c r="B11" s="5" t="s">
        <v>53</v>
      </c>
      <c r="C11" s="5" t="s">
        <v>54</v>
      </c>
      <c r="D11" s="6">
        <v>832352</v>
      </c>
      <c r="E11" s="6">
        <v>251840</v>
      </c>
      <c r="F11" s="7">
        <v>3.31</v>
      </c>
      <c r="G11" s="15">
        <f t="shared" si="0"/>
        <v>30.211480362537763</v>
      </c>
      <c r="H11" s="13"/>
      <c r="I11" s="13"/>
      <c r="L11" s="9"/>
      <c r="M11" s="9" t="s">
        <v>55</v>
      </c>
      <c r="N11" s="9" t="s">
        <v>39</v>
      </c>
    </row>
    <row r="12" spans="1:14" ht="15.75" thickBot="1">
      <c r="A12" s="2" t="s">
        <v>56</v>
      </c>
      <c r="B12" s="2" t="s">
        <v>57</v>
      </c>
      <c r="C12" s="2" t="s">
        <v>58</v>
      </c>
      <c r="D12" s="3">
        <v>6429923</v>
      </c>
      <c r="E12" s="3">
        <v>1849881</v>
      </c>
      <c r="F12" s="4">
        <v>3.48</v>
      </c>
      <c r="G12" s="15">
        <f t="shared" si="0"/>
        <v>28.735632183908045</v>
      </c>
      <c r="H12" s="12"/>
      <c r="I12" s="12"/>
      <c r="L12" s="10"/>
      <c r="M12" s="10" t="s">
        <v>59</v>
      </c>
      <c r="N12" s="10" t="s">
        <v>39</v>
      </c>
    </row>
    <row r="13" spans="1:14" ht="15.75" thickBot="1">
      <c r="A13" s="5" t="s">
        <v>60</v>
      </c>
      <c r="B13" s="5" t="s">
        <v>61</v>
      </c>
      <c r="C13" s="5" t="s">
        <v>62</v>
      </c>
      <c r="D13" s="6">
        <v>614577</v>
      </c>
      <c r="E13" s="6">
        <v>156758</v>
      </c>
      <c r="F13" s="7">
        <v>3.92</v>
      </c>
      <c r="G13" s="15">
        <f t="shared" si="0"/>
        <v>25.510204081632654</v>
      </c>
      <c r="H13" s="13"/>
      <c r="I13" s="13"/>
      <c r="L13" s="9" t="s">
        <v>63</v>
      </c>
      <c r="M13" s="9" t="s">
        <v>64</v>
      </c>
      <c r="N13" s="9" t="s">
        <v>65</v>
      </c>
    </row>
    <row r="14" spans="1:14" ht="15.75" thickBot="1">
      <c r="A14" s="2" t="s">
        <v>66</v>
      </c>
      <c r="B14" s="2" t="s">
        <v>67</v>
      </c>
      <c r="C14" s="2" t="s">
        <v>68</v>
      </c>
      <c r="D14" s="3">
        <v>853928</v>
      </c>
      <c r="E14" s="3">
        <v>207064</v>
      </c>
      <c r="F14" s="4">
        <v>4.12</v>
      </c>
      <c r="G14" s="15">
        <f t="shared" si="0"/>
        <v>24.271844660194173</v>
      </c>
      <c r="H14" s="12"/>
      <c r="I14" s="12"/>
      <c r="L14" s="10"/>
      <c r="M14" s="10" t="s">
        <v>69</v>
      </c>
      <c r="N14" s="10" t="s">
        <v>70</v>
      </c>
    </row>
    <row r="15" spans="1:14" ht="15.75" thickBot="1">
      <c r="A15" s="5" t="s">
        <v>71</v>
      </c>
      <c r="B15" s="5" t="s">
        <v>72</v>
      </c>
      <c r="C15" s="5" t="s">
        <v>73</v>
      </c>
      <c r="D15" s="6">
        <v>257904</v>
      </c>
      <c r="E15" s="6">
        <v>61228</v>
      </c>
      <c r="F15" s="7">
        <v>4.21</v>
      </c>
      <c r="G15" s="15">
        <f t="shared" si="0"/>
        <v>23.752969121140143</v>
      </c>
      <c r="H15" s="13"/>
      <c r="I15" s="13"/>
      <c r="L15" s="9" t="s">
        <v>74</v>
      </c>
      <c r="M15" s="9" t="s">
        <v>75</v>
      </c>
      <c r="N15" s="9" t="s">
        <v>76</v>
      </c>
    </row>
    <row r="16" spans="1:14" ht="15.75" thickBot="1">
      <c r="A16" s="2" t="s">
        <v>77</v>
      </c>
      <c r="B16" s="2" t="s">
        <v>78</v>
      </c>
      <c r="C16" s="2" t="s">
        <v>79</v>
      </c>
      <c r="D16" s="3">
        <v>1599513</v>
      </c>
      <c r="E16" s="3">
        <v>379009</v>
      </c>
      <c r="F16" s="4">
        <v>4.22</v>
      </c>
      <c r="G16" s="15">
        <f t="shared" si="0"/>
        <v>23.696682464454977</v>
      </c>
      <c r="H16" s="12"/>
      <c r="I16" s="12"/>
      <c r="L16" s="10" t="s">
        <v>80</v>
      </c>
      <c r="M16" s="10" t="s">
        <v>81</v>
      </c>
      <c r="N16" s="10" t="s">
        <v>82</v>
      </c>
    </row>
    <row r="17" spans="1:14" ht="15.75" thickBot="1">
      <c r="A17" s="5" t="s">
        <v>83</v>
      </c>
      <c r="B17" s="5" t="s">
        <v>84</v>
      </c>
      <c r="C17" s="5" t="s">
        <v>85</v>
      </c>
      <c r="D17" s="6">
        <v>769607</v>
      </c>
      <c r="E17" s="6">
        <v>176269</v>
      </c>
      <c r="F17" s="7">
        <v>4.37</v>
      </c>
      <c r="G17" s="15">
        <f t="shared" si="0"/>
        <v>22.883295194508008</v>
      </c>
      <c r="H17" s="13"/>
      <c r="I17" s="13"/>
      <c r="L17" s="9" t="s">
        <v>86</v>
      </c>
      <c r="M17" s="9" t="s">
        <v>87</v>
      </c>
      <c r="N17" s="9" t="s">
        <v>88</v>
      </c>
    </row>
    <row r="18" spans="1:14" ht="15.75" thickBot="1">
      <c r="A18" s="2" t="s">
        <v>89</v>
      </c>
      <c r="B18" s="2" t="s">
        <v>90</v>
      </c>
      <c r="C18" s="2" t="s">
        <v>91</v>
      </c>
      <c r="D18" s="3">
        <v>2551806</v>
      </c>
      <c r="E18" s="3">
        <v>526666</v>
      </c>
      <c r="F18" s="4">
        <v>4.8499999999999996</v>
      </c>
      <c r="G18" s="15">
        <f t="shared" si="0"/>
        <v>20.618556701030929</v>
      </c>
      <c r="H18" s="12"/>
      <c r="I18" s="12"/>
      <c r="L18" s="10"/>
      <c r="M18" s="10" t="s">
        <v>92</v>
      </c>
      <c r="N18" s="10" t="s">
        <v>88</v>
      </c>
    </row>
    <row r="19" spans="1:14" ht="15.75" thickBot="1">
      <c r="A19" s="5" t="s">
        <v>93</v>
      </c>
      <c r="B19" s="5" t="s">
        <v>94</v>
      </c>
      <c r="C19" s="5" t="s">
        <v>95</v>
      </c>
      <c r="D19" s="6">
        <v>836475</v>
      </c>
      <c r="E19" s="6">
        <v>168864</v>
      </c>
      <c r="F19" s="7">
        <v>4.95</v>
      </c>
      <c r="G19" s="15">
        <f t="shared" si="0"/>
        <v>20.202020202020201</v>
      </c>
      <c r="H19" s="13"/>
      <c r="I19" s="13"/>
      <c r="L19" s="9" t="s">
        <v>96</v>
      </c>
      <c r="M19" s="9" t="s">
        <v>97</v>
      </c>
      <c r="N19" s="9" t="s">
        <v>98</v>
      </c>
    </row>
    <row r="20" spans="1:14" ht="15.75" thickBot="1">
      <c r="A20" s="2" t="s">
        <v>99</v>
      </c>
      <c r="B20" s="2" t="s">
        <v>100</v>
      </c>
      <c r="C20" s="2" t="s">
        <v>101</v>
      </c>
      <c r="D20" s="3">
        <v>484992</v>
      </c>
      <c r="E20" s="3">
        <v>93817</v>
      </c>
      <c r="F20" s="4">
        <v>5.17</v>
      </c>
      <c r="G20" s="15">
        <f t="shared" si="0"/>
        <v>19.342359767891683</v>
      </c>
      <c r="H20" s="12"/>
      <c r="I20" s="12"/>
      <c r="L20" s="10"/>
      <c r="M20" s="10" t="s">
        <v>102</v>
      </c>
      <c r="N20" s="10" t="s">
        <v>98</v>
      </c>
    </row>
    <row r="21" spans="1:14" ht="15.75" thickBot="1">
      <c r="A21" s="5" t="s">
        <v>103</v>
      </c>
      <c r="B21" s="5" t="s">
        <v>104</v>
      </c>
      <c r="C21" s="5" t="s">
        <v>105</v>
      </c>
      <c r="D21" s="6">
        <v>2883682</v>
      </c>
      <c r="E21" s="6">
        <v>542858</v>
      </c>
      <c r="F21" s="7">
        <v>5.31</v>
      </c>
      <c r="G21" s="15">
        <f t="shared" si="0"/>
        <v>18.832391713747647</v>
      </c>
      <c r="H21" s="13"/>
      <c r="I21" s="13"/>
      <c r="L21" s="9" t="s">
        <v>106</v>
      </c>
      <c r="M21" s="9" t="s">
        <v>107</v>
      </c>
      <c r="N21" s="9" t="s">
        <v>33</v>
      </c>
    </row>
    <row r="22" spans="1:14" ht="15.75" thickBot="1">
      <c r="A22" s="2" t="s">
        <v>108</v>
      </c>
      <c r="B22" s="2" t="s">
        <v>109</v>
      </c>
      <c r="C22" s="2" t="s">
        <v>110</v>
      </c>
      <c r="D22" s="3">
        <v>1053922</v>
      </c>
      <c r="E22" s="3">
        <v>181420</v>
      </c>
      <c r="F22" s="4">
        <v>5.81</v>
      </c>
      <c r="G22" s="15">
        <f t="shared" si="0"/>
        <v>17.211703958691913</v>
      </c>
      <c r="H22" s="12"/>
      <c r="I22" s="12"/>
      <c r="L22" s="10"/>
      <c r="M22" s="10" t="s">
        <v>111</v>
      </c>
      <c r="N22" s="10" t="s">
        <v>33</v>
      </c>
    </row>
    <row r="23" spans="1:14" ht="15.75" thickBot="1">
      <c r="A23" s="5" t="s">
        <v>112</v>
      </c>
      <c r="B23" s="5" t="s">
        <v>113</v>
      </c>
      <c r="C23" s="5" t="s">
        <v>114</v>
      </c>
      <c r="D23" s="6">
        <v>996733</v>
      </c>
      <c r="E23" s="6">
        <v>164129</v>
      </c>
      <c r="F23" s="7">
        <v>6.07</v>
      </c>
      <c r="G23" s="15">
        <f t="shared" si="0"/>
        <v>16.474464579901152</v>
      </c>
      <c r="H23" s="13"/>
      <c r="I23" s="13"/>
      <c r="L23" s="9" t="s">
        <v>115</v>
      </c>
      <c r="M23" s="9" t="s">
        <v>116</v>
      </c>
      <c r="N23" s="9" t="s">
        <v>98</v>
      </c>
    </row>
    <row r="24" spans="1:14" ht="15.75" thickBot="1">
      <c r="A24" s="2" t="s">
        <v>117</v>
      </c>
      <c r="B24" s="2" t="s">
        <v>118</v>
      </c>
      <c r="C24" s="2" t="s">
        <v>119</v>
      </c>
      <c r="D24" s="3">
        <v>308996</v>
      </c>
      <c r="E24" s="3">
        <v>50342</v>
      </c>
      <c r="F24" s="4">
        <v>6.14</v>
      </c>
      <c r="G24" s="15">
        <f t="shared" si="0"/>
        <v>16.286644951140065</v>
      </c>
      <c r="H24" s="12"/>
      <c r="I24" s="12"/>
      <c r="L24" s="10"/>
      <c r="M24" s="10" t="s">
        <v>120</v>
      </c>
      <c r="N24" s="10" t="s">
        <v>98</v>
      </c>
    </row>
    <row r="25" spans="1:14" ht="15.75" thickBot="1">
      <c r="A25" s="5" t="s">
        <v>121</v>
      </c>
      <c r="B25" s="5" t="s">
        <v>122</v>
      </c>
      <c r="C25" s="5" t="s">
        <v>123</v>
      </c>
      <c r="D25" s="6">
        <v>1982177</v>
      </c>
      <c r="E25" s="6">
        <v>315298</v>
      </c>
      <c r="F25" s="7">
        <v>6.29</v>
      </c>
      <c r="G25" s="15">
        <f t="shared" si="0"/>
        <v>15.898251192368839</v>
      </c>
      <c r="H25" s="13"/>
      <c r="I25" s="13"/>
      <c r="L25" s="9" t="s">
        <v>124</v>
      </c>
      <c r="M25" s="9" t="s">
        <v>125</v>
      </c>
      <c r="N25" s="9" t="s">
        <v>126</v>
      </c>
    </row>
    <row r="26" spans="1:14" ht="15.75" thickBot="1">
      <c r="A26" s="2" t="s">
        <v>127</v>
      </c>
      <c r="B26" s="2" t="s">
        <v>128</v>
      </c>
      <c r="C26" s="2" t="s">
        <v>129</v>
      </c>
      <c r="D26" s="3">
        <v>357194</v>
      </c>
      <c r="E26" s="3">
        <v>53921</v>
      </c>
      <c r="F26" s="4">
        <v>6.62</v>
      </c>
      <c r="G26" s="15">
        <f t="shared" si="0"/>
        <v>15.105740181268882</v>
      </c>
      <c r="H26" s="12"/>
      <c r="I26" s="12"/>
      <c r="L26" s="10" t="s">
        <v>130</v>
      </c>
      <c r="M26" s="10" t="s">
        <v>131</v>
      </c>
      <c r="N26" s="10" t="s">
        <v>132</v>
      </c>
    </row>
    <row r="27" spans="1:14" ht="15.75" thickBot="1">
      <c r="A27" s="5" t="s">
        <v>133</v>
      </c>
      <c r="B27" s="5" t="s">
        <v>134</v>
      </c>
      <c r="C27" s="5" t="s">
        <v>135</v>
      </c>
      <c r="D27" s="6">
        <v>1425922</v>
      </c>
      <c r="E27" s="6">
        <v>209592</v>
      </c>
      <c r="F27" s="7">
        <v>6.8</v>
      </c>
      <c r="G27" s="15">
        <f t="shared" si="0"/>
        <v>14.705882352941178</v>
      </c>
      <c r="H27" s="13"/>
      <c r="I27" s="13"/>
      <c r="L27" s="9" t="s">
        <v>136</v>
      </c>
      <c r="M27" s="9" t="s">
        <v>137</v>
      </c>
      <c r="N27" s="9" t="s">
        <v>138</v>
      </c>
    </row>
    <row r="28" spans="1:14" ht="15.75" thickBot="1">
      <c r="A28" s="2" t="s">
        <v>139</v>
      </c>
      <c r="B28" s="2" t="s">
        <v>140</v>
      </c>
      <c r="C28" s="2" t="s">
        <v>141</v>
      </c>
      <c r="D28" s="3">
        <v>437256</v>
      </c>
      <c r="E28" s="3">
        <v>53555</v>
      </c>
      <c r="F28" s="4">
        <v>8.16</v>
      </c>
      <c r="G28" s="15">
        <f t="shared" si="0"/>
        <v>12.254901960784313</v>
      </c>
      <c r="H28" s="12"/>
      <c r="I28" s="12"/>
      <c r="L28" s="10"/>
      <c r="M28" s="10" t="s">
        <v>142</v>
      </c>
      <c r="N28" s="10" t="s">
        <v>143</v>
      </c>
    </row>
    <row r="29" spans="1:14" ht="15.75" thickBot="1">
      <c r="L29" s="9"/>
      <c r="M29" s="9" t="s">
        <v>144</v>
      </c>
      <c r="N29" s="9" t="s">
        <v>138</v>
      </c>
    </row>
    <row r="30" spans="1:14" ht="15.75" thickBot="1">
      <c r="L30" s="10"/>
      <c r="M30" s="10" t="s">
        <v>145</v>
      </c>
      <c r="N30" s="10" t="s">
        <v>98</v>
      </c>
    </row>
    <row r="31" spans="1:14" ht="15.75" thickBot="1">
      <c r="L31" s="9"/>
      <c r="M31" s="9" t="s">
        <v>146</v>
      </c>
      <c r="N31" s="9" t="s">
        <v>98</v>
      </c>
    </row>
    <row r="32" spans="1:14" ht="22.5">
      <c r="A32" s="8" t="s">
        <v>147</v>
      </c>
      <c r="L32" s="1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107"/>
  <sheetViews>
    <sheetView tabSelected="1" topLeftCell="A84" zoomScale="55" zoomScaleNormal="55" workbookViewId="0" xr3:uid="{958C4451-9541-5A59-BF78-D2F731DF1C81}">
      <selection activeCell="I99" sqref="I99:O105"/>
    </sheetView>
  </sheetViews>
  <sheetFormatPr defaultRowHeight="15"/>
  <cols>
    <col min="1" max="1" width="2.85546875" customWidth="1"/>
    <col min="4" max="4" width="9.7109375" customWidth="1"/>
    <col min="5" max="5" width="8.140625" customWidth="1"/>
    <col min="6" max="6" width="13.140625" customWidth="1"/>
    <col min="18" max="18" width="11.7109375" bestFit="1" customWidth="1"/>
    <col min="23" max="23" width="13.28515625" bestFit="1" customWidth="1"/>
    <col min="26" max="26" width="19.140625" customWidth="1"/>
  </cols>
  <sheetData>
    <row r="1" spans="2:33" ht="15.75" thickBot="1"/>
    <row r="2" spans="2:33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3"/>
    </row>
    <row r="3" spans="2:33" ht="23.25">
      <c r="B3" s="34"/>
      <c r="C3" s="30"/>
      <c r="D3" s="30"/>
      <c r="E3" s="101" t="s">
        <v>148</v>
      </c>
      <c r="F3" s="101"/>
      <c r="G3" s="101"/>
      <c r="H3" s="101"/>
      <c r="I3" s="101"/>
      <c r="J3" s="101"/>
      <c r="K3" s="101"/>
      <c r="L3" s="30"/>
      <c r="M3" s="30"/>
      <c r="N3" s="30"/>
      <c r="O3" s="29"/>
      <c r="P3" s="101" t="s">
        <v>149</v>
      </c>
      <c r="Q3" s="101"/>
      <c r="R3" s="101"/>
      <c r="S3" s="101"/>
      <c r="T3" s="101"/>
      <c r="U3" s="101"/>
      <c r="V3" s="101"/>
      <c r="W3" s="35"/>
    </row>
    <row r="4" spans="2:33">
      <c r="B4" s="34"/>
      <c r="C4" s="30"/>
      <c r="D4" s="30"/>
      <c r="E4" s="102" t="s">
        <v>150</v>
      </c>
      <c r="F4" s="102"/>
      <c r="G4" s="102"/>
      <c r="H4" s="102"/>
      <c r="I4" s="102"/>
      <c r="J4" s="102"/>
      <c r="K4" s="102"/>
      <c r="L4" s="17"/>
      <c r="M4" s="30"/>
      <c r="N4" s="17"/>
      <c r="O4" s="17"/>
      <c r="P4" s="102" t="s">
        <v>150</v>
      </c>
      <c r="Q4" s="102"/>
      <c r="R4" s="102"/>
      <c r="S4" s="102"/>
      <c r="T4" s="102"/>
      <c r="U4" s="102"/>
      <c r="V4" s="102"/>
      <c r="W4" s="35"/>
    </row>
    <row r="5" spans="2:33">
      <c r="B5" s="34"/>
      <c r="C5" s="18" t="s">
        <v>151</v>
      </c>
      <c r="D5" s="23" t="s">
        <v>152</v>
      </c>
      <c r="E5" s="87" t="s">
        <v>153</v>
      </c>
      <c r="F5" s="87" t="s">
        <v>154</v>
      </c>
      <c r="G5" s="87" t="s">
        <v>155</v>
      </c>
      <c r="H5" s="87" t="s">
        <v>156</v>
      </c>
      <c r="I5" s="87" t="s">
        <v>157</v>
      </c>
      <c r="J5" s="87" t="s">
        <v>158</v>
      </c>
      <c r="K5" s="87" t="s">
        <v>159</v>
      </c>
      <c r="L5" s="21" t="s">
        <v>160</v>
      </c>
      <c r="M5" s="30"/>
      <c r="N5" s="18" t="s">
        <v>151</v>
      </c>
      <c r="O5" s="23" t="s">
        <v>152</v>
      </c>
      <c r="P5" s="87" t="s">
        <v>153</v>
      </c>
      <c r="Q5" s="87" t="s">
        <v>154</v>
      </c>
      <c r="R5" s="87" t="s">
        <v>155</v>
      </c>
      <c r="S5" s="87" t="s">
        <v>156</v>
      </c>
      <c r="T5" s="87" t="s">
        <v>157</v>
      </c>
      <c r="U5" s="87" t="s">
        <v>158</v>
      </c>
      <c r="V5" s="87" t="s">
        <v>159</v>
      </c>
      <c r="W5" s="35"/>
    </row>
    <row r="6" spans="2:33">
      <c r="B6" s="34"/>
      <c r="C6" s="20" t="s">
        <v>161</v>
      </c>
      <c r="D6" s="26" t="s">
        <v>162</v>
      </c>
      <c r="E6" s="24" t="s">
        <v>163</v>
      </c>
      <c r="F6" s="24">
        <v>1701</v>
      </c>
      <c r="G6" s="24">
        <v>1453</v>
      </c>
      <c r="H6" s="24">
        <v>1072</v>
      </c>
      <c r="I6" s="24">
        <v>975</v>
      </c>
      <c r="J6" s="24">
        <v>384</v>
      </c>
      <c r="K6" s="24" t="s">
        <v>163</v>
      </c>
      <c r="L6" s="25">
        <f>SUM(E6:K6)</f>
        <v>5585</v>
      </c>
      <c r="M6" s="30"/>
      <c r="N6" s="20" t="s">
        <v>161</v>
      </c>
      <c r="O6" s="26" t="s">
        <v>162</v>
      </c>
      <c r="P6" s="36"/>
      <c r="Q6" s="36">
        <v>448</v>
      </c>
      <c r="R6" s="36">
        <v>1021</v>
      </c>
      <c r="S6" s="36">
        <v>589</v>
      </c>
      <c r="T6" s="36">
        <v>445</v>
      </c>
      <c r="U6" s="36">
        <v>2709</v>
      </c>
      <c r="V6" s="36"/>
      <c r="W6" s="35"/>
      <c r="AA6" t="e">
        <f>E6/11</f>
        <v>#VALUE!</v>
      </c>
      <c r="AB6">
        <f t="shared" ref="AB6:AG6" si="0">F6/11</f>
        <v>154.63636363636363</v>
      </c>
      <c r="AC6">
        <f t="shared" si="0"/>
        <v>132.09090909090909</v>
      </c>
      <c r="AD6">
        <f t="shared" si="0"/>
        <v>97.454545454545453</v>
      </c>
      <c r="AE6">
        <f t="shared" si="0"/>
        <v>88.63636363636364</v>
      </c>
      <c r="AF6">
        <f t="shared" si="0"/>
        <v>34.909090909090907</v>
      </c>
      <c r="AG6" t="e">
        <f t="shared" si="0"/>
        <v>#VALUE!</v>
      </c>
    </row>
    <row r="7" spans="2:33">
      <c r="B7" s="34"/>
      <c r="C7" s="20" t="s">
        <v>164</v>
      </c>
      <c r="D7" s="26" t="s">
        <v>165</v>
      </c>
      <c r="E7" s="24">
        <v>1908</v>
      </c>
      <c r="F7" s="24">
        <v>929</v>
      </c>
      <c r="G7" s="24" t="s">
        <v>163</v>
      </c>
      <c r="H7" s="24">
        <v>431</v>
      </c>
      <c r="I7" s="24" t="s">
        <v>163</v>
      </c>
      <c r="J7" s="24">
        <v>153</v>
      </c>
      <c r="K7" s="24">
        <v>218</v>
      </c>
      <c r="L7" s="25">
        <f t="shared" ref="L7:L12" si="1">SUM(E7:K7)</f>
        <v>3639</v>
      </c>
      <c r="M7" s="30"/>
      <c r="N7" s="20" t="s">
        <v>164</v>
      </c>
      <c r="O7" s="26" t="s">
        <v>165</v>
      </c>
      <c r="P7" s="36">
        <v>413</v>
      </c>
      <c r="Q7" s="36">
        <v>853</v>
      </c>
      <c r="R7" s="36"/>
      <c r="S7" s="36">
        <v>1001</v>
      </c>
      <c r="T7" s="36"/>
      <c r="U7" s="36">
        <v>3058</v>
      </c>
      <c r="V7" s="36">
        <v>728</v>
      </c>
      <c r="W7" s="35"/>
      <c r="AA7" s="74">
        <f t="shared" ref="AA7:AA12" si="2">E7/11</f>
        <v>173.45454545454547</v>
      </c>
      <c r="AB7">
        <f t="shared" ref="AB7:AB12" si="3">F7/11</f>
        <v>84.454545454545453</v>
      </c>
      <c r="AC7" t="e">
        <f t="shared" ref="AC7:AC12" si="4">G7/11</f>
        <v>#VALUE!</v>
      </c>
      <c r="AD7">
        <f t="shared" ref="AD7:AD12" si="5">H7/11</f>
        <v>39.18181818181818</v>
      </c>
      <c r="AE7" t="e">
        <f t="shared" ref="AE7:AE12" si="6">I7/11</f>
        <v>#VALUE!</v>
      </c>
      <c r="AF7">
        <f t="shared" ref="AF7:AF12" si="7">J7/11</f>
        <v>13.909090909090908</v>
      </c>
      <c r="AG7">
        <f t="shared" ref="AG7:AG12" si="8">K7/11</f>
        <v>19.818181818181817</v>
      </c>
    </row>
    <row r="8" spans="2:33">
      <c r="B8" s="34"/>
      <c r="C8" s="20" t="s">
        <v>166</v>
      </c>
      <c r="D8" s="26" t="s">
        <v>167</v>
      </c>
      <c r="E8" s="24" t="s">
        <v>163</v>
      </c>
      <c r="F8" s="24">
        <v>1245</v>
      </c>
      <c r="G8" s="24" t="s">
        <v>163</v>
      </c>
      <c r="H8" s="24" t="s">
        <v>163</v>
      </c>
      <c r="I8" s="24">
        <v>547</v>
      </c>
      <c r="J8" s="24" t="s">
        <v>163</v>
      </c>
      <c r="K8" s="24">
        <v>304</v>
      </c>
      <c r="L8" s="25">
        <f t="shared" si="1"/>
        <v>2096</v>
      </c>
      <c r="M8" s="30"/>
      <c r="N8" s="20" t="s">
        <v>166</v>
      </c>
      <c r="O8" s="26" t="s">
        <v>167</v>
      </c>
      <c r="P8" s="36"/>
      <c r="Q8" s="36">
        <v>465</v>
      </c>
      <c r="R8" s="36"/>
      <c r="S8" s="36"/>
      <c r="T8" s="36">
        <v>434</v>
      </c>
      <c r="U8" s="36"/>
      <c r="V8" s="36">
        <v>1162</v>
      </c>
      <c r="W8" s="35"/>
      <c r="AA8" t="e">
        <f t="shared" si="2"/>
        <v>#VALUE!</v>
      </c>
      <c r="AB8">
        <f t="shared" si="3"/>
        <v>113.18181818181819</v>
      </c>
      <c r="AC8" t="e">
        <f t="shared" si="4"/>
        <v>#VALUE!</v>
      </c>
      <c r="AD8" t="e">
        <f t="shared" si="5"/>
        <v>#VALUE!</v>
      </c>
      <c r="AE8">
        <f t="shared" si="6"/>
        <v>49.727272727272727</v>
      </c>
      <c r="AF8" t="e">
        <f t="shared" si="7"/>
        <v>#VALUE!</v>
      </c>
      <c r="AG8">
        <f t="shared" si="8"/>
        <v>27.636363636363637</v>
      </c>
    </row>
    <row r="9" spans="2:33">
      <c r="B9" s="34"/>
      <c r="C9" s="20" t="s">
        <v>168</v>
      </c>
      <c r="D9" s="26" t="s">
        <v>169</v>
      </c>
      <c r="E9" s="24">
        <v>5246</v>
      </c>
      <c r="F9" s="24" t="s">
        <v>163</v>
      </c>
      <c r="G9" s="24">
        <v>1152</v>
      </c>
      <c r="H9" s="24" t="s">
        <v>163</v>
      </c>
      <c r="I9" s="24">
        <v>1118</v>
      </c>
      <c r="J9" s="24">
        <v>407</v>
      </c>
      <c r="K9" s="24" t="s">
        <v>163</v>
      </c>
      <c r="L9" s="25">
        <f t="shared" si="1"/>
        <v>7923</v>
      </c>
      <c r="M9" s="30"/>
      <c r="N9" s="20" t="s">
        <v>168</v>
      </c>
      <c r="O9" s="26" t="s">
        <v>169</v>
      </c>
      <c r="P9" s="36">
        <v>554</v>
      </c>
      <c r="Q9" s="36"/>
      <c r="R9" s="36">
        <v>746</v>
      </c>
      <c r="S9" s="36"/>
      <c r="T9" s="36">
        <v>962</v>
      </c>
      <c r="U9" s="36">
        <v>2153</v>
      </c>
      <c r="V9" s="36"/>
      <c r="W9" s="35"/>
      <c r="AA9">
        <f t="shared" si="2"/>
        <v>476.90909090909093</v>
      </c>
      <c r="AB9" t="e">
        <f t="shared" si="3"/>
        <v>#VALUE!</v>
      </c>
      <c r="AC9">
        <f t="shared" si="4"/>
        <v>104.72727272727273</v>
      </c>
      <c r="AD9" t="e">
        <f t="shared" si="5"/>
        <v>#VALUE!</v>
      </c>
      <c r="AE9">
        <f t="shared" si="6"/>
        <v>101.63636363636364</v>
      </c>
      <c r="AF9">
        <f t="shared" si="7"/>
        <v>37</v>
      </c>
      <c r="AG9" t="e">
        <f t="shared" si="8"/>
        <v>#VALUE!</v>
      </c>
    </row>
    <row r="10" spans="2:33">
      <c r="B10" s="34"/>
      <c r="C10" s="20" t="s">
        <v>170</v>
      </c>
      <c r="D10" s="26" t="s">
        <v>171</v>
      </c>
      <c r="E10" s="24" t="s">
        <v>163</v>
      </c>
      <c r="F10" s="24">
        <v>1804</v>
      </c>
      <c r="G10" s="24">
        <v>1452</v>
      </c>
      <c r="H10" s="24" t="s">
        <v>163</v>
      </c>
      <c r="I10" s="24"/>
      <c r="J10" s="24" t="s">
        <v>163</v>
      </c>
      <c r="K10" s="24">
        <v>703</v>
      </c>
      <c r="L10" s="25">
        <f t="shared" si="1"/>
        <v>3959</v>
      </c>
      <c r="M10" s="30"/>
      <c r="N10" s="20" t="s">
        <v>170</v>
      </c>
      <c r="O10" s="26" t="s">
        <v>171</v>
      </c>
      <c r="P10" s="36"/>
      <c r="Q10" s="36">
        <v>465</v>
      </c>
      <c r="R10" s="36">
        <v>1027</v>
      </c>
      <c r="S10" s="36"/>
      <c r="T10" s="36"/>
      <c r="U10" s="36"/>
      <c r="V10" s="36">
        <v>1162</v>
      </c>
      <c r="W10" s="35"/>
      <c r="AA10" t="e">
        <f t="shared" si="2"/>
        <v>#VALUE!</v>
      </c>
      <c r="AB10">
        <f t="shared" si="3"/>
        <v>164</v>
      </c>
      <c r="AC10">
        <f t="shared" si="4"/>
        <v>132</v>
      </c>
      <c r="AD10" t="e">
        <f t="shared" si="5"/>
        <v>#VALUE!</v>
      </c>
      <c r="AE10">
        <f t="shared" si="6"/>
        <v>0</v>
      </c>
      <c r="AF10" t="e">
        <f t="shared" si="7"/>
        <v>#VALUE!</v>
      </c>
      <c r="AG10">
        <f t="shared" si="8"/>
        <v>63.909090909090907</v>
      </c>
    </row>
    <row r="11" spans="2:33">
      <c r="B11" s="34"/>
      <c r="C11" s="20" t="s">
        <v>172</v>
      </c>
      <c r="D11" s="26" t="s">
        <v>173</v>
      </c>
      <c r="E11" s="24"/>
      <c r="F11" s="24" t="s">
        <v>163</v>
      </c>
      <c r="G11" s="24" t="s">
        <v>163</v>
      </c>
      <c r="H11" s="24">
        <v>307</v>
      </c>
      <c r="I11" s="24">
        <v>325</v>
      </c>
      <c r="J11" s="24">
        <v>109</v>
      </c>
      <c r="K11" s="24">
        <v>156</v>
      </c>
      <c r="L11" s="25">
        <f t="shared" si="1"/>
        <v>897</v>
      </c>
      <c r="M11" s="30"/>
      <c r="N11" s="20" t="s">
        <v>172</v>
      </c>
      <c r="O11" s="26" t="s">
        <v>173</v>
      </c>
      <c r="P11" s="36"/>
      <c r="Q11" s="36"/>
      <c r="R11" s="36"/>
      <c r="S11" s="36">
        <v>650</v>
      </c>
      <c r="T11" s="36">
        <v>539</v>
      </c>
      <c r="U11" s="36">
        <v>2745</v>
      </c>
      <c r="V11" s="36">
        <v>1267</v>
      </c>
      <c r="W11" s="35"/>
      <c r="AA11">
        <f t="shared" si="2"/>
        <v>0</v>
      </c>
      <c r="AB11" t="e">
        <f t="shared" si="3"/>
        <v>#VALUE!</v>
      </c>
      <c r="AC11" t="e">
        <f t="shared" si="4"/>
        <v>#VALUE!</v>
      </c>
      <c r="AD11">
        <f t="shared" si="5"/>
        <v>27.90909090909091</v>
      </c>
      <c r="AE11">
        <f t="shared" si="6"/>
        <v>29.545454545454547</v>
      </c>
      <c r="AF11">
        <f t="shared" si="7"/>
        <v>9.9090909090909083</v>
      </c>
      <c r="AG11">
        <f t="shared" si="8"/>
        <v>14.181818181818182</v>
      </c>
    </row>
    <row r="12" spans="2:33">
      <c r="B12" s="34"/>
      <c r="C12" s="20" t="s">
        <v>174</v>
      </c>
      <c r="D12" s="26" t="s">
        <v>175</v>
      </c>
      <c r="E12" s="24">
        <v>509</v>
      </c>
      <c r="F12" s="24"/>
      <c r="G12" s="24"/>
      <c r="H12" s="24">
        <v>100</v>
      </c>
      <c r="I12" s="24">
        <v>111</v>
      </c>
      <c r="J12" s="24"/>
      <c r="K12" s="24"/>
      <c r="L12" s="25">
        <f t="shared" si="1"/>
        <v>720</v>
      </c>
      <c r="M12" s="30"/>
      <c r="N12" s="20" t="s">
        <v>174</v>
      </c>
      <c r="O12" s="26" t="s">
        <v>175</v>
      </c>
      <c r="P12" s="36">
        <v>287</v>
      </c>
      <c r="Q12" s="36"/>
      <c r="R12" s="36"/>
      <c r="S12" s="36">
        <v>421</v>
      </c>
      <c r="T12" s="36">
        <v>698</v>
      </c>
      <c r="U12" s="36"/>
      <c r="V12" s="36"/>
      <c r="W12" s="35"/>
      <c r="AA12">
        <f t="shared" si="2"/>
        <v>46.272727272727273</v>
      </c>
      <c r="AB12">
        <f t="shared" si="3"/>
        <v>0</v>
      </c>
      <c r="AC12">
        <f t="shared" si="4"/>
        <v>0</v>
      </c>
      <c r="AD12">
        <f t="shared" si="5"/>
        <v>9.0909090909090917</v>
      </c>
      <c r="AE12">
        <f t="shared" si="6"/>
        <v>10.090909090909092</v>
      </c>
      <c r="AF12">
        <f t="shared" si="7"/>
        <v>0</v>
      </c>
      <c r="AG12">
        <f t="shared" si="8"/>
        <v>0</v>
      </c>
    </row>
    <row r="13" spans="2:33">
      <c r="B13" s="34"/>
      <c r="C13" s="17"/>
      <c r="D13" s="21" t="s">
        <v>176</v>
      </c>
      <c r="E13" s="25">
        <f>SUM(E6:E12)</f>
        <v>7663</v>
      </c>
      <c r="F13" s="25">
        <f t="shared" ref="F13:K13" si="9">SUM(F6:F12)</f>
        <v>5679</v>
      </c>
      <c r="G13" s="25">
        <f t="shared" si="9"/>
        <v>4057</v>
      </c>
      <c r="H13" s="25">
        <f t="shared" si="9"/>
        <v>1910</v>
      </c>
      <c r="I13" s="25">
        <f t="shared" si="9"/>
        <v>3076</v>
      </c>
      <c r="J13" s="25">
        <f t="shared" si="9"/>
        <v>1053</v>
      </c>
      <c r="K13" s="25">
        <f t="shared" si="9"/>
        <v>1381</v>
      </c>
      <c r="L13" s="37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5"/>
    </row>
    <row r="14" spans="2:33">
      <c r="B14" s="34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5"/>
    </row>
    <row r="15" spans="2:33" ht="23.25">
      <c r="B15" s="34"/>
      <c r="C15" s="30"/>
      <c r="D15" s="30"/>
      <c r="E15" s="101" t="s">
        <v>177</v>
      </c>
      <c r="F15" s="101"/>
      <c r="G15" s="101"/>
      <c r="H15" s="101"/>
      <c r="I15" s="101"/>
      <c r="J15" s="101"/>
      <c r="K15" s="101"/>
      <c r="L15" s="30"/>
      <c r="M15" s="30"/>
      <c r="N15" s="30"/>
      <c r="O15" s="30"/>
      <c r="P15" s="101" t="s">
        <v>178</v>
      </c>
      <c r="Q15" s="101"/>
      <c r="R15" s="101"/>
      <c r="S15" s="101"/>
      <c r="T15" s="101"/>
      <c r="U15" s="101"/>
      <c r="V15" s="101"/>
      <c r="W15" s="35"/>
    </row>
    <row r="16" spans="2:33">
      <c r="B16" s="34"/>
      <c r="C16" s="30"/>
      <c r="D16" s="30"/>
      <c r="E16" s="102" t="s">
        <v>150</v>
      </c>
      <c r="F16" s="102"/>
      <c r="G16" s="102"/>
      <c r="H16" s="102"/>
      <c r="I16" s="102"/>
      <c r="J16" s="102"/>
      <c r="K16" s="102"/>
      <c r="L16" s="30"/>
      <c r="M16" s="30"/>
      <c r="N16" s="30"/>
      <c r="O16" s="30"/>
      <c r="P16" s="102" t="s">
        <v>150</v>
      </c>
      <c r="Q16" s="102"/>
      <c r="R16" s="102"/>
      <c r="S16" s="102"/>
      <c r="T16" s="102"/>
      <c r="U16" s="102"/>
      <c r="V16" s="102"/>
      <c r="W16" s="35"/>
    </row>
    <row r="17" spans="2:33">
      <c r="B17" s="34"/>
      <c r="C17" s="18" t="s">
        <v>151</v>
      </c>
      <c r="D17" s="19" t="s">
        <v>152</v>
      </c>
      <c r="E17" s="87" t="s">
        <v>153</v>
      </c>
      <c r="F17" s="87" t="s">
        <v>154</v>
      </c>
      <c r="G17" s="87" t="s">
        <v>155</v>
      </c>
      <c r="H17" s="87" t="s">
        <v>156</v>
      </c>
      <c r="I17" s="87" t="s">
        <v>157</v>
      </c>
      <c r="J17" s="87" t="s">
        <v>158</v>
      </c>
      <c r="K17" s="87" t="s">
        <v>159</v>
      </c>
      <c r="L17" s="30"/>
      <c r="M17" s="30"/>
      <c r="N17" s="18" t="s">
        <v>151</v>
      </c>
      <c r="O17" s="19" t="s">
        <v>152</v>
      </c>
      <c r="P17" s="87" t="s">
        <v>153</v>
      </c>
      <c r="Q17" s="87" t="s">
        <v>154</v>
      </c>
      <c r="R17" s="87" t="s">
        <v>155</v>
      </c>
      <c r="S17" s="87" t="s">
        <v>156</v>
      </c>
      <c r="T17" s="87" t="s">
        <v>157</v>
      </c>
      <c r="U17" s="87" t="s">
        <v>158</v>
      </c>
      <c r="V17" s="87" t="s">
        <v>159</v>
      </c>
      <c r="W17" s="35"/>
      <c r="AA17" s="87" t="s">
        <v>153</v>
      </c>
      <c r="AB17" s="87" t="s">
        <v>154</v>
      </c>
      <c r="AC17" s="87" t="s">
        <v>155</v>
      </c>
      <c r="AD17" s="87" t="s">
        <v>156</v>
      </c>
      <c r="AE17" s="87" t="s">
        <v>157</v>
      </c>
      <c r="AF17" s="87" t="s">
        <v>158</v>
      </c>
      <c r="AG17" s="87" t="s">
        <v>159</v>
      </c>
    </row>
    <row r="18" spans="2:33">
      <c r="B18" s="34"/>
      <c r="C18" s="20" t="s">
        <v>161</v>
      </c>
      <c r="D18" s="26" t="s">
        <v>162</v>
      </c>
      <c r="E18" s="28"/>
      <c r="F18" s="28">
        <v>7667</v>
      </c>
      <c r="G18" s="28">
        <v>22509</v>
      </c>
      <c r="H18" s="28">
        <v>9902</v>
      </c>
      <c r="I18" s="28">
        <v>7010</v>
      </c>
      <c r="J18" s="28">
        <v>64803</v>
      </c>
      <c r="K18" s="28"/>
      <c r="L18" s="30"/>
      <c r="M18" s="30"/>
      <c r="N18" s="20" t="s">
        <v>161</v>
      </c>
      <c r="O18" s="26" t="s">
        <v>162</v>
      </c>
      <c r="P18" s="27"/>
      <c r="Q18" s="27">
        <v>10703</v>
      </c>
      <c r="R18" s="27">
        <v>24398</v>
      </c>
      <c r="S18" s="27">
        <v>14069</v>
      </c>
      <c r="T18" s="27">
        <v>10626</v>
      </c>
      <c r="U18" s="27">
        <v>110813</v>
      </c>
      <c r="V18" s="28"/>
      <c r="W18" s="35"/>
      <c r="Z18" s="26" t="s">
        <v>162</v>
      </c>
      <c r="AA18" s="62"/>
      <c r="AB18" s="62">
        <f>Q18/F18</f>
        <v>1.3959827833572453</v>
      </c>
      <c r="AC18" s="62">
        <f>R18/G18</f>
        <v>1.0839219867608512</v>
      </c>
      <c r="AD18" s="62">
        <f>S18/H18</f>
        <v>1.4208240759442536</v>
      </c>
      <c r="AE18" s="62">
        <f>T18/I18</f>
        <v>1.5158345221112697</v>
      </c>
      <c r="AF18" s="62">
        <f>U18/J18</f>
        <v>1.7099979939200345</v>
      </c>
      <c r="AG18" s="62"/>
    </row>
    <row r="19" spans="2:33">
      <c r="B19" s="34"/>
      <c r="C19" s="20" t="s">
        <v>164</v>
      </c>
      <c r="D19" s="26" t="s">
        <v>165</v>
      </c>
      <c r="E19" s="28">
        <v>5969</v>
      </c>
      <c r="F19" s="28">
        <v>14539</v>
      </c>
      <c r="G19" s="28"/>
      <c r="H19" s="28">
        <v>16760</v>
      </c>
      <c r="I19" s="28"/>
      <c r="J19" s="28">
        <v>72317</v>
      </c>
      <c r="K19" s="28">
        <v>12407</v>
      </c>
      <c r="L19" s="30"/>
      <c r="M19" s="30"/>
      <c r="N19" s="20" t="s">
        <v>164</v>
      </c>
      <c r="O19" s="26" t="s">
        <v>165</v>
      </c>
      <c r="P19" s="27">
        <v>11248</v>
      </c>
      <c r="Q19" s="27">
        <v>22101</v>
      </c>
      <c r="R19" s="27"/>
      <c r="S19" s="27">
        <v>25729</v>
      </c>
      <c r="T19" s="27"/>
      <c r="U19" s="27">
        <v>127278</v>
      </c>
      <c r="V19" s="28">
        <v>19716</v>
      </c>
      <c r="W19" s="35"/>
      <c r="Z19" s="26" t="s">
        <v>165</v>
      </c>
      <c r="AA19" s="62">
        <f t="shared" ref="AA19:AB24" si="10">P19/E19</f>
        <v>1.8844027475288994</v>
      </c>
      <c r="AB19" s="62">
        <f t="shared" si="10"/>
        <v>1.5201183024967329</v>
      </c>
      <c r="AC19" s="62"/>
      <c r="AD19" s="62">
        <f t="shared" ref="AD19:AD24" si="11">S19/H19</f>
        <v>1.5351431980906922</v>
      </c>
      <c r="AE19" s="62"/>
      <c r="AF19" s="62">
        <f>U19/J19</f>
        <v>1.7600011062405796</v>
      </c>
      <c r="AG19" s="62">
        <f>V19/K19</f>
        <v>1.5891029257677118</v>
      </c>
    </row>
    <row r="20" spans="2:33">
      <c r="B20" s="34"/>
      <c r="C20" s="20" t="s">
        <v>166</v>
      </c>
      <c r="D20" s="26" t="s">
        <v>167</v>
      </c>
      <c r="E20" s="28"/>
      <c r="F20" s="28">
        <v>7739</v>
      </c>
      <c r="G20" s="28"/>
      <c r="H20" s="28"/>
      <c r="I20" s="28">
        <v>6645</v>
      </c>
      <c r="J20" s="28"/>
      <c r="K20" s="28">
        <v>19279</v>
      </c>
      <c r="L20" s="30"/>
      <c r="M20" s="30"/>
      <c r="N20" s="20" t="s">
        <v>166</v>
      </c>
      <c r="O20" s="26" t="s">
        <v>167</v>
      </c>
      <c r="P20" s="27"/>
      <c r="Q20" s="27">
        <v>12606</v>
      </c>
      <c r="R20" s="27"/>
      <c r="S20" s="27"/>
      <c r="T20" s="27">
        <v>11759</v>
      </c>
      <c r="U20" s="27"/>
      <c r="V20" s="28">
        <v>31504</v>
      </c>
      <c r="W20" s="35"/>
      <c r="Z20" s="26" t="s">
        <v>167</v>
      </c>
      <c r="AA20" s="62"/>
      <c r="AB20" s="62">
        <f t="shared" si="10"/>
        <v>1.6288926217857604</v>
      </c>
      <c r="AC20" s="62"/>
      <c r="AD20" s="62"/>
      <c r="AE20" s="62">
        <f>T20/I20</f>
        <v>1.7696012039127162</v>
      </c>
      <c r="AF20" s="62"/>
      <c r="AG20" s="62">
        <f>V20/K20</f>
        <v>1.6341096529903003</v>
      </c>
    </row>
    <row r="21" spans="2:33">
      <c r="B21" s="34"/>
      <c r="C21" s="20" t="s">
        <v>168</v>
      </c>
      <c r="D21" s="26" t="s">
        <v>169</v>
      </c>
      <c r="E21" s="28">
        <v>7570</v>
      </c>
      <c r="F21" s="28"/>
      <c r="G21" s="28">
        <v>15189</v>
      </c>
      <c r="H21" s="28"/>
      <c r="I21" s="28">
        <v>15068</v>
      </c>
      <c r="J21" s="28">
        <v>42101</v>
      </c>
      <c r="K21" s="28"/>
      <c r="L21" s="30"/>
      <c r="M21" s="30"/>
      <c r="N21" s="20" t="s">
        <v>168</v>
      </c>
      <c r="O21" s="26" t="s">
        <v>169</v>
      </c>
      <c r="P21" s="27">
        <v>12188</v>
      </c>
      <c r="Q21" s="27"/>
      <c r="R21" s="27">
        <v>21151</v>
      </c>
      <c r="S21" s="27"/>
      <c r="T21" s="27">
        <v>21164</v>
      </c>
      <c r="U21" s="27">
        <v>53181</v>
      </c>
      <c r="V21" s="28"/>
      <c r="W21" s="35"/>
      <c r="Z21" s="26" t="s">
        <v>169</v>
      </c>
      <c r="AA21" s="62">
        <f t="shared" si="10"/>
        <v>1.6100396301188904</v>
      </c>
      <c r="AB21" s="62"/>
      <c r="AC21" s="62">
        <f>R21/G21</f>
        <v>1.3925209032852723</v>
      </c>
      <c r="AD21" s="62"/>
      <c r="AE21" s="62">
        <f>T21/I21</f>
        <v>1.4045659676134856</v>
      </c>
      <c r="AF21" s="62">
        <f>U21/J21</f>
        <v>1.2631766466354719</v>
      </c>
      <c r="AG21" s="62"/>
    </row>
    <row r="22" spans="2:33">
      <c r="B22" s="34"/>
      <c r="C22" s="20" t="s">
        <v>170</v>
      </c>
      <c r="D22" s="26" t="s">
        <v>171</v>
      </c>
      <c r="E22" s="28"/>
      <c r="F22" s="28">
        <v>10619</v>
      </c>
      <c r="G22" s="28">
        <v>29910</v>
      </c>
      <c r="H22" s="28"/>
      <c r="I22" s="28"/>
      <c r="J22" s="28"/>
      <c r="K22" s="28">
        <v>25711</v>
      </c>
      <c r="L22" s="30"/>
      <c r="M22" s="30"/>
      <c r="N22" s="20" t="s">
        <v>170</v>
      </c>
      <c r="O22" s="26" t="s">
        <v>171</v>
      </c>
      <c r="P22" s="28"/>
      <c r="Q22" s="28">
        <v>13854</v>
      </c>
      <c r="R22" s="28">
        <v>27345</v>
      </c>
      <c r="S22" s="28"/>
      <c r="T22" s="28"/>
      <c r="U22" s="28"/>
      <c r="V22" s="28">
        <v>28820</v>
      </c>
      <c r="W22" s="35"/>
      <c r="Z22" s="26" t="s">
        <v>171</v>
      </c>
      <c r="AA22" s="62"/>
      <c r="AB22" s="62">
        <f t="shared" si="10"/>
        <v>1.3046426217157925</v>
      </c>
      <c r="AC22" s="62">
        <f>R22/G22</f>
        <v>0.91424272818455365</v>
      </c>
      <c r="AD22" s="62"/>
      <c r="AE22" s="62"/>
      <c r="AF22" s="62"/>
      <c r="AG22" s="62">
        <f>V22/K22</f>
        <v>1.1209210065730622</v>
      </c>
    </row>
    <row r="23" spans="2:33">
      <c r="B23" s="34"/>
      <c r="C23" s="20" t="s">
        <v>172</v>
      </c>
      <c r="D23" s="26" t="s">
        <v>173</v>
      </c>
      <c r="E23" s="28"/>
      <c r="F23" s="28"/>
      <c r="G23" s="28"/>
      <c r="H23" s="28">
        <v>11235</v>
      </c>
      <c r="I23" s="28">
        <v>7110</v>
      </c>
      <c r="J23" s="28">
        <v>49876</v>
      </c>
      <c r="K23" s="28">
        <v>16910</v>
      </c>
      <c r="L23" s="30"/>
      <c r="M23" s="30"/>
      <c r="N23" s="20" t="s">
        <v>172</v>
      </c>
      <c r="O23" s="26" t="s">
        <v>173</v>
      </c>
      <c r="P23" s="28"/>
      <c r="Q23" s="28"/>
      <c r="R23" s="28"/>
      <c r="S23" s="28">
        <v>22169</v>
      </c>
      <c r="T23" s="28">
        <v>14300</v>
      </c>
      <c r="U23" s="28">
        <v>86746</v>
      </c>
      <c r="V23" s="28">
        <v>33548</v>
      </c>
      <c r="W23" s="35"/>
      <c r="Z23" s="26" t="s">
        <v>173</v>
      </c>
      <c r="AA23" s="62"/>
      <c r="AB23" s="62"/>
      <c r="AC23" s="62"/>
      <c r="AD23" s="62">
        <f t="shared" si="11"/>
        <v>1.973208722741433</v>
      </c>
      <c r="AE23" s="62">
        <f>T23/I23</f>
        <v>2.0112517580872011</v>
      </c>
      <c r="AF23" s="62">
        <f>U23/J23</f>
        <v>1.7392332985804795</v>
      </c>
      <c r="AG23" s="62">
        <f>V23/K23</f>
        <v>1.9839148432879952</v>
      </c>
    </row>
    <row r="24" spans="2:33">
      <c r="B24" s="34"/>
      <c r="C24" s="20" t="s">
        <v>174</v>
      </c>
      <c r="D24" s="26" t="s">
        <v>175</v>
      </c>
      <c r="E24" s="28">
        <v>3756</v>
      </c>
      <c r="F24" s="28"/>
      <c r="G24" s="28"/>
      <c r="H24" s="28">
        <v>4699</v>
      </c>
      <c r="I24" s="28">
        <v>6711</v>
      </c>
      <c r="J24" s="28"/>
      <c r="K24" s="28"/>
      <c r="L24" s="30"/>
      <c r="M24" s="30"/>
      <c r="N24" s="20" t="s">
        <v>174</v>
      </c>
      <c r="O24" s="26" t="s">
        <v>175</v>
      </c>
      <c r="P24" s="28">
        <v>7356</v>
      </c>
      <c r="Q24" s="28"/>
      <c r="R24" s="28"/>
      <c r="S24" s="28">
        <v>11754</v>
      </c>
      <c r="T24" s="28">
        <v>18326</v>
      </c>
      <c r="U24" s="28"/>
      <c r="V24" s="28"/>
      <c r="W24" s="35"/>
      <c r="Z24" s="26" t="s">
        <v>175</v>
      </c>
      <c r="AA24" s="62">
        <f t="shared" si="10"/>
        <v>1.9584664536741214</v>
      </c>
      <c r="AB24" s="62"/>
      <c r="AC24" s="62"/>
      <c r="AD24" s="62">
        <f t="shared" si="11"/>
        <v>2.5013832730368164</v>
      </c>
      <c r="AE24" s="62">
        <f>T24/I24</f>
        <v>2.7307405751750857</v>
      </c>
      <c r="AF24" s="62"/>
      <c r="AG24" s="62"/>
    </row>
    <row r="25" spans="2:33" ht="15.75" thickBot="1"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40"/>
      <c r="X25" s="16"/>
    </row>
    <row r="26" spans="2:33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2:33">
      <c r="B27" s="16"/>
      <c r="C27" s="16"/>
      <c r="D27" s="16"/>
      <c r="E27" s="16"/>
      <c r="F27" s="16"/>
      <c r="G27" s="16"/>
      <c r="H27" s="22"/>
      <c r="I27" s="22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AG27" s="63"/>
    </row>
    <row r="28" spans="2:33" ht="15.75" thickBot="1">
      <c r="B28" s="16"/>
      <c r="C28" s="16"/>
      <c r="D28" s="16"/>
      <c r="E28" s="16"/>
      <c r="F28" s="16"/>
      <c r="G28" s="16"/>
      <c r="H28" s="22"/>
      <c r="I28" s="22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2:33" ht="15.75" thickBot="1">
      <c r="B29" s="31"/>
      <c r="C29" s="32"/>
      <c r="D29" s="32"/>
      <c r="E29" s="32"/>
      <c r="F29" s="32"/>
      <c r="G29" s="33"/>
      <c r="H29" s="30"/>
      <c r="I29" s="30"/>
      <c r="J29" s="14"/>
      <c r="K29" s="14"/>
      <c r="L29" s="14"/>
      <c r="M29" s="59"/>
      <c r="N29" s="60"/>
      <c r="O29" s="60"/>
      <c r="P29" s="60"/>
      <c r="Q29" s="60"/>
      <c r="R29" s="60"/>
      <c r="S29" s="60"/>
      <c r="T29" s="60"/>
      <c r="U29" s="60"/>
      <c r="V29" s="60"/>
      <c r="W29" s="51"/>
      <c r="X29" s="16"/>
    </row>
    <row r="30" spans="2:33" ht="24" thickBot="1">
      <c r="B30" s="34"/>
      <c r="C30" s="101" t="s">
        <v>179</v>
      </c>
      <c r="D30" s="101"/>
      <c r="E30" s="101"/>
      <c r="F30" s="101"/>
      <c r="G30" s="41"/>
      <c r="H30" s="42"/>
      <c r="I30" s="30"/>
      <c r="J30" s="14"/>
      <c r="K30" s="14"/>
      <c r="L30" s="14"/>
      <c r="M30" s="54"/>
      <c r="N30" s="93" t="s">
        <v>180</v>
      </c>
      <c r="O30" s="94"/>
      <c r="P30" s="94"/>
      <c r="Q30" s="94"/>
      <c r="R30" s="94"/>
      <c r="S30" s="94"/>
      <c r="T30" s="94"/>
      <c r="U30" s="94"/>
      <c r="V30" s="95"/>
      <c r="W30" s="52"/>
      <c r="X30" s="16"/>
    </row>
    <row r="31" spans="2:33" ht="23.25">
      <c r="B31" s="34"/>
      <c r="C31" s="45" t="s">
        <v>181</v>
      </c>
      <c r="D31" s="45"/>
      <c r="E31" s="46">
        <v>11</v>
      </c>
      <c r="F31" s="47" t="s">
        <v>182</v>
      </c>
      <c r="G31" s="35"/>
      <c r="H31" s="30"/>
      <c r="I31" s="30"/>
      <c r="J31" s="14"/>
      <c r="K31" s="14"/>
      <c r="L31" s="14"/>
      <c r="M31" s="54"/>
      <c r="N31" s="55"/>
      <c r="O31" s="55"/>
      <c r="P31" s="103" t="s">
        <v>183</v>
      </c>
      <c r="Q31" s="103"/>
      <c r="R31" s="103"/>
      <c r="S31" s="103"/>
      <c r="T31" s="103"/>
      <c r="U31" s="103"/>
      <c r="V31" s="103"/>
      <c r="W31" s="52"/>
      <c r="X31" s="16"/>
    </row>
    <row r="32" spans="2:33" ht="15.6" customHeight="1">
      <c r="B32" s="34"/>
      <c r="C32" s="99" t="s">
        <v>184</v>
      </c>
      <c r="D32" s="100"/>
      <c r="E32" s="46">
        <v>55</v>
      </c>
      <c r="F32" s="47" t="s">
        <v>185</v>
      </c>
      <c r="G32" s="35"/>
      <c r="H32" s="30"/>
      <c r="I32" s="30"/>
      <c r="J32" s="14"/>
      <c r="K32" s="14"/>
      <c r="L32" s="14"/>
      <c r="M32" s="54"/>
      <c r="N32" s="55"/>
      <c r="O32" s="55"/>
      <c r="P32" s="102" t="s">
        <v>150</v>
      </c>
      <c r="Q32" s="102"/>
      <c r="R32" s="102"/>
      <c r="S32" s="102"/>
      <c r="T32" s="102"/>
      <c r="U32" s="102"/>
      <c r="V32" s="102"/>
      <c r="W32" s="52"/>
      <c r="X32" s="16"/>
    </row>
    <row r="33" spans="2:24" ht="15.6" customHeight="1" thickBot="1">
      <c r="B33" s="34"/>
      <c r="C33" s="99" t="s">
        <v>186</v>
      </c>
      <c r="D33" s="100"/>
      <c r="E33" s="46">
        <v>75</v>
      </c>
      <c r="F33" s="47" t="s">
        <v>185</v>
      </c>
      <c r="G33" s="35"/>
      <c r="H33" s="30"/>
      <c r="I33" s="30"/>
      <c r="J33" s="14"/>
      <c r="K33" s="14"/>
      <c r="L33" s="14"/>
      <c r="M33" s="54"/>
      <c r="N33" s="18" t="s">
        <v>151</v>
      </c>
      <c r="O33" s="19" t="s">
        <v>152</v>
      </c>
      <c r="P33" s="66" t="s">
        <v>153</v>
      </c>
      <c r="Q33" s="66" t="s">
        <v>154</v>
      </c>
      <c r="R33" s="66" t="s">
        <v>155</v>
      </c>
      <c r="S33" s="66" t="s">
        <v>156</v>
      </c>
      <c r="T33" s="66" t="s">
        <v>157</v>
      </c>
      <c r="U33" s="66">
        <v>4</v>
      </c>
      <c r="V33" s="66" t="s">
        <v>159</v>
      </c>
      <c r="W33" s="52"/>
      <c r="X33" s="16"/>
    </row>
    <row r="34" spans="2:24" ht="15.6" customHeight="1">
      <c r="B34" s="34"/>
      <c r="C34" s="99" t="s">
        <v>187</v>
      </c>
      <c r="D34" s="100"/>
      <c r="E34" s="46">
        <v>2</v>
      </c>
      <c r="F34" s="47" t="s">
        <v>188</v>
      </c>
      <c r="G34" s="35"/>
      <c r="H34" s="30"/>
      <c r="I34" s="30"/>
      <c r="J34" s="14"/>
      <c r="K34" s="14"/>
      <c r="L34" s="14"/>
      <c r="M34" s="54"/>
      <c r="N34" s="20" t="s">
        <v>161</v>
      </c>
      <c r="O34" s="65" t="s">
        <v>162</v>
      </c>
      <c r="P34" s="67">
        <v>0</v>
      </c>
      <c r="Q34" s="80">
        <v>4</v>
      </c>
      <c r="R34" s="80">
        <v>0</v>
      </c>
      <c r="S34" s="80">
        <v>3</v>
      </c>
      <c r="T34" s="80">
        <v>2</v>
      </c>
      <c r="U34" s="80">
        <v>5</v>
      </c>
      <c r="V34" s="68">
        <v>0</v>
      </c>
      <c r="W34" s="73" t="str">
        <f t="shared" ref="W34:W39" si="12">IF(COUNTIF(P34:V34,"&lt;&gt;0")=1,"inválido !","")</f>
        <v/>
      </c>
      <c r="X34" s="16"/>
    </row>
    <row r="35" spans="2:24" ht="15.6" customHeight="1">
      <c r="B35" s="34"/>
      <c r="C35" s="99" t="s">
        <v>189</v>
      </c>
      <c r="D35" s="100"/>
      <c r="E35" s="46">
        <v>2</v>
      </c>
      <c r="F35" s="47" t="s">
        <v>188</v>
      </c>
      <c r="G35" s="35"/>
      <c r="H35" s="30"/>
      <c r="I35" s="30"/>
      <c r="J35" s="14"/>
      <c r="K35" s="14"/>
      <c r="L35" s="14"/>
      <c r="M35" s="54"/>
      <c r="N35" s="20" t="s">
        <v>164</v>
      </c>
      <c r="O35" s="65" t="s">
        <v>165</v>
      </c>
      <c r="P35" s="84">
        <v>4</v>
      </c>
      <c r="Q35" s="83">
        <v>4</v>
      </c>
      <c r="R35" s="61">
        <v>0</v>
      </c>
      <c r="S35" s="83">
        <v>2</v>
      </c>
      <c r="T35" s="61">
        <v>0</v>
      </c>
      <c r="U35" s="81">
        <v>2</v>
      </c>
      <c r="V35" s="82">
        <v>1</v>
      </c>
      <c r="W35" s="73" t="str">
        <f t="shared" si="12"/>
        <v/>
      </c>
      <c r="X35" s="16"/>
    </row>
    <row r="36" spans="2:24" ht="15.6" customHeight="1">
      <c r="B36" s="34"/>
      <c r="C36" s="99" t="s">
        <v>190</v>
      </c>
      <c r="D36" s="100"/>
      <c r="E36" s="46">
        <v>68</v>
      </c>
      <c r="F36" s="47" t="s">
        <v>191</v>
      </c>
      <c r="G36" s="35"/>
      <c r="H36" s="30"/>
      <c r="I36" s="30"/>
      <c r="J36" s="14"/>
      <c r="K36" s="14"/>
      <c r="L36" s="14"/>
      <c r="M36" s="54"/>
      <c r="N36" s="20" t="s">
        <v>166</v>
      </c>
      <c r="O36" s="65" t="s">
        <v>167</v>
      </c>
      <c r="P36" s="69">
        <v>0</v>
      </c>
      <c r="Q36" s="83">
        <v>3</v>
      </c>
      <c r="R36" s="61">
        <v>0</v>
      </c>
      <c r="S36" s="61">
        <v>0</v>
      </c>
      <c r="T36" s="83">
        <v>1</v>
      </c>
      <c r="U36" s="61">
        <v>0</v>
      </c>
      <c r="V36" s="82">
        <v>2</v>
      </c>
      <c r="W36" s="73" t="str">
        <f t="shared" si="12"/>
        <v/>
      </c>
      <c r="X36" s="16"/>
    </row>
    <row r="37" spans="2:24" ht="16.899999999999999" customHeight="1">
      <c r="B37" s="34"/>
      <c r="C37" s="99" t="s">
        <v>192</v>
      </c>
      <c r="D37" s="100"/>
      <c r="E37" s="46">
        <v>72</v>
      </c>
      <c r="F37" s="47" t="s">
        <v>193</v>
      </c>
      <c r="G37" s="35"/>
      <c r="H37" s="30"/>
      <c r="I37" s="30"/>
      <c r="J37" s="14"/>
      <c r="K37" s="14"/>
      <c r="L37" s="14"/>
      <c r="M37" s="54"/>
      <c r="N37" s="20" t="s">
        <v>168</v>
      </c>
      <c r="O37" s="65" t="s">
        <v>169</v>
      </c>
      <c r="P37" s="84">
        <v>15</v>
      </c>
      <c r="Q37" s="61">
        <v>0</v>
      </c>
      <c r="R37" s="83">
        <v>4</v>
      </c>
      <c r="S37" s="61">
        <v>0</v>
      </c>
      <c r="T37" s="83">
        <v>5</v>
      </c>
      <c r="U37" s="83">
        <v>0</v>
      </c>
      <c r="V37" s="70">
        <v>0</v>
      </c>
      <c r="W37" s="73" t="str">
        <f t="shared" si="12"/>
        <v/>
      </c>
      <c r="X37" s="16"/>
    </row>
    <row r="38" spans="2:24" ht="15.75" thickBot="1">
      <c r="B38" s="38"/>
      <c r="C38" s="39"/>
      <c r="D38" s="39"/>
      <c r="E38" s="39"/>
      <c r="F38" s="39"/>
      <c r="G38" s="40"/>
      <c r="H38" s="30"/>
      <c r="I38" s="30"/>
      <c r="J38" s="14"/>
      <c r="K38" s="14"/>
      <c r="L38" s="14"/>
      <c r="M38" s="54"/>
      <c r="N38" s="20" t="s">
        <v>170</v>
      </c>
      <c r="O38" s="65" t="s">
        <v>171</v>
      </c>
      <c r="P38" s="69">
        <v>0</v>
      </c>
      <c r="Q38" s="83">
        <v>4</v>
      </c>
      <c r="R38" s="83">
        <v>0</v>
      </c>
      <c r="S38" s="61">
        <v>0</v>
      </c>
      <c r="T38" s="61">
        <v>0</v>
      </c>
      <c r="U38" s="61">
        <v>0</v>
      </c>
      <c r="V38" s="82">
        <v>1</v>
      </c>
      <c r="W38" s="73" t="str">
        <f t="shared" si="12"/>
        <v/>
      </c>
      <c r="X38" s="16"/>
    </row>
    <row r="39" spans="2:24">
      <c r="B39" s="30"/>
      <c r="C39" s="30"/>
      <c r="D39" s="30"/>
      <c r="E39" s="30"/>
      <c r="F39" s="30"/>
      <c r="G39" s="30"/>
      <c r="H39" s="30"/>
      <c r="I39" s="30"/>
      <c r="J39" s="14"/>
      <c r="K39" s="14"/>
      <c r="L39" s="14"/>
      <c r="M39" s="54"/>
      <c r="N39" s="20" t="s">
        <v>172</v>
      </c>
      <c r="O39" s="65" t="s">
        <v>173</v>
      </c>
      <c r="P39" s="69">
        <v>0</v>
      </c>
      <c r="Q39" s="61">
        <v>0</v>
      </c>
      <c r="R39" s="61">
        <v>0</v>
      </c>
      <c r="S39" s="83">
        <v>1</v>
      </c>
      <c r="T39" s="83">
        <v>1</v>
      </c>
      <c r="U39" s="83">
        <v>1</v>
      </c>
      <c r="V39" s="82">
        <v>1</v>
      </c>
      <c r="W39" s="73" t="str">
        <f t="shared" si="12"/>
        <v/>
      </c>
      <c r="X39" s="16"/>
    </row>
    <row r="40" spans="2:24" ht="15.75" thickBot="1">
      <c r="B40" s="14"/>
      <c r="C40" s="14"/>
      <c r="D40" s="14"/>
      <c r="E40" s="14"/>
      <c r="F40" s="14"/>
      <c r="G40" s="14"/>
      <c r="H40" s="17"/>
      <c r="I40" s="30"/>
      <c r="J40" s="14"/>
      <c r="K40" s="14"/>
      <c r="L40" s="14"/>
      <c r="M40" s="54"/>
      <c r="N40" s="20" t="s">
        <v>174</v>
      </c>
      <c r="O40" s="65" t="s">
        <v>175</v>
      </c>
      <c r="P40" s="86">
        <v>1</v>
      </c>
      <c r="Q40" s="71">
        <v>0</v>
      </c>
      <c r="R40" s="71">
        <v>0</v>
      </c>
      <c r="S40" s="85">
        <v>0</v>
      </c>
      <c r="T40" s="85">
        <v>1</v>
      </c>
      <c r="U40" s="71">
        <v>0</v>
      </c>
      <c r="V40" s="72">
        <v>0</v>
      </c>
      <c r="W40" s="73" t="str">
        <f>IF(COUNTIF(P40:V40,"&lt;&gt;0")=1,"inválido !","")</f>
        <v/>
      </c>
      <c r="X40" s="16"/>
    </row>
    <row r="41" spans="2:24">
      <c r="B41" s="14"/>
      <c r="C41" s="14"/>
      <c r="D41" s="14"/>
      <c r="E41" s="14"/>
      <c r="F41" s="14"/>
      <c r="G41" s="14"/>
      <c r="H41" s="30"/>
      <c r="I41" s="30"/>
      <c r="J41" s="14"/>
      <c r="K41" s="14"/>
      <c r="L41" s="14"/>
      <c r="M41" s="54"/>
      <c r="N41" s="55"/>
      <c r="O41" s="55"/>
      <c r="P41" s="56"/>
      <c r="Q41" s="55"/>
      <c r="R41" s="55"/>
      <c r="S41" s="55"/>
      <c r="T41" s="55"/>
      <c r="U41" s="55"/>
      <c r="V41" s="55"/>
      <c r="W41" s="52"/>
      <c r="X41" s="16"/>
    </row>
    <row r="42" spans="2:24" ht="15.75" thickBot="1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57"/>
      <c r="N42" s="58"/>
      <c r="O42" s="58"/>
      <c r="P42" s="58"/>
      <c r="Q42" s="58"/>
      <c r="R42" s="58"/>
      <c r="S42" s="58"/>
      <c r="T42" s="58"/>
      <c r="U42" s="58"/>
      <c r="V42" s="58"/>
      <c r="W42" s="53"/>
      <c r="X42" s="16"/>
    </row>
    <row r="43" spans="2:24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6"/>
    </row>
    <row r="44" spans="2:24" ht="15.75" thickBot="1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6"/>
    </row>
    <row r="45" spans="2:24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3"/>
      <c r="X45" s="16"/>
    </row>
    <row r="46" spans="2:24" ht="23.25">
      <c r="B46" s="34"/>
      <c r="C46" s="30"/>
      <c r="D46" s="30"/>
      <c r="E46" s="101" t="s">
        <v>194</v>
      </c>
      <c r="F46" s="101"/>
      <c r="G46" s="101"/>
      <c r="H46" s="101"/>
      <c r="I46" s="101"/>
      <c r="J46" s="101"/>
      <c r="K46" s="101"/>
      <c r="L46" s="30"/>
      <c r="M46" s="30"/>
      <c r="N46" s="30"/>
      <c r="O46" s="30"/>
      <c r="P46" s="101" t="s">
        <v>195</v>
      </c>
      <c r="Q46" s="101"/>
      <c r="R46" s="101"/>
      <c r="S46" s="101"/>
      <c r="T46" s="101"/>
      <c r="U46" s="101"/>
      <c r="V46" s="101"/>
      <c r="W46" s="35"/>
      <c r="X46" s="16"/>
    </row>
    <row r="47" spans="2:24">
      <c r="B47" s="34"/>
      <c r="C47" s="30"/>
      <c r="D47" s="30"/>
      <c r="E47" s="90" t="s">
        <v>150</v>
      </c>
      <c r="F47" s="91"/>
      <c r="G47" s="91"/>
      <c r="H47" s="91"/>
      <c r="I47" s="91"/>
      <c r="J47" s="91"/>
      <c r="K47" s="92"/>
      <c r="L47" s="30"/>
      <c r="M47" s="30"/>
      <c r="N47" s="30"/>
      <c r="O47" s="30"/>
      <c r="P47" s="90" t="s">
        <v>150</v>
      </c>
      <c r="Q47" s="91"/>
      <c r="R47" s="91"/>
      <c r="S47" s="91"/>
      <c r="T47" s="91"/>
      <c r="U47" s="91"/>
      <c r="V47" s="92"/>
      <c r="W47" s="35"/>
      <c r="X47" s="16"/>
    </row>
    <row r="48" spans="2:24">
      <c r="B48" s="34"/>
      <c r="C48" s="18" t="s">
        <v>151</v>
      </c>
      <c r="D48" s="19" t="s">
        <v>152</v>
      </c>
      <c r="E48" s="87" t="s">
        <v>153</v>
      </c>
      <c r="F48" s="87" t="s">
        <v>154</v>
      </c>
      <c r="G48" s="87" t="s">
        <v>155</v>
      </c>
      <c r="H48" s="87" t="s">
        <v>156</v>
      </c>
      <c r="I48" s="87" t="s">
        <v>157</v>
      </c>
      <c r="J48" s="87" t="s">
        <v>158</v>
      </c>
      <c r="K48" s="87" t="s">
        <v>159</v>
      </c>
      <c r="L48" s="30"/>
      <c r="M48" s="30"/>
      <c r="N48" s="18" t="s">
        <v>151</v>
      </c>
      <c r="O48" s="19" t="s">
        <v>152</v>
      </c>
      <c r="P48" s="87" t="s">
        <v>153</v>
      </c>
      <c r="Q48" s="87" t="s">
        <v>154</v>
      </c>
      <c r="R48" s="87" t="s">
        <v>155</v>
      </c>
      <c r="S48" s="87" t="s">
        <v>156</v>
      </c>
      <c r="T48" s="87" t="s">
        <v>157</v>
      </c>
      <c r="U48" s="87" t="s">
        <v>158</v>
      </c>
      <c r="V48" s="87" t="s">
        <v>159</v>
      </c>
      <c r="W48" s="35"/>
      <c r="X48" s="16"/>
    </row>
    <row r="49" spans="2:26">
      <c r="B49" s="34"/>
      <c r="C49" s="20" t="s">
        <v>161</v>
      </c>
      <c r="D49" s="26" t="s">
        <v>162</v>
      </c>
      <c r="E49" s="27" t="str">
        <f t="shared" ref="E49:K55" si="13">IF(IF(P34*Veiculosporcarga*ROUNDDOWN((720/ROUNDUP((ROUNDUP(P6/$E$32,0)+ROUNDUP(P6/$E$33,0)+$E$34+$E$35),0)),0)&gt;E6,Veiculosporcarga*INT(E6/Veiculosporcarga),P34*Veiculosporcarga*ROUNDDOWN((720/ROUNDUP((ROUNDUP(P6/$E$32,0)+ROUNDUP(P6/$E$33,0)+$E$34+$E$35),0)),0))=0,"",IF(P34*Veiculosporcarga*ROUNDDOWN((720/ROUNDUP((ROUNDUP(P6/$E$32,0)+ROUNDUP(P6/$E$33,0)+$E$34+$E$35),0)),0)&gt;E6,Veiculosporcarga*INT(E6/Veiculosporcarga),P34*Veiculosporcarga*ROUNDDOWN((720/ROUNDUP((ROUNDUP(P6/$E$32,0)+ROUNDUP(P6/$E$33,0)+$E$34+$E$35),0)),0)))</f>
        <v/>
      </c>
      <c r="F49" s="27">
        <f t="shared" si="13"/>
        <v>1628</v>
      </c>
      <c r="G49" s="27" t="str">
        <f t="shared" si="13"/>
        <v/>
      </c>
      <c r="H49" s="27">
        <f t="shared" si="13"/>
        <v>1023</v>
      </c>
      <c r="I49" s="27">
        <f t="shared" si="13"/>
        <v>814</v>
      </c>
      <c r="J49" s="27">
        <f t="shared" si="13"/>
        <v>374</v>
      </c>
      <c r="K49" s="27" t="str">
        <f t="shared" si="13"/>
        <v/>
      </c>
      <c r="L49" s="64"/>
      <c r="M49" s="30"/>
      <c r="N49" s="20" t="s">
        <v>161</v>
      </c>
      <c r="O49" s="26" t="s">
        <v>162</v>
      </c>
      <c r="P49" s="44">
        <f t="shared" ref="P49:V51" si="14">IF(P34="","",IF(P34=0,0,E49/E6))</f>
        <v>0</v>
      </c>
      <c r="Q49" s="44">
        <f>IF(Q34="","",IF(Q34=0,J99c10,F49/F6))</f>
        <v>0.95708406819517933</v>
      </c>
      <c r="R49" s="44">
        <f t="shared" si="14"/>
        <v>0</v>
      </c>
      <c r="S49" s="44">
        <f t="shared" si="14"/>
        <v>0.95429104477611937</v>
      </c>
      <c r="T49" s="44">
        <f t="shared" si="14"/>
        <v>0.83487179487179486</v>
      </c>
      <c r="U49" s="44">
        <f t="shared" si="14"/>
        <v>0.97395833333333337</v>
      </c>
      <c r="V49" s="44">
        <f t="shared" si="14"/>
        <v>0</v>
      </c>
      <c r="W49" s="35"/>
      <c r="X49" s="16"/>
      <c r="Y49" s="43"/>
    </row>
    <row r="50" spans="2:26">
      <c r="B50" s="34"/>
      <c r="C50" s="20" t="s">
        <v>164</v>
      </c>
      <c r="D50" s="26" t="s">
        <v>165</v>
      </c>
      <c r="E50" s="27">
        <f t="shared" si="13"/>
        <v>1760</v>
      </c>
      <c r="F50" s="27">
        <f t="shared" si="13"/>
        <v>924</v>
      </c>
      <c r="G50" s="27" t="str">
        <f t="shared" si="13"/>
        <v/>
      </c>
      <c r="H50" s="27">
        <f t="shared" si="13"/>
        <v>418</v>
      </c>
      <c r="I50" s="27" t="str">
        <f t="shared" si="13"/>
        <v/>
      </c>
      <c r="J50" s="27">
        <f t="shared" si="13"/>
        <v>143</v>
      </c>
      <c r="K50" s="27">
        <f t="shared" si="13"/>
        <v>209</v>
      </c>
      <c r="L50" s="64"/>
      <c r="M50" s="30"/>
      <c r="N50" s="20" t="s">
        <v>164</v>
      </c>
      <c r="O50" s="26" t="s">
        <v>165</v>
      </c>
      <c r="P50" s="44">
        <f t="shared" si="14"/>
        <v>0.92243186582809222</v>
      </c>
      <c r="Q50" s="44">
        <f t="shared" si="14"/>
        <v>0.99461786867599566</v>
      </c>
      <c r="R50" s="44">
        <f t="shared" si="14"/>
        <v>0</v>
      </c>
      <c r="S50" s="44">
        <f t="shared" si="14"/>
        <v>0.96983758700696054</v>
      </c>
      <c r="T50" s="44">
        <f t="shared" si="14"/>
        <v>0</v>
      </c>
      <c r="U50" s="44">
        <f t="shared" si="14"/>
        <v>0.934640522875817</v>
      </c>
      <c r="V50" s="44">
        <f t="shared" si="14"/>
        <v>0.95871559633027525</v>
      </c>
      <c r="W50" s="35"/>
      <c r="X50" s="16"/>
    </row>
    <row r="51" spans="2:26">
      <c r="B51" s="34"/>
      <c r="C51" s="20" t="s">
        <v>166</v>
      </c>
      <c r="D51" s="26" t="s">
        <v>167</v>
      </c>
      <c r="E51" s="27" t="str">
        <f t="shared" si="13"/>
        <v/>
      </c>
      <c r="F51" s="27">
        <f t="shared" si="13"/>
        <v>1188</v>
      </c>
      <c r="G51" s="27" t="str">
        <f t="shared" si="13"/>
        <v/>
      </c>
      <c r="H51" s="27" t="str">
        <f t="shared" si="13"/>
        <v/>
      </c>
      <c r="I51" s="27">
        <f t="shared" si="13"/>
        <v>440</v>
      </c>
      <c r="J51" s="27" t="str">
        <f t="shared" si="13"/>
        <v/>
      </c>
      <c r="K51" s="27">
        <f t="shared" si="13"/>
        <v>297</v>
      </c>
      <c r="L51" s="64"/>
      <c r="M51" s="30"/>
      <c r="N51" s="20" t="s">
        <v>166</v>
      </c>
      <c r="O51" s="26" t="s">
        <v>167</v>
      </c>
      <c r="P51" s="44">
        <f t="shared" si="14"/>
        <v>0</v>
      </c>
      <c r="Q51" s="44">
        <f t="shared" si="14"/>
        <v>0.95421686746987955</v>
      </c>
      <c r="R51" s="44">
        <f t="shared" si="14"/>
        <v>0</v>
      </c>
      <c r="S51" s="44">
        <f t="shared" si="14"/>
        <v>0</v>
      </c>
      <c r="T51" s="44">
        <f t="shared" si="14"/>
        <v>0.80438756855575866</v>
      </c>
      <c r="U51" s="44">
        <f t="shared" si="14"/>
        <v>0</v>
      </c>
      <c r="V51" s="44">
        <f t="shared" si="14"/>
        <v>0.97697368421052633</v>
      </c>
      <c r="W51" s="35"/>
      <c r="X51" s="16"/>
    </row>
    <row r="52" spans="2:26">
      <c r="B52" s="34"/>
      <c r="C52" s="20" t="s">
        <v>168</v>
      </c>
      <c r="D52" s="26" t="s">
        <v>169</v>
      </c>
      <c r="E52" s="27">
        <f t="shared" si="13"/>
        <v>5115</v>
      </c>
      <c r="F52" s="27" t="str">
        <f t="shared" si="13"/>
        <v/>
      </c>
      <c r="G52" s="27">
        <f t="shared" si="13"/>
        <v>1100</v>
      </c>
      <c r="H52" s="27" t="str">
        <f t="shared" si="13"/>
        <v/>
      </c>
      <c r="I52" s="27">
        <f t="shared" si="13"/>
        <v>1100</v>
      </c>
      <c r="J52" s="27" t="str">
        <f t="shared" si="13"/>
        <v/>
      </c>
      <c r="K52" s="27" t="str">
        <f t="shared" si="13"/>
        <v/>
      </c>
      <c r="L52" s="64"/>
      <c r="M52" s="30"/>
      <c r="N52" s="20" t="s">
        <v>168</v>
      </c>
      <c r="O52" s="26" t="s">
        <v>169</v>
      </c>
      <c r="P52" s="44">
        <f>IF(P37="","",IF(P37=0,0,E52/E9))</f>
        <v>0.97502859321387725</v>
      </c>
      <c r="Q52" s="44">
        <f t="shared" ref="Q52:V52" si="15">IF(Q37="","",IF(Q37=0,0,F52/F9))</f>
        <v>0</v>
      </c>
      <c r="R52" s="44">
        <f t="shared" si="15"/>
        <v>0.95486111111111116</v>
      </c>
      <c r="S52" s="44">
        <f t="shared" si="15"/>
        <v>0</v>
      </c>
      <c r="T52" s="44">
        <f t="shared" si="15"/>
        <v>0.98389982110912344</v>
      </c>
      <c r="U52" s="44">
        <f t="shared" si="15"/>
        <v>0</v>
      </c>
      <c r="V52" s="44">
        <f t="shared" si="15"/>
        <v>0</v>
      </c>
      <c r="W52" s="35"/>
      <c r="X52" s="16"/>
    </row>
    <row r="53" spans="2:26">
      <c r="B53" s="34"/>
      <c r="C53" s="20" t="s">
        <v>170</v>
      </c>
      <c r="D53" s="26" t="s">
        <v>171</v>
      </c>
      <c r="E53" s="27" t="str">
        <f t="shared" si="13"/>
        <v/>
      </c>
      <c r="F53" s="27">
        <f t="shared" si="13"/>
        <v>1584</v>
      </c>
      <c r="G53" s="27" t="str">
        <f t="shared" si="13"/>
        <v/>
      </c>
      <c r="H53" s="27" t="str">
        <f t="shared" si="13"/>
        <v/>
      </c>
      <c r="I53" s="27" t="str">
        <f t="shared" si="13"/>
        <v/>
      </c>
      <c r="J53" s="27" t="str">
        <f t="shared" si="13"/>
        <v/>
      </c>
      <c r="K53" s="27">
        <f t="shared" si="13"/>
        <v>187</v>
      </c>
      <c r="L53" s="64"/>
      <c r="M53" s="30"/>
      <c r="N53" s="20" t="s">
        <v>170</v>
      </c>
      <c r="O53" s="26" t="s">
        <v>171</v>
      </c>
      <c r="P53" s="44">
        <f>IF(P38="","",IF(P38=0,0,E53/E10))</f>
        <v>0</v>
      </c>
      <c r="Q53" s="44">
        <f t="shared" ref="Q53:V53" si="16">IF(Q38="","",IF(Q38=0,0,F53/F10))</f>
        <v>0.87804878048780488</v>
      </c>
      <c r="R53" s="44">
        <f t="shared" si="16"/>
        <v>0</v>
      </c>
      <c r="S53" s="44">
        <f t="shared" si="16"/>
        <v>0</v>
      </c>
      <c r="T53" s="44">
        <f t="shared" si="16"/>
        <v>0</v>
      </c>
      <c r="U53" s="44">
        <f t="shared" si="16"/>
        <v>0</v>
      </c>
      <c r="V53" s="44">
        <f t="shared" si="16"/>
        <v>0.26600284495021337</v>
      </c>
      <c r="W53" s="35"/>
      <c r="X53" s="16"/>
    </row>
    <row r="54" spans="2:26">
      <c r="B54" s="34"/>
      <c r="C54" s="20" t="s">
        <v>172</v>
      </c>
      <c r="D54" s="26" t="s">
        <v>173</v>
      </c>
      <c r="E54" s="27" t="str">
        <f t="shared" si="13"/>
        <v/>
      </c>
      <c r="F54" s="27" t="str">
        <f t="shared" si="13"/>
        <v/>
      </c>
      <c r="G54" s="27" t="str">
        <f t="shared" si="13"/>
        <v/>
      </c>
      <c r="H54" s="27">
        <f t="shared" si="13"/>
        <v>297</v>
      </c>
      <c r="I54" s="27">
        <f t="shared" si="13"/>
        <v>319</v>
      </c>
      <c r="J54" s="27">
        <f t="shared" si="13"/>
        <v>77</v>
      </c>
      <c r="K54" s="27">
        <f t="shared" si="13"/>
        <v>154</v>
      </c>
      <c r="L54" s="64"/>
      <c r="M54" s="30"/>
      <c r="N54" s="20" t="s">
        <v>172</v>
      </c>
      <c r="O54" s="26" t="s">
        <v>173</v>
      </c>
      <c r="P54" s="44">
        <f t="shared" ref="P54:V54" si="17">IF(P39="","",IF(P39=0,0,E54/E11))</f>
        <v>0</v>
      </c>
      <c r="Q54" s="44">
        <f t="shared" si="17"/>
        <v>0</v>
      </c>
      <c r="R54" s="44">
        <f t="shared" si="17"/>
        <v>0</v>
      </c>
      <c r="S54" s="44">
        <f t="shared" si="17"/>
        <v>0.96742671009771986</v>
      </c>
      <c r="T54" s="44">
        <f t="shared" si="17"/>
        <v>0.98153846153846158</v>
      </c>
      <c r="U54" s="44">
        <f t="shared" si="17"/>
        <v>0.70642201834862384</v>
      </c>
      <c r="V54" s="44">
        <f t="shared" si="17"/>
        <v>0.98717948717948723</v>
      </c>
      <c r="W54" s="35"/>
      <c r="X54" s="16"/>
    </row>
    <row r="55" spans="2:26">
      <c r="B55" s="34"/>
      <c r="C55" s="20" t="s">
        <v>174</v>
      </c>
      <c r="D55" s="26" t="s">
        <v>175</v>
      </c>
      <c r="E55" s="27">
        <f t="shared" si="13"/>
        <v>506</v>
      </c>
      <c r="F55" s="27" t="str">
        <f t="shared" si="13"/>
        <v/>
      </c>
      <c r="G55" s="27" t="str">
        <f t="shared" si="13"/>
        <v/>
      </c>
      <c r="H55" s="27" t="str">
        <f t="shared" si="13"/>
        <v/>
      </c>
      <c r="I55" s="27">
        <f t="shared" si="13"/>
        <v>110</v>
      </c>
      <c r="J55" s="27" t="str">
        <f t="shared" si="13"/>
        <v/>
      </c>
      <c r="K55" s="27" t="str">
        <f t="shared" si="13"/>
        <v/>
      </c>
      <c r="L55" s="64"/>
      <c r="M55" s="30"/>
      <c r="N55" s="20" t="s">
        <v>174</v>
      </c>
      <c r="O55" s="26" t="s">
        <v>175</v>
      </c>
      <c r="P55" s="44">
        <f t="shared" ref="P55:V55" si="18">IF(P40="","",IF(P40=0,0,E55/E12))</f>
        <v>0.9941060903732809</v>
      </c>
      <c r="Q55" s="44">
        <f t="shared" si="18"/>
        <v>0</v>
      </c>
      <c r="R55" s="44">
        <f t="shared" si="18"/>
        <v>0</v>
      </c>
      <c r="S55" s="44">
        <f t="shared" si="18"/>
        <v>0</v>
      </c>
      <c r="T55" s="44">
        <f t="shared" si="18"/>
        <v>0.99099099099099097</v>
      </c>
      <c r="U55" s="44">
        <f t="shared" si="18"/>
        <v>0</v>
      </c>
      <c r="V55" s="44">
        <f t="shared" si="18"/>
        <v>0</v>
      </c>
      <c r="W55" s="35"/>
      <c r="X55" s="16"/>
    </row>
    <row r="56" spans="2:26">
      <c r="B56" s="34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5"/>
      <c r="X56" s="16"/>
    </row>
    <row r="57" spans="2:26">
      <c r="B57" s="34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5"/>
      <c r="X57" s="16"/>
    </row>
    <row r="58" spans="2:26" ht="18.75">
      <c r="B58" s="34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96" t="s">
        <v>196</v>
      </c>
      <c r="O58" s="97"/>
      <c r="P58" s="97"/>
      <c r="Q58" s="98"/>
      <c r="R58" s="76">
        <f>COUNTIF(P34:V40,"&lt;&gt;0")</f>
        <v>23</v>
      </c>
      <c r="S58" s="77"/>
      <c r="T58" s="30"/>
      <c r="U58" s="30"/>
      <c r="V58" s="30"/>
      <c r="W58" s="35"/>
      <c r="X58" s="16"/>
      <c r="Z58" s="48"/>
    </row>
    <row r="59" spans="2:26" ht="18.75">
      <c r="B59" s="34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96" t="s">
        <v>197</v>
      </c>
      <c r="O59" s="97"/>
      <c r="P59" s="97"/>
      <c r="Q59" s="98"/>
      <c r="R59" s="78">
        <f>SUM(P34:V40)</f>
        <v>68</v>
      </c>
      <c r="S59" s="75" t="str">
        <f>IF(R59&gt;E36,"&lt;--Solução Inválida","")</f>
        <v/>
      </c>
      <c r="T59" s="30"/>
      <c r="U59" s="30"/>
      <c r="V59" s="30"/>
      <c r="W59" s="35"/>
      <c r="X59" s="16"/>
    </row>
    <row r="60" spans="2:26" ht="18.75">
      <c r="B60" s="34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96" t="s">
        <v>198</v>
      </c>
      <c r="O60" s="97"/>
      <c r="P60" s="97"/>
      <c r="Q60" s="98"/>
      <c r="R60" s="79">
        <f>SUM(E49:K55)/SUM(E6:K12)</f>
        <v>0.7964462710020549</v>
      </c>
      <c r="S60" s="75" t="str">
        <f>IF(R60&lt;(E37/100),"&lt;--Cobertura insuficiente","")</f>
        <v/>
      </c>
      <c r="T60" s="30"/>
      <c r="U60" s="30"/>
      <c r="V60" s="30"/>
      <c r="W60" s="35"/>
      <c r="X60" s="16"/>
    </row>
    <row r="61" spans="2:26" ht="18.75">
      <c r="B61" s="34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96" t="s">
        <v>199</v>
      </c>
      <c r="O61" s="97"/>
      <c r="P61" s="97"/>
      <c r="Q61" s="98"/>
      <c r="R61" s="104">
        <f>SUMPRODUCT(E49:K55,E18:K24)/11</f>
        <v>20236105</v>
      </c>
      <c r="S61" s="104"/>
      <c r="T61" s="30"/>
      <c r="U61" s="30"/>
      <c r="V61" s="30"/>
      <c r="W61" s="35"/>
      <c r="X61" s="16"/>
    </row>
    <row r="62" spans="2:26" ht="18.75">
      <c r="B62" s="34"/>
      <c r="C62" s="30"/>
      <c r="D62" s="30"/>
      <c r="E62" s="30"/>
      <c r="F62" s="30"/>
      <c r="G62" s="30"/>
      <c r="H62" s="30"/>
      <c r="I62" s="30"/>
      <c r="J62" s="30"/>
      <c r="K62" s="49"/>
      <c r="L62" s="30"/>
      <c r="M62" s="30"/>
      <c r="N62" s="96" t="s">
        <v>200</v>
      </c>
      <c r="O62" s="97"/>
      <c r="P62" s="97"/>
      <c r="Q62" s="98"/>
      <c r="R62" s="105">
        <f>SUMPRODUCT(E49:K55,P18:V24)/11</f>
        <v>31787556</v>
      </c>
      <c r="S62" s="105"/>
      <c r="T62" s="30"/>
      <c r="U62" s="30"/>
      <c r="V62" s="30"/>
      <c r="W62" s="35"/>
      <c r="X62" s="16"/>
    </row>
    <row r="63" spans="2:26" ht="18.75">
      <c r="B63" s="34"/>
      <c r="C63" s="30"/>
      <c r="D63" s="30"/>
      <c r="E63" s="30"/>
      <c r="F63" s="30"/>
      <c r="G63" s="30"/>
      <c r="H63" s="30"/>
      <c r="I63" s="30"/>
      <c r="J63" s="30"/>
      <c r="K63" s="49"/>
      <c r="L63" s="30"/>
      <c r="M63" s="30"/>
      <c r="N63" s="96" t="s">
        <v>201</v>
      </c>
      <c r="O63" s="97"/>
      <c r="P63" s="97"/>
      <c r="Q63" s="98"/>
      <c r="R63" s="106">
        <f>RemuneracaoTotal-CustosTotais</f>
        <v>11551451</v>
      </c>
      <c r="S63" s="106"/>
      <c r="T63" s="30"/>
      <c r="U63" s="30"/>
      <c r="V63" s="30"/>
      <c r="W63" s="35"/>
      <c r="X63" s="16"/>
    </row>
    <row r="64" spans="2:26" ht="15.75" thickBot="1">
      <c r="B64" s="38"/>
      <c r="C64" s="39"/>
      <c r="D64" s="39"/>
      <c r="E64" s="39"/>
      <c r="F64" s="39"/>
      <c r="G64" s="39"/>
      <c r="H64" s="39"/>
      <c r="I64" s="39"/>
      <c r="J64" s="39"/>
      <c r="K64" s="50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40"/>
      <c r="X64" s="16"/>
    </row>
    <row r="65" spans="14:24">
      <c r="N65" s="14"/>
      <c r="O65" s="14"/>
      <c r="P65" s="14"/>
      <c r="Q65" s="14"/>
      <c r="R65" s="14"/>
      <c r="S65" s="14"/>
      <c r="X65" s="16"/>
    </row>
    <row r="66" spans="14:24">
      <c r="X66" s="16"/>
    </row>
    <row r="67" spans="14:24">
      <c r="X67" s="16"/>
    </row>
    <row r="68" spans="14:24">
      <c r="X68" s="16"/>
    </row>
    <row r="69" spans="14:24">
      <c r="X69" s="16"/>
    </row>
    <row r="70" spans="14:24">
      <c r="X70" s="16"/>
    </row>
    <row r="71" spans="14:24">
      <c r="X71" s="16"/>
    </row>
    <row r="72" spans="14:24">
      <c r="X72" s="16"/>
    </row>
    <row r="73" spans="14:24">
      <c r="X73" s="16"/>
    </row>
    <row r="95" spans="6:16"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</row>
    <row r="96" spans="6:16"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</row>
    <row r="97" spans="6:16">
      <c r="F97" s="88"/>
      <c r="G97" s="89"/>
      <c r="H97" s="89"/>
      <c r="I97" s="90" t="s">
        <v>150</v>
      </c>
      <c r="J97" s="91"/>
      <c r="K97" s="91"/>
      <c r="L97" s="91"/>
      <c r="M97" s="91"/>
      <c r="N97" s="91"/>
      <c r="O97" s="92"/>
      <c r="P97" s="88"/>
    </row>
    <row r="98" spans="6:16">
      <c r="F98" s="88"/>
      <c r="G98" s="18" t="s">
        <v>151</v>
      </c>
      <c r="H98" s="19" t="s">
        <v>152</v>
      </c>
      <c r="I98" s="87" t="s">
        <v>153</v>
      </c>
      <c r="J98" s="87" t="s">
        <v>154</v>
      </c>
      <c r="K98" s="87" t="s">
        <v>155</v>
      </c>
      <c r="L98" s="87" t="s">
        <v>156</v>
      </c>
      <c r="M98" s="87" t="s">
        <v>157</v>
      </c>
      <c r="N98" s="87" t="s">
        <v>158</v>
      </c>
      <c r="O98" s="87" t="s">
        <v>159</v>
      </c>
      <c r="P98" s="88"/>
    </row>
    <row r="99" spans="6:16">
      <c r="F99" s="88"/>
      <c r="G99" s="20" t="s">
        <v>161</v>
      </c>
      <c r="H99" s="26" t="s">
        <v>162</v>
      </c>
      <c r="I99" s="107" t="s">
        <v>202</v>
      </c>
      <c r="J99" s="108" t="s">
        <v>203</v>
      </c>
      <c r="K99" s="108" t="s">
        <v>204</v>
      </c>
      <c r="L99" s="108" t="s">
        <v>205</v>
      </c>
      <c r="M99" s="108" t="s">
        <v>206</v>
      </c>
      <c r="N99" s="108" t="s">
        <v>207</v>
      </c>
      <c r="O99" s="107" t="s">
        <v>202</v>
      </c>
      <c r="P99" s="88"/>
    </row>
    <row r="100" spans="6:16">
      <c r="F100" s="88"/>
      <c r="G100" s="20" t="s">
        <v>164</v>
      </c>
      <c r="H100" s="26" t="s">
        <v>165</v>
      </c>
      <c r="I100" s="108" t="s">
        <v>208</v>
      </c>
      <c r="J100" s="108" t="s">
        <v>209</v>
      </c>
      <c r="K100" s="107" t="s">
        <v>202</v>
      </c>
      <c r="L100" s="108" t="s">
        <v>210</v>
      </c>
      <c r="M100" s="107" t="s">
        <v>202</v>
      </c>
      <c r="N100" s="108" t="s">
        <v>211</v>
      </c>
      <c r="O100" s="108" t="s">
        <v>212</v>
      </c>
      <c r="P100" s="88"/>
    </row>
    <row r="101" spans="6:16">
      <c r="F101" s="88"/>
      <c r="G101" s="20" t="s">
        <v>166</v>
      </c>
      <c r="H101" s="26" t="s">
        <v>167</v>
      </c>
      <c r="I101" s="107" t="s">
        <v>202</v>
      </c>
      <c r="J101" s="108" t="s">
        <v>213</v>
      </c>
      <c r="K101" s="107" t="s">
        <v>202</v>
      </c>
      <c r="L101" s="107" t="s">
        <v>202</v>
      </c>
      <c r="M101" s="108" t="s">
        <v>214</v>
      </c>
      <c r="N101" s="107" t="s">
        <v>202</v>
      </c>
      <c r="O101" s="108" t="s">
        <v>215</v>
      </c>
      <c r="P101" s="88"/>
    </row>
    <row r="102" spans="6:16">
      <c r="F102" s="88"/>
      <c r="G102" s="20" t="s">
        <v>168</v>
      </c>
      <c r="H102" s="26" t="s">
        <v>169</v>
      </c>
      <c r="I102" s="108" t="s">
        <v>216</v>
      </c>
      <c r="J102" s="107" t="s">
        <v>202</v>
      </c>
      <c r="K102" s="108" t="s">
        <v>217</v>
      </c>
      <c r="L102" s="107" t="s">
        <v>202</v>
      </c>
      <c r="M102" s="108" t="s">
        <v>218</v>
      </c>
      <c r="N102" s="108" t="s">
        <v>219</v>
      </c>
      <c r="O102" s="107" t="s">
        <v>202</v>
      </c>
      <c r="P102" s="88"/>
    </row>
    <row r="103" spans="6:16">
      <c r="F103" s="88"/>
      <c r="G103" s="20" t="s">
        <v>170</v>
      </c>
      <c r="H103" s="26" t="s">
        <v>171</v>
      </c>
      <c r="I103" s="107" t="s">
        <v>202</v>
      </c>
      <c r="J103" s="108" t="s">
        <v>220</v>
      </c>
      <c r="K103" s="108" t="s">
        <v>221</v>
      </c>
      <c r="L103" s="107" t="s">
        <v>202</v>
      </c>
      <c r="M103" s="107" t="s">
        <v>202</v>
      </c>
      <c r="N103" s="107" t="s">
        <v>202</v>
      </c>
      <c r="O103" s="108" t="s">
        <v>222</v>
      </c>
      <c r="P103" s="88"/>
    </row>
    <row r="104" spans="6:16">
      <c r="F104" s="88"/>
      <c r="G104" s="20" t="s">
        <v>172</v>
      </c>
      <c r="H104" s="26" t="s">
        <v>173</v>
      </c>
      <c r="I104" s="107" t="s">
        <v>202</v>
      </c>
      <c r="J104" s="107" t="s">
        <v>202</v>
      </c>
      <c r="K104" s="107" t="s">
        <v>202</v>
      </c>
      <c r="L104" s="108" t="s">
        <v>223</v>
      </c>
      <c r="M104" s="108" t="s">
        <v>224</v>
      </c>
      <c r="N104" s="108" t="s">
        <v>225</v>
      </c>
      <c r="O104" s="108" t="s">
        <v>226</v>
      </c>
      <c r="P104" s="88"/>
    </row>
    <row r="105" spans="6:16">
      <c r="F105" s="88"/>
      <c r="G105" s="20" t="s">
        <v>174</v>
      </c>
      <c r="H105" s="26" t="s">
        <v>175</v>
      </c>
      <c r="I105" s="108" t="s">
        <v>227</v>
      </c>
      <c r="J105" s="107" t="s">
        <v>202</v>
      </c>
      <c r="K105" s="107" t="s">
        <v>202</v>
      </c>
      <c r="L105" s="108" t="s">
        <v>228</v>
      </c>
      <c r="M105" s="108" t="s">
        <v>229</v>
      </c>
      <c r="N105" s="107" t="s">
        <v>202</v>
      </c>
      <c r="O105" s="107" t="s">
        <v>202</v>
      </c>
      <c r="P105" s="88"/>
    </row>
    <row r="106" spans="6:16"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</row>
    <row r="107" spans="6:16"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</row>
  </sheetData>
  <mergeCells count="32">
    <mergeCell ref="E4:K4"/>
    <mergeCell ref="P4:V4"/>
    <mergeCell ref="E16:K16"/>
    <mergeCell ref="E3:K3"/>
    <mergeCell ref="P3:V3"/>
    <mergeCell ref="E15:K15"/>
    <mergeCell ref="P15:V15"/>
    <mergeCell ref="P16:V16"/>
    <mergeCell ref="C34:D34"/>
    <mergeCell ref="N63:Q63"/>
    <mergeCell ref="R61:S61"/>
    <mergeCell ref="R62:S62"/>
    <mergeCell ref="R63:S63"/>
    <mergeCell ref="N60:Q60"/>
    <mergeCell ref="N61:Q61"/>
    <mergeCell ref="N62:Q62"/>
    <mergeCell ref="I97:O97"/>
    <mergeCell ref="N30:V30"/>
    <mergeCell ref="N58:Q58"/>
    <mergeCell ref="C35:D35"/>
    <mergeCell ref="C36:D36"/>
    <mergeCell ref="N59:Q59"/>
    <mergeCell ref="E46:K46"/>
    <mergeCell ref="P46:V46"/>
    <mergeCell ref="E47:K47"/>
    <mergeCell ref="P47:V47"/>
    <mergeCell ref="C37:D37"/>
    <mergeCell ref="C30:F30"/>
    <mergeCell ref="P32:V32"/>
    <mergeCell ref="P31:V31"/>
    <mergeCell ref="C32:D32"/>
    <mergeCell ref="C33:D33"/>
  </mergeCells>
  <conditionalFormatting sqref="R60">
    <cfRule type="cellIs" dxfId="8" priority="60" operator="greaterThan">
      <formula>$E$36</formula>
    </cfRule>
  </conditionalFormatting>
  <conditionalFormatting sqref="E49:K55">
    <cfRule type="cellIs" dxfId="7" priority="15" operator="greaterThan">
      <formula>$E$6</formula>
    </cfRule>
  </conditionalFormatting>
  <conditionalFormatting sqref="P49:V55">
    <cfRule type="colorScale" priority="13">
      <colorScale>
        <cfvo type="min"/>
        <cfvo type="max"/>
        <color rgb="FFFF0000"/>
        <color rgb="FF92D050"/>
      </colorScale>
    </cfRule>
  </conditionalFormatting>
  <conditionalFormatting sqref="R63:S63">
    <cfRule type="cellIs" dxfId="6" priority="11" operator="lessThan">
      <formula>0</formula>
    </cfRule>
    <cfRule type="cellIs" dxfId="5" priority="12" operator="greaterThan">
      <formula>0</formula>
    </cfRule>
  </conditionalFormatting>
  <conditionalFormatting sqref="P34:V4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8:AG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:W40">
    <cfRule type="cellIs" dxfId="4" priority="5" stopIfTrue="1" operator="equal">
      <formula>"inválido !"</formula>
    </cfRule>
  </conditionalFormatting>
  <conditionalFormatting sqref="S59">
    <cfRule type="cellIs" dxfId="3" priority="4" stopIfTrue="1" operator="equal">
      <formula>"""&lt;--Solução Inválida"""</formula>
    </cfRule>
  </conditionalFormatting>
  <conditionalFormatting sqref="S60">
    <cfRule type="cellIs" dxfId="2" priority="3" stopIfTrue="1" operator="equal">
      <formula>"""&lt;--Solução Inválida"""</formula>
    </cfRule>
  </conditionalFormatting>
  <conditionalFormatting sqref="R58">
    <cfRule type="cellIs" dxfId="1" priority="2" operator="greaterThan">
      <formula>$E$36</formula>
    </cfRule>
  </conditionalFormatting>
  <conditionalFormatting sqref="R59">
    <cfRule type="cellIs" dxfId="0" priority="1" operator="greaterThan">
      <formula>$E$36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Heitor</dc:creator>
  <cp:keywords/>
  <dc:description/>
  <cp:lastModifiedBy/>
  <cp:revision/>
  <dcterms:created xsi:type="dcterms:W3CDTF">2017-04-02T18:31:09Z</dcterms:created>
  <dcterms:modified xsi:type="dcterms:W3CDTF">2019-04-18T16:11:51Z</dcterms:modified>
  <cp:category/>
  <cp:contentStatus/>
</cp:coreProperties>
</file>