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definedNames>
    <definedName name="ATIVO">'[1]CÓDIGOS YMF'!$H$1:$H$11</definedName>
    <definedName name="COMPRA_VENDA">'[1]CÓDIGOS YMF'!$E$36:$E$39</definedName>
    <definedName name="EMISSORES">'[1]CÓDIGOS YMF'!$E$3:$E$20</definedName>
    <definedName name="FUNDOS">'[1]CÓDIGOS YMF'!$J$1:$J$33</definedName>
    <definedName name="INDEXADOR">'[1]CÓDIGOS YMF'!$G$36:$G$41</definedName>
    <definedName name="SUBORD">'[1]CÓDIGOS YMF'!$B$38:$B$39</definedName>
    <definedName name="TIPO_TIT">'[1]CÓDIGOS YMF'!$D$36:$D$39</definedName>
  </definedNames>
  <calcPr calcId="145621"/>
</workbook>
</file>

<file path=xl/calcChain.xml><?xml version="1.0" encoding="utf-8"?>
<calcChain xmlns="http://schemas.openxmlformats.org/spreadsheetml/2006/main">
  <c r="B51" i="1" l="1"/>
  <c r="A56" i="1" l="1"/>
  <c r="L35" i="1" l="1"/>
  <c r="M35" i="1" s="1"/>
  <c r="J35" i="1"/>
  <c r="I35" i="1"/>
  <c r="H35" i="1"/>
  <c r="G35" i="1"/>
  <c r="F35" i="1"/>
  <c r="E35" i="1"/>
  <c r="D35" i="1"/>
  <c r="C35" i="1"/>
  <c r="B35" i="1"/>
  <c r="L34" i="1"/>
  <c r="M34" i="1" s="1"/>
  <c r="J34" i="1"/>
  <c r="I34" i="1"/>
  <c r="H34" i="1"/>
  <c r="G34" i="1"/>
  <c r="F34" i="1"/>
  <c r="E34" i="1"/>
  <c r="D34" i="1"/>
  <c r="C34" i="1"/>
  <c r="B34" i="1"/>
  <c r="L33" i="1"/>
  <c r="M33" i="1" s="1"/>
  <c r="J33" i="1"/>
  <c r="I33" i="1"/>
  <c r="H33" i="1"/>
  <c r="G33" i="1"/>
  <c r="F33" i="1"/>
  <c r="E33" i="1"/>
  <c r="D33" i="1"/>
  <c r="C33" i="1"/>
  <c r="B33" i="1"/>
  <c r="L32" i="1"/>
  <c r="M32" i="1" s="1"/>
  <c r="J32" i="1"/>
  <c r="I32" i="1"/>
  <c r="H32" i="1"/>
  <c r="G32" i="1"/>
  <c r="F32" i="1"/>
  <c r="E32" i="1"/>
  <c r="D32" i="1"/>
  <c r="C32" i="1"/>
  <c r="B32" i="1"/>
  <c r="L31" i="1"/>
  <c r="M31" i="1" s="1"/>
  <c r="J31" i="1"/>
  <c r="I31" i="1"/>
  <c r="H31" i="1"/>
  <c r="G31" i="1"/>
  <c r="F31" i="1"/>
  <c r="E31" i="1"/>
  <c r="D31" i="1"/>
  <c r="C31" i="1"/>
  <c r="B31" i="1"/>
  <c r="L30" i="1"/>
  <c r="M30" i="1" s="1"/>
  <c r="J30" i="1"/>
  <c r="I30" i="1"/>
  <c r="H30" i="1"/>
  <c r="G30" i="1"/>
  <c r="F30" i="1"/>
  <c r="E30" i="1"/>
  <c r="D30" i="1"/>
  <c r="C30" i="1"/>
  <c r="B30" i="1"/>
  <c r="L29" i="1"/>
  <c r="M29" i="1" s="1"/>
  <c r="J29" i="1"/>
  <c r="I29" i="1"/>
  <c r="H29" i="1"/>
  <c r="G29" i="1"/>
  <c r="F29" i="1"/>
  <c r="E29" i="1"/>
  <c r="D29" i="1"/>
  <c r="C29" i="1"/>
  <c r="B29" i="1"/>
  <c r="L28" i="1"/>
  <c r="M28" i="1" s="1"/>
  <c r="J28" i="1"/>
  <c r="I28" i="1"/>
  <c r="H28" i="1"/>
  <c r="G28" i="1"/>
  <c r="F28" i="1"/>
  <c r="E28" i="1"/>
  <c r="D28" i="1"/>
  <c r="C28" i="1"/>
  <c r="B28" i="1"/>
  <c r="L27" i="1"/>
  <c r="M27" i="1" s="1"/>
  <c r="J27" i="1"/>
  <c r="I27" i="1"/>
  <c r="H27" i="1"/>
  <c r="G27" i="1"/>
  <c r="F27" i="1"/>
  <c r="E27" i="1"/>
  <c r="D27" i="1"/>
  <c r="C27" i="1"/>
  <c r="B27" i="1"/>
  <c r="L26" i="1"/>
  <c r="M26" i="1" s="1"/>
  <c r="J26" i="1"/>
  <c r="I26" i="1"/>
  <c r="H26" i="1"/>
  <c r="G26" i="1"/>
  <c r="F26" i="1"/>
  <c r="E26" i="1"/>
  <c r="D26" i="1"/>
  <c r="C26" i="1"/>
  <c r="B26" i="1"/>
  <c r="L25" i="1"/>
  <c r="M25" i="1" s="1"/>
  <c r="J25" i="1"/>
  <c r="I25" i="1"/>
  <c r="H25" i="1"/>
  <c r="G25" i="1"/>
  <c r="F25" i="1"/>
  <c r="E25" i="1"/>
  <c r="D25" i="1"/>
  <c r="C25" i="1"/>
  <c r="B25" i="1"/>
  <c r="L24" i="1"/>
  <c r="M24" i="1" s="1"/>
  <c r="J24" i="1"/>
  <c r="I24" i="1"/>
  <c r="H24" i="1"/>
  <c r="G24" i="1"/>
  <c r="F24" i="1"/>
  <c r="E24" i="1"/>
  <c r="D24" i="1"/>
  <c r="C24" i="1"/>
  <c r="B24" i="1"/>
  <c r="L23" i="1"/>
  <c r="M23" i="1" s="1"/>
  <c r="J23" i="1"/>
  <c r="I23" i="1"/>
  <c r="H23" i="1"/>
  <c r="G23" i="1"/>
  <c r="F23" i="1"/>
  <c r="E23" i="1"/>
  <c r="D23" i="1"/>
  <c r="C23" i="1"/>
  <c r="B23" i="1"/>
  <c r="L22" i="1"/>
  <c r="M22" i="1" s="1"/>
  <c r="J22" i="1"/>
  <c r="I22" i="1"/>
  <c r="H22" i="1"/>
  <c r="G22" i="1"/>
  <c r="F22" i="1"/>
  <c r="E22" i="1"/>
  <c r="D22" i="1"/>
  <c r="C22" i="1"/>
  <c r="B22" i="1"/>
  <c r="L21" i="1"/>
  <c r="M21" i="1" s="1"/>
  <c r="J21" i="1"/>
  <c r="I21" i="1"/>
  <c r="H21" i="1"/>
  <c r="G21" i="1"/>
  <c r="F21" i="1"/>
  <c r="E21" i="1"/>
  <c r="D21" i="1"/>
  <c r="C21" i="1"/>
  <c r="B21" i="1"/>
  <c r="L20" i="1"/>
  <c r="M20" i="1" s="1"/>
  <c r="J20" i="1"/>
  <c r="I20" i="1"/>
  <c r="H20" i="1"/>
  <c r="G20" i="1"/>
  <c r="F20" i="1"/>
  <c r="E20" i="1"/>
  <c r="D20" i="1"/>
  <c r="C20" i="1"/>
  <c r="B20" i="1"/>
  <c r="L19" i="1"/>
  <c r="M19" i="1" s="1"/>
  <c r="J19" i="1"/>
  <c r="I19" i="1"/>
  <c r="H19" i="1"/>
  <c r="G19" i="1"/>
  <c r="F19" i="1"/>
  <c r="E19" i="1"/>
  <c r="D19" i="1"/>
  <c r="C19" i="1"/>
  <c r="B19" i="1"/>
  <c r="L18" i="1"/>
  <c r="M18" i="1" s="1"/>
  <c r="J18" i="1"/>
  <c r="I18" i="1"/>
  <c r="H18" i="1"/>
  <c r="G18" i="1"/>
  <c r="F18" i="1"/>
  <c r="E18" i="1"/>
  <c r="D18" i="1"/>
  <c r="C18" i="1"/>
  <c r="B18" i="1"/>
  <c r="L17" i="1"/>
  <c r="M17" i="1" s="1"/>
  <c r="J17" i="1"/>
  <c r="I17" i="1"/>
  <c r="H17" i="1"/>
  <c r="G17" i="1"/>
  <c r="F17" i="1"/>
  <c r="E17" i="1"/>
  <c r="D17" i="1"/>
  <c r="C17" i="1"/>
  <c r="B17" i="1"/>
  <c r="L16" i="1"/>
  <c r="M16" i="1" s="1"/>
  <c r="J16" i="1"/>
  <c r="I16" i="1"/>
  <c r="H16" i="1"/>
  <c r="G16" i="1"/>
  <c r="F16" i="1"/>
  <c r="E16" i="1"/>
  <c r="D16" i="1"/>
  <c r="C16" i="1"/>
  <c r="B16" i="1"/>
  <c r="L15" i="1"/>
  <c r="M15" i="1" s="1"/>
  <c r="J15" i="1"/>
  <c r="I15" i="1"/>
  <c r="H15" i="1"/>
  <c r="G15" i="1"/>
  <c r="F15" i="1"/>
  <c r="E15" i="1"/>
  <c r="D15" i="1"/>
  <c r="C15" i="1"/>
  <c r="B15" i="1"/>
  <c r="L14" i="1"/>
  <c r="M14" i="1" s="1"/>
  <c r="J14" i="1"/>
  <c r="I14" i="1"/>
  <c r="H14" i="1"/>
  <c r="G14" i="1"/>
  <c r="F14" i="1"/>
  <c r="E14" i="1"/>
  <c r="D14" i="1"/>
  <c r="C14" i="1"/>
  <c r="B14" i="1"/>
  <c r="L13" i="1"/>
  <c r="M13" i="1" s="1"/>
  <c r="J13" i="1"/>
  <c r="I13" i="1"/>
  <c r="H13" i="1"/>
  <c r="G13" i="1"/>
  <c r="F13" i="1"/>
  <c r="E13" i="1"/>
  <c r="D13" i="1"/>
  <c r="C13" i="1"/>
  <c r="B13" i="1"/>
  <c r="L12" i="1"/>
  <c r="M12" i="1" s="1"/>
  <c r="J12" i="1"/>
  <c r="I12" i="1"/>
  <c r="H12" i="1"/>
  <c r="G12" i="1"/>
  <c r="F12" i="1"/>
  <c r="E12" i="1"/>
  <c r="D12" i="1"/>
  <c r="C12" i="1"/>
  <c r="B12" i="1"/>
  <c r="L11" i="1"/>
  <c r="M11" i="1" s="1"/>
  <c r="J11" i="1"/>
  <c r="I11" i="1"/>
  <c r="H11" i="1"/>
  <c r="G11" i="1"/>
  <c r="F11" i="1"/>
  <c r="E11" i="1"/>
  <c r="D11" i="1"/>
  <c r="C11" i="1"/>
  <c r="B11" i="1"/>
  <c r="L10" i="1"/>
  <c r="M10" i="1" s="1"/>
  <c r="J10" i="1"/>
  <c r="I10" i="1"/>
  <c r="H10" i="1"/>
  <c r="G10" i="1"/>
  <c r="F10" i="1"/>
  <c r="E10" i="1"/>
  <c r="D10" i="1"/>
  <c r="C10" i="1"/>
  <c r="B10" i="1"/>
  <c r="L9" i="1"/>
  <c r="M9" i="1" s="1"/>
  <c r="J9" i="1"/>
  <c r="I9" i="1"/>
  <c r="H9" i="1"/>
  <c r="G9" i="1"/>
  <c r="F9" i="1"/>
  <c r="E9" i="1"/>
  <c r="D9" i="1"/>
  <c r="C9" i="1"/>
  <c r="B9" i="1"/>
  <c r="L8" i="1"/>
  <c r="M8" i="1" s="1"/>
  <c r="J8" i="1"/>
  <c r="I8" i="1"/>
  <c r="H8" i="1"/>
  <c r="G8" i="1"/>
  <c r="F8" i="1"/>
  <c r="E8" i="1"/>
  <c r="D8" i="1"/>
  <c r="C8" i="1"/>
  <c r="B8" i="1"/>
  <c r="L7" i="1"/>
  <c r="M7" i="1" s="1"/>
  <c r="J7" i="1"/>
  <c r="I7" i="1"/>
  <c r="H7" i="1"/>
  <c r="G7" i="1"/>
  <c r="F7" i="1"/>
  <c r="E7" i="1"/>
  <c r="D7" i="1"/>
  <c r="C7" i="1"/>
  <c r="B7" i="1"/>
  <c r="L6" i="1"/>
  <c r="M6" i="1" s="1"/>
  <c r="J6" i="1"/>
  <c r="I6" i="1"/>
  <c r="H6" i="1"/>
  <c r="G6" i="1"/>
  <c r="F6" i="1"/>
  <c r="E6" i="1"/>
  <c r="D6" i="1"/>
  <c r="C6" i="1"/>
  <c r="B6" i="1"/>
</calcChain>
</file>

<file path=xl/comments1.xml><?xml version="1.0" encoding="utf-8"?>
<comments xmlns="http://schemas.openxmlformats.org/spreadsheetml/2006/main">
  <authors>
    <author>funcesp</author>
  </authors>
  <commentList>
    <comment ref="A43" authorId="0">
      <text>
        <r>
          <rPr>
            <b/>
            <sz val="9"/>
            <color indexed="81"/>
            <rFont val="Tahoma"/>
            <family val="2"/>
          </rPr>
          <t>funcesp:</t>
        </r>
        <r>
          <rPr>
            <sz val="9"/>
            <color indexed="81"/>
            <rFont val="Tahoma"/>
            <family val="2"/>
          </rPr>
          <t xml:space="preserve">
Informado pelo PI.</t>
        </r>
      </text>
    </comment>
  </commentList>
</comments>
</file>

<file path=xl/sharedStrings.xml><?xml version="1.0" encoding="utf-8"?>
<sst xmlns="http://schemas.openxmlformats.org/spreadsheetml/2006/main" count="77" uniqueCount="77">
  <si>
    <t>FUNDOS RENDA FIXA</t>
  </si>
  <si>
    <t>FUNDOS / CARTEIRAS</t>
  </si>
  <si>
    <t>EMPRESA</t>
  </si>
  <si>
    <t>CNPJ</t>
  </si>
  <si>
    <t xml:space="preserve">Custodiante / Controlador </t>
  </si>
  <si>
    <t>CONTA CORRENTE</t>
  </si>
  <si>
    <t>SELIC</t>
  </si>
  <si>
    <t>CETIP</t>
  </si>
  <si>
    <t>VENCIMENTO</t>
  </si>
  <si>
    <t>QUANTIDADE</t>
  </si>
  <si>
    <t>PU</t>
  </si>
  <si>
    <t>APLICAÇÃO R$</t>
  </si>
  <si>
    <t>AGÊNCIA</t>
  </si>
  <si>
    <t>ISENTA</t>
  </si>
  <si>
    <t>TRIBUTADA</t>
  </si>
  <si>
    <t>DADOS DA OPERAÇÃO</t>
  </si>
  <si>
    <t xml:space="preserve">TÍTULO: </t>
  </si>
  <si>
    <t>TIPO:</t>
  </si>
  <si>
    <t>COMPRA / VENDA</t>
  </si>
  <si>
    <t>EMISSOR</t>
  </si>
  <si>
    <t>STNC</t>
  </si>
  <si>
    <t>LASTRO FCESP</t>
  </si>
  <si>
    <t>DATA OPERAÇÃO:</t>
  </si>
  <si>
    <t>DATA LIQUIDAÇÃO:</t>
  </si>
  <si>
    <t>DATA VENCIMENTO:</t>
  </si>
  <si>
    <t>DATA EMISSÃO:</t>
  </si>
  <si>
    <t>PU:</t>
  </si>
  <si>
    <t>TAXA:</t>
  </si>
  <si>
    <t>QUANTIDADE:</t>
  </si>
  <si>
    <t>FINANCEIRO:</t>
  </si>
  <si>
    <t>INDEXADOR:</t>
  </si>
  <si>
    <t>CORRETORA:</t>
  </si>
  <si>
    <t>CONTATO:</t>
  </si>
  <si>
    <t>,</t>
  </si>
  <si>
    <t>FONE:</t>
  </si>
  <si>
    <t>CONTATO FCESP: Ricardo</t>
  </si>
  <si>
    <t>FONE: 3068-3368</t>
  </si>
  <si>
    <t>Campos a serem preenchidos pela FCESP</t>
  </si>
  <si>
    <t>Campos de preenchimento automático</t>
  </si>
  <si>
    <t>PÚBLICO</t>
  </si>
  <si>
    <t>VENDA</t>
  </si>
  <si>
    <t>IPCA</t>
  </si>
  <si>
    <t>CONCÓRIDA</t>
  </si>
  <si>
    <t>BINHO</t>
  </si>
  <si>
    <t>ATUARIAL01FIMBD-CREDPRIV</t>
  </si>
  <si>
    <t>ATUARIAL02FIMBD-CREDPRIV</t>
  </si>
  <si>
    <t>ATUARIAL03FIMBD-CREDPRIV</t>
  </si>
  <si>
    <t>ATUARIAL04FIMBD-CREDPRIV</t>
  </si>
  <si>
    <t>ATUARIAL06FIMBD-CREDPRIV</t>
  </si>
  <si>
    <t>ATUARIAL08FIMBD-CREDPRIV</t>
  </si>
  <si>
    <t>ATUARIAL09FIMBD-CREDPRIV</t>
  </si>
  <si>
    <t>ATUARIAL10FIMBD-CREDPRIV</t>
  </si>
  <si>
    <t>ATUARIAL11FIMBD-CREDPRIV</t>
  </si>
  <si>
    <t>ATUARIAL14FIMBD-CREDPRIV</t>
  </si>
  <si>
    <t>ATUARIAL01FIMCV-CREDPRIV</t>
  </si>
  <si>
    <t>ATUARIAL03FIMCV-CREDPRIV</t>
  </si>
  <si>
    <t>ATUARIAL04FIMCV-CREDPRIV</t>
  </si>
  <si>
    <t>ATUARIAL06FIMCV-CREDPRIV</t>
  </si>
  <si>
    <t>ATUARIAL08FIMCV-CREDPRIV</t>
  </si>
  <si>
    <t>ATUARIAL09FIMCV-CREDPRIV</t>
  </si>
  <si>
    <t>ATUARIAL10FIMCV-CREDPRIV</t>
  </si>
  <si>
    <t>ATUARIAL11FIMCV-CREDPRIV</t>
  </si>
  <si>
    <t>ATUARIAL14FIMCV-CREDPRIV</t>
  </si>
  <si>
    <t>ATUARIAL01FIMBSPS-CREDITOPRIVADO</t>
  </si>
  <si>
    <t>ATUARIAL02FIMBSPS-CREDITOPRIVADO</t>
  </si>
  <si>
    <t>ATUARIAL03FIMBSPS-CREDITOPRIVADO</t>
  </si>
  <si>
    <t>ATUARIAL04FIMBSPS-CREDITOPRIVADO</t>
  </si>
  <si>
    <t>ATUARIAL06FIMBSPS-CREDITOPRIVADO</t>
  </si>
  <si>
    <t>ATUARIAL08FIMBSPS-CREDITOPRIVADO</t>
  </si>
  <si>
    <t>ATUARIAL09FIMBSPS-CREDITOPRIVADO</t>
  </si>
  <si>
    <t>ATUARIAL10FIMBSPS-CREDITOPRIVADO</t>
  </si>
  <si>
    <t>ATUARIAL11FIMBSPS-CREDITOPRIVADO</t>
  </si>
  <si>
    <t>ATUARIAL14FIMBSPS-CREDITOPRIVADO</t>
  </si>
  <si>
    <t>NTN-B</t>
  </si>
  <si>
    <t>com traço</t>
  </si>
  <si>
    <t>TESOURO</t>
  </si>
  <si>
    <t>ATUARIAL02FIMCVCREDPRIV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</si>
</sst>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0000000000000"/>
    <numFmt numFmtId="165" formatCode="_(* #,##0.00_);_(* \(#,##0.00\);_(* &quot;-&quot;??_);_(@_)"/>
    <numFmt numFmtId="166" formatCode="_(* #,##0_);_(* \(#,##0\);_(* &quot;-&quot;??_);_(@_)"/>
    <numFmt numFmtId="167" formatCode="_(* #,##0.000000_);_(* \(#,##0.000000\);_(* &quot;-&quot;??_);_(@_)"/>
    <numFmt numFmtId="168" formatCode="0.0000%"/>
    <numFmt numFmtId="169" formatCode="#,##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</font>
    <font>
      <b/>
      <u/>
      <sz val="8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  <font>
      <b/>
      <sz val="8"/>
      <color rgb="FFFFFFFF"/>
      <name val="Calibri"/>
      <family val="2"/>
    </font>
    <font>
      <sz val="6"/>
      <color rgb="FF000000"/>
      <name val="Calibri"/>
      <family val="2"/>
    </font>
    <font>
      <sz val="8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Calibri"/>
      <family val="2"/>
    </font>
    <font>
      <sz val="7"/>
      <name val="Calibri"/>
      <family val="2"/>
    </font>
    <font>
      <b/>
      <sz val="10"/>
      <name val="Calibri"/>
      <family val="2"/>
    </font>
    <font>
      <b/>
      <sz val="7"/>
      <color rgb="FFFF0000"/>
      <name val="Calibri"/>
      <family val="2"/>
    </font>
    <font>
      <b/>
      <sz val="7"/>
      <name val="Calibri"/>
      <family val="2"/>
    </font>
    <font>
      <b/>
      <sz val="12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rgb="FF000000"/>
      </patternFill>
    </fill>
  </fills>
  <borders count="22">
    <border>
      <left/>
      <right/>
      <top/>
      <bottom/>
      <diagonal/>
    </border>
    <border>
      <left style="double">
        <color rgb="FF333333"/>
      </left>
      <right style="double">
        <color rgb="FFFFFFFF"/>
      </right>
      <top style="double">
        <color rgb="FF333333"/>
      </top>
      <bottom/>
      <diagonal/>
    </border>
    <border>
      <left style="double">
        <color rgb="FFFFFFFF"/>
      </left>
      <right style="double">
        <color rgb="FFFFFFFF"/>
      </right>
      <top style="double">
        <color rgb="FF333333"/>
      </top>
      <bottom/>
      <diagonal/>
    </border>
    <border>
      <left style="double">
        <color rgb="FFFFFFFF"/>
      </left>
      <right style="double">
        <color rgb="FF333333"/>
      </right>
      <top style="double">
        <color rgb="FF333333"/>
      </top>
      <bottom/>
      <diagonal/>
    </border>
    <border>
      <left style="double">
        <color rgb="FF333333"/>
      </left>
      <right/>
      <top style="double">
        <color rgb="FF333333"/>
      </top>
      <bottom style="double">
        <color indexed="64"/>
      </bottom>
      <diagonal/>
    </border>
    <border>
      <left/>
      <right/>
      <top style="double">
        <color rgb="FF333333"/>
      </top>
      <bottom style="double">
        <color indexed="64"/>
      </bottom>
      <diagonal/>
    </border>
    <border>
      <left/>
      <right style="double">
        <color rgb="FF333333"/>
      </right>
      <top style="double">
        <color rgb="FF333333"/>
      </top>
      <bottom style="double">
        <color indexed="64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indexed="64"/>
      </bottom>
      <diagonal/>
    </border>
    <border>
      <left style="double">
        <color rgb="FF333333"/>
      </left>
      <right style="double">
        <color rgb="FFFFFFFF"/>
      </right>
      <top/>
      <bottom/>
      <diagonal/>
    </border>
    <border>
      <left style="double">
        <color rgb="FFFFFFFF"/>
      </left>
      <right style="double">
        <color rgb="FFFFFFFF"/>
      </right>
      <top/>
      <bottom/>
      <diagonal/>
    </border>
    <border>
      <left style="double">
        <color rgb="FFFFFFFF"/>
      </left>
      <right style="double">
        <color rgb="FF333333"/>
      </right>
      <top/>
      <bottom/>
      <diagonal/>
    </border>
    <border>
      <left style="double">
        <color rgb="FF333333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rgb="FF333333"/>
      </right>
      <top style="double">
        <color indexed="64"/>
      </top>
      <bottom/>
      <diagonal/>
    </border>
    <border>
      <left style="double">
        <color rgb="FF333333"/>
      </left>
      <right style="double">
        <color rgb="FF333333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horizontal="center" vertical="center" wrapText="1"/>
      <protection locked="0"/>
    </xf>
    <xf numFmtId="0" fontId="6" fillId="3" borderId="13" xfId="0" applyFont="1" applyFill="1" applyBorder="1" applyAlignment="1" applyProtection="1">
      <alignment horizontal="center" vertical="center" wrapText="1"/>
      <protection locked="0"/>
    </xf>
    <xf numFmtId="0" fontId="4" fillId="5" borderId="15" xfId="0" applyFont="1" applyFill="1" applyBorder="1" applyAlignment="1" applyProtection="1">
      <alignment horizontal="center" vertical="center" wrapText="1"/>
    </xf>
    <xf numFmtId="14" fontId="4" fillId="5" borderId="15" xfId="0" applyNumberFormat="1" applyFont="1" applyFill="1" applyBorder="1" applyAlignment="1" applyProtection="1">
      <alignment horizontal="center" vertical="center"/>
    </xf>
    <xf numFmtId="166" fontId="4" fillId="4" borderId="15" xfId="1" applyNumberFormat="1" applyFont="1" applyFill="1" applyBorder="1" applyAlignment="1" applyProtection="1">
      <alignment horizontal="center" vertical="center"/>
      <protection locked="0"/>
    </xf>
    <xf numFmtId="167" fontId="4" fillId="5" borderId="15" xfId="0" applyNumberFormat="1" applyFont="1" applyFill="1" applyBorder="1" applyAlignment="1" applyProtection="1">
      <alignment horizontal="center" vertical="center"/>
    </xf>
    <xf numFmtId="165" fontId="4" fillId="5" borderId="15" xfId="1" applyNumberFormat="1" applyFont="1" applyFill="1" applyBorder="1" applyAlignment="1" applyProtection="1">
      <alignment horizontal="center" vertical="center"/>
    </xf>
    <xf numFmtId="0" fontId="4" fillId="0" borderId="16" xfId="0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Protection="1">
      <protection locked="0"/>
    </xf>
    <xf numFmtId="0" fontId="4" fillId="0" borderId="18" xfId="0" applyFont="1" applyFill="1" applyBorder="1" applyProtection="1">
      <protection locked="0"/>
    </xf>
    <xf numFmtId="0" fontId="4" fillId="0" borderId="19" xfId="0" applyFont="1" applyFill="1" applyBorder="1" applyProtection="1"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4" fillId="0" borderId="19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64" fontId="11" fillId="2" borderId="0" xfId="0" applyNumberFormat="1" applyFont="1" applyFill="1" applyBorder="1" applyAlignment="1" applyProtection="1">
      <alignment horizont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166" fontId="4" fillId="2" borderId="0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164" fontId="11" fillId="0" borderId="0" xfId="0" applyNumberFormat="1" applyFon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168" fontId="9" fillId="0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 applyProtection="1">
      <alignment horizontal="center"/>
      <protection locked="0"/>
    </xf>
    <xf numFmtId="0" fontId="11" fillId="5" borderId="0" xfId="0" applyFont="1" applyFill="1" applyBorder="1" applyAlignment="1" applyProtection="1">
      <alignment horizontal="center"/>
      <protection locked="0"/>
    </xf>
    <xf numFmtId="0" fontId="16" fillId="8" borderId="0" xfId="0" applyFont="1" applyFill="1" applyProtection="1">
      <protection locked="0"/>
    </xf>
    <xf numFmtId="0" fontId="16" fillId="8" borderId="0" xfId="0" applyFont="1" applyFill="1" applyAlignment="1" applyProtection="1">
      <alignment horizontal="center"/>
      <protection locked="0"/>
    </xf>
    <xf numFmtId="0" fontId="16" fillId="9" borderId="0" xfId="0" applyFont="1" applyFill="1" applyProtection="1">
      <protection locked="0"/>
    </xf>
    <xf numFmtId="0" fontId="16" fillId="9" borderId="0" xfId="0" applyFont="1" applyFill="1" applyAlignment="1" applyProtection="1">
      <alignment horizontal="center"/>
      <protection locked="0"/>
    </xf>
    <xf numFmtId="14" fontId="16" fillId="8" borderId="0" xfId="3" applyNumberFormat="1" applyFont="1" applyFill="1" applyProtection="1">
      <protection locked="0"/>
    </xf>
    <xf numFmtId="169" fontId="16" fillId="8" borderId="0" xfId="4" quotePrefix="1" applyNumberFormat="1" applyFont="1" applyFill="1" applyAlignment="1" applyProtection="1">
      <alignment horizontal="center"/>
      <protection locked="0"/>
    </xf>
    <xf numFmtId="10" fontId="16" fillId="8" borderId="0" xfId="2" applyNumberFormat="1" applyFont="1" applyFill="1" applyAlignment="1" applyProtection="1">
      <alignment horizontal="center"/>
      <protection locked="0"/>
    </xf>
    <xf numFmtId="0" fontId="16" fillId="10" borderId="0" xfId="0" applyFont="1" applyFill="1" applyProtection="1">
      <protection locked="0"/>
    </xf>
    <xf numFmtId="166" fontId="16" fillId="10" borderId="0" xfId="4" applyNumberFormat="1" applyFont="1" applyFill="1" applyAlignment="1" applyProtection="1">
      <alignment horizontal="center"/>
      <protection locked="0"/>
    </xf>
    <xf numFmtId="43" fontId="16" fillId="10" borderId="0" xfId="1" applyFont="1" applyFill="1" applyAlignment="1" applyProtection="1">
      <alignment horizontal="center"/>
      <protection locked="0"/>
    </xf>
    <xf numFmtId="43" fontId="16" fillId="8" borderId="0" xfId="1" applyFont="1" applyFill="1" applyAlignment="1" applyProtection="1">
      <alignment horizontal="center"/>
      <protection locked="0"/>
    </xf>
    <xf numFmtId="43" fontId="16" fillId="8" borderId="0" xfId="1" applyNumberFormat="1" applyFont="1" applyFill="1" applyAlignment="1" applyProtection="1">
      <alignment horizontal="center"/>
      <protection locked="0"/>
    </xf>
    <xf numFmtId="0" fontId="17" fillId="8" borderId="21" xfId="0" applyFont="1" applyFill="1" applyBorder="1" applyProtection="1">
      <protection locked="0"/>
    </xf>
    <xf numFmtId="43" fontId="16" fillId="8" borderId="21" xfId="1" applyFont="1" applyFill="1" applyBorder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1" fillId="0" borderId="0" xfId="0" applyFont="1" applyProtection="1">
      <protection locked="0"/>
    </xf>
    <xf numFmtId="166" fontId="12" fillId="2" borderId="0" xfId="0" applyNumberFormat="1" applyFont="1" applyFill="1" applyBorder="1" applyAlignment="1" applyProtection="1">
      <alignment horizontal="center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 applyProtection="1">
      <alignment horizontal="center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14" xfId="0" applyFont="1" applyFill="1" applyBorder="1" applyAlignment="1" applyProtection="1">
      <alignment horizontal="center" vertical="center" wrapText="1"/>
      <protection locked="0"/>
    </xf>
    <xf numFmtId="43" fontId="15" fillId="7" borderId="19" xfId="1" applyFont="1" applyFill="1" applyBorder="1" applyAlignment="1" applyProtection="1">
      <alignment horizontal="center" vertical="center" wrapText="1"/>
      <protection locked="0"/>
    </xf>
    <xf numFmtId="43" fontId="15" fillId="7" borderId="0" xfId="1" applyFont="1" applyFill="1" applyBorder="1" applyAlignment="1" applyProtection="1">
      <alignment horizontal="center" vertical="center" wrapText="1"/>
      <protection locked="0"/>
    </xf>
    <xf numFmtId="165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165" fontId="6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165" fontId="6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 applyProtection="1">
      <alignment horizontal="center" vertical="center"/>
      <protection locked="0"/>
    </xf>
    <xf numFmtId="49" fontId="6" fillId="3" borderId="5" xfId="0" applyNumberFormat="1" applyFont="1" applyFill="1" applyBorder="1" applyAlignment="1" applyProtection="1">
      <alignment horizontal="center" vertical="center"/>
      <protection locked="0"/>
    </xf>
    <xf numFmtId="49" fontId="6" fillId="3" borderId="6" xfId="0" applyNumberFormat="1" applyFont="1" applyFill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 2" xfId="3"/>
    <cellStyle name="Porcentagem" xfId="2" builtinId="5"/>
    <cellStyle name="Vírgula" xfId="1" builtinId="3"/>
    <cellStyle name="Vírgula 2" xfId="4"/>
  </cellStyles>
  <dxfs count="7"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rgb="FFCCFFCC"/>
      </font>
      <fill>
        <patternFill>
          <bgColor rgb="FFCCFFCC"/>
        </patternFill>
      </fill>
    </dxf>
    <dxf>
      <font>
        <color rgb="FFFFFFFF"/>
      </font>
    </dxf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rgb="FFCCFFCC"/>
      </font>
      <fill>
        <patternFill>
          <bgColor rgb="FFCCFFCC"/>
        </patternFill>
      </fill>
    </dxf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rgb="FFCCFFCC"/>
      </font>
      <fill>
        <patternFill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visao_Processamento_Controle_Investimentos/Geral/RENDA%20FIXA/MODELO%20BOLETA%20R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BOLETA YMF FRONT"/>
      <sheetName val="CÓDIGOS YMF"/>
      <sheetName val="MODELO BOLETA RF"/>
    </sheetNames>
    <sheetDataSet>
      <sheetData sheetId="0" refreshError="1"/>
      <sheetData sheetId="1" refreshError="1"/>
      <sheetData sheetId="2" refreshError="1">
        <row r="1">
          <cell r="A1" t="str">
            <v>FUNDOS / CARTEIRAS</v>
          </cell>
          <cell r="H1" t="str">
            <v>CÓDIGOS YMF</v>
          </cell>
          <cell r="J1" t="str">
            <v>FUNDOS</v>
          </cell>
          <cell r="K1" t="str">
            <v>EMPRESA</v>
          </cell>
          <cell r="L1" t="str">
            <v>CNPJ</v>
          </cell>
          <cell r="M1" t="str">
            <v xml:space="preserve">Custodiante / Controlador </v>
          </cell>
          <cell r="N1" t="str">
            <v>CONTA CORRENTE</v>
          </cell>
          <cell r="Q1" t="str">
            <v>SELIC</v>
          </cell>
          <cell r="R1" t="str">
            <v>CETIP</v>
          </cell>
        </row>
        <row r="2">
          <cell r="N2" t="str">
            <v>AGÊNCIA</v>
          </cell>
          <cell r="O2" t="str">
            <v>ISENTA</v>
          </cell>
          <cell r="P2" t="str">
            <v>TRIBUTADA</v>
          </cell>
        </row>
        <row r="3">
          <cell r="E3" t="str">
            <v>BBDC</v>
          </cell>
          <cell r="H3" t="str">
            <v>CDBP</v>
          </cell>
          <cell r="J3" t="str">
            <v>ATUARIAL 01 FI RF BD</v>
          </cell>
          <cell r="K3" t="str">
            <v>CESP</v>
          </cell>
          <cell r="L3" t="str">
            <v>12.580.469/0001-26</v>
          </cell>
          <cell r="M3" t="str">
            <v>BANCO BRADESCO</v>
          </cell>
          <cell r="N3" t="str">
            <v>2856-8</v>
          </cell>
          <cell r="O3" t="str">
            <v>640998-9</v>
          </cell>
          <cell r="P3" t="str">
            <v>640997-0</v>
          </cell>
          <cell r="Q3" t="str">
            <v>215-6</v>
          </cell>
          <cell r="R3" t="str">
            <v>1160600-8</v>
          </cell>
        </row>
        <row r="4">
          <cell r="E4" t="str">
            <v>BCVOTORA</v>
          </cell>
          <cell r="H4" t="str">
            <v>CDB</v>
          </cell>
          <cell r="J4" t="str">
            <v>ATUARIAL 02 FI RF BD</v>
          </cell>
          <cell r="K4" t="str">
            <v>ELEKTRO</v>
          </cell>
          <cell r="L4" t="str">
            <v>12.580.504/0001-07</v>
          </cell>
          <cell r="M4" t="str">
            <v>BANCO BRADESCO</v>
          </cell>
          <cell r="N4" t="str">
            <v>2856-8</v>
          </cell>
          <cell r="O4" t="str">
            <v>641000-6</v>
          </cell>
          <cell r="P4" t="str">
            <v>640999-7</v>
          </cell>
          <cell r="Q4" t="str">
            <v>220-4</v>
          </cell>
          <cell r="R4" t="str">
            <v>1160300-1</v>
          </cell>
        </row>
        <row r="5">
          <cell r="E5" t="str">
            <v>CAPITAL</v>
          </cell>
          <cell r="H5" t="str">
            <v>CRI</v>
          </cell>
          <cell r="J5" t="str">
            <v>ATUARIAL 03 FI RF BD</v>
          </cell>
          <cell r="K5" t="str">
            <v>CPFL</v>
          </cell>
          <cell r="L5" t="str">
            <v>12.580.535/0001-68</v>
          </cell>
          <cell r="M5" t="str">
            <v>BANCO BRADESCO</v>
          </cell>
          <cell r="N5" t="str">
            <v>2856-8</v>
          </cell>
          <cell r="O5" t="str">
            <v>641002-2</v>
          </cell>
          <cell r="P5" t="str">
            <v>641001-4</v>
          </cell>
          <cell r="Q5" t="str">
            <v>217-0</v>
          </cell>
          <cell r="R5" t="str">
            <v>1160400-0</v>
          </cell>
        </row>
        <row r="6">
          <cell r="E6" t="str">
            <v>ITAU</v>
          </cell>
          <cell r="H6" t="str">
            <v>DEBEN</v>
          </cell>
          <cell r="J6" t="str">
            <v>ATUARIAL 04 FI RF BD</v>
          </cell>
          <cell r="K6" t="str">
            <v>FUNDAÇÃO CESP</v>
          </cell>
          <cell r="L6" t="str">
            <v>12.580.562/0001-30</v>
          </cell>
          <cell r="M6" t="str">
            <v>BANCO BRADESCO</v>
          </cell>
          <cell r="N6" t="str">
            <v>2856-8</v>
          </cell>
          <cell r="O6" t="str">
            <v>641004-9</v>
          </cell>
          <cell r="P6" t="str">
            <v>641003-0</v>
          </cell>
          <cell r="Q6" t="str">
            <v>213-2</v>
          </cell>
          <cell r="R6" t="str">
            <v>1160500-9</v>
          </cell>
        </row>
        <row r="7">
          <cell r="E7" t="str">
            <v>ICAP</v>
          </cell>
          <cell r="H7" t="str">
            <v>LFT</v>
          </cell>
          <cell r="J7" t="str">
            <v>ATUARIAL 06 FI RF BD</v>
          </cell>
          <cell r="K7" t="str">
            <v>ELETROPAULO</v>
          </cell>
          <cell r="L7" t="str">
            <v>12.580.589/0001-23</v>
          </cell>
          <cell r="M7" t="str">
            <v>BANCO BRADESCO</v>
          </cell>
          <cell r="N7" t="str">
            <v>2856-8</v>
          </cell>
          <cell r="O7" t="str">
            <v>641091-0</v>
          </cell>
          <cell r="P7" t="str">
            <v>641005-7</v>
          </cell>
          <cell r="Q7" t="str">
            <v>216-3</v>
          </cell>
          <cell r="R7" t="str">
            <v>1160700-7</v>
          </cell>
        </row>
        <row r="8">
          <cell r="E8" t="str">
            <v>RENASC</v>
          </cell>
          <cell r="H8" t="str">
            <v>LFTS</v>
          </cell>
          <cell r="J8" t="str">
            <v>ATUARIAL 08 FI RF BD</v>
          </cell>
          <cell r="K8" t="str">
            <v>EMAE</v>
          </cell>
          <cell r="L8" t="str">
            <v>12.580.638/0001-28</v>
          </cell>
          <cell r="M8" t="str">
            <v>BANCO BRADESCO</v>
          </cell>
          <cell r="N8" t="str">
            <v>2856-8</v>
          </cell>
          <cell r="O8" t="str">
            <v>641010-3</v>
          </cell>
          <cell r="P8" t="str">
            <v>641009-0</v>
          </cell>
          <cell r="Q8" t="str">
            <v>211-8</v>
          </cell>
          <cell r="R8" t="str">
            <v>1161000-1</v>
          </cell>
        </row>
        <row r="9">
          <cell r="E9" t="str">
            <v>SAFRA</v>
          </cell>
          <cell r="H9" t="str">
            <v>LF</v>
          </cell>
          <cell r="J9" t="str">
            <v>ATUARIAL 09 FI RF BD</v>
          </cell>
          <cell r="K9" t="str">
            <v>AES TIETÊ</v>
          </cell>
          <cell r="L9" t="str">
            <v>12.580.648/0001-63</v>
          </cell>
          <cell r="M9" t="str">
            <v>BANCO BRADESCO</v>
          </cell>
          <cell r="N9" t="str">
            <v>2856-8</v>
          </cell>
          <cell r="O9" t="str">
            <v>641012-0</v>
          </cell>
          <cell r="P9" t="str">
            <v>641011-1</v>
          </cell>
          <cell r="Q9" t="str">
            <v>222-8</v>
          </cell>
          <cell r="R9" t="str">
            <v>1159300-1</v>
          </cell>
        </row>
        <row r="10">
          <cell r="E10" t="str">
            <v>STNC</v>
          </cell>
          <cell r="H10" t="str">
            <v>NTNB</v>
          </cell>
          <cell r="J10" t="str">
            <v>ATUARIAL 10 FI RF BD</v>
          </cell>
          <cell r="K10" t="str">
            <v>DUKE</v>
          </cell>
          <cell r="L10" t="str">
            <v>12.580.664/0001-56</v>
          </cell>
          <cell r="M10" t="str">
            <v>BANCO BRADESCO</v>
          </cell>
          <cell r="N10" t="str">
            <v>2856-8</v>
          </cell>
          <cell r="O10" t="str">
            <v>641014-6</v>
          </cell>
          <cell r="P10" t="str">
            <v>641013-8</v>
          </cell>
          <cell r="Q10" t="str">
            <v>210-1</v>
          </cell>
          <cell r="R10" t="str">
            <v>1159500-9</v>
          </cell>
        </row>
        <row r="11">
          <cell r="E11" t="str">
            <v>BPAC</v>
          </cell>
          <cell r="H11" t="str">
            <v>NTNC</v>
          </cell>
          <cell r="J11" t="str">
            <v>ATUARIAL 11 FI RF BD</v>
          </cell>
          <cell r="K11" t="str">
            <v>CTEEP</v>
          </cell>
          <cell r="L11" t="str">
            <v>12.581.086/0001-72</v>
          </cell>
          <cell r="M11" t="str">
            <v>BANCO BRADESCO</v>
          </cell>
          <cell r="N11" t="str">
            <v>2856-8</v>
          </cell>
          <cell r="O11" t="str">
            <v>641088-0</v>
          </cell>
          <cell r="P11" t="str">
            <v>641087-1</v>
          </cell>
          <cell r="Q11" t="str">
            <v>218-7</v>
          </cell>
          <cell r="R11" t="str">
            <v>1161100-0</v>
          </cell>
        </row>
        <row r="12">
          <cell r="E12" t="str">
            <v>OIBR</v>
          </cell>
          <cell r="J12" t="str">
            <v>ATUARIAL 14 FI RF BD</v>
          </cell>
          <cell r="K12" t="str">
            <v>CPFL PIRAT</v>
          </cell>
          <cell r="L12" t="str">
            <v>12.580.807/0001-20</v>
          </cell>
          <cell r="M12" t="str">
            <v>BANCO BRADESCO</v>
          </cell>
          <cell r="N12" t="str">
            <v>2856-8</v>
          </cell>
          <cell r="O12" t="str">
            <v>641016-2</v>
          </cell>
          <cell r="P12" t="str">
            <v>641015-4</v>
          </cell>
          <cell r="Q12" t="str">
            <v>214-9</v>
          </cell>
          <cell r="R12" t="str">
            <v>1159400-0</v>
          </cell>
        </row>
        <row r="13">
          <cell r="E13" t="str">
            <v>BBAS</v>
          </cell>
          <cell r="J13" t="str">
            <v>ATUARIAL 01 FI RF CV</v>
          </cell>
          <cell r="K13" t="str">
            <v>CESP</v>
          </cell>
          <cell r="L13" t="str">
            <v>12.581.000/0001-01</v>
          </cell>
          <cell r="M13" t="str">
            <v>BANCO BRADESCO</v>
          </cell>
          <cell r="N13" t="str">
            <v>2856-8</v>
          </cell>
          <cell r="O13" t="str">
            <v>641018-9</v>
          </cell>
          <cell r="P13" t="str">
            <v>641017-0</v>
          </cell>
          <cell r="Q13" t="str">
            <v>235-2</v>
          </cell>
          <cell r="R13" t="str">
            <v>1165400-5</v>
          </cell>
        </row>
        <row r="14">
          <cell r="E14" t="str">
            <v>CONCORD</v>
          </cell>
          <cell r="J14" t="str">
            <v>ATUARIAL 02 FI RF CV</v>
          </cell>
          <cell r="K14" t="str">
            <v>ELEKTRO</v>
          </cell>
          <cell r="L14" t="str">
            <v>12.547.239/0001-65</v>
          </cell>
          <cell r="M14" t="str">
            <v>BANCO BRADESCO</v>
          </cell>
          <cell r="N14" t="str">
            <v>2856-8</v>
          </cell>
          <cell r="O14" t="str">
            <v>641020-0</v>
          </cell>
          <cell r="P14" t="str">
            <v>641019-7</v>
          </cell>
          <cell r="Q14" t="str">
            <v>247-9</v>
          </cell>
          <cell r="R14" t="str">
            <v>1164400-8</v>
          </cell>
        </row>
        <row r="15">
          <cell r="E15" t="str">
            <v>AGUT</v>
          </cell>
          <cell r="J15" t="str">
            <v>ATUARIAL 03 FI RF CV</v>
          </cell>
          <cell r="K15" t="str">
            <v>CPFL</v>
          </cell>
          <cell r="L15" t="str">
            <v>12.547.250/0001-25</v>
          </cell>
          <cell r="M15" t="str">
            <v>BANCO BRADESCO</v>
          </cell>
          <cell r="N15" t="str">
            <v>2856-8</v>
          </cell>
          <cell r="O15" t="str">
            <v>641022-7</v>
          </cell>
          <cell r="P15" t="str">
            <v>641021-9</v>
          </cell>
          <cell r="Q15" t="str">
            <v>234-5</v>
          </cell>
          <cell r="R15" t="str">
            <v>1163800-7</v>
          </cell>
        </row>
        <row r="16">
          <cell r="E16" t="str">
            <v>CPSC</v>
          </cell>
          <cell r="J16" t="str">
            <v>ATUARIAL 04 FI RF CV</v>
          </cell>
          <cell r="K16" t="str">
            <v>FUNDAÇÃO CESP</v>
          </cell>
          <cell r="L16" t="str">
            <v>12.547.262/0001-50</v>
          </cell>
          <cell r="M16" t="str">
            <v>BANCO BRADESCO</v>
          </cell>
          <cell r="N16" t="str">
            <v>2856-8</v>
          </cell>
          <cell r="O16" t="str">
            <v>641024-3</v>
          </cell>
          <cell r="P16" t="str">
            <v>641023-5</v>
          </cell>
          <cell r="Q16" t="str">
            <v>246-2</v>
          </cell>
          <cell r="R16" t="str">
            <v>1163900-6</v>
          </cell>
        </row>
        <row r="17">
          <cell r="E17" t="str">
            <v>TPIS</v>
          </cell>
          <cell r="J17" t="str">
            <v>ATUARIAL 06 FI RF CV</v>
          </cell>
          <cell r="K17" t="str">
            <v>ELETROPAULO</v>
          </cell>
          <cell r="L17" t="str">
            <v>12.547.272/0001-95</v>
          </cell>
          <cell r="M17" t="str">
            <v>BANCO BRADESCO</v>
          </cell>
          <cell r="N17" t="str">
            <v>2856-8</v>
          </cell>
          <cell r="O17" t="str">
            <v>641026-0</v>
          </cell>
          <cell r="P17" t="str">
            <v>641025-1</v>
          </cell>
          <cell r="Q17" t="str">
            <v>233-8</v>
          </cell>
          <cell r="R17" t="str">
            <v>1164000-2</v>
          </cell>
        </row>
        <row r="18">
          <cell r="E18" t="str">
            <v>TAEE</v>
          </cell>
          <cell r="J18" t="str">
            <v>ATUARIAL 08 FI RF CV</v>
          </cell>
        </row>
        <row r="19">
          <cell r="E19" t="str">
            <v>ELEKTRO</v>
          </cell>
          <cell r="J19" t="str">
            <v>ATUARIAL 08 FI RF CV</v>
          </cell>
          <cell r="K19" t="str">
            <v>EMAE</v>
          </cell>
          <cell r="L19" t="str">
            <v>12.581.026/0001-50</v>
          </cell>
          <cell r="M19" t="str">
            <v>BANCO BRADESCO</v>
          </cell>
          <cell r="N19" t="str">
            <v>2856-8</v>
          </cell>
          <cell r="O19" t="str">
            <v>641030-8</v>
          </cell>
          <cell r="P19" t="str">
            <v>641029-4</v>
          </cell>
          <cell r="Q19" t="str">
            <v>241-7</v>
          </cell>
          <cell r="R19" t="str">
            <v>1164600-6</v>
          </cell>
        </row>
        <row r="20">
          <cell r="E20" t="str">
            <v>BRAP</v>
          </cell>
          <cell r="J20" t="str">
            <v>ATUARIAL 09 FI RF CV</v>
          </cell>
          <cell r="K20" t="str">
            <v>AES TIETÊ</v>
          </cell>
          <cell r="L20" t="str">
            <v>12.581.042/0001-42</v>
          </cell>
          <cell r="M20" t="str">
            <v>BANCO BRADESCO</v>
          </cell>
          <cell r="N20" t="str">
            <v>2856-8</v>
          </cell>
          <cell r="O20" t="str">
            <v>641032-4</v>
          </cell>
          <cell r="P20" t="str">
            <v>641031-6</v>
          </cell>
          <cell r="Q20" t="str">
            <v>238-3</v>
          </cell>
          <cell r="R20" t="str">
            <v>1164700-5</v>
          </cell>
        </row>
        <row r="21">
          <cell r="J21" t="str">
            <v>ATUARIAL 10 FI RF CV</v>
          </cell>
          <cell r="K21" t="str">
            <v>DUKE</v>
          </cell>
          <cell r="L21" t="str">
            <v>12.581.050/0001-99</v>
          </cell>
          <cell r="M21" t="str">
            <v>BANCO BRADESCO</v>
          </cell>
          <cell r="N21" t="str">
            <v>2856-8</v>
          </cell>
          <cell r="O21" t="str">
            <v>641034-0</v>
          </cell>
          <cell r="P21" t="str">
            <v>641033-2</v>
          </cell>
          <cell r="Q21" t="str">
            <v>245-5</v>
          </cell>
          <cell r="R21" t="str">
            <v>1164800-4</v>
          </cell>
        </row>
        <row r="22">
          <cell r="J22" t="str">
            <v>ATUARIAL 11 FI RF CV</v>
          </cell>
          <cell r="K22" t="str">
            <v>CTEEP</v>
          </cell>
          <cell r="L22" t="str">
            <v>12.581.097/0001-52</v>
          </cell>
          <cell r="M22" t="str">
            <v>BANCO BRADESCO</v>
          </cell>
          <cell r="N22" t="str">
            <v>2856-8</v>
          </cell>
          <cell r="O22" t="str">
            <v>641090-1</v>
          </cell>
          <cell r="P22" t="str">
            <v>641089-8</v>
          </cell>
          <cell r="Q22" t="str">
            <v>224-2</v>
          </cell>
          <cell r="R22" t="str">
            <v>1160900-5</v>
          </cell>
        </row>
        <row r="23">
          <cell r="J23" t="str">
            <v>ATUARIAL 14 FI RF CV</v>
          </cell>
          <cell r="K23" t="str">
            <v>CPFL PIRAT</v>
          </cell>
          <cell r="L23" t="str">
            <v>12.581.073/0001-01</v>
          </cell>
          <cell r="M23" t="str">
            <v>BANCO BRADESCO</v>
          </cell>
          <cell r="N23" t="str">
            <v>2856-8</v>
          </cell>
          <cell r="O23" t="str">
            <v>641036-7</v>
          </cell>
          <cell r="P23" t="str">
            <v>641035-9</v>
          </cell>
          <cell r="Q23" t="str">
            <v>243-1</v>
          </cell>
          <cell r="R23" t="str">
            <v>1164900-3</v>
          </cell>
        </row>
        <row r="24">
          <cell r="J24" t="str">
            <v>ATUARIAL 01 FI RF BSPS</v>
          </cell>
          <cell r="K24" t="str">
            <v>CESP</v>
          </cell>
          <cell r="L24" t="str">
            <v>08.620.982/0001-26</v>
          </cell>
          <cell r="M24" t="str">
            <v>BANCO BRADESCO</v>
          </cell>
          <cell r="N24" t="str">
            <v>2856-8</v>
          </cell>
          <cell r="O24" t="str">
            <v>640268-2</v>
          </cell>
          <cell r="P24" t="str">
            <v>640267-4</v>
          </cell>
          <cell r="Q24" t="str">
            <v>89550070-8</v>
          </cell>
          <cell r="R24" t="str">
            <v>1127600-5</v>
          </cell>
        </row>
        <row r="25">
          <cell r="J25" t="str">
            <v>ATUARIAL 02 FI RF BSPS</v>
          </cell>
          <cell r="K25" t="str">
            <v>ELEKTRO</v>
          </cell>
          <cell r="L25" t="str">
            <v>09.075.529/0001-49</v>
          </cell>
          <cell r="M25" t="str">
            <v>BANCO BRADESCO</v>
          </cell>
          <cell r="N25" t="str">
            <v>2856-8</v>
          </cell>
          <cell r="O25" t="str">
            <v>640270-4</v>
          </cell>
          <cell r="P25" t="str">
            <v>640269-0</v>
          </cell>
          <cell r="Q25" t="str">
            <v>89390070-0</v>
          </cell>
          <cell r="R25" t="str">
            <v>0573000-7</v>
          </cell>
        </row>
        <row r="26">
          <cell r="J26" t="str">
            <v>ATUARIAL 03 FI RF BSPS</v>
          </cell>
          <cell r="K26" t="str">
            <v>CPFL</v>
          </cell>
          <cell r="L26" t="str">
            <v>09.284.542/0001-08</v>
          </cell>
          <cell r="M26" t="str">
            <v>BANCO BRADESCO</v>
          </cell>
          <cell r="N26" t="str">
            <v>2856-8</v>
          </cell>
          <cell r="O26" t="str">
            <v>640272-0</v>
          </cell>
          <cell r="P26" t="str">
            <v>640272-0</v>
          </cell>
          <cell r="Q26">
            <v>896900709</v>
          </cell>
          <cell r="R26" t="str">
            <v>1127700-4</v>
          </cell>
        </row>
        <row r="27">
          <cell r="J27" t="str">
            <v>ATUARIAL 04 FI RF BSPS</v>
          </cell>
          <cell r="K27" t="str">
            <v>FUNDAÇÃO CESP</v>
          </cell>
          <cell r="L27" t="str">
            <v>09.564.531/0001-81</v>
          </cell>
          <cell r="M27" t="str">
            <v>BANCO BRADESCO</v>
          </cell>
          <cell r="N27" t="str">
            <v>2856-8</v>
          </cell>
          <cell r="O27" t="str">
            <v>640274-7</v>
          </cell>
          <cell r="P27" t="str">
            <v>640273-9</v>
          </cell>
          <cell r="Q27" t="str">
            <v>87390070-2</v>
          </cell>
          <cell r="R27" t="str">
            <v>1128900-9</v>
          </cell>
        </row>
        <row r="28">
          <cell r="J28" t="str">
            <v>ATUARIAL 06 FI RF BSPS</v>
          </cell>
          <cell r="K28" t="str">
            <v>ELETROPAULO</v>
          </cell>
          <cell r="L28" t="str">
            <v>11.248.347/0001-74</v>
          </cell>
          <cell r="M28" t="str">
            <v>BANCO BRADESCO</v>
          </cell>
          <cell r="N28" t="str">
            <v>2856-8</v>
          </cell>
          <cell r="O28" t="str">
            <v>640276-3</v>
          </cell>
          <cell r="P28" t="str">
            <v>640275-5</v>
          </cell>
          <cell r="Q28" t="str">
            <v>87400070-2</v>
          </cell>
          <cell r="R28" t="str">
            <v>1129600-9</v>
          </cell>
        </row>
        <row r="29">
          <cell r="J29" t="str">
            <v>ATUARIAL 08 FI RF BSPS</v>
          </cell>
          <cell r="K29" t="str">
            <v>EMAE</v>
          </cell>
          <cell r="L29" t="str">
            <v>12.558.761/0001-42</v>
          </cell>
          <cell r="M29" t="str">
            <v>BANCO BRADESCO</v>
          </cell>
          <cell r="N29" t="str">
            <v>2856-8</v>
          </cell>
          <cell r="O29" t="str">
            <v>640280-1</v>
          </cell>
          <cell r="P29" t="str">
            <v>640279-8</v>
          </cell>
          <cell r="Q29" t="str">
            <v>87130070-4</v>
          </cell>
          <cell r="R29" t="str">
            <v>1129800-7</v>
          </cell>
        </row>
        <row r="30">
          <cell r="J30" t="str">
            <v>ATUARIAL 09 FI RF BSPS</v>
          </cell>
          <cell r="K30" t="str">
            <v>AES TIETÊ</v>
          </cell>
          <cell r="L30" t="str">
            <v>12.558.769/0001-09</v>
          </cell>
          <cell r="M30" t="str">
            <v>BANCO BRADESCO</v>
          </cell>
          <cell r="N30" t="str">
            <v>2856-8</v>
          </cell>
          <cell r="O30" t="str">
            <v>640282-8</v>
          </cell>
          <cell r="P30" t="str">
            <v>640281-0</v>
          </cell>
          <cell r="Q30" t="str">
            <v>87300070-9</v>
          </cell>
          <cell r="R30" t="str">
            <v>1129400-1</v>
          </cell>
        </row>
        <row r="31">
          <cell r="J31" t="str">
            <v>ATUARIAL 10 FI RF BSPS</v>
          </cell>
          <cell r="K31" t="str">
            <v>DUKE</v>
          </cell>
          <cell r="L31" t="str">
            <v>12.558.782/0001-68</v>
          </cell>
          <cell r="M31" t="str">
            <v>BANCO BRADESCO</v>
          </cell>
          <cell r="N31" t="str">
            <v>2856-8</v>
          </cell>
          <cell r="O31" t="str">
            <v>640284-4</v>
          </cell>
          <cell r="P31" t="str">
            <v>640283-6</v>
          </cell>
          <cell r="Q31" t="str">
            <v>86570070-5</v>
          </cell>
          <cell r="R31" t="str">
            <v>1129200-3</v>
          </cell>
        </row>
        <row r="32">
          <cell r="J32" t="str">
            <v>ATUARIAL 11 FI RF BSPS</v>
          </cell>
          <cell r="K32" t="str">
            <v>CTEEP</v>
          </cell>
          <cell r="L32" t="str">
            <v>06.037.357/0001-20</v>
          </cell>
          <cell r="M32" t="str">
            <v>BANCO BRADESCO</v>
          </cell>
          <cell r="N32" t="str">
            <v>2856-8</v>
          </cell>
          <cell r="O32" t="str">
            <v>612389-9</v>
          </cell>
          <cell r="P32" t="str">
            <v>612388-0</v>
          </cell>
          <cell r="Q32">
            <v>686700702</v>
          </cell>
          <cell r="R32" t="str">
            <v>0064400-2</v>
          </cell>
        </row>
        <row r="33">
          <cell r="J33" t="str">
            <v>ATUARIAL 14 FI RF BSPS</v>
          </cell>
          <cell r="K33" t="str">
            <v>CPFL PIRAT</v>
          </cell>
          <cell r="L33" t="str">
            <v>12.558.791/0001-59</v>
          </cell>
          <cell r="M33" t="str">
            <v>BANCO BRADESCO</v>
          </cell>
          <cell r="N33" t="str">
            <v>2856-8</v>
          </cell>
          <cell r="O33" t="str">
            <v>640286-0</v>
          </cell>
          <cell r="P33" t="str">
            <v>640285-2</v>
          </cell>
          <cell r="Q33" t="str">
            <v>86610070-6</v>
          </cell>
          <cell r="R33" t="str">
            <v>1129000-5</v>
          </cell>
        </row>
        <row r="34">
          <cell r="J34">
            <v>1</v>
          </cell>
          <cell r="K34">
            <v>2</v>
          </cell>
          <cell r="L34">
            <v>3</v>
          </cell>
          <cell r="M34">
            <v>4</v>
          </cell>
          <cell r="N34">
            <v>5</v>
          </cell>
          <cell r="O34">
            <v>6</v>
          </cell>
          <cell r="P34">
            <v>7</v>
          </cell>
          <cell r="Q34">
            <v>8</v>
          </cell>
          <cell r="R34">
            <v>9</v>
          </cell>
        </row>
        <row r="36">
          <cell r="D36" t="str">
            <v>TIPO_TIT</v>
          </cell>
          <cell r="E36" t="str">
            <v>COMPRA/VENDA</v>
          </cell>
          <cell r="G36" t="str">
            <v>INDEXADOR</v>
          </cell>
        </row>
        <row r="38">
          <cell r="B38" t="str">
            <v>SIM</v>
          </cell>
          <cell r="D38" t="str">
            <v>PÚBLICO</v>
          </cell>
          <cell r="E38" t="str">
            <v>COMPRA</v>
          </cell>
          <cell r="G38" t="str">
            <v>IPCA</v>
          </cell>
        </row>
        <row r="39">
          <cell r="B39" t="str">
            <v>NÃO</v>
          </cell>
          <cell r="D39" t="str">
            <v>PRIVADO</v>
          </cell>
          <cell r="E39" t="str">
            <v>VENDA</v>
          </cell>
          <cell r="G39" t="str">
            <v>IGPM</v>
          </cell>
        </row>
        <row r="40">
          <cell r="G40" t="str">
            <v>CDI</v>
          </cell>
        </row>
        <row r="41">
          <cell r="G41" t="str">
            <v>PRE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X61"/>
  <sheetViews>
    <sheetView tabSelected="1" workbookViewId="0">
      <selection activeCell="A17" sqref="A17"/>
    </sheetView>
  </sheetViews>
  <sheetFormatPr defaultRowHeight="15" x14ac:dyDescent="0.25"/>
  <cols>
    <col min="1" max="1" width="29.85546875" bestFit="1" customWidth="1"/>
    <col min="2" max="2" width="29.140625" customWidth="1"/>
    <col min="3" max="3" width="21.28515625" customWidth="1"/>
    <col min="4" max="4" width="18.85546875" customWidth="1"/>
    <col min="5" max="5" width="7" customWidth="1"/>
    <col min="6" max="6" width="7.42578125" customWidth="1"/>
    <col min="7" max="7" width="8.5703125" customWidth="1"/>
    <col min="8" max="8" width="9.140625" customWidth="1"/>
    <col min="9" max="9" width="8.28515625" customWidth="1"/>
    <col min="10" max="10" width="9.85546875" customWidth="1"/>
    <col min="11" max="11" width="10" bestFit="1" customWidth="1"/>
    <col min="12" max="12" width="11.28515625" bestFit="1" customWidth="1"/>
    <col min="13" max="13" width="11.7109375" bestFit="1" customWidth="1"/>
  </cols>
  <sheetData>
    <row r="1" spans="1:128" s="5" customFormat="1" ht="15.75" x14ac:dyDescent="0.25">
      <c r="A1" s="1" t="s">
        <v>0</v>
      </c>
      <c r="B1" s="2"/>
      <c r="C1" s="3"/>
      <c r="D1" s="4"/>
      <c r="E1" s="3"/>
      <c r="F1" s="3"/>
      <c r="G1" s="3"/>
      <c r="H1" s="3"/>
      <c r="I1" s="3"/>
    </row>
    <row r="2" spans="1:128" s="5" customFormat="1" ht="11.25" x14ac:dyDescent="0.2">
      <c r="C2" s="3"/>
      <c r="D2" s="4"/>
      <c r="E2" s="3"/>
      <c r="F2" s="3"/>
      <c r="G2" s="3"/>
      <c r="H2" s="3"/>
      <c r="I2" s="3"/>
    </row>
    <row r="3" spans="1:128" s="5" customFormat="1" ht="12" thickBot="1" x14ac:dyDescent="0.25">
      <c r="A3" s="6"/>
      <c r="B3" s="6"/>
      <c r="C3" s="6"/>
      <c r="D3" s="6"/>
      <c r="E3" s="7"/>
      <c r="F3" s="7"/>
      <c r="G3" s="7"/>
      <c r="H3" s="7"/>
      <c r="I3" s="7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9"/>
      <c r="AO3" s="9"/>
      <c r="AP3" s="9"/>
      <c r="AQ3" s="9"/>
      <c r="AR3" s="9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Y3" s="9"/>
      <c r="CZ3" s="9"/>
      <c r="DA3" s="9"/>
      <c r="DB3" s="9"/>
      <c r="DC3" s="9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</row>
    <row r="4" spans="1:128" s="11" customFormat="1" ht="12.75" thickTop="1" thickBot="1" x14ac:dyDescent="0.25">
      <c r="A4" s="66" t="s">
        <v>1</v>
      </c>
      <c r="B4" s="66" t="s">
        <v>2</v>
      </c>
      <c r="C4" s="68" t="s">
        <v>3</v>
      </c>
      <c r="D4" s="70" t="s">
        <v>4</v>
      </c>
      <c r="E4" s="72" t="s">
        <v>5</v>
      </c>
      <c r="F4" s="73"/>
      <c r="G4" s="74"/>
      <c r="H4" s="62" t="s">
        <v>6</v>
      </c>
      <c r="I4" s="62" t="s">
        <v>7</v>
      </c>
      <c r="J4" s="62" t="s">
        <v>8</v>
      </c>
      <c r="K4" s="62" t="s">
        <v>9</v>
      </c>
      <c r="L4" s="62" t="s">
        <v>10</v>
      </c>
      <c r="M4" s="62" t="s">
        <v>11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128" s="11" customFormat="1" ht="12" thickTop="1" x14ac:dyDescent="0.2">
      <c r="A5" s="67"/>
      <c r="B5" s="67"/>
      <c r="C5" s="69"/>
      <c r="D5" s="71"/>
      <c r="E5" s="12" t="s">
        <v>12</v>
      </c>
      <c r="F5" s="13" t="s">
        <v>13</v>
      </c>
      <c r="G5" s="14" t="s">
        <v>14</v>
      </c>
      <c r="H5" s="63"/>
      <c r="I5" s="63"/>
      <c r="J5" s="63"/>
      <c r="K5" s="63"/>
      <c r="L5" s="63"/>
      <c r="M5" s="63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128" s="5" customFormat="1" ht="11.25" x14ac:dyDescent="0.2">
      <c r="A6" s="58" t="s">
        <v>44</v>
      </c>
      <c r="B6" s="15" t="e">
        <f>IF($A6="","",VLOOKUP($A6,'[1]CÓDIGOS YMF'!$J:$R,2,FALSE))</f>
        <v>#N/A</v>
      </c>
      <c r="C6" s="15" t="e">
        <f>IF($A6="","",VLOOKUP($A6,'[1]CÓDIGOS YMF'!$J:$R,3,FALSE))</f>
        <v>#N/A</v>
      </c>
      <c r="D6" s="15" t="e">
        <f>IF($A6="","",VLOOKUP($A6,'[1]CÓDIGOS YMF'!$J:$R,4,FALSE))</f>
        <v>#N/A</v>
      </c>
      <c r="E6" s="15" t="e">
        <f>IF($A6="","",VLOOKUP($A6,'[1]CÓDIGOS YMF'!$J:$R,5,FALSE))</f>
        <v>#N/A</v>
      </c>
      <c r="F6" s="15" t="e">
        <f>IF($A6="","",VLOOKUP($A6,'[1]CÓDIGOS YMF'!$J:$R,6,FALSE))</f>
        <v>#N/A</v>
      </c>
      <c r="G6" s="15" t="e">
        <f>IF($A6="","",VLOOKUP($A6,'[1]CÓDIGOS YMF'!$J:$R,7,FALSE))</f>
        <v>#N/A</v>
      </c>
      <c r="H6" s="15" t="e">
        <f>IF($A6="","",VLOOKUP($A6,'[1]CÓDIGOS YMF'!$J:$R,8,FALSE))</f>
        <v>#N/A</v>
      </c>
      <c r="I6" s="15" t="e">
        <f>IF($A6="","",VLOOKUP($A6,'[1]CÓDIGOS YMF'!$J:$R,9,FALSE))</f>
        <v>#N/A</v>
      </c>
      <c r="J6" s="16">
        <f t="shared" ref="J6:J35" si="0">IF(A6="","",$B$46)</f>
        <v>45061</v>
      </c>
      <c r="K6" s="17">
        <v>195</v>
      </c>
      <c r="L6" s="18">
        <f t="shared" ref="L6:L35" si="1">IF(A6="","",$B$48)</f>
        <v>2617.1999089999999</v>
      </c>
      <c r="M6" s="19">
        <f>ROUND(IF(A6="",0,L6*K6),2)</f>
        <v>510353.98</v>
      </c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9"/>
      <c r="AO6" s="9"/>
      <c r="AP6" s="9"/>
      <c r="AQ6" s="9"/>
      <c r="AR6" s="9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20"/>
      <c r="CH6" s="21"/>
      <c r="CI6" s="21"/>
      <c r="CJ6" s="21"/>
      <c r="CK6" s="21"/>
      <c r="CL6" s="21"/>
      <c r="CM6" s="21"/>
      <c r="CN6" s="21"/>
      <c r="CO6" s="21"/>
      <c r="CP6" s="22"/>
      <c r="CQ6" s="22"/>
      <c r="CR6" s="22"/>
      <c r="CS6" s="22"/>
      <c r="CT6" s="22"/>
      <c r="CU6" s="22"/>
      <c r="CV6" s="22"/>
      <c r="CW6" s="23"/>
      <c r="CX6" s="24"/>
      <c r="CY6" s="25"/>
      <c r="CZ6" s="25"/>
      <c r="DA6" s="25"/>
      <c r="DB6" s="26"/>
      <c r="DC6" s="9"/>
      <c r="DD6" s="20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3"/>
    </row>
    <row r="7" spans="1:128" s="5" customFormat="1" ht="11.25" x14ac:dyDescent="0.2">
      <c r="A7" s="58" t="s">
        <v>45</v>
      </c>
      <c r="B7" s="15" t="e">
        <f>IF($A7="","",VLOOKUP($A7,'[1]CÓDIGOS YMF'!$J:$R,2,FALSE))</f>
        <v>#N/A</v>
      </c>
      <c r="C7" s="15" t="e">
        <f>IF($A7="","",VLOOKUP($A7,'[1]CÓDIGOS YMF'!$J:$R,3,FALSE))</f>
        <v>#N/A</v>
      </c>
      <c r="D7" s="15" t="e">
        <f>IF($A7="","",VLOOKUP($A7,'[1]CÓDIGOS YMF'!$J:$R,4,FALSE))</f>
        <v>#N/A</v>
      </c>
      <c r="E7" s="15" t="e">
        <f>IF($A7="","",VLOOKUP($A7,'[1]CÓDIGOS YMF'!$J:$R,5,FALSE))</f>
        <v>#N/A</v>
      </c>
      <c r="F7" s="15" t="e">
        <f>IF($A7="","",VLOOKUP($A7,'[1]CÓDIGOS YMF'!$J:$R,6,FALSE))</f>
        <v>#N/A</v>
      </c>
      <c r="G7" s="15" t="e">
        <f>IF($A7="","",VLOOKUP($A7,'[1]CÓDIGOS YMF'!$J:$R,7,FALSE))</f>
        <v>#N/A</v>
      </c>
      <c r="H7" s="15" t="e">
        <f>IF($A7="","",VLOOKUP($A7,'[1]CÓDIGOS YMF'!$J:$R,8,FALSE))</f>
        <v>#N/A</v>
      </c>
      <c r="I7" s="15" t="e">
        <f>IF($A7="","",VLOOKUP($A7,'[1]CÓDIGOS YMF'!$J:$R,9,FALSE))</f>
        <v>#N/A</v>
      </c>
      <c r="J7" s="16">
        <f t="shared" si="0"/>
        <v>45061</v>
      </c>
      <c r="K7" s="17">
        <v>90</v>
      </c>
      <c r="L7" s="18">
        <f t="shared" si="1"/>
        <v>2617.1999089999999</v>
      </c>
      <c r="M7" s="19">
        <f t="shared" ref="M7:M35" si="2">ROUND(IF(A7="",0,L7*K7),2)</f>
        <v>235547.99</v>
      </c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9"/>
      <c r="AO7" s="9"/>
      <c r="AP7" s="9"/>
      <c r="AQ7" s="9"/>
      <c r="AR7" s="9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20"/>
      <c r="CH7" s="21"/>
      <c r="CI7" s="21"/>
      <c r="CJ7" s="21"/>
      <c r="CK7" s="21"/>
      <c r="CL7" s="21"/>
      <c r="CM7" s="21"/>
      <c r="CN7" s="21"/>
      <c r="CO7" s="21"/>
      <c r="CP7" s="22"/>
      <c r="CQ7" s="22"/>
      <c r="CR7" s="22"/>
      <c r="CS7" s="22"/>
      <c r="CT7" s="22"/>
      <c r="CU7" s="22"/>
      <c r="CV7" s="22"/>
      <c r="CW7" s="23"/>
      <c r="CX7" s="24"/>
      <c r="CY7" s="25"/>
      <c r="CZ7" s="25"/>
      <c r="DA7" s="25"/>
      <c r="DB7" s="26"/>
      <c r="DC7" s="9"/>
      <c r="DD7" s="20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3"/>
    </row>
    <row r="8" spans="1:128" s="5" customFormat="1" ht="11.25" x14ac:dyDescent="0.2">
      <c r="A8" s="58" t="s">
        <v>46</v>
      </c>
      <c r="B8" s="15" t="e">
        <f>IF($A8="","",VLOOKUP($A8,'[1]CÓDIGOS YMF'!$J:$R,2,FALSE))</f>
        <v>#N/A</v>
      </c>
      <c r="C8" s="15" t="e">
        <f>IF($A8="","",VLOOKUP($A8,'[1]CÓDIGOS YMF'!$J:$R,3,FALSE))</f>
        <v>#N/A</v>
      </c>
      <c r="D8" s="15" t="e">
        <f>IF($A8="","",VLOOKUP($A8,'[1]CÓDIGOS YMF'!$J:$R,4,FALSE))</f>
        <v>#N/A</v>
      </c>
      <c r="E8" s="15" t="e">
        <f>IF($A8="","",VLOOKUP($A8,'[1]CÓDIGOS YMF'!$J:$R,5,FALSE))</f>
        <v>#N/A</v>
      </c>
      <c r="F8" s="15" t="e">
        <f>IF($A8="","",VLOOKUP($A8,'[1]CÓDIGOS YMF'!$J:$R,6,FALSE))</f>
        <v>#N/A</v>
      </c>
      <c r="G8" s="15" t="e">
        <f>IF($A8="","",VLOOKUP($A8,'[1]CÓDIGOS YMF'!$J:$R,7,FALSE))</f>
        <v>#N/A</v>
      </c>
      <c r="H8" s="15" t="e">
        <f>IF($A8="","",VLOOKUP($A8,'[1]CÓDIGOS YMF'!$J:$R,8,FALSE))</f>
        <v>#N/A</v>
      </c>
      <c r="I8" s="15" t="e">
        <f>IF($A8="","",VLOOKUP($A8,'[1]CÓDIGOS YMF'!$J:$R,9,FALSE))</f>
        <v>#N/A</v>
      </c>
      <c r="J8" s="16">
        <f t="shared" si="0"/>
        <v>45061</v>
      </c>
      <c r="K8" s="17">
        <v>61</v>
      </c>
      <c r="L8" s="18">
        <f t="shared" si="1"/>
        <v>2617.1999089999999</v>
      </c>
      <c r="M8" s="19">
        <f t="shared" si="2"/>
        <v>159649.19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9"/>
      <c r="AO8" s="9"/>
      <c r="AP8" s="9"/>
      <c r="AQ8" s="9"/>
      <c r="AR8" s="9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20"/>
      <c r="CH8" s="21"/>
      <c r="CI8" s="21"/>
      <c r="CJ8" s="21"/>
      <c r="CK8" s="21"/>
      <c r="CL8" s="21"/>
      <c r="CM8" s="21"/>
      <c r="CN8" s="21"/>
      <c r="CO8" s="21"/>
      <c r="CP8" s="22"/>
      <c r="CQ8" s="22"/>
      <c r="CR8" s="22"/>
      <c r="CS8" s="22"/>
      <c r="CT8" s="22"/>
      <c r="CU8" s="22"/>
      <c r="CV8" s="22"/>
      <c r="CW8" s="23"/>
      <c r="CX8" s="24"/>
      <c r="CY8" s="25"/>
      <c r="CZ8" s="25"/>
      <c r="DA8" s="25"/>
      <c r="DB8" s="26"/>
      <c r="DC8" s="9"/>
      <c r="DD8" s="20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3"/>
    </row>
    <row r="9" spans="1:128" s="5" customFormat="1" ht="11.25" x14ac:dyDescent="0.2">
      <c r="A9" s="58" t="s">
        <v>47</v>
      </c>
      <c r="B9" s="15" t="e">
        <f>IF($A9="","",VLOOKUP($A9,'[1]CÓDIGOS YMF'!$J:$R,2,FALSE))</f>
        <v>#N/A</v>
      </c>
      <c r="C9" s="15" t="e">
        <f>IF($A9="","",VLOOKUP($A9,'[1]CÓDIGOS YMF'!$J:$R,3,FALSE))</f>
        <v>#N/A</v>
      </c>
      <c r="D9" s="15" t="e">
        <f>IF($A9="","",VLOOKUP($A9,'[1]CÓDIGOS YMF'!$J:$R,4,FALSE))</f>
        <v>#N/A</v>
      </c>
      <c r="E9" s="15" t="e">
        <f>IF($A9="","",VLOOKUP($A9,'[1]CÓDIGOS YMF'!$J:$R,5,FALSE))</f>
        <v>#N/A</v>
      </c>
      <c r="F9" s="15" t="e">
        <f>IF($A9="","",VLOOKUP($A9,'[1]CÓDIGOS YMF'!$J:$R,6,FALSE))</f>
        <v>#N/A</v>
      </c>
      <c r="G9" s="15" t="e">
        <f>IF($A9="","",VLOOKUP($A9,'[1]CÓDIGOS YMF'!$J:$R,7,FALSE))</f>
        <v>#N/A</v>
      </c>
      <c r="H9" s="15" t="e">
        <f>IF($A9="","",VLOOKUP($A9,'[1]CÓDIGOS YMF'!$J:$R,8,FALSE))</f>
        <v>#N/A</v>
      </c>
      <c r="I9" s="15" t="e">
        <f>IF($A9="","",VLOOKUP($A9,'[1]CÓDIGOS YMF'!$J:$R,9,FALSE))</f>
        <v>#N/A</v>
      </c>
      <c r="J9" s="16">
        <f t="shared" si="0"/>
        <v>45061</v>
      </c>
      <c r="K9" s="17">
        <v>8</v>
      </c>
      <c r="L9" s="18">
        <f t="shared" si="1"/>
        <v>2617.1999089999999</v>
      </c>
      <c r="M9" s="19">
        <f t="shared" si="2"/>
        <v>20937.599999999999</v>
      </c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9"/>
      <c r="AO9" s="9"/>
      <c r="AP9" s="9"/>
      <c r="AQ9" s="9"/>
      <c r="AR9" s="9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20"/>
      <c r="CH9" s="21"/>
      <c r="CI9" s="21"/>
      <c r="CJ9" s="21"/>
      <c r="CK9" s="21"/>
      <c r="CL9" s="21"/>
      <c r="CM9" s="21"/>
      <c r="CN9" s="21"/>
      <c r="CO9" s="21"/>
      <c r="CP9" s="22"/>
      <c r="CQ9" s="22"/>
      <c r="CR9" s="22"/>
      <c r="CS9" s="22"/>
      <c r="CT9" s="22"/>
      <c r="CU9" s="22"/>
      <c r="CV9" s="22"/>
      <c r="CW9" s="23"/>
      <c r="CX9" s="24"/>
      <c r="CY9" s="25"/>
      <c r="CZ9" s="25"/>
      <c r="DA9" s="25"/>
      <c r="DB9" s="26"/>
      <c r="DC9" s="9"/>
      <c r="DD9" s="20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3"/>
    </row>
    <row r="10" spans="1:128" s="5" customFormat="1" ht="11.25" x14ac:dyDescent="0.2">
      <c r="A10" s="58" t="s">
        <v>48</v>
      </c>
      <c r="B10" s="15" t="e">
        <f>IF($A10="","",VLOOKUP($A10,'[1]CÓDIGOS YMF'!$J:$R,2,FALSE))</f>
        <v>#N/A</v>
      </c>
      <c r="C10" s="15" t="e">
        <f>IF($A10="","",VLOOKUP($A10,'[1]CÓDIGOS YMF'!$J:$R,3,FALSE))</f>
        <v>#N/A</v>
      </c>
      <c r="D10" s="15" t="e">
        <f>IF($A10="","",VLOOKUP($A10,'[1]CÓDIGOS YMF'!$J:$R,4,FALSE))</f>
        <v>#N/A</v>
      </c>
      <c r="E10" s="15" t="e">
        <f>IF($A10="","",VLOOKUP($A10,'[1]CÓDIGOS YMF'!$J:$R,5,FALSE))</f>
        <v>#N/A</v>
      </c>
      <c r="F10" s="15" t="e">
        <f>IF($A10="","",VLOOKUP($A10,'[1]CÓDIGOS YMF'!$J:$R,6,FALSE))</f>
        <v>#N/A</v>
      </c>
      <c r="G10" s="15" t="e">
        <f>IF($A10="","",VLOOKUP($A10,'[1]CÓDIGOS YMF'!$J:$R,7,FALSE))</f>
        <v>#N/A</v>
      </c>
      <c r="H10" s="15" t="e">
        <f>IF($A10="","",VLOOKUP($A10,'[1]CÓDIGOS YMF'!$J:$R,8,FALSE))</f>
        <v>#N/A</v>
      </c>
      <c r="I10" s="15" t="e">
        <f>IF($A10="","",VLOOKUP($A10,'[1]CÓDIGOS YMF'!$J:$R,9,FALSE))</f>
        <v>#N/A</v>
      </c>
      <c r="J10" s="16">
        <f t="shared" si="0"/>
        <v>45061</v>
      </c>
      <c r="K10" s="17">
        <v>232</v>
      </c>
      <c r="L10" s="18">
        <f t="shared" si="1"/>
        <v>2617.1999089999999</v>
      </c>
      <c r="M10" s="19">
        <f t="shared" si="2"/>
        <v>607190.38</v>
      </c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9"/>
      <c r="AO10" s="9"/>
      <c r="AP10" s="9"/>
      <c r="AQ10" s="9"/>
      <c r="AR10" s="9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20"/>
      <c r="CH10" s="21"/>
      <c r="CI10" s="21"/>
      <c r="CJ10" s="21"/>
      <c r="CK10" s="21"/>
      <c r="CL10" s="21"/>
      <c r="CM10" s="21"/>
      <c r="CN10" s="21"/>
      <c r="CO10" s="21"/>
      <c r="CP10" s="22"/>
      <c r="CQ10" s="22"/>
      <c r="CR10" s="22"/>
      <c r="CS10" s="22"/>
      <c r="CT10" s="22"/>
      <c r="CU10" s="22"/>
      <c r="CV10" s="22"/>
      <c r="CW10" s="23"/>
      <c r="CX10" s="24"/>
      <c r="CY10" s="25"/>
      <c r="CZ10" s="25"/>
      <c r="DA10" s="25"/>
      <c r="DB10" s="26"/>
      <c r="DC10" s="9"/>
      <c r="DD10" s="20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3"/>
    </row>
    <row r="11" spans="1:128" s="5" customFormat="1" ht="11.25" x14ac:dyDescent="0.2">
      <c r="A11" s="58" t="s">
        <v>49</v>
      </c>
      <c r="B11" s="15" t="e">
        <f>IF($A11="","",VLOOKUP($A11,'[1]CÓDIGOS YMF'!$J:$R,2,FALSE))</f>
        <v>#N/A</v>
      </c>
      <c r="C11" s="15" t="e">
        <f>IF($A11="","",VLOOKUP($A11,'[1]CÓDIGOS YMF'!$J:$R,3,FALSE))</f>
        <v>#N/A</v>
      </c>
      <c r="D11" s="15" t="e">
        <f>IF($A11="","",VLOOKUP($A11,'[1]CÓDIGOS YMF'!$J:$R,4,FALSE))</f>
        <v>#N/A</v>
      </c>
      <c r="E11" s="15" t="e">
        <f>IF($A11="","",VLOOKUP($A11,'[1]CÓDIGOS YMF'!$J:$R,5,FALSE))</f>
        <v>#N/A</v>
      </c>
      <c r="F11" s="15" t="e">
        <f>IF($A11="","",VLOOKUP($A11,'[1]CÓDIGOS YMF'!$J:$R,6,FALSE))</f>
        <v>#N/A</v>
      </c>
      <c r="G11" s="15" t="e">
        <f>IF($A11="","",VLOOKUP($A11,'[1]CÓDIGOS YMF'!$J:$R,7,FALSE))</f>
        <v>#N/A</v>
      </c>
      <c r="H11" s="15" t="e">
        <f>IF($A11="","",VLOOKUP($A11,'[1]CÓDIGOS YMF'!$J:$R,8,FALSE))</f>
        <v>#N/A</v>
      </c>
      <c r="I11" s="15" t="e">
        <f>IF($A11="","",VLOOKUP($A11,'[1]CÓDIGOS YMF'!$J:$R,9,FALSE))</f>
        <v>#N/A</v>
      </c>
      <c r="J11" s="16">
        <f t="shared" si="0"/>
        <v>45061</v>
      </c>
      <c r="K11" s="17">
        <v>80</v>
      </c>
      <c r="L11" s="18">
        <f t="shared" si="1"/>
        <v>2617.1999089999999</v>
      </c>
      <c r="M11" s="19">
        <f t="shared" si="2"/>
        <v>209375.99</v>
      </c>
      <c r="N11" s="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9"/>
      <c r="AO11" s="9"/>
      <c r="AP11" s="9"/>
      <c r="AQ11" s="9"/>
      <c r="AR11" s="9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20"/>
      <c r="CH11" s="21"/>
      <c r="CI11" s="21"/>
      <c r="CJ11" s="21"/>
      <c r="CK11" s="21"/>
      <c r="CL11" s="21"/>
      <c r="CM11" s="21"/>
      <c r="CN11" s="21"/>
      <c r="CO11" s="21"/>
      <c r="CP11" s="22"/>
      <c r="CQ11" s="22"/>
      <c r="CR11" s="22"/>
      <c r="CS11" s="22"/>
      <c r="CT11" s="22"/>
      <c r="CU11" s="22"/>
      <c r="CV11" s="22"/>
      <c r="CW11" s="23"/>
      <c r="CX11" s="24"/>
      <c r="CY11" s="25"/>
      <c r="CZ11" s="25"/>
      <c r="DA11" s="25"/>
      <c r="DB11" s="26"/>
      <c r="DC11" s="9"/>
      <c r="DD11" s="20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3"/>
    </row>
    <row r="12" spans="1:128" s="5" customFormat="1" ht="11.25" x14ac:dyDescent="0.2">
      <c r="A12" s="58" t="s">
        <v>50</v>
      </c>
      <c r="B12" s="15" t="e">
        <f>IF($A12="","",VLOOKUP($A12,'[1]CÓDIGOS YMF'!$J:$R,2,FALSE))</f>
        <v>#N/A</v>
      </c>
      <c r="C12" s="15" t="e">
        <f>IF($A12="","",VLOOKUP($A12,'[1]CÓDIGOS YMF'!$J:$R,3,FALSE))</f>
        <v>#N/A</v>
      </c>
      <c r="D12" s="15" t="e">
        <f>IF($A12="","",VLOOKUP($A12,'[1]CÓDIGOS YMF'!$J:$R,4,FALSE))</f>
        <v>#N/A</v>
      </c>
      <c r="E12" s="15" t="e">
        <f>IF($A12="","",VLOOKUP($A12,'[1]CÓDIGOS YMF'!$J:$R,5,FALSE))</f>
        <v>#N/A</v>
      </c>
      <c r="F12" s="15" t="e">
        <f>IF($A12="","",VLOOKUP($A12,'[1]CÓDIGOS YMF'!$J:$R,6,FALSE))</f>
        <v>#N/A</v>
      </c>
      <c r="G12" s="15" t="e">
        <f>IF($A12="","",VLOOKUP($A12,'[1]CÓDIGOS YMF'!$J:$R,7,FALSE))</f>
        <v>#N/A</v>
      </c>
      <c r="H12" s="15" t="e">
        <f>IF($A12="","",VLOOKUP($A12,'[1]CÓDIGOS YMF'!$J:$R,8,FALSE))</f>
        <v>#N/A</v>
      </c>
      <c r="I12" s="15" t="e">
        <f>IF($A12="","",VLOOKUP($A12,'[1]CÓDIGOS YMF'!$J:$R,9,FALSE))</f>
        <v>#N/A</v>
      </c>
      <c r="J12" s="16">
        <f t="shared" si="0"/>
        <v>45061</v>
      </c>
      <c r="K12" s="17">
        <v>31</v>
      </c>
      <c r="L12" s="18">
        <f t="shared" si="1"/>
        <v>2617.1999089999999</v>
      </c>
      <c r="M12" s="19">
        <f t="shared" si="2"/>
        <v>81133.2</v>
      </c>
      <c r="N12" s="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9"/>
      <c r="AO12" s="9"/>
      <c r="AP12" s="9"/>
      <c r="AQ12" s="9"/>
      <c r="AR12" s="9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20"/>
      <c r="CH12" s="21"/>
      <c r="CI12" s="21"/>
      <c r="CJ12" s="21"/>
      <c r="CK12" s="21"/>
      <c r="CL12" s="21"/>
      <c r="CM12" s="21"/>
      <c r="CN12" s="21"/>
      <c r="CO12" s="21"/>
      <c r="CP12" s="22"/>
      <c r="CQ12" s="22"/>
      <c r="CR12" s="22"/>
      <c r="CS12" s="22"/>
      <c r="CT12" s="22"/>
      <c r="CU12" s="22"/>
      <c r="CV12" s="22"/>
      <c r="CW12" s="23"/>
      <c r="CX12" s="24"/>
      <c r="CY12" s="25"/>
      <c r="CZ12" s="25"/>
      <c r="DA12" s="25"/>
      <c r="DB12" s="26"/>
      <c r="DC12" s="9"/>
      <c r="DD12" s="20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3"/>
    </row>
    <row r="13" spans="1:128" s="5" customFormat="1" ht="11.25" x14ac:dyDescent="0.2">
      <c r="A13" s="58" t="s">
        <v>51</v>
      </c>
      <c r="B13" s="15" t="e">
        <f>IF($A13="","",VLOOKUP($A13,'[1]CÓDIGOS YMF'!$J:$R,2,FALSE))</f>
        <v>#N/A</v>
      </c>
      <c r="C13" s="15" t="e">
        <f>IF($A13="","",VLOOKUP($A13,'[1]CÓDIGOS YMF'!$J:$R,3,FALSE))</f>
        <v>#N/A</v>
      </c>
      <c r="D13" s="15" t="e">
        <f>IF($A13="","",VLOOKUP($A13,'[1]CÓDIGOS YMF'!$J:$R,4,FALSE))</f>
        <v>#N/A</v>
      </c>
      <c r="E13" s="15" t="e">
        <f>IF($A13="","",VLOOKUP($A13,'[1]CÓDIGOS YMF'!$J:$R,5,FALSE))</f>
        <v>#N/A</v>
      </c>
      <c r="F13" s="15" t="e">
        <f>IF($A13="","",VLOOKUP($A13,'[1]CÓDIGOS YMF'!$J:$R,6,FALSE))</f>
        <v>#N/A</v>
      </c>
      <c r="G13" s="15" t="e">
        <f>IF($A13="","",VLOOKUP($A13,'[1]CÓDIGOS YMF'!$J:$R,7,FALSE))</f>
        <v>#N/A</v>
      </c>
      <c r="H13" s="15" t="e">
        <f>IF($A13="","",VLOOKUP($A13,'[1]CÓDIGOS YMF'!$J:$R,8,FALSE))</f>
        <v>#N/A</v>
      </c>
      <c r="I13" s="15" t="e">
        <f>IF($A13="","",VLOOKUP($A13,'[1]CÓDIGOS YMF'!$J:$R,9,FALSE))</f>
        <v>#N/A</v>
      </c>
      <c r="J13" s="16">
        <f t="shared" si="0"/>
        <v>45061</v>
      </c>
      <c r="K13" s="17">
        <v>33</v>
      </c>
      <c r="L13" s="18">
        <f t="shared" si="1"/>
        <v>2617.1999089999999</v>
      </c>
      <c r="M13" s="19">
        <f t="shared" si="2"/>
        <v>86367.6</v>
      </c>
      <c r="N13" s="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9"/>
      <c r="AO13" s="9"/>
      <c r="AP13" s="9"/>
      <c r="AQ13" s="9"/>
      <c r="AR13" s="9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20"/>
      <c r="CH13" s="21"/>
      <c r="CI13" s="21"/>
      <c r="CJ13" s="21"/>
      <c r="CK13" s="21"/>
      <c r="CL13" s="21"/>
      <c r="CM13" s="21"/>
      <c r="CN13" s="21"/>
      <c r="CO13" s="21"/>
      <c r="CP13" s="22"/>
      <c r="CQ13" s="22"/>
      <c r="CR13" s="22"/>
      <c r="CS13" s="22"/>
      <c r="CT13" s="22"/>
      <c r="CU13" s="22"/>
      <c r="CV13" s="22"/>
      <c r="CW13" s="23"/>
      <c r="CX13" s="24"/>
      <c r="CY13" s="25"/>
      <c r="CZ13" s="25"/>
      <c r="DA13" s="25"/>
      <c r="DB13" s="26"/>
      <c r="DC13" s="9"/>
      <c r="DD13" s="20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3"/>
    </row>
    <row r="14" spans="1:128" s="5" customFormat="1" ht="11.25" x14ac:dyDescent="0.2">
      <c r="A14" s="58" t="s">
        <v>52</v>
      </c>
      <c r="B14" s="15" t="e">
        <f>IF($A14="","",VLOOKUP($A14,'[1]CÓDIGOS YMF'!$J:$R,2,FALSE))</f>
        <v>#N/A</v>
      </c>
      <c r="C14" s="15" t="e">
        <f>IF($A14="","",VLOOKUP($A14,'[1]CÓDIGOS YMF'!$J:$R,3,FALSE))</f>
        <v>#N/A</v>
      </c>
      <c r="D14" s="15" t="e">
        <f>IF($A14="","",VLOOKUP($A14,'[1]CÓDIGOS YMF'!$J:$R,4,FALSE))</f>
        <v>#N/A</v>
      </c>
      <c r="E14" s="15" t="e">
        <f>IF($A14="","",VLOOKUP($A14,'[1]CÓDIGOS YMF'!$J:$R,5,FALSE))</f>
        <v>#N/A</v>
      </c>
      <c r="F14" s="15" t="e">
        <f>IF($A14="","",VLOOKUP($A14,'[1]CÓDIGOS YMF'!$J:$R,6,FALSE))</f>
        <v>#N/A</v>
      </c>
      <c r="G14" s="15" t="e">
        <f>IF($A14="","",VLOOKUP($A14,'[1]CÓDIGOS YMF'!$J:$R,7,FALSE))</f>
        <v>#N/A</v>
      </c>
      <c r="H14" s="15" t="e">
        <f>IF($A14="","",VLOOKUP($A14,'[1]CÓDIGOS YMF'!$J:$R,8,FALSE))</f>
        <v>#N/A</v>
      </c>
      <c r="I14" s="15" t="e">
        <f>IF($A14="","",VLOOKUP($A14,'[1]CÓDIGOS YMF'!$J:$R,9,FALSE))</f>
        <v>#N/A</v>
      </c>
      <c r="J14" s="16">
        <f t="shared" si="0"/>
        <v>45061</v>
      </c>
      <c r="K14" s="17">
        <v>389</v>
      </c>
      <c r="L14" s="18">
        <f t="shared" si="1"/>
        <v>2617.1999089999999</v>
      </c>
      <c r="M14" s="19">
        <f t="shared" si="2"/>
        <v>1018090.76</v>
      </c>
      <c r="N14" s="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9"/>
      <c r="AO14" s="9"/>
      <c r="AP14" s="9"/>
      <c r="AQ14" s="9"/>
      <c r="AR14" s="9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20"/>
      <c r="CH14" s="21"/>
      <c r="CI14" s="21"/>
      <c r="CJ14" s="21"/>
      <c r="CK14" s="21"/>
      <c r="CL14" s="21"/>
      <c r="CM14" s="21"/>
      <c r="CN14" s="21"/>
      <c r="CO14" s="21"/>
      <c r="CP14" s="22"/>
      <c r="CQ14" s="22"/>
      <c r="CR14" s="22"/>
      <c r="CS14" s="22"/>
      <c r="CT14" s="22"/>
      <c r="CU14" s="22"/>
      <c r="CV14" s="22"/>
      <c r="CW14" s="23"/>
      <c r="CX14" s="24"/>
      <c r="CY14" s="25"/>
      <c r="CZ14" s="25"/>
      <c r="DA14" s="25"/>
      <c r="DB14" s="26"/>
      <c r="DC14" s="9"/>
      <c r="DD14" s="20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3"/>
    </row>
    <row r="15" spans="1:128" s="5" customFormat="1" ht="11.25" x14ac:dyDescent="0.2">
      <c r="A15" s="58" t="s">
        <v>53</v>
      </c>
      <c r="B15" s="15" t="e">
        <f>IF($A15="","",VLOOKUP($A15,'[1]CÓDIGOS YMF'!$J:$R,2,FALSE))</f>
        <v>#N/A</v>
      </c>
      <c r="C15" s="15" t="e">
        <f>IF($A15="","",VLOOKUP($A15,'[1]CÓDIGOS YMF'!$J:$R,3,FALSE))</f>
        <v>#N/A</v>
      </c>
      <c r="D15" s="15" t="e">
        <f>IF($A15="","",VLOOKUP($A15,'[1]CÓDIGOS YMF'!$J:$R,4,FALSE))</f>
        <v>#N/A</v>
      </c>
      <c r="E15" s="15" t="e">
        <f>IF($A15="","",VLOOKUP($A15,'[1]CÓDIGOS YMF'!$J:$R,5,FALSE))</f>
        <v>#N/A</v>
      </c>
      <c r="F15" s="15" t="e">
        <f>IF($A15="","",VLOOKUP($A15,'[1]CÓDIGOS YMF'!$J:$R,6,FALSE))</f>
        <v>#N/A</v>
      </c>
      <c r="G15" s="15" t="e">
        <f>IF($A15="","",VLOOKUP($A15,'[1]CÓDIGOS YMF'!$J:$R,7,FALSE))</f>
        <v>#N/A</v>
      </c>
      <c r="H15" s="15" t="e">
        <f>IF($A15="","",VLOOKUP($A15,'[1]CÓDIGOS YMF'!$J:$R,8,FALSE))</f>
        <v>#N/A</v>
      </c>
      <c r="I15" s="15" t="e">
        <f>IF($A15="","",VLOOKUP($A15,'[1]CÓDIGOS YMF'!$J:$R,9,FALSE))</f>
        <v>#N/A</v>
      </c>
      <c r="J15" s="16">
        <f t="shared" si="0"/>
        <v>45061</v>
      </c>
      <c r="K15" s="17">
        <v>84</v>
      </c>
      <c r="L15" s="18">
        <f t="shared" si="1"/>
        <v>2617.1999089999999</v>
      </c>
      <c r="M15" s="19">
        <f t="shared" si="2"/>
        <v>219844.79</v>
      </c>
      <c r="N15" s="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9"/>
      <c r="AO15" s="9"/>
      <c r="AP15" s="9"/>
      <c r="AQ15" s="9"/>
      <c r="AR15" s="9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20"/>
      <c r="CH15" s="21"/>
      <c r="CI15" s="21"/>
      <c r="CJ15" s="21"/>
      <c r="CK15" s="21"/>
      <c r="CL15" s="21"/>
      <c r="CM15" s="21"/>
      <c r="CN15" s="21"/>
      <c r="CO15" s="21"/>
      <c r="CP15" s="22"/>
      <c r="CQ15" s="22"/>
      <c r="CR15" s="22"/>
      <c r="CS15" s="22"/>
      <c r="CT15" s="22"/>
      <c r="CU15" s="22"/>
      <c r="CV15" s="22"/>
      <c r="CW15" s="23"/>
      <c r="CX15" s="24"/>
      <c r="CY15" s="25"/>
      <c r="CZ15" s="25"/>
      <c r="DA15" s="25"/>
      <c r="DB15" s="26"/>
      <c r="DC15" s="9"/>
      <c r="DD15" s="20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3"/>
    </row>
    <row r="16" spans="1:128" s="5" customFormat="1" ht="11.25" x14ac:dyDescent="0.2">
      <c r="A16" s="59" t="s">
        <v>54</v>
      </c>
      <c r="B16" s="15" t="e">
        <f>IF($A16="","",VLOOKUP($A16,'[1]CÓDIGOS YMF'!$J:$R,2,FALSE))</f>
        <v>#N/A</v>
      </c>
      <c r="C16" s="15" t="e">
        <f>IF($A16="","",VLOOKUP($A16,'[1]CÓDIGOS YMF'!$J:$R,3,FALSE))</f>
        <v>#N/A</v>
      </c>
      <c r="D16" s="15" t="e">
        <f>IF($A16="","",VLOOKUP($A16,'[1]CÓDIGOS YMF'!$J:$R,4,FALSE))</f>
        <v>#N/A</v>
      </c>
      <c r="E16" s="15" t="e">
        <f>IF($A16="","",VLOOKUP($A16,'[1]CÓDIGOS YMF'!$J:$R,5,FALSE))</f>
        <v>#N/A</v>
      </c>
      <c r="F16" s="15" t="e">
        <f>IF($A16="","",VLOOKUP($A16,'[1]CÓDIGOS YMF'!$J:$R,6,FALSE))</f>
        <v>#N/A</v>
      </c>
      <c r="G16" s="15" t="e">
        <f>IF($A16="","",VLOOKUP($A16,'[1]CÓDIGOS YMF'!$J:$R,7,FALSE))</f>
        <v>#N/A</v>
      </c>
      <c r="H16" s="15" t="e">
        <f>IF($A16="","",VLOOKUP($A16,'[1]CÓDIGOS YMF'!$J:$R,8,FALSE))</f>
        <v>#N/A</v>
      </c>
      <c r="I16" s="15" t="e">
        <f>IF($A16="","",VLOOKUP($A16,'[1]CÓDIGOS YMF'!$J:$R,9,FALSE))</f>
        <v>#N/A</v>
      </c>
      <c r="J16" s="16">
        <f t="shared" si="0"/>
        <v>45061</v>
      </c>
      <c r="K16" s="17">
        <v>45</v>
      </c>
      <c r="L16" s="18">
        <f t="shared" si="1"/>
        <v>2617.1999089999999</v>
      </c>
      <c r="M16" s="19">
        <f t="shared" si="2"/>
        <v>117774</v>
      </c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9"/>
      <c r="AO16" s="9"/>
      <c r="AP16" s="9"/>
      <c r="AQ16" s="9"/>
      <c r="AR16" s="9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20"/>
      <c r="CH16" s="21"/>
      <c r="CI16" s="21"/>
      <c r="CJ16" s="21"/>
      <c r="CK16" s="21"/>
      <c r="CL16" s="21"/>
      <c r="CM16" s="21"/>
      <c r="CN16" s="21"/>
      <c r="CO16" s="21"/>
      <c r="CP16" s="22"/>
      <c r="CQ16" s="22"/>
      <c r="CR16" s="22"/>
      <c r="CS16" s="22"/>
      <c r="CT16" s="22"/>
      <c r="CU16" s="22"/>
      <c r="CV16" s="22"/>
      <c r="CW16" s="23"/>
      <c r="CX16" s="24"/>
      <c r="CY16" s="25"/>
      <c r="CZ16" s="25"/>
      <c r="DA16" s="25"/>
      <c r="DB16" s="26"/>
      <c r="DC16" s="9"/>
      <c r="DD16" s="20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3"/>
    </row>
    <row r="17" spans="1:128" s="5" customFormat="1" ht="11.25" x14ac:dyDescent="0.2">
      <c r="A17" s="59" t="s">
        <v>76</v>
      </c>
      <c r="B17" s="15" t="e">
        <f>IF($A17="","",VLOOKUP($A17,'[1]CÓDIGOS YMF'!$J:$R,2,FALSE))</f>
        <v>#N/A</v>
      </c>
      <c r="C17" s="15" t="e">
        <f>IF($A17="","",VLOOKUP($A17,'[1]CÓDIGOS YMF'!$J:$R,3,FALSE))</f>
        <v>#N/A</v>
      </c>
      <c r="D17" s="15" t="e">
        <f>IF($A17="","",VLOOKUP($A17,'[1]CÓDIGOS YMF'!$J:$R,4,FALSE))</f>
        <v>#N/A</v>
      </c>
      <c r="E17" s="15" t="e">
        <f>IF($A17="","",VLOOKUP($A17,'[1]CÓDIGOS YMF'!$J:$R,5,FALSE))</f>
        <v>#N/A</v>
      </c>
      <c r="F17" s="15" t="e">
        <f>IF($A17="","",VLOOKUP($A17,'[1]CÓDIGOS YMF'!$J:$R,6,FALSE))</f>
        <v>#N/A</v>
      </c>
      <c r="G17" s="15" t="e">
        <f>IF($A17="","",VLOOKUP($A17,'[1]CÓDIGOS YMF'!$J:$R,7,FALSE))</f>
        <v>#N/A</v>
      </c>
      <c r="H17" s="15" t="e">
        <f>IF($A17="","",VLOOKUP($A17,'[1]CÓDIGOS YMF'!$J:$R,8,FALSE))</f>
        <v>#N/A</v>
      </c>
      <c r="I17" s="15" t="e">
        <f>IF($A17="","",VLOOKUP($A17,'[1]CÓDIGOS YMF'!$J:$R,9,FALSE))</f>
        <v>#N/A</v>
      </c>
      <c r="J17" s="16">
        <f t="shared" si="0"/>
        <v>45061</v>
      </c>
      <c r="K17" s="17">
        <v>35</v>
      </c>
      <c r="L17" s="18">
        <f t="shared" si="1"/>
        <v>2617.1999089999999</v>
      </c>
      <c r="M17" s="19">
        <f t="shared" si="2"/>
        <v>91602</v>
      </c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9"/>
      <c r="AO17" s="9"/>
      <c r="AP17" s="9"/>
      <c r="AQ17" s="9"/>
      <c r="AR17" s="9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20"/>
      <c r="CH17" s="21"/>
      <c r="CI17" s="21"/>
      <c r="CJ17" s="21"/>
      <c r="CK17" s="21"/>
      <c r="CL17" s="21"/>
      <c r="CM17" s="21"/>
      <c r="CN17" s="21"/>
      <c r="CO17" s="21"/>
      <c r="CP17" s="22"/>
      <c r="CQ17" s="22"/>
      <c r="CR17" s="22"/>
      <c r="CS17" s="22"/>
      <c r="CT17" s="22"/>
      <c r="CU17" s="22"/>
      <c r="CV17" s="22"/>
      <c r="CW17" s="23"/>
      <c r="CX17" s="24"/>
      <c r="CY17" s="25"/>
      <c r="CZ17" s="25"/>
      <c r="DA17" s="25"/>
      <c r="DB17" s="26"/>
      <c r="DC17" s="9"/>
      <c r="DD17" s="20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3"/>
    </row>
    <row r="18" spans="1:128" s="5" customFormat="1" ht="11.25" x14ac:dyDescent="0.2">
      <c r="A18" s="59" t="s">
        <v>55</v>
      </c>
      <c r="B18" s="15" t="e">
        <f>IF($A18="","",VLOOKUP($A18,'[1]CÓDIGOS YMF'!$J:$R,2,FALSE))</f>
        <v>#N/A</v>
      </c>
      <c r="C18" s="15" t="e">
        <f>IF($A18="","",VLOOKUP($A18,'[1]CÓDIGOS YMF'!$J:$R,3,FALSE))</f>
        <v>#N/A</v>
      </c>
      <c r="D18" s="15" t="e">
        <f>IF($A18="","",VLOOKUP($A18,'[1]CÓDIGOS YMF'!$J:$R,4,FALSE))</f>
        <v>#N/A</v>
      </c>
      <c r="E18" s="15" t="e">
        <f>IF($A18="","",VLOOKUP($A18,'[1]CÓDIGOS YMF'!$J:$R,5,FALSE))</f>
        <v>#N/A</v>
      </c>
      <c r="F18" s="15" t="e">
        <f>IF($A18="","",VLOOKUP($A18,'[1]CÓDIGOS YMF'!$J:$R,6,FALSE))</f>
        <v>#N/A</v>
      </c>
      <c r="G18" s="15" t="e">
        <f>IF($A18="","",VLOOKUP($A18,'[1]CÓDIGOS YMF'!$J:$R,7,FALSE))</f>
        <v>#N/A</v>
      </c>
      <c r="H18" s="15" t="e">
        <f>IF($A18="","",VLOOKUP($A18,'[1]CÓDIGOS YMF'!$J:$R,8,FALSE))</f>
        <v>#N/A</v>
      </c>
      <c r="I18" s="15" t="e">
        <f>IF($A18="","",VLOOKUP($A18,'[1]CÓDIGOS YMF'!$J:$R,9,FALSE))</f>
        <v>#N/A</v>
      </c>
      <c r="J18" s="16">
        <f t="shared" si="0"/>
        <v>45061</v>
      </c>
      <c r="K18" s="17">
        <v>391</v>
      </c>
      <c r="L18" s="18">
        <f t="shared" si="1"/>
        <v>2617.1999089999999</v>
      </c>
      <c r="M18" s="19">
        <f t="shared" si="2"/>
        <v>1023325.16</v>
      </c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9"/>
      <c r="AO18" s="9"/>
      <c r="AP18" s="9"/>
      <c r="AQ18" s="9"/>
      <c r="AR18" s="9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20"/>
      <c r="CH18" s="21"/>
      <c r="CI18" s="21"/>
      <c r="CJ18" s="21"/>
      <c r="CK18" s="21"/>
      <c r="CL18" s="21"/>
      <c r="CM18" s="21"/>
      <c r="CN18" s="21"/>
      <c r="CO18" s="21"/>
      <c r="CP18" s="22"/>
      <c r="CQ18" s="22"/>
      <c r="CR18" s="22"/>
      <c r="CS18" s="22"/>
      <c r="CT18" s="22"/>
      <c r="CU18" s="22"/>
      <c r="CV18" s="22"/>
      <c r="CW18" s="23"/>
      <c r="CX18" s="24"/>
      <c r="CY18" s="25"/>
      <c r="CZ18" s="25"/>
      <c r="DA18" s="25"/>
      <c r="DB18" s="26"/>
      <c r="DC18" s="9"/>
      <c r="DD18" s="20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3"/>
    </row>
    <row r="19" spans="1:128" s="5" customFormat="1" ht="11.25" x14ac:dyDescent="0.2">
      <c r="A19" s="59" t="s">
        <v>56</v>
      </c>
      <c r="B19" s="15" t="e">
        <f>IF($A19="","",VLOOKUP($A19,'[1]CÓDIGOS YMF'!$J:$R,2,FALSE))</f>
        <v>#N/A</v>
      </c>
      <c r="C19" s="15" t="e">
        <f>IF($A19="","",VLOOKUP($A19,'[1]CÓDIGOS YMF'!$J:$R,3,FALSE))</f>
        <v>#N/A</v>
      </c>
      <c r="D19" s="15" t="e">
        <f>IF($A19="","",VLOOKUP($A19,'[1]CÓDIGOS YMF'!$J:$R,4,FALSE))</f>
        <v>#N/A</v>
      </c>
      <c r="E19" s="15" t="e">
        <f>IF($A19="","",VLOOKUP($A19,'[1]CÓDIGOS YMF'!$J:$R,5,FALSE))</f>
        <v>#N/A</v>
      </c>
      <c r="F19" s="15" t="e">
        <f>IF($A19="","",VLOOKUP($A19,'[1]CÓDIGOS YMF'!$J:$R,6,FALSE))</f>
        <v>#N/A</v>
      </c>
      <c r="G19" s="15" t="e">
        <f>IF($A19="","",VLOOKUP($A19,'[1]CÓDIGOS YMF'!$J:$R,7,FALSE))</f>
        <v>#N/A</v>
      </c>
      <c r="H19" s="15" t="e">
        <f>IF($A19="","",VLOOKUP($A19,'[1]CÓDIGOS YMF'!$J:$R,8,FALSE))</f>
        <v>#N/A</v>
      </c>
      <c r="I19" s="15" t="e">
        <f>IF($A19="","",VLOOKUP($A19,'[1]CÓDIGOS YMF'!$J:$R,9,FALSE))</f>
        <v>#N/A</v>
      </c>
      <c r="J19" s="16">
        <f t="shared" si="0"/>
        <v>45061</v>
      </c>
      <c r="K19" s="17">
        <v>47</v>
      </c>
      <c r="L19" s="18">
        <f t="shared" si="1"/>
        <v>2617.1999089999999</v>
      </c>
      <c r="M19" s="19">
        <f t="shared" si="2"/>
        <v>123008.4</v>
      </c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9"/>
      <c r="AO19" s="9"/>
      <c r="AP19" s="9"/>
      <c r="AQ19" s="9"/>
      <c r="AR19" s="9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20"/>
      <c r="CH19" s="21"/>
      <c r="CI19" s="21"/>
      <c r="CJ19" s="21"/>
      <c r="CK19" s="21"/>
      <c r="CL19" s="21"/>
      <c r="CM19" s="21"/>
      <c r="CN19" s="21"/>
      <c r="CO19" s="21"/>
      <c r="CP19" s="22"/>
      <c r="CQ19" s="22"/>
      <c r="CR19" s="22"/>
      <c r="CS19" s="22"/>
      <c r="CT19" s="22"/>
      <c r="CU19" s="22"/>
      <c r="CV19" s="22"/>
      <c r="CW19" s="23"/>
      <c r="CX19" s="24"/>
      <c r="CY19" s="25"/>
      <c r="CZ19" s="25"/>
      <c r="DA19" s="25"/>
      <c r="DB19" s="26"/>
      <c r="DC19" s="9"/>
      <c r="DD19" s="20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3"/>
    </row>
    <row r="20" spans="1:128" s="5" customFormat="1" ht="11.25" x14ac:dyDescent="0.2">
      <c r="A20" s="59" t="s">
        <v>57</v>
      </c>
      <c r="B20" s="15" t="e">
        <f>IF($A20="","",VLOOKUP($A20,'[1]CÓDIGOS YMF'!$J:$R,2,FALSE))</f>
        <v>#N/A</v>
      </c>
      <c r="C20" s="15" t="e">
        <f>IF($A20="","",VLOOKUP($A20,'[1]CÓDIGOS YMF'!$J:$R,3,FALSE))</f>
        <v>#N/A</v>
      </c>
      <c r="D20" s="15" t="e">
        <f>IF($A20="","",VLOOKUP($A20,'[1]CÓDIGOS YMF'!$J:$R,4,FALSE))</f>
        <v>#N/A</v>
      </c>
      <c r="E20" s="15" t="e">
        <f>IF($A20="","",VLOOKUP($A20,'[1]CÓDIGOS YMF'!$J:$R,5,FALSE))</f>
        <v>#N/A</v>
      </c>
      <c r="F20" s="15" t="e">
        <f>IF($A20="","",VLOOKUP($A20,'[1]CÓDIGOS YMF'!$J:$R,6,FALSE))</f>
        <v>#N/A</v>
      </c>
      <c r="G20" s="15" t="e">
        <f>IF($A20="","",VLOOKUP($A20,'[1]CÓDIGOS YMF'!$J:$R,7,FALSE))</f>
        <v>#N/A</v>
      </c>
      <c r="H20" s="15" t="e">
        <f>IF($A20="","",VLOOKUP($A20,'[1]CÓDIGOS YMF'!$J:$R,8,FALSE))</f>
        <v>#N/A</v>
      </c>
      <c r="I20" s="15" t="e">
        <f>IF($A20="","",VLOOKUP($A20,'[1]CÓDIGOS YMF'!$J:$R,9,FALSE))</f>
        <v>#N/A</v>
      </c>
      <c r="J20" s="16">
        <f t="shared" si="0"/>
        <v>45061</v>
      </c>
      <c r="K20" s="17">
        <v>111</v>
      </c>
      <c r="L20" s="18">
        <f t="shared" si="1"/>
        <v>2617.1999089999999</v>
      </c>
      <c r="M20" s="19">
        <f t="shared" si="2"/>
        <v>290509.19</v>
      </c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9"/>
      <c r="AO20" s="9"/>
      <c r="AP20" s="9"/>
      <c r="AQ20" s="9"/>
      <c r="AR20" s="9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20"/>
      <c r="CH20" s="21"/>
      <c r="CI20" s="21"/>
      <c r="CJ20" s="21"/>
      <c r="CK20" s="21"/>
      <c r="CL20" s="21"/>
      <c r="CM20" s="21"/>
      <c r="CN20" s="21"/>
      <c r="CO20" s="21"/>
      <c r="CP20" s="22"/>
      <c r="CQ20" s="22"/>
      <c r="CR20" s="22"/>
      <c r="CS20" s="22"/>
      <c r="CT20" s="22"/>
      <c r="CU20" s="22"/>
      <c r="CV20" s="22"/>
      <c r="CW20" s="23"/>
      <c r="CX20" s="24"/>
      <c r="CY20" s="25"/>
      <c r="CZ20" s="25"/>
      <c r="DA20" s="25"/>
      <c r="DB20" s="26"/>
      <c r="DC20" s="9"/>
      <c r="DD20" s="20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3"/>
    </row>
    <row r="21" spans="1:128" s="5" customFormat="1" ht="11.25" x14ac:dyDescent="0.2">
      <c r="A21" s="59" t="s">
        <v>58</v>
      </c>
      <c r="B21" s="15" t="e">
        <f>IF($A21="","",VLOOKUP($A21,'[1]CÓDIGOS YMF'!$J:$R,2,FALSE))</f>
        <v>#N/A</v>
      </c>
      <c r="C21" s="15" t="e">
        <f>IF($A21="","",VLOOKUP($A21,'[1]CÓDIGOS YMF'!$J:$R,3,FALSE))</f>
        <v>#N/A</v>
      </c>
      <c r="D21" s="15" t="e">
        <f>IF($A21="","",VLOOKUP($A21,'[1]CÓDIGOS YMF'!$J:$R,4,FALSE))</f>
        <v>#N/A</v>
      </c>
      <c r="E21" s="15" t="e">
        <f>IF($A21="","",VLOOKUP($A21,'[1]CÓDIGOS YMF'!$J:$R,5,FALSE))</f>
        <v>#N/A</v>
      </c>
      <c r="F21" s="15" t="e">
        <f>IF($A21="","",VLOOKUP($A21,'[1]CÓDIGOS YMF'!$J:$R,6,FALSE))</f>
        <v>#N/A</v>
      </c>
      <c r="G21" s="15" t="e">
        <f>IF($A21="","",VLOOKUP($A21,'[1]CÓDIGOS YMF'!$J:$R,7,FALSE))</f>
        <v>#N/A</v>
      </c>
      <c r="H21" s="15" t="e">
        <f>IF($A21="","",VLOOKUP($A21,'[1]CÓDIGOS YMF'!$J:$R,8,FALSE))</f>
        <v>#N/A</v>
      </c>
      <c r="I21" s="15" t="e">
        <f>IF($A21="","",VLOOKUP($A21,'[1]CÓDIGOS YMF'!$J:$R,9,FALSE))</f>
        <v>#N/A</v>
      </c>
      <c r="J21" s="16">
        <f t="shared" si="0"/>
        <v>45061</v>
      </c>
      <c r="K21" s="17">
        <v>32</v>
      </c>
      <c r="L21" s="18">
        <f t="shared" si="1"/>
        <v>2617.1999089999999</v>
      </c>
      <c r="M21" s="19">
        <f t="shared" si="2"/>
        <v>83750.399999999994</v>
      </c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9"/>
      <c r="AO21" s="9"/>
      <c r="AP21" s="9"/>
      <c r="AQ21" s="9"/>
      <c r="AR21" s="9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20"/>
      <c r="CH21" s="21"/>
      <c r="CI21" s="21"/>
      <c r="CJ21" s="21"/>
      <c r="CK21" s="21"/>
      <c r="CL21" s="21"/>
      <c r="CM21" s="21"/>
      <c r="CN21" s="21"/>
      <c r="CO21" s="21"/>
      <c r="CP21" s="22"/>
      <c r="CQ21" s="22"/>
      <c r="CR21" s="22"/>
      <c r="CS21" s="22"/>
      <c r="CT21" s="22"/>
      <c r="CU21" s="22"/>
      <c r="CV21" s="22"/>
      <c r="CW21" s="23"/>
      <c r="CX21" s="24"/>
      <c r="CY21" s="25"/>
      <c r="CZ21" s="25"/>
      <c r="DA21" s="25"/>
      <c r="DB21" s="26"/>
      <c r="DC21" s="9"/>
      <c r="DD21" s="20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3"/>
    </row>
    <row r="22" spans="1:128" s="5" customFormat="1" ht="11.25" x14ac:dyDescent="0.2">
      <c r="A22" s="59" t="s">
        <v>59</v>
      </c>
      <c r="B22" s="15" t="e">
        <f>IF($A22="","",VLOOKUP($A22,'[1]CÓDIGOS YMF'!$J:$R,2,FALSE))</f>
        <v>#N/A</v>
      </c>
      <c r="C22" s="15" t="e">
        <f>IF($A22="","",VLOOKUP($A22,'[1]CÓDIGOS YMF'!$J:$R,3,FALSE))</f>
        <v>#N/A</v>
      </c>
      <c r="D22" s="15" t="e">
        <f>IF($A22="","",VLOOKUP($A22,'[1]CÓDIGOS YMF'!$J:$R,4,FALSE))</f>
        <v>#N/A</v>
      </c>
      <c r="E22" s="15" t="e">
        <f>IF($A22="","",VLOOKUP($A22,'[1]CÓDIGOS YMF'!$J:$R,5,FALSE))</f>
        <v>#N/A</v>
      </c>
      <c r="F22" s="15" t="e">
        <f>IF($A22="","",VLOOKUP($A22,'[1]CÓDIGOS YMF'!$J:$R,6,FALSE))</f>
        <v>#N/A</v>
      </c>
      <c r="G22" s="15" t="e">
        <f>IF($A22="","",VLOOKUP($A22,'[1]CÓDIGOS YMF'!$J:$R,7,FALSE))</f>
        <v>#N/A</v>
      </c>
      <c r="H22" s="15" t="e">
        <f>IF($A22="","",VLOOKUP($A22,'[1]CÓDIGOS YMF'!$J:$R,8,FALSE))</f>
        <v>#N/A</v>
      </c>
      <c r="I22" s="15" t="e">
        <f>IF($A22="","",VLOOKUP($A22,'[1]CÓDIGOS YMF'!$J:$R,9,FALSE))</f>
        <v>#N/A</v>
      </c>
      <c r="J22" s="16">
        <f t="shared" si="0"/>
        <v>45061</v>
      </c>
      <c r="K22" s="17">
        <v>13</v>
      </c>
      <c r="L22" s="18">
        <f t="shared" si="1"/>
        <v>2617.1999089999999</v>
      </c>
      <c r="M22" s="19">
        <f t="shared" si="2"/>
        <v>34023.599999999999</v>
      </c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9"/>
      <c r="AO22" s="9"/>
      <c r="AP22" s="9"/>
      <c r="AQ22" s="9"/>
      <c r="AR22" s="9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20"/>
      <c r="CH22" s="21"/>
      <c r="CI22" s="21"/>
      <c r="CJ22" s="21"/>
      <c r="CK22" s="21"/>
      <c r="CL22" s="21"/>
      <c r="CM22" s="21"/>
      <c r="CN22" s="21"/>
      <c r="CO22" s="21"/>
      <c r="CP22" s="22"/>
      <c r="CQ22" s="22"/>
      <c r="CR22" s="22"/>
      <c r="CS22" s="22"/>
      <c r="CT22" s="22"/>
      <c r="CU22" s="22"/>
      <c r="CV22" s="22"/>
      <c r="CW22" s="23"/>
      <c r="CX22" s="24"/>
      <c r="CY22" s="25"/>
      <c r="CZ22" s="25"/>
      <c r="DA22" s="25"/>
      <c r="DB22" s="26"/>
      <c r="DC22" s="9"/>
      <c r="DD22" s="20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3"/>
    </row>
    <row r="23" spans="1:128" s="5" customFormat="1" ht="11.25" x14ac:dyDescent="0.2">
      <c r="A23" s="59" t="s">
        <v>60</v>
      </c>
      <c r="B23" s="15" t="e">
        <f>IF($A23="","",VLOOKUP($A23,'[1]CÓDIGOS YMF'!$J:$R,2,FALSE))</f>
        <v>#N/A</v>
      </c>
      <c r="C23" s="15" t="e">
        <f>IF($A23="","",VLOOKUP($A23,'[1]CÓDIGOS YMF'!$J:$R,3,FALSE))</f>
        <v>#N/A</v>
      </c>
      <c r="D23" s="15" t="e">
        <f>IF($A23="","",VLOOKUP($A23,'[1]CÓDIGOS YMF'!$J:$R,4,FALSE))</f>
        <v>#N/A</v>
      </c>
      <c r="E23" s="15" t="e">
        <f>IF($A23="","",VLOOKUP($A23,'[1]CÓDIGOS YMF'!$J:$R,5,FALSE))</f>
        <v>#N/A</v>
      </c>
      <c r="F23" s="15" t="e">
        <f>IF($A23="","",VLOOKUP($A23,'[1]CÓDIGOS YMF'!$J:$R,6,FALSE))</f>
        <v>#N/A</v>
      </c>
      <c r="G23" s="15" t="e">
        <f>IF($A23="","",VLOOKUP($A23,'[1]CÓDIGOS YMF'!$J:$R,7,FALSE))</f>
        <v>#N/A</v>
      </c>
      <c r="H23" s="15" t="e">
        <f>IF($A23="","",VLOOKUP($A23,'[1]CÓDIGOS YMF'!$J:$R,8,FALSE))</f>
        <v>#N/A</v>
      </c>
      <c r="I23" s="15" t="e">
        <f>IF($A23="","",VLOOKUP($A23,'[1]CÓDIGOS YMF'!$J:$R,9,FALSE))</f>
        <v>#N/A</v>
      </c>
      <c r="J23" s="16">
        <f t="shared" si="0"/>
        <v>45061</v>
      </c>
      <c r="K23" s="17">
        <v>6</v>
      </c>
      <c r="L23" s="18">
        <f t="shared" si="1"/>
        <v>2617.1999089999999</v>
      </c>
      <c r="M23" s="19">
        <f t="shared" si="2"/>
        <v>15703.2</v>
      </c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9"/>
      <c r="AO23" s="9"/>
      <c r="AP23" s="9"/>
      <c r="AQ23" s="9"/>
      <c r="AR23" s="9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20"/>
      <c r="CH23" s="21"/>
      <c r="CI23" s="21"/>
      <c r="CJ23" s="21"/>
      <c r="CK23" s="21"/>
      <c r="CL23" s="21"/>
      <c r="CM23" s="21"/>
      <c r="CN23" s="21"/>
      <c r="CO23" s="21"/>
      <c r="CP23" s="22"/>
      <c r="CQ23" s="22"/>
      <c r="CR23" s="22"/>
      <c r="CS23" s="22"/>
      <c r="CT23" s="22"/>
      <c r="CU23" s="22"/>
      <c r="CV23" s="22"/>
      <c r="CW23" s="23"/>
      <c r="CX23" s="24"/>
      <c r="CY23" s="25"/>
      <c r="CZ23" s="25"/>
      <c r="DA23" s="25"/>
      <c r="DB23" s="26"/>
      <c r="DC23" s="9"/>
      <c r="DD23" s="20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3"/>
    </row>
    <row r="24" spans="1:128" s="5" customFormat="1" ht="11.25" x14ac:dyDescent="0.2">
      <c r="A24" s="59" t="s">
        <v>61</v>
      </c>
      <c r="B24" s="15" t="e">
        <f>IF($A24="","",VLOOKUP($A24,'[1]CÓDIGOS YMF'!$J:$R,2,FALSE))</f>
        <v>#N/A</v>
      </c>
      <c r="C24" s="15" t="e">
        <f>IF($A24="","",VLOOKUP($A24,'[1]CÓDIGOS YMF'!$J:$R,3,FALSE))</f>
        <v>#N/A</v>
      </c>
      <c r="D24" s="15" t="e">
        <f>IF($A24="","",VLOOKUP($A24,'[1]CÓDIGOS YMF'!$J:$R,4,FALSE))</f>
        <v>#N/A</v>
      </c>
      <c r="E24" s="15" t="e">
        <f>IF($A24="","",VLOOKUP($A24,'[1]CÓDIGOS YMF'!$J:$R,5,FALSE))</f>
        <v>#N/A</v>
      </c>
      <c r="F24" s="15" t="e">
        <f>IF($A24="","",VLOOKUP($A24,'[1]CÓDIGOS YMF'!$J:$R,6,FALSE))</f>
        <v>#N/A</v>
      </c>
      <c r="G24" s="15" t="e">
        <f>IF($A24="","",VLOOKUP($A24,'[1]CÓDIGOS YMF'!$J:$R,7,FALSE))</f>
        <v>#N/A</v>
      </c>
      <c r="H24" s="15" t="e">
        <f>IF($A24="","",VLOOKUP($A24,'[1]CÓDIGOS YMF'!$J:$R,8,FALSE))</f>
        <v>#N/A</v>
      </c>
      <c r="I24" s="15" t="e">
        <f>IF($A24="","",VLOOKUP($A24,'[1]CÓDIGOS YMF'!$J:$R,9,FALSE))</f>
        <v>#N/A</v>
      </c>
      <c r="J24" s="16">
        <f t="shared" si="0"/>
        <v>45061</v>
      </c>
      <c r="K24" s="17">
        <v>84</v>
      </c>
      <c r="L24" s="18">
        <f t="shared" si="1"/>
        <v>2617.1999089999999</v>
      </c>
      <c r="M24" s="19">
        <f t="shared" si="2"/>
        <v>219844.79</v>
      </c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9"/>
      <c r="AO24" s="9"/>
      <c r="AP24" s="9"/>
      <c r="AQ24" s="9"/>
      <c r="AR24" s="9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20"/>
      <c r="CH24" s="21"/>
      <c r="CI24" s="21"/>
      <c r="CJ24" s="21"/>
      <c r="CK24" s="21"/>
      <c r="CL24" s="21"/>
      <c r="CM24" s="21"/>
      <c r="CN24" s="21"/>
      <c r="CO24" s="21"/>
      <c r="CP24" s="22"/>
      <c r="CQ24" s="22"/>
      <c r="CR24" s="22"/>
      <c r="CS24" s="22"/>
      <c r="CT24" s="22"/>
      <c r="CU24" s="22"/>
      <c r="CV24" s="22"/>
      <c r="CW24" s="23"/>
      <c r="CX24" s="24"/>
      <c r="CY24" s="25"/>
      <c r="CZ24" s="25"/>
      <c r="DA24" s="25"/>
      <c r="DB24" s="26"/>
      <c r="DC24" s="9"/>
      <c r="DD24" s="20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3"/>
    </row>
    <row r="25" spans="1:128" s="5" customFormat="1" ht="11.25" x14ac:dyDescent="0.2">
      <c r="A25" s="59" t="s">
        <v>62</v>
      </c>
      <c r="B25" s="15" t="e">
        <f>IF($A25="","",VLOOKUP($A25,'[1]CÓDIGOS YMF'!$J:$R,2,FALSE))</f>
        <v>#N/A</v>
      </c>
      <c r="C25" s="15" t="e">
        <f>IF($A25="","",VLOOKUP($A25,'[1]CÓDIGOS YMF'!$J:$R,3,FALSE))</f>
        <v>#N/A</v>
      </c>
      <c r="D25" s="15" t="e">
        <f>IF($A25="","",VLOOKUP($A25,'[1]CÓDIGOS YMF'!$J:$R,4,FALSE))</f>
        <v>#N/A</v>
      </c>
      <c r="E25" s="15" t="e">
        <f>IF($A25="","",VLOOKUP($A25,'[1]CÓDIGOS YMF'!$J:$R,5,FALSE))</f>
        <v>#N/A</v>
      </c>
      <c r="F25" s="15" t="e">
        <f>IF($A25="","",VLOOKUP($A25,'[1]CÓDIGOS YMF'!$J:$R,6,FALSE))</f>
        <v>#N/A</v>
      </c>
      <c r="G25" s="15" t="e">
        <f>IF($A25="","",VLOOKUP($A25,'[1]CÓDIGOS YMF'!$J:$R,7,FALSE))</f>
        <v>#N/A</v>
      </c>
      <c r="H25" s="15" t="e">
        <f>IF($A25="","",VLOOKUP($A25,'[1]CÓDIGOS YMF'!$J:$R,8,FALSE))</f>
        <v>#N/A</v>
      </c>
      <c r="I25" s="15" t="e">
        <f>IF($A25="","",VLOOKUP($A25,'[1]CÓDIGOS YMF'!$J:$R,9,FALSE))</f>
        <v>#N/A</v>
      </c>
      <c r="J25" s="16">
        <f t="shared" si="0"/>
        <v>45061</v>
      </c>
      <c r="K25" s="17">
        <v>36</v>
      </c>
      <c r="L25" s="18">
        <f t="shared" si="1"/>
        <v>2617.1999089999999</v>
      </c>
      <c r="M25" s="19">
        <f t="shared" si="2"/>
        <v>94219.199999999997</v>
      </c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9"/>
      <c r="AO25" s="9"/>
      <c r="AP25" s="9"/>
      <c r="AQ25" s="9"/>
      <c r="AR25" s="9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20"/>
      <c r="CH25" s="21"/>
      <c r="CI25" s="21"/>
      <c r="CJ25" s="21"/>
      <c r="CK25" s="21"/>
      <c r="CL25" s="21"/>
      <c r="CM25" s="21"/>
      <c r="CN25" s="21"/>
      <c r="CO25" s="21"/>
      <c r="CP25" s="22"/>
      <c r="CQ25" s="22"/>
      <c r="CR25" s="22"/>
      <c r="CS25" s="22"/>
      <c r="CT25" s="22"/>
      <c r="CU25" s="22"/>
      <c r="CV25" s="22"/>
      <c r="CW25" s="23"/>
      <c r="CX25" s="24"/>
      <c r="CY25" s="25"/>
      <c r="CZ25" s="25"/>
      <c r="DA25" s="25"/>
      <c r="DB25" s="26"/>
      <c r="DC25" s="9"/>
      <c r="DD25" s="20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3"/>
    </row>
    <row r="26" spans="1:128" s="5" customFormat="1" ht="11.25" x14ac:dyDescent="0.2">
      <c r="A26" s="60" t="s">
        <v>63</v>
      </c>
      <c r="B26" s="15" t="e">
        <f>IF($A26="","",VLOOKUP($A26,'[1]CÓDIGOS YMF'!$J:$R,2,FALSE))</f>
        <v>#N/A</v>
      </c>
      <c r="C26" s="15" t="e">
        <f>IF($A26="","",VLOOKUP($A26,'[1]CÓDIGOS YMF'!$J:$R,3,FALSE))</f>
        <v>#N/A</v>
      </c>
      <c r="D26" s="15" t="e">
        <f>IF($A26="","",VLOOKUP($A26,'[1]CÓDIGOS YMF'!$J:$R,4,FALSE))</f>
        <v>#N/A</v>
      </c>
      <c r="E26" s="15" t="e">
        <f>IF($A26="","",VLOOKUP($A26,'[1]CÓDIGOS YMF'!$J:$R,5,FALSE))</f>
        <v>#N/A</v>
      </c>
      <c r="F26" s="15" t="e">
        <f>IF($A26="","",VLOOKUP($A26,'[1]CÓDIGOS YMF'!$J:$R,6,FALSE))</f>
        <v>#N/A</v>
      </c>
      <c r="G26" s="15" t="e">
        <f>IF($A26="","",VLOOKUP($A26,'[1]CÓDIGOS YMF'!$J:$R,7,FALSE))</f>
        <v>#N/A</v>
      </c>
      <c r="H26" s="15" t="e">
        <f>IF($A26="","",VLOOKUP($A26,'[1]CÓDIGOS YMF'!$J:$R,8,FALSE))</f>
        <v>#N/A</v>
      </c>
      <c r="I26" s="15" t="e">
        <f>IF($A26="","",VLOOKUP($A26,'[1]CÓDIGOS YMF'!$J:$R,9,FALSE))</f>
        <v>#N/A</v>
      </c>
      <c r="J26" s="16">
        <f t="shared" si="0"/>
        <v>45061</v>
      </c>
      <c r="K26" s="17">
        <v>2003</v>
      </c>
      <c r="L26" s="18">
        <f t="shared" si="1"/>
        <v>2617.1999089999999</v>
      </c>
      <c r="M26" s="19">
        <f t="shared" si="2"/>
        <v>5242251.42</v>
      </c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9"/>
      <c r="AO26" s="9"/>
      <c r="AP26" s="9"/>
      <c r="AQ26" s="9"/>
      <c r="AR26" s="9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20"/>
      <c r="CH26" s="21"/>
      <c r="CI26" s="21"/>
      <c r="CJ26" s="21"/>
      <c r="CK26" s="21"/>
      <c r="CL26" s="21"/>
      <c r="CM26" s="21"/>
      <c r="CN26" s="21"/>
      <c r="CO26" s="21"/>
      <c r="CP26" s="22"/>
      <c r="CQ26" s="22"/>
      <c r="CR26" s="22"/>
      <c r="CS26" s="22"/>
      <c r="CT26" s="22"/>
      <c r="CU26" s="22"/>
      <c r="CV26" s="22"/>
      <c r="CW26" s="23"/>
      <c r="CX26" s="24"/>
      <c r="CY26" s="25"/>
      <c r="CZ26" s="25"/>
      <c r="DA26" s="25"/>
      <c r="DB26" s="26"/>
      <c r="DC26" s="9"/>
      <c r="DD26" s="20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3"/>
    </row>
    <row r="27" spans="1:128" s="5" customFormat="1" ht="11.25" x14ac:dyDescent="0.2">
      <c r="A27" s="60" t="s">
        <v>64</v>
      </c>
      <c r="B27" s="15" t="e">
        <f>IF($A27="","",VLOOKUP($A27,'[1]CÓDIGOS YMF'!$J:$R,2,FALSE))</f>
        <v>#N/A</v>
      </c>
      <c r="C27" s="15" t="e">
        <f>IF($A27="","",VLOOKUP($A27,'[1]CÓDIGOS YMF'!$J:$R,3,FALSE))</f>
        <v>#N/A</v>
      </c>
      <c r="D27" s="15" t="e">
        <f>IF($A27="","",VLOOKUP($A27,'[1]CÓDIGOS YMF'!$J:$R,4,FALSE))</f>
        <v>#N/A</v>
      </c>
      <c r="E27" s="15" t="e">
        <f>IF($A27="","",VLOOKUP($A27,'[1]CÓDIGOS YMF'!$J:$R,5,FALSE))</f>
        <v>#N/A</v>
      </c>
      <c r="F27" s="15" t="e">
        <f>IF($A27="","",VLOOKUP($A27,'[1]CÓDIGOS YMF'!$J:$R,6,FALSE))</f>
        <v>#N/A</v>
      </c>
      <c r="G27" s="15" t="e">
        <f>IF($A27="","",VLOOKUP($A27,'[1]CÓDIGOS YMF'!$J:$R,7,FALSE))</f>
        <v>#N/A</v>
      </c>
      <c r="H27" s="15" t="e">
        <f>IF($A27="","",VLOOKUP($A27,'[1]CÓDIGOS YMF'!$J:$R,8,FALSE))</f>
        <v>#N/A</v>
      </c>
      <c r="I27" s="15" t="e">
        <f>IF($A27="","",VLOOKUP($A27,'[1]CÓDIGOS YMF'!$J:$R,9,FALSE))</f>
        <v>#N/A</v>
      </c>
      <c r="J27" s="16">
        <f t="shared" si="0"/>
        <v>45061</v>
      </c>
      <c r="K27" s="17">
        <v>414</v>
      </c>
      <c r="L27" s="18">
        <f t="shared" si="1"/>
        <v>2617.1999089999999</v>
      </c>
      <c r="M27" s="19">
        <f t="shared" si="2"/>
        <v>1083520.76</v>
      </c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9"/>
      <c r="AO27" s="9"/>
      <c r="AP27" s="9"/>
      <c r="AQ27" s="9"/>
      <c r="AR27" s="9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20"/>
      <c r="CH27" s="21"/>
      <c r="CI27" s="21"/>
      <c r="CJ27" s="21"/>
      <c r="CK27" s="21"/>
      <c r="CL27" s="21"/>
      <c r="CM27" s="21"/>
      <c r="CN27" s="21"/>
      <c r="CO27" s="21"/>
      <c r="CP27" s="22"/>
      <c r="CQ27" s="22"/>
      <c r="CR27" s="22"/>
      <c r="CS27" s="22"/>
      <c r="CT27" s="22"/>
      <c r="CU27" s="22"/>
      <c r="CV27" s="22"/>
      <c r="CW27" s="23"/>
      <c r="CX27" s="24"/>
      <c r="CY27" s="25"/>
      <c r="CZ27" s="25"/>
      <c r="DA27" s="25"/>
      <c r="DB27" s="26"/>
      <c r="DC27" s="9"/>
      <c r="DD27" s="20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3"/>
    </row>
    <row r="28" spans="1:128" s="5" customFormat="1" ht="11.25" x14ac:dyDescent="0.2">
      <c r="A28" s="60" t="s">
        <v>65</v>
      </c>
      <c r="B28" s="15" t="e">
        <f>IF($A28="","",VLOOKUP($A28,'[1]CÓDIGOS YMF'!$J:$R,2,FALSE))</f>
        <v>#N/A</v>
      </c>
      <c r="C28" s="15" t="e">
        <f>IF($A28="","",VLOOKUP($A28,'[1]CÓDIGOS YMF'!$J:$R,3,FALSE))</f>
        <v>#N/A</v>
      </c>
      <c r="D28" s="15" t="e">
        <f>IF($A28="","",VLOOKUP($A28,'[1]CÓDIGOS YMF'!$J:$R,4,FALSE))</f>
        <v>#N/A</v>
      </c>
      <c r="E28" s="15" t="e">
        <f>IF($A28="","",VLOOKUP($A28,'[1]CÓDIGOS YMF'!$J:$R,5,FALSE))</f>
        <v>#N/A</v>
      </c>
      <c r="F28" s="15" t="e">
        <f>IF($A28="","",VLOOKUP($A28,'[1]CÓDIGOS YMF'!$J:$R,6,FALSE))</f>
        <v>#N/A</v>
      </c>
      <c r="G28" s="15" t="e">
        <f>IF($A28="","",VLOOKUP($A28,'[1]CÓDIGOS YMF'!$J:$R,7,FALSE))</f>
        <v>#N/A</v>
      </c>
      <c r="H28" s="15" t="e">
        <f>IF($A28="","",VLOOKUP($A28,'[1]CÓDIGOS YMF'!$J:$R,8,FALSE))</f>
        <v>#N/A</v>
      </c>
      <c r="I28" s="15" t="e">
        <f>IF($A28="","",VLOOKUP($A28,'[1]CÓDIGOS YMF'!$J:$R,9,FALSE))</f>
        <v>#N/A</v>
      </c>
      <c r="J28" s="16">
        <f t="shared" si="0"/>
        <v>45061</v>
      </c>
      <c r="K28" s="17">
        <v>1397</v>
      </c>
      <c r="L28" s="18">
        <f t="shared" si="1"/>
        <v>2617.1999089999999</v>
      </c>
      <c r="M28" s="19">
        <f t="shared" si="2"/>
        <v>3656228.27</v>
      </c>
      <c r="N28" s="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9"/>
      <c r="AO28" s="9"/>
      <c r="AP28" s="9"/>
      <c r="AQ28" s="9"/>
      <c r="AR28" s="9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20"/>
      <c r="CH28" s="21"/>
      <c r="CI28" s="21"/>
      <c r="CJ28" s="21"/>
      <c r="CK28" s="21"/>
      <c r="CL28" s="21"/>
      <c r="CM28" s="21"/>
      <c r="CN28" s="21"/>
      <c r="CO28" s="21"/>
      <c r="CP28" s="22"/>
      <c r="CQ28" s="22"/>
      <c r="CR28" s="22"/>
      <c r="CS28" s="22"/>
      <c r="CT28" s="22"/>
      <c r="CU28" s="22"/>
      <c r="CV28" s="22"/>
      <c r="CW28" s="23"/>
      <c r="CX28" s="24"/>
      <c r="CY28" s="25"/>
      <c r="CZ28" s="25"/>
      <c r="DA28" s="25"/>
      <c r="DB28" s="26"/>
      <c r="DC28" s="9"/>
      <c r="DD28" s="20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3"/>
    </row>
    <row r="29" spans="1:128" s="5" customFormat="1" ht="11.25" x14ac:dyDescent="0.2">
      <c r="A29" s="60" t="s">
        <v>66</v>
      </c>
      <c r="B29" s="15" t="e">
        <f>IF($A29="","",VLOOKUP($A29,'[1]CÓDIGOS YMF'!$J:$R,2,FALSE))</f>
        <v>#N/A</v>
      </c>
      <c r="C29" s="15" t="e">
        <f>IF($A29="","",VLOOKUP($A29,'[1]CÓDIGOS YMF'!$J:$R,3,FALSE))</f>
        <v>#N/A</v>
      </c>
      <c r="D29" s="15" t="e">
        <f>IF($A29="","",VLOOKUP($A29,'[1]CÓDIGOS YMF'!$J:$R,4,FALSE))</f>
        <v>#N/A</v>
      </c>
      <c r="E29" s="15" t="e">
        <f>IF($A29="","",VLOOKUP($A29,'[1]CÓDIGOS YMF'!$J:$R,5,FALSE))</f>
        <v>#N/A</v>
      </c>
      <c r="F29" s="15" t="e">
        <f>IF($A29="","",VLOOKUP($A29,'[1]CÓDIGOS YMF'!$J:$R,6,FALSE))</f>
        <v>#N/A</v>
      </c>
      <c r="G29" s="15" t="e">
        <f>IF($A29="","",VLOOKUP($A29,'[1]CÓDIGOS YMF'!$J:$R,7,FALSE))</f>
        <v>#N/A</v>
      </c>
      <c r="H29" s="15" t="e">
        <f>IF($A29="","",VLOOKUP($A29,'[1]CÓDIGOS YMF'!$J:$R,8,FALSE))</f>
        <v>#N/A</v>
      </c>
      <c r="I29" s="15" t="e">
        <f>IF($A29="","",VLOOKUP($A29,'[1]CÓDIGOS YMF'!$J:$R,9,FALSE))</f>
        <v>#N/A</v>
      </c>
      <c r="J29" s="16">
        <f t="shared" si="0"/>
        <v>45061</v>
      </c>
      <c r="K29" s="17">
        <v>85</v>
      </c>
      <c r="L29" s="18">
        <f t="shared" si="1"/>
        <v>2617.1999089999999</v>
      </c>
      <c r="M29" s="19">
        <f t="shared" si="2"/>
        <v>222461.99</v>
      </c>
      <c r="N29" s="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9"/>
      <c r="AO29" s="9"/>
      <c r="AP29" s="9"/>
      <c r="AQ29" s="9"/>
      <c r="AR29" s="9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20"/>
      <c r="CH29" s="21"/>
      <c r="CI29" s="21"/>
      <c r="CJ29" s="21"/>
      <c r="CK29" s="21"/>
      <c r="CL29" s="21"/>
      <c r="CM29" s="21"/>
      <c r="CN29" s="21"/>
      <c r="CO29" s="21"/>
      <c r="CP29" s="22"/>
      <c r="CQ29" s="22"/>
      <c r="CR29" s="22"/>
      <c r="CS29" s="22"/>
      <c r="CT29" s="22"/>
      <c r="CU29" s="22"/>
      <c r="CV29" s="22"/>
      <c r="CW29" s="23"/>
      <c r="CX29" s="24"/>
      <c r="CY29" s="25"/>
      <c r="CZ29" s="25"/>
      <c r="DA29" s="25"/>
      <c r="DB29" s="26"/>
      <c r="DC29" s="9"/>
      <c r="DD29" s="20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3"/>
    </row>
    <row r="30" spans="1:128" s="5" customFormat="1" ht="11.25" x14ac:dyDescent="0.2">
      <c r="A30" s="60" t="s">
        <v>67</v>
      </c>
      <c r="B30" s="15" t="e">
        <f>IF($A30="","",VLOOKUP($A30,'[1]CÓDIGOS YMF'!$J:$R,2,FALSE))</f>
        <v>#N/A</v>
      </c>
      <c r="C30" s="15" t="e">
        <f>IF($A30="","",VLOOKUP($A30,'[1]CÓDIGOS YMF'!$J:$R,3,FALSE))</f>
        <v>#N/A</v>
      </c>
      <c r="D30" s="15" t="e">
        <f>IF($A30="","",VLOOKUP($A30,'[1]CÓDIGOS YMF'!$J:$R,4,FALSE))</f>
        <v>#N/A</v>
      </c>
      <c r="E30" s="15" t="e">
        <f>IF($A30="","",VLOOKUP($A30,'[1]CÓDIGOS YMF'!$J:$R,5,FALSE))</f>
        <v>#N/A</v>
      </c>
      <c r="F30" s="15" t="e">
        <f>IF($A30="","",VLOOKUP($A30,'[1]CÓDIGOS YMF'!$J:$R,6,FALSE))</f>
        <v>#N/A</v>
      </c>
      <c r="G30" s="15" t="e">
        <f>IF($A30="","",VLOOKUP($A30,'[1]CÓDIGOS YMF'!$J:$R,7,FALSE))</f>
        <v>#N/A</v>
      </c>
      <c r="H30" s="15" t="e">
        <f>IF($A30="","",VLOOKUP($A30,'[1]CÓDIGOS YMF'!$J:$R,8,FALSE))</f>
        <v>#N/A</v>
      </c>
      <c r="I30" s="15" t="e">
        <f>IF($A30="","",VLOOKUP($A30,'[1]CÓDIGOS YMF'!$J:$R,9,FALSE))</f>
        <v>#N/A</v>
      </c>
      <c r="J30" s="16">
        <f t="shared" si="0"/>
        <v>45061</v>
      </c>
      <c r="K30" s="17">
        <v>2261</v>
      </c>
      <c r="L30" s="18">
        <f t="shared" si="1"/>
        <v>2617.1999089999999</v>
      </c>
      <c r="M30" s="19">
        <f t="shared" si="2"/>
        <v>5917488.9900000002</v>
      </c>
      <c r="N30" s="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9"/>
      <c r="AO30" s="9"/>
      <c r="AP30" s="9"/>
      <c r="AQ30" s="9"/>
      <c r="AR30" s="9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20"/>
      <c r="CH30" s="21"/>
      <c r="CI30" s="21"/>
      <c r="CJ30" s="21"/>
      <c r="CK30" s="21"/>
      <c r="CL30" s="21"/>
      <c r="CM30" s="21"/>
      <c r="CN30" s="21"/>
      <c r="CO30" s="21"/>
      <c r="CP30" s="22"/>
      <c r="CQ30" s="22"/>
      <c r="CR30" s="22"/>
      <c r="CS30" s="22"/>
      <c r="CT30" s="22"/>
      <c r="CU30" s="22"/>
      <c r="CV30" s="22"/>
      <c r="CW30" s="23"/>
      <c r="CX30" s="24"/>
      <c r="CY30" s="25"/>
      <c r="CZ30" s="25"/>
      <c r="DA30" s="25"/>
      <c r="DB30" s="26"/>
      <c r="DC30" s="9"/>
      <c r="DD30" s="20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3"/>
    </row>
    <row r="31" spans="1:128" s="5" customFormat="1" ht="11.25" x14ac:dyDescent="0.2">
      <c r="A31" s="60" t="s">
        <v>68</v>
      </c>
      <c r="B31" s="15" t="e">
        <f>IF($A31="","",VLOOKUP($A31,'[1]CÓDIGOS YMF'!$J:$R,2,FALSE))</f>
        <v>#N/A</v>
      </c>
      <c r="C31" s="15" t="e">
        <f>IF($A31="","",VLOOKUP($A31,'[1]CÓDIGOS YMF'!$J:$R,3,FALSE))</f>
        <v>#N/A</v>
      </c>
      <c r="D31" s="15" t="e">
        <f>IF($A31="","",VLOOKUP($A31,'[1]CÓDIGOS YMF'!$J:$R,4,FALSE))</f>
        <v>#N/A</v>
      </c>
      <c r="E31" s="15" t="e">
        <f>IF($A31="","",VLOOKUP($A31,'[1]CÓDIGOS YMF'!$J:$R,5,FALSE))</f>
        <v>#N/A</v>
      </c>
      <c r="F31" s="15" t="e">
        <f>IF($A31="","",VLOOKUP($A31,'[1]CÓDIGOS YMF'!$J:$R,6,FALSE))</f>
        <v>#N/A</v>
      </c>
      <c r="G31" s="15" t="e">
        <f>IF($A31="","",VLOOKUP($A31,'[1]CÓDIGOS YMF'!$J:$R,7,FALSE))</f>
        <v>#N/A</v>
      </c>
      <c r="H31" s="15" t="e">
        <f>IF($A31="","",VLOOKUP($A31,'[1]CÓDIGOS YMF'!$J:$R,8,FALSE))</f>
        <v>#N/A</v>
      </c>
      <c r="I31" s="15" t="e">
        <f>IF($A31="","",VLOOKUP($A31,'[1]CÓDIGOS YMF'!$J:$R,9,FALSE))</f>
        <v>#N/A</v>
      </c>
      <c r="J31" s="16">
        <f t="shared" si="0"/>
        <v>45061</v>
      </c>
      <c r="K31" s="17">
        <v>385</v>
      </c>
      <c r="L31" s="18">
        <f t="shared" si="1"/>
        <v>2617.1999089999999</v>
      </c>
      <c r="M31" s="19">
        <f t="shared" si="2"/>
        <v>1007621.96</v>
      </c>
      <c r="N31" s="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9"/>
      <c r="AO31" s="9"/>
      <c r="AP31" s="9"/>
      <c r="AQ31" s="9"/>
      <c r="AR31" s="9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20"/>
      <c r="CH31" s="21"/>
      <c r="CI31" s="21"/>
      <c r="CJ31" s="21"/>
      <c r="CK31" s="21"/>
      <c r="CL31" s="21"/>
      <c r="CM31" s="21"/>
      <c r="CN31" s="21"/>
      <c r="CO31" s="21"/>
      <c r="CP31" s="22"/>
      <c r="CQ31" s="22"/>
      <c r="CR31" s="22"/>
      <c r="CS31" s="22"/>
      <c r="CT31" s="22"/>
      <c r="CU31" s="22"/>
      <c r="CV31" s="22"/>
      <c r="CW31" s="23"/>
      <c r="CX31" s="24"/>
      <c r="CY31" s="25"/>
      <c r="CZ31" s="25"/>
      <c r="DA31" s="25"/>
      <c r="DB31" s="26"/>
      <c r="DC31" s="9"/>
      <c r="DD31" s="20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3"/>
    </row>
    <row r="32" spans="1:128" s="5" customFormat="1" ht="11.25" x14ac:dyDescent="0.2">
      <c r="A32" s="60" t="s">
        <v>69</v>
      </c>
      <c r="B32" s="15" t="e">
        <f>IF($A32="","",VLOOKUP($A32,'[1]CÓDIGOS YMF'!$J:$R,2,FALSE))</f>
        <v>#N/A</v>
      </c>
      <c r="C32" s="15" t="e">
        <f>IF($A32="","",VLOOKUP($A32,'[1]CÓDIGOS YMF'!$J:$R,3,FALSE))</f>
        <v>#N/A</v>
      </c>
      <c r="D32" s="15" t="e">
        <f>IF($A32="","",VLOOKUP($A32,'[1]CÓDIGOS YMF'!$J:$R,4,FALSE))</f>
        <v>#N/A</v>
      </c>
      <c r="E32" s="15" t="e">
        <f>IF($A32="","",VLOOKUP($A32,'[1]CÓDIGOS YMF'!$J:$R,5,FALSE))</f>
        <v>#N/A</v>
      </c>
      <c r="F32" s="15" t="e">
        <f>IF($A32="","",VLOOKUP($A32,'[1]CÓDIGOS YMF'!$J:$R,6,FALSE))</f>
        <v>#N/A</v>
      </c>
      <c r="G32" s="15" t="e">
        <f>IF($A32="","",VLOOKUP($A32,'[1]CÓDIGOS YMF'!$J:$R,7,FALSE))</f>
        <v>#N/A</v>
      </c>
      <c r="H32" s="15" t="e">
        <f>IF($A32="","",VLOOKUP($A32,'[1]CÓDIGOS YMF'!$J:$R,8,FALSE))</f>
        <v>#N/A</v>
      </c>
      <c r="I32" s="15" t="e">
        <f>IF($A32="","",VLOOKUP($A32,'[1]CÓDIGOS YMF'!$J:$R,9,FALSE))</f>
        <v>#N/A</v>
      </c>
      <c r="J32" s="16">
        <f t="shared" si="0"/>
        <v>45061</v>
      </c>
      <c r="K32" s="17">
        <v>79</v>
      </c>
      <c r="L32" s="18">
        <f t="shared" si="1"/>
        <v>2617.1999089999999</v>
      </c>
      <c r="M32" s="19">
        <f t="shared" si="2"/>
        <v>206758.79</v>
      </c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9"/>
      <c r="AO32" s="9"/>
      <c r="AP32" s="9"/>
      <c r="AQ32" s="9"/>
      <c r="AR32" s="9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20"/>
      <c r="CH32" s="21"/>
      <c r="CI32" s="21"/>
      <c r="CJ32" s="21"/>
      <c r="CK32" s="21"/>
      <c r="CL32" s="21"/>
      <c r="CM32" s="21"/>
      <c r="CN32" s="21"/>
      <c r="CO32" s="21"/>
      <c r="CP32" s="22"/>
      <c r="CQ32" s="22"/>
      <c r="CR32" s="22"/>
      <c r="CS32" s="22"/>
      <c r="CT32" s="22"/>
      <c r="CU32" s="22"/>
      <c r="CV32" s="22"/>
      <c r="CW32" s="23"/>
      <c r="CX32" s="24"/>
      <c r="CY32" s="25"/>
      <c r="CZ32" s="25"/>
      <c r="DA32" s="25"/>
      <c r="DB32" s="26"/>
      <c r="DC32" s="9"/>
      <c r="DD32" s="20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3"/>
    </row>
    <row r="33" spans="1:128" s="5" customFormat="1" ht="11.25" x14ac:dyDescent="0.2">
      <c r="A33" s="60" t="s">
        <v>70</v>
      </c>
      <c r="B33" s="15" t="e">
        <f>IF($A33="","",VLOOKUP($A33,'[1]CÓDIGOS YMF'!$J:$R,2,FALSE))</f>
        <v>#N/A</v>
      </c>
      <c r="C33" s="15" t="e">
        <f>IF($A33="","",VLOOKUP($A33,'[1]CÓDIGOS YMF'!$J:$R,3,FALSE))</f>
        <v>#N/A</v>
      </c>
      <c r="D33" s="15" t="e">
        <f>IF($A33="","",VLOOKUP($A33,'[1]CÓDIGOS YMF'!$J:$R,4,FALSE))</f>
        <v>#N/A</v>
      </c>
      <c r="E33" s="15" t="e">
        <f>IF($A33="","",VLOOKUP($A33,'[1]CÓDIGOS YMF'!$J:$R,5,FALSE))</f>
        <v>#N/A</v>
      </c>
      <c r="F33" s="15" t="e">
        <f>IF($A33="","",VLOOKUP($A33,'[1]CÓDIGOS YMF'!$J:$R,6,FALSE))</f>
        <v>#N/A</v>
      </c>
      <c r="G33" s="15" t="e">
        <f>IF($A33="","",VLOOKUP($A33,'[1]CÓDIGOS YMF'!$J:$R,7,FALSE))</f>
        <v>#N/A</v>
      </c>
      <c r="H33" s="15" t="e">
        <f>IF($A33="","",VLOOKUP($A33,'[1]CÓDIGOS YMF'!$J:$R,8,FALSE))</f>
        <v>#N/A</v>
      </c>
      <c r="I33" s="15" t="e">
        <f>IF($A33="","",VLOOKUP($A33,'[1]CÓDIGOS YMF'!$J:$R,9,FALSE))</f>
        <v>#N/A</v>
      </c>
      <c r="J33" s="16">
        <f t="shared" si="0"/>
        <v>45061</v>
      </c>
      <c r="K33" s="17">
        <v>74</v>
      </c>
      <c r="L33" s="18">
        <f t="shared" si="1"/>
        <v>2617.1999089999999</v>
      </c>
      <c r="M33" s="19">
        <f t="shared" si="2"/>
        <v>193672.79</v>
      </c>
      <c r="N33" s="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9"/>
      <c r="AO33" s="9"/>
      <c r="AP33" s="9"/>
      <c r="AQ33" s="9"/>
      <c r="AR33" s="9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20"/>
      <c r="CH33" s="21"/>
      <c r="CI33" s="21"/>
      <c r="CJ33" s="21"/>
      <c r="CK33" s="21"/>
      <c r="CL33" s="21"/>
      <c r="CM33" s="21"/>
      <c r="CN33" s="21"/>
      <c r="CO33" s="21"/>
      <c r="CP33" s="22"/>
      <c r="CQ33" s="22"/>
      <c r="CR33" s="22"/>
      <c r="CS33" s="22"/>
      <c r="CT33" s="22"/>
      <c r="CU33" s="22"/>
      <c r="CV33" s="22"/>
      <c r="CW33" s="23"/>
      <c r="CX33" s="24"/>
      <c r="CY33" s="25"/>
      <c r="CZ33" s="25"/>
      <c r="DA33" s="25"/>
      <c r="DB33" s="26"/>
      <c r="DC33" s="9"/>
      <c r="DD33" s="20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3"/>
    </row>
    <row r="34" spans="1:128" s="5" customFormat="1" ht="11.25" x14ac:dyDescent="0.2">
      <c r="A34" s="60" t="s">
        <v>71</v>
      </c>
      <c r="B34" s="15" t="e">
        <f>IF($A34="","",VLOOKUP($A34,'[1]CÓDIGOS YMF'!$J:$R,2,FALSE))</f>
        <v>#N/A</v>
      </c>
      <c r="C34" s="15" t="e">
        <f>IF($A34="","",VLOOKUP($A34,'[1]CÓDIGOS YMF'!$J:$R,3,FALSE))</f>
        <v>#N/A</v>
      </c>
      <c r="D34" s="15" t="e">
        <f>IF($A34="","",VLOOKUP($A34,'[1]CÓDIGOS YMF'!$J:$R,4,FALSE))</f>
        <v>#N/A</v>
      </c>
      <c r="E34" s="15" t="e">
        <f>IF($A34="","",VLOOKUP($A34,'[1]CÓDIGOS YMF'!$J:$R,5,FALSE))</f>
        <v>#N/A</v>
      </c>
      <c r="F34" s="15" t="e">
        <f>IF($A34="","",VLOOKUP($A34,'[1]CÓDIGOS YMF'!$J:$R,6,FALSE))</f>
        <v>#N/A</v>
      </c>
      <c r="G34" s="15" t="e">
        <f>IF($A34="","",VLOOKUP($A34,'[1]CÓDIGOS YMF'!$J:$R,7,FALSE))</f>
        <v>#N/A</v>
      </c>
      <c r="H34" s="15" t="e">
        <f>IF($A34="","",VLOOKUP($A34,'[1]CÓDIGOS YMF'!$J:$R,8,FALSE))</f>
        <v>#N/A</v>
      </c>
      <c r="I34" s="15" t="e">
        <f>IF($A34="","",VLOOKUP($A34,'[1]CÓDIGOS YMF'!$J:$R,9,FALSE))</f>
        <v>#N/A</v>
      </c>
      <c r="J34" s="16">
        <f t="shared" si="0"/>
        <v>45061</v>
      </c>
      <c r="K34" s="17">
        <v>896</v>
      </c>
      <c r="L34" s="18">
        <f t="shared" si="1"/>
        <v>2617.1999089999999</v>
      </c>
      <c r="M34" s="19">
        <f t="shared" si="2"/>
        <v>2345011.12</v>
      </c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9"/>
      <c r="AO34" s="9"/>
      <c r="AP34" s="9"/>
      <c r="AQ34" s="9"/>
      <c r="AR34" s="9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20"/>
      <c r="CH34" s="21"/>
      <c r="CI34" s="21"/>
      <c r="CJ34" s="21"/>
      <c r="CK34" s="21"/>
      <c r="CL34" s="21"/>
      <c r="CM34" s="21"/>
      <c r="CN34" s="21"/>
      <c r="CO34" s="21"/>
      <c r="CP34" s="22"/>
      <c r="CQ34" s="22"/>
      <c r="CR34" s="22"/>
      <c r="CS34" s="22"/>
      <c r="CT34" s="22"/>
      <c r="CU34" s="22"/>
      <c r="CV34" s="22"/>
      <c r="CW34" s="23"/>
      <c r="CX34" s="24"/>
      <c r="CY34" s="25"/>
      <c r="CZ34" s="25"/>
      <c r="DA34" s="25"/>
      <c r="DB34" s="26"/>
      <c r="DC34" s="9"/>
      <c r="DD34" s="20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3"/>
    </row>
    <row r="35" spans="1:128" s="5" customFormat="1" ht="11.25" x14ac:dyDescent="0.2">
      <c r="A35" s="60" t="s">
        <v>72</v>
      </c>
      <c r="B35" s="15" t="e">
        <f>IF($A35="","",VLOOKUP($A35,'[1]CÓDIGOS YMF'!$J:$R,2,FALSE))</f>
        <v>#N/A</v>
      </c>
      <c r="C35" s="15" t="e">
        <f>IF($A35="","",VLOOKUP($A35,'[1]CÓDIGOS YMF'!$J:$R,3,FALSE))</f>
        <v>#N/A</v>
      </c>
      <c r="D35" s="15" t="e">
        <f>IF($A35="","",VLOOKUP($A35,'[1]CÓDIGOS YMF'!$J:$R,4,FALSE))</f>
        <v>#N/A</v>
      </c>
      <c r="E35" s="15" t="e">
        <f>IF($A35="","",VLOOKUP($A35,'[1]CÓDIGOS YMF'!$J:$R,5,FALSE))</f>
        <v>#N/A</v>
      </c>
      <c r="F35" s="15" t="e">
        <f>IF($A35="","",VLOOKUP($A35,'[1]CÓDIGOS YMF'!$J:$R,6,FALSE))</f>
        <v>#N/A</v>
      </c>
      <c r="G35" s="15" t="e">
        <f>IF($A35="","",VLOOKUP($A35,'[1]CÓDIGOS YMF'!$J:$R,7,FALSE))</f>
        <v>#N/A</v>
      </c>
      <c r="H35" s="15" t="e">
        <f>IF($A35="","",VLOOKUP($A35,'[1]CÓDIGOS YMF'!$J:$R,8,FALSE))</f>
        <v>#N/A</v>
      </c>
      <c r="I35" s="15" t="e">
        <f>IF($A35="","",VLOOKUP($A35,'[1]CÓDIGOS YMF'!$J:$R,9,FALSE))</f>
        <v>#N/A</v>
      </c>
      <c r="J35" s="16">
        <f t="shared" si="0"/>
        <v>45061</v>
      </c>
      <c r="K35" s="17">
        <v>403</v>
      </c>
      <c r="L35" s="18">
        <f t="shared" si="1"/>
        <v>2617.1999089999999</v>
      </c>
      <c r="M35" s="19">
        <f t="shared" si="2"/>
        <v>1054731.56</v>
      </c>
      <c r="N35" s="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9"/>
      <c r="AO35" s="9"/>
      <c r="AP35" s="9"/>
      <c r="AQ35" s="9"/>
      <c r="AR35" s="9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20"/>
      <c r="CH35" s="21"/>
      <c r="CI35" s="21"/>
      <c r="CJ35" s="21"/>
      <c r="CK35" s="21"/>
      <c r="CL35" s="21"/>
      <c r="CM35" s="21"/>
      <c r="CN35" s="21"/>
      <c r="CO35" s="21"/>
      <c r="CP35" s="22"/>
      <c r="CQ35" s="22"/>
      <c r="CR35" s="22"/>
      <c r="CS35" s="22"/>
      <c r="CT35" s="22"/>
      <c r="CU35" s="22"/>
      <c r="CV35" s="22"/>
      <c r="CW35" s="23"/>
      <c r="CX35" s="24"/>
      <c r="CY35" s="25"/>
      <c r="CZ35" s="25"/>
      <c r="DA35" s="25"/>
      <c r="DB35" s="26"/>
      <c r="DC35" s="9"/>
      <c r="DD35" s="20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3"/>
    </row>
    <row r="36" spans="1:128" s="5" customFormat="1" ht="11.25" x14ac:dyDescent="0.2">
      <c r="A36" s="6"/>
      <c r="B36" s="6"/>
      <c r="C36" s="6"/>
      <c r="D36" s="6"/>
      <c r="E36" s="7"/>
      <c r="F36" s="7"/>
      <c r="G36" s="7"/>
      <c r="H36" s="7"/>
      <c r="I36" s="7"/>
      <c r="J36" s="7"/>
      <c r="K36" s="31"/>
      <c r="L36" s="7"/>
      <c r="M36" s="7"/>
      <c r="N36" s="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9"/>
      <c r="AO36" s="9"/>
      <c r="AP36" s="9"/>
      <c r="AQ36" s="9"/>
      <c r="AR36" s="9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Y36" s="9"/>
      <c r="CZ36" s="9"/>
      <c r="DA36" s="9"/>
      <c r="DB36" s="9"/>
      <c r="DC36" s="9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</row>
    <row r="37" spans="1:128" s="32" customFormat="1" ht="11.25" x14ac:dyDescent="0.15">
      <c r="A37" s="27"/>
      <c r="B37" s="27"/>
      <c r="C37" s="28"/>
      <c r="D37" s="29"/>
      <c r="E37" s="7"/>
      <c r="F37" s="7"/>
      <c r="G37" s="7"/>
      <c r="H37" s="7"/>
      <c r="I37" s="30"/>
      <c r="J37" s="7"/>
      <c r="K37" s="31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128" s="32" customFormat="1" ht="15.75" x14ac:dyDescent="0.2">
      <c r="A38" s="64" t="s">
        <v>15</v>
      </c>
      <c r="B38" s="65"/>
      <c r="C38" s="33"/>
      <c r="D38" s="34"/>
      <c r="E38" s="8"/>
      <c r="F38" s="8"/>
      <c r="G38" s="8"/>
      <c r="H38" s="8"/>
      <c r="I38" s="3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128" s="32" customFormat="1" ht="12.75" x14ac:dyDescent="0.2">
      <c r="A39" s="41" t="s">
        <v>16</v>
      </c>
      <c r="B39" s="42" t="s">
        <v>73</v>
      </c>
      <c r="C39" s="33" t="s">
        <v>74</v>
      </c>
      <c r="D39" s="34"/>
      <c r="E39" s="8"/>
      <c r="F39" s="8"/>
      <c r="G39" s="8"/>
      <c r="H39" s="8"/>
      <c r="I39" s="3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128" s="32" customFormat="1" ht="12.75" x14ac:dyDescent="0.2">
      <c r="A40" s="41" t="s">
        <v>17</v>
      </c>
      <c r="B40" s="42" t="s">
        <v>39</v>
      </c>
      <c r="C40" s="33"/>
      <c r="D40" s="34"/>
      <c r="E40" s="8"/>
      <c r="F40" s="8"/>
      <c r="G40" s="8"/>
      <c r="H40" s="8"/>
      <c r="I40" s="3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128" s="32" customFormat="1" ht="12.75" x14ac:dyDescent="0.2">
      <c r="A41" s="41" t="s">
        <v>18</v>
      </c>
      <c r="B41" s="42" t="s">
        <v>40</v>
      </c>
      <c r="C41" s="33"/>
      <c r="D41" s="34"/>
      <c r="E41" s="8"/>
      <c r="F41" s="8"/>
      <c r="G41" s="8"/>
      <c r="H41" s="8"/>
      <c r="I41" s="3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128" s="32" customFormat="1" ht="12.75" x14ac:dyDescent="0.2">
      <c r="A42" s="41" t="s">
        <v>19</v>
      </c>
      <c r="B42" s="42" t="s">
        <v>75</v>
      </c>
      <c r="C42" s="33" t="s">
        <v>20</v>
      </c>
      <c r="D42" s="34"/>
      <c r="E42" s="8"/>
      <c r="F42" s="8"/>
      <c r="G42" s="8"/>
      <c r="H42" s="8"/>
      <c r="I42" s="3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128" s="32" customFormat="1" ht="12.75" x14ac:dyDescent="0.2">
      <c r="A43" s="43" t="s">
        <v>21</v>
      </c>
      <c r="B43" s="44"/>
      <c r="C43" s="33"/>
      <c r="D43" s="34"/>
      <c r="E43" s="8"/>
      <c r="F43" s="8"/>
      <c r="G43" s="8"/>
      <c r="H43" s="8"/>
      <c r="I43" s="3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128" s="32" customFormat="1" ht="12.75" x14ac:dyDescent="0.2">
      <c r="A44" s="41" t="s">
        <v>22</v>
      </c>
      <c r="B44" s="45">
        <v>42152</v>
      </c>
      <c r="C44" s="33"/>
      <c r="D44" s="34"/>
      <c r="E44" s="8"/>
      <c r="F44" s="8"/>
      <c r="G44" s="8"/>
      <c r="H44" s="8"/>
      <c r="I44" s="3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128" s="32" customFormat="1" ht="12.75" x14ac:dyDescent="0.2">
      <c r="A45" s="41" t="s">
        <v>23</v>
      </c>
      <c r="B45" s="45">
        <v>42153</v>
      </c>
      <c r="C45" s="36"/>
      <c r="D45" s="34"/>
      <c r="E45" s="8"/>
      <c r="F45" s="8"/>
      <c r="G45" s="8"/>
      <c r="H45" s="8"/>
      <c r="I45" s="3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128" s="32" customFormat="1" ht="12.75" x14ac:dyDescent="0.2">
      <c r="A46" s="41" t="s">
        <v>24</v>
      </c>
      <c r="B46" s="45">
        <v>45061</v>
      </c>
      <c r="C46" s="37"/>
      <c r="D46" s="34"/>
      <c r="E46" s="8"/>
      <c r="F46" s="8"/>
      <c r="G46" s="8"/>
      <c r="H46" s="8"/>
      <c r="I46" s="3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128" s="32" customFormat="1" ht="12.75" x14ac:dyDescent="0.2">
      <c r="A47" s="41" t="s">
        <v>25</v>
      </c>
      <c r="B47" s="45">
        <v>36722</v>
      </c>
      <c r="C47" s="37"/>
      <c r="D47" s="34"/>
      <c r="E47" s="8"/>
      <c r="F47" s="8"/>
      <c r="G47" s="8"/>
      <c r="H47" s="8"/>
      <c r="I47" s="3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128" s="32" customFormat="1" ht="12.75" x14ac:dyDescent="0.2">
      <c r="A48" s="41" t="s">
        <v>26</v>
      </c>
      <c r="B48" s="46">
        <v>2617.1999089999999</v>
      </c>
      <c r="C48" s="37"/>
      <c r="D48" s="34"/>
      <c r="E48" s="8"/>
      <c r="F48" s="8"/>
      <c r="G48" s="8"/>
      <c r="H48" s="8"/>
      <c r="I48" s="3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s="32" customFormat="1" ht="12.75" x14ac:dyDescent="0.2">
      <c r="A49" s="41" t="s">
        <v>27</v>
      </c>
      <c r="B49" s="47">
        <v>6.1899999999999997E-2</v>
      </c>
      <c r="C49" s="37"/>
      <c r="D49" s="34"/>
      <c r="E49" s="8"/>
      <c r="F49" s="8"/>
      <c r="G49" s="8"/>
      <c r="H49" s="8"/>
      <c r="I49" s="3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s="32" customFormat="1" ht="12.75" x14ac:dyDescent="0.2">
      <c r="A50" s="48" t="s">
        <v>28</v>
      </c>
      <c r="B50" s="49">
        <v>10000</v>
      </c>
      <c r="C50" s="57"/>
      <c r="D50" s="34"/>
      <c r="E50" s="8"/>
      <c r="F50" s="8"/>
      <c r="G50" s="8"/>
      <c r="H50" s="8"/>
      <c r="I50" s="3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s="32" customFormat="1" ht="12.75" x14ac:dyDescent="0.2">
      <c r="A51" s="48" t="s">
        <v>29</v>
      </c>
      <c r="B51" s="50">
        <f>ROUND(B50*B48,2)</f>
        <v>26171999.09</v>
      </c>
      <c r="C51" s="33"/>
      <c r="D51" s="34"/>
      <c r="E51" s="8"/>
      <c r="F51" s="8"/>
      <c r="G51" s="8"/>
      <c r="H51" s="8"/>
      <c r="I51" s="3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s="32" customFormat="1" ht="12.75" x14ac:dyDescent="0.2">
      <c r="A52" s="41" t="s">
        <v>30</v>
      </c>
      <c r="B52" s="51" t="s">
        <v>41</v>
      </c>
      <c r="C52" s="38"/>
      <c r="D52" s="34"/>
      <c r="E52" s="8"/>
      <c r="F52" s="8"/>
      <c r="G52" s="8"/>
      <c r="H52" s="8"/>
      <c r="I52" s="3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s="32" customFormat="1" ht="12.75" x14ac:dyDescent="0.2">
      <c r="A53" s="41" t="s">
        <v>31</v>
      </c>
      <c r="B53" s="51" t="s">
        <v>42</v>
      </c>
      <c r="C53" s="38"/>
      <c r="D53" s="34"/>
      <c r="E53" s="8"/>
      <c r="F53" s="8"/>
      <c r="G53" s="8"/>
      <c r="H53" s="8"/>
      <c r="I53" s="3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s="32" customFormat="1" ht="12.75" x14ac:dyDescent="0.2">
      <c r="A54" s="41" t="s">
        <v>32</v>
      </c>
      <c r="B54" s="52" t="s">
        <v>43</v>
      </c>
      <c r="C54" s="38"/>
      <c r="D54" s="34" t="s">
        <v>33</v>
      </c>
      <c r="E54" s="8"/>
      <c r="F54" s="8"/>
      <c r="G54" s="8"/>
      <c r="H54" s="8"/>
      <c r="I54" s="3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s="32" customFormat="1" ht="12.75" x14ac:dyDescent="0.2">
      <c r="A55" s="41" t="s">
        <v>34</v>
      </c>
      <c r="B55" s="52"/>
      <c r="C55" s="38"/>
      <c r="D55" s="34"/>
      <c r="E55" s="8"/>
      <c r="F55" s="8"/>
      <c r="G55" s="8"/>
      <c r="H55" s="8"/>
      <c r="I55" s="3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s="32" customFormat="1" ht="12.75" x14ac:dyDescent="0.2">
      <c r="A56" s="53" t="str">
        <f>IF(B39="LF","SUBORDINADA?",IF(B39="LFTS","SUBORDINADA?",""))</f>
        <v/>
      </c>
      <c r="B56" s="54"/>
      <c r="C56" s="38"/>
      <c r="D56" s="34"/>
      <c r="E56" s="8"/>
      <c r="F56" s="8"/>
      <c r="G56" s="8"/>
      <c r="H56" s="8"/>
      <c r="I56" s="3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s="32" customFormat="1" ht="12.75" x14ac:dyDescent="0.2">
      <c r="A57" s="55" t="s">
        <v>35</v>
      </c>
      <c r="B57" s="55"/>
      <c r="C57" s="38"/>
      <c r="D57" s="34"/>
      <c r="E57" s="8"/>
      <c r="F57" s="8"/>
      <c r="G57" s="8"/>
      <c r="H57" s="8"/>
      <c r="I57" s="3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s="32" customFormat="1" ht="12.75" x14ac:dyDescent="0.2">
      <c r="A58" s="55" t="s">
        <v>36</v>
      </c>
      <c r="B58" s="56"/>
      <c r="C58" s="38"/>
      <c r="D58" s="34"/>
      <c r="E58" s="8"/>
      <c r="F58" s="8"/>
      <c r="G58" s="8"/>
      <c r="H58" s="8"/>
      <c r="I58" s="3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s="32" customFormat="1" ht="11.25" x14ac:dyDescent="0.15">
      <c r="C59" s="38"/>
      <c r="D59" s="34"/>
      <c r="E59" s="8"/>
      <c r="F59" s="8"/>
      <c r="G59" s="8"/>
      <c r="H59" s="8"/>
      <c r="I59" s="3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s="32" customFormat="1" ht="11.25" x14ac:dyDescent="0.15">
      <c r="A60" s="61" t="s">
        <v>37</v>
      </c>
      <c r="B60" s="61"/>
      <c r="C60" s="38"/>
      <c r="D60" s="34"/>
      <c r="E60" s="8"/>
      <c r="F60" s="8"/>
      <c r="G60" s="8"/>
      <c r="H60" s="8"/>
      <c r="I60" s="3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s="32" customFormat="1" ht="11.25" x14ac:dyDescent="0.15">
      <c r="A61" s="39" t="s">
        <v>38</v>
      </c>
      <c r="B61" s="40"/>
      <c r="C61" s="38"/>
      <c r="D61" s="34"/>
      <c r="E61" s="8"/>
      <c r="F61" s="8"/>
      <c r="G61" s="8"/>
      <c r="H61" s="8"/>
      <c r="I61" s="3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</sheetData>
  <mergeCells count="13">
    <mergeCell ref="M4:M5"/>
    <mergeCell ref="A38:B38"/>
    <mergeCell ref="A4:A5"/>
    <mergeCell ref="B4:B5"/>
    <mergeCell ref="C4:C5"/>
    <mergeCell ref="D4:D5"/>
    <mergeCell ref="E4:G4"/>
    <mergeCell ref="H4:H5"/>
    <mergeCell ref="A60:B60"/>
    <mergeCell ref="I4:I5"/>
    <mergeCell ref="J4:J5"/>
    <mergeCell ref="K4:K5"/>
    <mergeCell ref="L4:L5"/>
  </mergeCells>
  <conditionalFormatting sqref="E3:AM3 E36:AM36 E6:J35 L6:AM35">
    <cfRule type="cellIs" dxfId="6" priority="8" stopIfTrue="1" operator="equal">
      <formula>"X"</formula>
    </cfRule>
    <cfRule type="cellIs" dxfId="5" priority="9" stopIfTrue="1" operator="equal">
      <formula>"N"</formula>
    </cfRule>
  </conditionalFormatting>
  <conditionalFormatting sqref="E16:I28">
    <cfRule type="cellIs" dxfId="4" priority="6" stopIfTrue="1" operator="equal">
      <formula>"X"</formula>
    </cfRule>
    <cfRule type="cellIs" dxfId="3" priority="7" stopIfTrue="1" operator="equal">
      <formula>"N"</formula>
    </cfRule>
  </conditionalFormatting>
  <conditionalFormatting sqref="M6:M35">
    <cfRule type="cellIs" dxfId="2" priority="5" stopIfTrue="1" operator="lessThanOrEqual">
      <formula>0</formula>
    </cfRule>
  </conditionalFormatting>
  <conditionalFormatting sqref="K6:K35">
    <cfRule type="cellIs" dxfId="1" priority="1" stopIfTrue="1" operator="equal">
      <formula>"X"</formula>
    </cfRule>
    <cfRule type="cellIs" dxfId="0" priority="2" stopIfTrue="1" operator="equal">
      <formula>"N"</formula>
    </cfRule>
  </conditionalFormatting>
  <dataValidations count="7">
    <dataValidation type="list" allowBlank="1" showInputMessage="1" showErrorMessage="1" errorTitle="ENTRADA INVÁLIDA" error="PERMITIDO SOMENTE INSERÇÃO DE DADOS CADASTRADOS, PARA ATIVO NOVO, CONTATE O PI." promptTitle="ATIVO" sqref="B39">
      <formula1>ATIVO</formula1>
    </dataValidation>
    <dataValidation type="list" allowBlank="1" showInputMessage="1" showErrorMessage="1" sqref="A6:A35">
      <formula1>FUNDOS</formula1>
    </dataValidation>
    <dataValidation type="list" allowBlank="1" showInputMessage="1" showErrorMessage="1" sqref="B52">
      <formula1>INDEXADOR</formula1>
    </dataValidation>
    <dataValidation type="list" allowBlank="1" showInputMessage="1" showErrorMessage="1" sqref="B40">
      <formula1>TIPO_TIT</formula1>
    </dataValidation>
    <dataValidation type="list" allowBlank="1" showInputMessage="1" showErrorMessage="1" sqref="B41">
      <formula1>COMPRA_VENDA</formula1>
    </dataValidation>
    <dataValidation type="list" allowBlank="1" showInputMessage="1" showErrorMessage="1" sqref="B56">
      <formula1>SUBORD</formula1>
    </dataValidation>
    <dataValidation type="list" allowBlank="1" showInputMessage="1" showErrorMessage="1" sqref="B42 B53">
      <formula1>EMISSORES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f00031</dc:creator>
  <cp:lastModifiedBy>HDFCESP01</cp:lastModifiedBy>
  <dcterms:created xsi:type="dcterms:W3CDTF">2014-03-10T15:06:51Z</dcterms:created>
  <dcterms:modified xsi:type="dcterms:W3CDTF">2015-07-23T20:00:04Z</dcterms:modified>
</cp:coreProperties>
</file>