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mbatovydmsa.sharepoint.com/sites/DMSA-AssetPerformanceExcellence/Shared Documents/Strategy and Standardization/3. Improvement Projects/9. Smart Production Plan/SPP development/"/>
    </mc:Choice>
  </mc:AlternateContent>
  <xr:revisionPtr revIDLastSave="541" documentId="13_ncr:1_{A873E9F8-3A91-4426-9EE4-F1BF49CF9143}" xr6:coauthVersionLast="47" xr6:coauthVersionMax="47" xr10:uidLastSave="{12485578-5F9E-49BC-90DD-BF9672797BFF}"/>
  <bookViews>
    <workbookView xWindow="28680" yWindow="-120" windowWidth="29040" windowHeight="15840" activeTab="3" xr2:uid="{156AD263-53C7-4617-93A9-D9B8755B4BD5}"/>
  </bookViews>
  <sheets>
    <sheet name="Inputs" sheetId="3" r:id="rId1"/>
    <sheet name="Mine Plan" sheetId="6" r:id="rId2"/>
    <sheet name="Shutdown Calendar" sheetId="1" r:id="rId3"/>
    <sheet name="Reagent Forecast" sheetId="5" r:id="rId4"/>
    <sheet name="Assumptions" sheetId="2" r:id="rId5"/>
    <sheet name="Lookup" sheetId="4" r:id="rId6"/>
  </sheets>
  <definedNames>
    <definedName name="_xlnm._FilterDatabase" localSheetId="2" hidden="1">'Shutdown Calendar'!$A$1:$I$38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2" i="3" l="1"/>
  <c r="B67" i="3"/>
  <c r="B66" i="3"/>
  <c r="B65" i="3"/>
  <c r="B64" i="3"/>
  <c r="B62" i="3"/>
  <c r="B9" i="3"/>
  <c r="X2" i="2"/>
  <c r="W2" i="2" l="1"/>
  <c r="V2" i="2"/>
  <c r="U2" i="2"/>
  <c r="T2" i="2"/>
  <c r="S2" i="2"/>
  <c r="R2" i="2"/>
  <c r="Q2" i="2"/>
  <c r="P2" i="2"/>
  <c r="O2" i="2"/>
  <c r="N2" i="2"/>
  <c r="M2" i="2"/>
  <c r="L2" i="2" l="1"/>
  <c r="K2" i="2"/>
  <c r="J2" i="2"/>
  <c r="I2" i="2"/>
  <c r="H1" i="2"/>
  <c r="H2" i="2"/>
  <c r="G2" i="2"/>
  <c r="F2" i="2"/>
  <c r="E2" i="2" l="1"/>
  <c r="D2" i="2"/>
  <c r="C2" i="2"/>
  <c r="B2" i="2"/>
  <c r="A2" i="2"/>
</calcChain>
</file>

<file path=xl/sharedStrings.xml><?xml version="1.0" encoding="utf-8"?>
<sst xmlns="http://schemas.openxmlformats.org/spreadsheetml/2006/main" count="350" uniqueCount="276">
  <si>
    <t>SD description</t>
  </si>
  <si>
    <t>Shutdown number</t>
  </si>
  <si>
    <t>Event type</t>
  </si>
  <si>
    <t>Event subtype</t>
  </si>
  <si>
    <t>TPSD</t>
  </si>
  <si>
    <t>BCO - 6900 Kiln</t>
  </si>
  <si>
    <t>Ball Mill - Full Relining</t>
  </si>
  <si>
    <t>BCO - 6900 Ball-Mill</t>
  </si>
  <si>
    <t>Ball-Mill Turnaround</t>
  </si>
  <si>
    <t>Ball Mill - Partial Relining</t>
  </si>
  <si>
    <t>UTI - 7400 Boilers</t>
  </si>
  <si>
    <t>Requalification</t>
  </si>
  <si>
    <t>Boiler 3 - ESP &amp; Furnace</t>
  </si>
  <si>
    <t>74BO03-002</t>
  </si>
  <si>
    <t>ESP &amp; Furnace</t>
  </si>
  <si>
    <t>UTI - 6700 SAPs</t>
  </si>
  <si>
    <t>SAP Turnaround</t>
  </si>
  <si>
    <t>HPAL 2 - Turnaround</t>
  </si>
  <si>
    <t>PAL - 3200 HPALs</t>
  </si>
  <si>
    <t>HPAL Turnaround</t>
  </si>
  <si>
    <t>HPAL 4 - Turnaround</t>
  </si>
  <si>
    <t>PAL - 3300 CCDs</t>
  </si>
  <si>
    <t>CCDs Turnaround</t>
  </si>
  <si>
    <t xml:space="preserve">   3500 Train 1 - Reactor Swap</t>
  </si>
  <si>
    <t>PAL - 3500 Reactor Swaps</t>
  </si>
  <si>
    <t>Reactor Swap</t>
  </si>
  <si>
    <t xml:space="preserve">   3500 Train 2 - Reactor Swap</t>
  </si>
  <si>
    <t>REF - 43/4600 Autoclaves</t>
  </si>
  <si>
    <t>Refinery Autoclaves Turnaround</t>
  </si>
  <si>
    <t>43-AU-06 - Inspection</t>
  </si>
  <si>
    <t>44-FR-01 - Turnaround</t>
  </si>
  <si>
    <t>REF - 44/4700 Furnaces</t>
  </si>
  <si>
    <t>Refinery Furnace Turnaround</t>
  </si>
  <si>
    <t>44-FR-02 - Turnaround</t>
  </si>
  <si>
    <t>47-FR-01 - Turnaround</t>
  </si>
  <si>
    <t>Start date</t>
  </si>
  <si>
    <t>End date</t>
  </si>
  <si>
    <t>End date of simulation</t>
  </si>
  <si>
    <t>Start date of simulation</t>
  </si>
  <si>
    <t>Hours loss of TPSD RD / RU</t>
  </si>
  <si>
    <t>HPAL External Downtime Factor</t>
  </si>
  <si>
    <t>HPAL Internal Downtime Factor</t>
  </si>
  <si>
    <t>Hours loss of TPSD RD / RU (per Autoclave)</t>
  </si>
  <si>
    <t>Standby Autoclaves</t>
  </si>
  <si>
    <t>PAL Feed Calculation Method</t>
  </si>
  <si>
    <t>PAL Feed Method</t>
  </si>
  <si>
    <t>Based on productivity</t>
  </si>
  <si>
    <t>Based on imposed daily rate</t>
  </si>
  <si>
    <t>Autoclave Rates</t>
  </si>
  <si>
    <t>AC rates during 3500 maintenance</t>
  </si>
  <si>
    <t>AC rates during 3100 maintenance</t>
  </si>
  <si>
    <t>Internal Productivity Factor</t>
  </si>
  <si>
    <t>Other External Productivity losses</t>
  </si>
  <si>
    <t>Reagent</t>
  </si>
  <si>
    <t>Reagents</t>
  </si>
  <si>
    <t>Extra H2S from NaSH (t/day)</t>
  </si>
  <si>
    <t>6400 Capacity</t>
  </si>
  <si>
    <t>H2S Capacity per Train (t/day)</t>
  </si>
  <si>
    <t>Mining</t>
  </si>
  <si>
    <t>PAL Ni Recovery</t>
  </si>
  <si>
    <t>PAL Co Recovery</t>
  </si>
  <si>
    <t>Ni in PAL Feed (%)</t>
  </si>
  <si>
    <t>Co in PAL Feed (%)</t>
  </si>
  <si>
    <t>Fe in PAL Feed (%)</t>
  </si>
  <si>
    <t>Al in PAL Feed (%)</t>
  </si>
  <si>
    <t>Mg in PAL Feed (%)</t>
  </si>
  <si>
    <t>Si in PAL Feed (%)</t>
  </si>
  <si>
    <t>Mn in PAL Feed (%)</t>
  </si>
  <si>
    <t>C in PAL Feed (%)</t>
  </si>
  <si>
    <t>Cr in PAL Feed (%)</t>
  </si>
  <si>
    <t>Mn:C in PAL Feed (#)</t>
  </si>
  <si>
    <t>Zn (%)</t>
  </si>
  <si>
    <t>Cu (%)</t>
  </si>
  <si>
    <t>ZnCu (#)</t>
  </si>
  <si>
    <t>Settling (#)</t>
  </si>
  <si>
    <t>Acid ratio (kg/t)</t>
  </si>
  <si>
    <t>Flocculant - 3100</t>
  </si>
  <si>
    <t>H2S for RL reduction (g/t)</t>
  </si>
  <si>
    <t>H2S for Refinery (t/t)</t>
  </si>
  <si>
    <t>MWNi</t>
  </si>
  <si>
    <t>MWCo</t>
  </si>
  <si>
    <t>MWH2S</t>
  </si>
  <si>
    <t>H2S for MXS Precipitation (3500 H2S Utilization)</t>
  </si>
  <si>
    <t>Start acid inventory (t)</t>
  </si>
  <si>
    <t>SAP Rate (tph)</t>
  </si>
  <si>
    <t>Value</t>
  </si>
  <si>
    <t>Assumption</t>
  </si>
  <si>
    <t>Sulphuric acid - Demin plant (t/t)</t>
  </si>
  <si>
    <t>Sulphuric acid - Ferric (t/t)</t>
  </si>
  <si>
    <t>Acid min inventory (t)</t>
  </si>
  <si>
    <t>Acid max inventory (t)</t>
  </si>
  <si>
    <t>PAL feed imposed rate</t>
  </si>
  <si>
    <t>Mine Plan</t>
  </si>
  <si>
    <t>PAL Feed (t/d)</t>
  </si>
  <si>
    <t>REF Recovery % Ni</t>
  </si>
  <si>
    <t>REF Recovery % Co</t>
  </si>
  <si>
    <t>47FR01-001 Shutdown</t>
  </si>
  <si>
    <t>HPAL 5 - Turnaround</t>
  </si>
  <si>
    <t>32AU05-001 Shutdown</t>
  </si>
  <si>
    <t>43-AU-05 - Inspection</t>
  </si>
  <si>
    <t>43AU05-001 Shutdown</t>
  </si>
  <si>
    <t>74BO03-002 Shutdown</t>
  </si>
  <si>
    <t>43AU06-002 Shutdown</t>
  </si>
  <si>
    <t>STG 1 - 25.000 hrs Inspection</t>
  </si>
  <si>
    <t>74ST01-001 Shutdown</t>
  </si>
  <si>
    <t>UTI - 7400 STGs</t>
  </si>
  <si>
    <t>CCD 2 - Complete Turnaround</t>
  </si>
  <si>
    <t>33TH02-001 Shutdown</t>
  </si>
  <si>
    <t>HPAL 1 - Turnaround</t>
  </si>
  <si>
    <t>32AU01-002 Shutdown</t>
  </si>
  <si>
    <t>44FR02-002 Shutdown</t>
  </si>
  <si>
    <t>STG 3 - 37.500 hrs Inspection</t>
  </si>
  <si>
    <t>74ST03-002 Shutdown</t>
  </si>
  <si>
    <t>69ML01-004 Shutdown</t>
  </si>
  <si>
    <t>43-AU-02 - Inspection</t>
  </si>
  <si>
    <t>43AU02-002 Shutdown</t>
  </si>
  <si>
    <t>Boiler 2 - ESP &amp; Furnace</t>
  </si>
  <si>
    <t>74BO02-002 Shutdown</t>
  </si>
  <si>
    <t>46-AU-01 - Inspection</t>
  </si>
  <si>
    <t>46AU01-001 Shutdown</t>
  </si>
  <si>
    <t>35-VE-12-004 Shutdown</t>
  </si>
  <si>
    <t>35-VE-22-005 Shutdown</t>
  </si>
  <si>
    <t>43-AU-03 - Requalification</t>
  </si>
  <si>
    <t>43AU03-002 Shutdown</t>
  </si>
  <si>
    <t>HPAL 3 - Turnaround</t>
  </si>
  <si>
    <t>32AU03-001 Shutdown</t>
  </si>
  <si>
    <t>Kiln - Hot Shutdown</t>
  </si>
  <si>
    <t>69FR01-003 Shutdown</t>
  </si>
  <si>
    <t>46-AU-03 - Requalification</t>
  </si>
  <si>
    <t>46AU03-001 Shutdown</t>
  </si>
  <si>
    <t>43-AU-07 - Inspection</t>
  </si>
  <si>
    <t>43AU07-002 Shutdown</t>
  </si>
  <si>
    <t>32AU04-002 Shutdown</t>
  </si>
  <si>
    <t>44FR01-002 Shutdown</t>
  </si>
  <si>
    <t>STG 2 - 37.500 hrs Inspection</t>
  </si>
  <si>
    <t>74ST02-002 Shutdown</t>
  </si>
  <si>
    <t>43-AU-04 - Inspection</t>
  </si>
  <si>
    <t>43AU04-002 Shutdown</t>
  </si>
  <si>
    <t>PPSD-2 2026</t>
  </si>
  <si>
    <t>PPSD-002 Shutdown</t>
  </si>
  <si>
    <t>Boiler 3 - Requalification</t>
  </si>
  <si>
    <t>74BO03-003 Shutdown</t>
  </si>
  <si>
    <t>69ML01-005 Shutdown</t>
  </si>
  <si>
    <t>35-VE-12-005 Shutdown</t>
  </si>
  <si>
    <t>3500 Thickener 01 - Turnaround</t>
  </si>
  <si>
    <t>35TH01-001 Shutdown</t>
  </si>
  <si>
    <t>PAL - 3500 Thickeners</t>
  </si>
  <si>
    <t>3400 Thickener 01 - Turnaround</t>
  </si>
  <si>
    <t>34TH01-001 Shutdown</t>
  </si>
  <si>
    <t>PAL - 3400 Thickeners</t>
  </si>
  <si>
    <t>43-AU-01 - Requalification</t>
  </si>
  <si>
    <t>43AU01-002 Shutdown</t>
  </si>
  <si>
    <t>SAP 1 Turnaround 2026</t>
  </si>
  <si>
    <t>26-31 Shutdown</t>
  </si>
  <si>
    <t>35-VE-22-006 Shutdown</t>
  </si>
  <si>
    <t>32AU02-002 Shutdown</t>
  </si>
  <si>
    <t>CCD 6 - Complete Turnaround</t>
  </si>
  <si>
    <t>33TH06-001 Shutdown</t>
  </si>
  <si>
    <t>Kiln - Hot Turnaround</t>
  </si>
  <si>
    <t>69FR01-005 Shutdown</t>
  </si>
  <si>
    <t>Duration</t>
  </si>
  <si>
    <t>Predecessor</t>
  </si>
  <si>
    <t>Event ID</t>
  </si>
  <si>
    <t>47FR01-001</t>
  </si>
  <si>
    <t>25-53A Preworks</t>
  </si>
  <si>
    <t>32AU05-001</t>
  </si>
  <si>
    <t>32AU05-001 Preworks</t>
  </si>
  <si>
    <t>43AU05-001</t>
  </si>
  <si>
    <t>43AU06-002 Preworks</t>
  </si>
  <si>
    <t>74BO03-002 Preworks</t>
  </si>
  <si>
    <t>43AU06-002</t>
  </si>
  <si>
    <t>43AU07-002 Preworks</t>
  </si>
  <si>
    <t>74ST01-001</t>
  </si>
  <si>
    <t>74ST01-001 Preworks</t>
  </si>
  <si>
    <t>Inspection - 12 500h</t>
  </si>
  <si>
    <t>33TH02-001</t>
  </si>
  <si>
    <t>33TH02-001 Preworks</t>
  </si>
  <si>
    <t>32AU01-002</t>
  </si>
  <si>
    <t>32AU01-002 Preworks</t>
  </si>
  <si>
    <t>44FR02-002</t>
  </si>
  <si>
    <t>25-52B Preworks</t>
  </si>
  <si>
    <t>74ST03-002</t>
  </si>
  <si>
    <t>74ST03-002 Preworks</t>
  </si>
  <si>
    <t>69ML01-004</t>
  </si>
  <si>
    <t>69ML01-004 Preworks</t>
  </si>
  <si>
    <t>43AU02-002</t>
  </si>
  <si>
    <t>43AU02-003 Preworks</t>
  </si>
  <si>
    <t>74BO02-002</t>
  </si>
  <si>
    <t>74BO02-001 Preworks</t>
  </si>
  <si>
    <t>46AU01-001</t>
  </si>
  <si>
    <t>46AU03-001 Preworks</t>
  </si>
  <si>
    <t>35-VE-12-004</t>
  </si>
  <si>
    <t>35-VE-22-005</t>
  </si>
  <si>
    <t>43AU03-002</t>
  </si>
  <si>
    <t>43AU03-002 Preworks</t>
  </si>
  <si>
    <t>32AU03-001</t>
  </si>
  <si>
    <t>32AU03-001 Preworks</t>
  </si>
  <si>
    <t>69FR01-003</t>
  </si>
  <si>
    <t>69FR01-003 Preworks</t>
  </si>
  <si>
    <t>Kiln Hot Shutdown</t>
  </si>
  <si>
    <t>46AU03-001</t>
  </si>
  <si>
    <t>46AU01-001 Preworks</t>
  </si>
  <si>
    <t>43AU07-002</t>
  </si>
  <si>
    <t>43AU07-003 Preworks</t>
  </si>
  <si>
    <t>32AU04-002</t>
  </si>
  <si>
    <t>32AU04-002 Preworks</t>
  </si>
  <si>
    <t>44FR01-002</t>
  </si>
  <si>
    <t>44FR01-002 Preworks</t>
  </si>
  <si>
    <t>74ST02-002</t>
  </si>
  <si>
    <t>74ST02-002 Preworks</t>
  </si>
  <si>
    <t>43AU04-002</t>
  </si>
  <si>
    <t>43AU04-001 Preworks</t>
  </si>
  <si>
    <t>PPSD-002</t>
  </si>
  <si>
    <t>PPSD</t>
  </si>
  <si>
    <t>74BO03-003</t>
  </si>
  <si>
    <t>74BO03-003 Preworks</t>
  </si>
  <si>
    <t>69ML01-005</t>
  </si>
  <si>
    <t>69ML01-005 Preworks</t>
  </si>
  <si>
    <t>35-VE-12-005</t>
  </si>
  <si>
    <t>34TH01-001</t>
  </si>
  <si>
    <t>34TH01-001 Preworks</t>
  </si>
  <si>
    <t>3400 Thickeners Turnaround</t>
  </si>
  <si>
    <t>35TH01-001</t>
  </si>
  <si>
    <t>35TH01-001 Preworks</t>
  </si>
  <si>
    <t>3500 Thickeners Turnaround</t>
  </si>
  <si>
    <t>43AU01-002</t>
  </si>
  <si>
    <t>43AU01-004 Preworks</t>
  </si>
  <si>
    <t>26-31</t>
  </si>
  <si>
    <t>26-31 Preworks</t>
  </si>
  <si>
    <t>35-VE-22-006</t>
  </si>
  <si>
    <t>32AU02-002</t>
  </si>
  <si>
    <t>32AU02-002 Preworks</t>
  </si>
  <si>
    <t>33TH06-001</t>
  </si>
  <si>
    <t>33TH06-002 Preworks</t>
  </si>
  <si>
    <t>69FR01-005</t>
  </si>
  <si>
    <t>69FR01-005 Preworks</t>
  </si>
  <si>
    <t>Rate of Nickel Furnace (t/d)</t>
  </si>
  <si>
    <t>Rate of Ni Pack (t/d)</t>
  </si>
  <si>
    <t>Rate of Co Pack (t/d)</t>
  </si>
  <si>
    <t>Rate of Cobalt Furnace (t/d)</t>
  </si>
  <si>
    <t>AmSul Ratio (based on Ni + Co)</t>
  </si>
  <si>
    <t>Solids Feed (%)</t>
  </si>
  <si>
    <t>HPAL Ni extraction (%)</t>
  </si>
  <si>
    <t>Sulphuric acid - Refinery SX (t/t)</t>
  </si>
  <si>
    <t>MOL Ratio</t>
  </si>
  <si>
    <t>Limestone required for MOL</t>
  </si>
  <si>
    <t>Coal to Lime Plant (t/t)</t>
  </si>
  <si>
    <t>Steam required for autoclaves (t/h)</t>
  </si>
  <si>
    <t>Steam to produce electricity (t/MWh)</t>
  </si>
  <si>
    <t>Steam to acid plant (t/t)</t>
  </si>
  <si>
    <t>Coal to power plant (t/t)</t>
  </si>
  <si>
    <t>Sulphur for H2S (t/t)</t>
  </si>
  <si>
    <t>Sulphur for H2SO4 (t/t)</t>
  </si>
  <si>
    <t>Sulphur for ore (kg/t)</t>
  </si>
  <si>
    <t>Naphtha minimum load at 40% capacity (t/h)</t>
  </si>
  <si>
    <t>Hydrogen for H2S (t/t)</t>
  </si>
  <si>
    <t>Hydrogen for Ni reduction and sintering (t/t)</t>
  </si>
  <si>
    <t>Hydrogen for Co reduction and sintering (t/t)</t>
  </si>
  <si>
    <t>Naphtha for Hydrogen (t/t)</t>
  </si>
  <si>
    <t>Ammonia - Utilities 6300 startup (t)</t>
  </si>
  <si>
    <t>Ammonia - Refinery 3900 (t/t)</t>
  </si>
  <si>
    <t>Ammonia - Refinery 4300 (t/t)</t>
  </si>
  <si>
    <t>Ammonia - Refinery 4500 (t/t)</t>
  </si>
  <si>
    <t>Ni in Mixed Sulphide</t>
  </si>
  <si>
    <t>Co in Mixed Sulphide</t>
  </si>
  <si>
    <t>LPG for acid plant startup (t)</t>
  </si>
  <si>
    <t>LPG for unplanned acid plant startups (t)</t>
  </si>
  <si>
    <t>LPG for H2S/H2 plant flare (t)</t>
  </si>
  <si>
    <t>LPG for sulphide area flare (t)</t>
  </si>
  <si>
    <t>LPG for refinery flare (t)</t>
  </si>
  <si>
    <t>LPG for ammonia flare (t)</t>
  </si>
  <si>
    <t>LPG for nickel furnace (t/t)</t>
  </si>
  <si>
    <t>LPG for cobalt furnace (t/t)</t>
  </si>
  <si>
    <t>Caustic Soda - 50 wt% basis - 4800 (t/t)</t>
  </si>
  <si>
    <t>Caustic Soda - 50 wt% basis - 3500 (t/t)</t>
  </si>
  <si>
    <t>Caustic Soda - 50 wt% basis - Demin water 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</si>
</sst>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%"/>
    <numFmt numFmtId="165" formatCode="[$-409]mmm\-yy;@"/>
    <numFmt numFmtId="166" formatCode="0.0"/>
    <numFmt numFmtId="167" formatCode="_(* #,##0_);_(* \(#,##0\);_(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rgb="FFFFFFFF"/>
      <name val="Calibri"/>
      <family val="2"/>
    </font>
    <font>
      <sz val="10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95959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9" fontId="0" fillId="0" borderId="0" xfId="0" applyNumberFormat="1"/>
    <xf numFmtId="165" fontId="2" fillId="2" borderId="1" xfId="0" applyNumberFormat="1" applyFont="1" applyFill="1" applyBorder="1" applyAlignment="1">
      <alignment horizontal="center" vertical="center"/>
    </xf>
    <xf numFmtId="166" fontId="0" fillId="0" borderId="0" xfId="0" applyNumberFormat="1"/>
    <xf numFmtId="10" fontId="0" fillId="0" borderId="0" xfId="0" applyNumberFormat="1"/>
    <xf numFmtId="0" fontId="3" fillId="0" borderId="0" xfId="0" applyFont="1" applyAlignment="1">
      <alignment horizontal="left" vertical="center"/>
    </xf>
    <xf numFmtId="167" fontId="0" fillId="0" borderId="0" xfId="3" applyNumberFormat="1" applyFont="1"/>
    <xf numFmtId="167" fontId="0" fillId="0" borderId="0" xfId="3" quotePrefix="1" applyNumberFormat="1" applyFont="1"/>
    <xf numFmtId="0" fontId="0" fillId="0" borderId="2" xfId="0" applyBorder="1"/>
    <xf numFmtId="14" fontId="0" fillId="0" borderId="2" xfId="0" applyNumberFormat="1" applyBorder="1"/>
    <xf numFmtId="9" fontId="0" fillId="0" borderId="2" xfId="0" applyNumberFormat="1" applyBorder="1"/>
    <xf numFmtId="164" fontId="0" fillId="0" borderId="2" xfId="1" applyNumberFormat="1" applyFont="1" applyBorder="1"/>
    <xf numFmtId="10" fontId="0" fillId="0" borderId="2" xfId="0" applyNumberFormat="1" applyBorder="1"/>
    <xf numFmtId="0" fontId="0" fillId="3" borderId="2" xfId="0" applyFill="1" applyBorder="1"/>
    <xf numFmtId="0" fontId="4" fillId="4" borderId="2" xfId="0" applyFont="1" applyFill="1" applyBorder="1" applyAlignment="1">
      <alignment horizontal="center" vertical="center"/>
    </xf>
  </cellXfs>
  <cellStyles count="4">
    <cellStyle name="Comma" xfId="3" builtinId="3"/>
    <cellStyle name="Normal" xfId="0" builtinId="0"/>
    <cellStyle name="Normal 2 2 10" xfId="2" xr:uid="{DDD15FE3-B3DF-4F08-926E-C6DBD29E05B7}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D8D5A-9DB1-44F7-AB93-6AAF592CF452}">
  <dimension ref="A1:B72"/>
  <sheetViews>
    <sheetView workbookViewId="0">
      <selection activeCell="I18" sqref="I18"/>
    </sheetView>
  </sheetViews>
  <sheetFormatPr defaultColWidth="8.88671875" defaultRowHeight="14.4" x14ac:dyDescent="0.3"/>
  <cols>
    <col min="1" max="1" width="41.88671875" customWidth="1"/>
    <col min="2" max="2" width="24.33203125" customWidth="1"/>
    <col min="3" max="4" width="10.33203125" bestFit="1" customWidth="1"/>
  </cols>
  <sheetData>
    <row r="1" spans="1:2" x14ac:dyDescent="0.3">
      <c r="A1" s="15" t="s">
        <v>86</v>
      </c>
      <c r="B1" s="15" t="s">
        <v>85</v>
      </c>
    </row>
    <row r="2" spans="1:2" x14ac:dyDescent="0.3">
      <c r="A2" s="14" t="s">
        <v>38</v>
      </c>
      <c r="B2" s="10">
        <v>46023</v>
      </c>
    </row>
    <row r="3" spans="1:2" x14ac:dyDescent="0.3">
      <c r="A3" s="14" t="s">
        <v>37</v>
      </c>
      <c r="B3" s="10">
        <v>46387</v>
      </c>
    </row>
    <row r="4" spans="1:2" x14ac:dyDescent="0.3">
      <c r="A4" s="14" t="s">
        <v>42</v>
      </c>
      <c r="B4" s="9">
        <v>12</v>
      </c>
    </row>
    <row r="5" spans="1:2" x14ac:dyDescent="0.3">
      <c r="A5" s="14" t="s">
        <v>40</v>
      </c>
      <c r="B5" s="11">
        <v>7.0000000000000007E-2</v>
      </c>
    </row>
    <row r="6" spans="1:2" x14ac:dyDescent="0.3">
      <c r="A6" s="14" t="s">
        <v>41</v>
      </c>
      <c r="B6" s="11">
        <v>0.04</v>
      </c>
    </row>
    <row r="7" spans="1:2" x14ac:dyDescent="0.3">
      <c r="A7" s="14" t="s">
        <v>43</v>
      </c>
      <c r="B7" s="9">
        <v>1</v>
      </c>
    </row>
    <row r="8" spans="1:2" x14ac:dyDescent="0.3">
      <c r="A8" s="14" t="s">
        <v>44</v>
      </c>
      <c r="B8" s="9" t="s">
        <v>46</v>
      </c>
    </row>
    <row r="9" spans="1:2" x14ac:dyDescent="0.3">
      <c r="A9" s="14" t="s">
        <v>91</v>
      </c>
      <c r="B9" s="9">
        <f>11280/24</f>
        <v>470</v>
      </c>
    </row>
    <row r="10" spans="1:2" x14ac:dyDescent="0.3">
      <c r="A10" s="14" t="s">
        <v>48</v>
      </c>
      <c r="B10" s="9">
        <v>145</v>
      </c>
    </row>
    <row r="11" spans="1:2" x14ac:dyDescent="0.3">
      <c r="A11" s="14" t="s">
        <v>49</v>
      </c>
      <c r="B11" s="9">
        <v>500</v>
      </c>
    </row>
    <row r="12" spans="1:2" x14ac:dyDescent="0.3">
      <c r="A12" s="14" t="s">
        <v>50</v>
      </c>
      <c r="B12" s="9">
        <v>400</v>
      </c>
    </row>
    <row r="13" spans="1:2" x14ac:dyDescent="0.3">
      <c r="A13" s="14" t="s">
        <v>51</v>
      </c>
      <c r="B13" s="12">
        <v>0.98499999999999999</v>
      </c>
    </row>
    <row r="14" spans="1:2" x14ac:dyDescent="0.3">
      <c r="A14" s="14" t="s">
        <v>52</v>
      </c>
      <c r="B14" s="12">
        <v>0.94499999999999995</v>
      </c>
    </row>
    <row r="15" spans="1:2" x14ac:dyDescent="0.3">
      <c r="A15" s="14" t="s">
        <v>56</v>
      </c>
      <c r="B15" s="11">
        <v>1</v>
      </c>
    </row>
    <row r="16" spans="1:2" x14ac:dyDescent="0.3">
      <c r="A16" s="14" t="s">
        <v>57</v>
      </c>
      <c r="B16" s="9">
        <v>75</v>
      </c>
    </row>
    <row r="17" spans="1:2" x14ac:dyDescent="0.3">
      <c r="A17" s="14" t="s">
        <v>59</v>
      </c>
      <c r="B17" s="11">
        <v>0.9</v>
      </c>
    </row>
    <row r="18" spans="1:2" x14ac:dyDescent="0.3">
      <c r="A18" s="14" t="s">
        <v>60</v>
      </c>
      <c r="B18" s="13">
        <v>0.88700000000000001</v>
      </c>
    </row>
    <row r="19" spans="1:2" x14ac:dyDescent="0.3">
      <c r="A19" s="14" t="s">
        <v>94</v>
      </c>
      <c r="B19" s="13">
        <v>0.99299999999999999</v>
      </c>
    </row>
    <row r="20" spans="1:2" x14ac:dyDescent="0.3">
      <c r="A20" s="14" t="s">
        <v>95</v>
      </c>
      <c r="B20" s="13">
        <v>0.99</v>
      </c>
    </row>
    <row r="21" spans="1:2" x14ac:dyDescent="0.3">
      <c r="A21" s="14" t="s">
        <v>77</v>
      </c>
      <c r="B21" s="9">
        <v>250</v>
      </c>
    </row>
    <row r="22" spans="1:2" x14ac:dyDescent="0.3">
      <c r="A22" s="14" t="s">
        <v>78</v>
      </c>
      <c r="B22" s="13">
        <v>0.05</v>
      </c>
    </row>
    <row r="23" spans="1:2" x14ac:dyDescent="0.3">
      <c r="A23" s="14" t="s">
        <v>79</v>
      </c>
      <c r="B23" s="9">
        <v>58.692999999999998</v>
      </c>
    </row>
    <row r="24" spans="1:2" x14ac:dyDescent="0.3">
      <c r="A24" s="14" t="s">
        <v>80</v>
      </c>
      <c r="B24" s="9">
        <v>58.933</v>
      </c>
    </row>
    <row r="25" spans="1:2" x14ac:dyDescent="0.3">
      <c r="A25" s="14" t="s">
        <v>81</v>
      </c>
      <c r="B25" s="9">
        <v>34.06</v>
      </c>
    </row>
    <row r="26" spans="1:2" x14ac:dyDescent="0.3">
      <c r="A26" s="14" t="s">
        <v>82</v>
      </c>
      <c r="B26" s="11">
        <v>0.9</v>
      </c>
    </row>
    <row r="27" spans="1:2" x14ac:dyDescent="0.3">
      <c r="A27" s="14" t="s">
        <v>84</v>
      </c>
      <c r="B27" s="9">
        <v>37.5</v>
      </c>
    </row>
    <row r="28" spans="1:2" x14ac:dyDescent="0.3">
      <c r="A28" s="14" t="s">
        <v>89</v>
      </c>
      <c r="B28" s="9">
        <v>8000</v>
      </c>
    </row>
    <row r="29" spans="1:2" x14ac:dyDescent="0.3">
      <c r="A29" s="14" t="s">
        <v>90</v>
      </c>
      <c r="B29" s="9">
        <v>38000</v>
      </c>
    </row>
    <row r="30" spans="1:2" x14ac:dyDescent="0.3">
      <c r="A30" s="14" t="s">
        <v>83</v>
      </c>
      <c r="B30" s="9">
        <v>38000</v>
      </c>
    </row>
    <row r="31" spans="1:2" x14ac:dyDescent="0.3">
      <c r="A31" s="14" t="s">
        <v>237</v>
      </c>
      <c r="B31" s="9">
        <v>140</v>
      </c>
    </row>
    <row r="32" spans="1:2" x14ac:dyDescent="0.3">
      <c r="A32" s="14" t="s">
        <v>236</v>
      </c>
      <c r="B32" s="9">
        <v>84</v>
      </c>
    </row>
    <row r="33" spans="1:2" x14ac:dyDescent="0.3">
      <c r="A33" s="14" t="s">
        <v>238</v>
      </c>
      <c r="B33" s="9">
        <v>140</v>
      </c>
    </row>
    <row r="34" spans="1:2" x14ac:dyDescent="0.3">
      <c r="A34" s="14" t="s">
        <v>239</v>
      </c>
      <c r="B34" s="9">
        <v>13</v>
      </c>
    </row>
    <row r="35" spans="1:2" x14ac:dyDescent="0.3">
      <c r="A35" s="14" t="s">
        <v>240</v>
      </c>
      <c r="B35" s="9">
        <v>3.1</v>
      </c>
    </row>
    <row r="36" spans="1:2" x14ac:dyDescent="0.3">
      <c r="A36" s="14" t="s">
        <v>241</v>
      </c>
      <c r="B36" s="11">
        <v>0.38</v>
      </c>
    </row>
    <row r="37" spans="1:2" x14ac:dyDescent="0.3">
      <c r="A37" s="14" t="s">
        <v>242</v>
      </c>
      <c r="B37" s="11">
        <v>0.95</v>
      </c>
    </row>
    <row r="38" spans="1:2" x14ac:dyDescent="0.3">
      <c r="A38" s="14" t="s">
        <v>87</v>
      </c>
      <c r="B38" s="9">
        <v>2.9999999999999997E-4</v>
      </c>
    </row>
    <row r="39" spans="1:2" x14ac:dyDescent="0.3">
      <c r="A39" s="14" t="s">
        <v>243</v>
      </c>
      <c r="B39" s="9">
        <v>0.45</v>
      </c>
    </row>
    <row r="40" spans="1:2" x14ac:dyDescent="0.3">
      <c r="A40" s="14" t="s">
        <v>88</v>
      </c>
      <c r="B40" s="9">
        <v>1.4999999999999999E-2</v>
      </c>
    </row>
    <row r="41" spans="1:2" x14ac:dyDescent="0.3">
      <c r="A41" s="14" t="s">
        <v>244</v>
      </c>
      <c r="B41" s="9">
        <v>0.15</v>
      </c>
    </row>
    <row r="42" spans="1:2" x14ac:dyDescent="0.3">
      <c r="A42" s="14" t="s">
        <v>245</v>
      </c>
      <c r="B42" s="9">
        <v>1.42</v>
      </c>
    </row>
    <row r="43" spans="1:2" x14ac:dyDescent="0.3">
      <c r="A43" s="14" t="s">
        <v>246</v>
      </c>
      <c r="B43" s="9">
        <v>0.16</v>
      </c>
    </row>
    <row r="44" spans="1:2" x14ac:dyDescent="0.3">
      <c r="A44" s="14" t="s">
        <v>247</v>
      </c>
      <c r="B44" s="9">
        <v>45</v>
      </c>
    </row>
    <row r="45" spans="1:2" x14ac:dyDescent="0.3">
      <c r="A45" s="14" t="s">
        <v>248</v>
      </c>
      <c r="B45" s="9">
        <v>5.3</v>
      </c>
    </row>
    <row r="46" spans="1:2" x14ac:dyDescent="0.3">
      <c r="A46" s="14" t="s">
        <v>249</v>
      </c>
      <c r="B46" s="9">
        <v>1.26</v>
      </c>
    </row>
    <row r="47" spans="1:2" x14ac:dyDescent="0.3">
      <c r="A47" s="14" t="s">
        <v>250</v>
      </c>
      <c r="B47" s="9">
        <v>8</v>
      </c>
    </row>
    <row r="48" spans="1:2" x14ac:dyDescent="0.3">
      <c r="A48" s="14" t="s">
        <v>252</v>
      </c>
      <c r="B48" s="9">
        <v>0.33</v>
      </c>
    </row>
    <row r="49" spans="1:2" x14ac:dyDescent="0.3">
      <c r="A49" s="14" t="s">
        <v>251</v>
      </c>
      <c r="B49" s="9">
        <v>0.95</v>
      </c>
    </row>
    <row r="50" spans="1:2" x14ac:dyDescent="0.3">
      <c r="A50" s="14" t="s">
        <v>253</v>
      </c>
      <c r="B50" s="9">
        <v>2.0750000000000002</v>
      </c>
    </row>
    <row r="51" spans="1:2" x14ac:dyDescent="0.3">
      <c r="A51" s="14" t="s">
        <v>254</v>
      </c>
      <c r="B51" s="9">
        <v>2.77</v>
      </c>
    </row>
    <row r="52" spans="1:2" x14ac:dyDescent="0.3">
      <c r="A52" s="14" t="s">
        <v>258</v>
      </c>
      <c r="B52" s="9">
        <v>4.2300000000000004</v>
      </c>
    </row>
    <row r="53" spans="1:2" x14ac:dyDescent="0.3">
      <c r="A53" s="14" t="s">
        <v>255</v>
      </c>
      <c r="B53" s="9">
        <v>0.06</v>
      </c>
    </row>
    <row r="54" spans="1:2" x14ac:dyDescent="0.3">
      <c r="A54" s="14" t="s">
        <v>256</v>
      </c>
      <c r="B54" s="9">
        <v>6.3E-2</v>
      </c>
    </row>
    <row r="55" spans="1:2" x14ac:dyDescent="0.3">
      <c r="A55" s="14" t="s">
        <v>257</v>
      </c>
      <c r="B55" s="9">
        <v>0.11</v>
      </c>
    </row>
    <row r="56" spans="1:2" x14ac:dyDescent="0.3">
      <c r="A56" s="14" t="s">
        <v>259</v>
      </c>
      <c r="B56" s="9">
        <v>30</v>
      </c>
    </row>
    <row r="57" spans="1:2" x14ac:dyDescent="0.3">
      <c r="A57" s="14" t="s">
        <v>260</v>
      </c>
      <c r="B57" s="9">
        <v>0.16200000000000001</v>
      </c>
    </row>
    <row r="58" spans="1:2" x14ac:dyDescent="0.3">
      <c r="A58" s="14" t="s">
        <v>261</v>
      </c>
      <c r="B58" s="9">
        <v>0.312</v>
      </c>
    </row>
    <row r="59" spans="1:2" x14ac:dyDescent="0.3">
      <c r="A59" s="14" t="s">
        <v>262</v>
      </c>
      <c r="B59" s="9">
        <v>2.8000000000000001E-2</v>
      </c>
    </row>
    <row r="60" spans="1:2" x14ac:dyDescent="0.3">
      <c r="A60" s="14" t="s">
        <v>263</v>
      </c>
      <c r="B60" s="13">
        <v>0.54020000000000001</v>
      </c>
    </row>
    <row r="61" spans="1:2" x14ac:dyDescent="0.3">
      <c r="A61" s="14" t="s">
        <v>264</v>
      </c>
      <c r="B61" s="13">
        <v>4.4200000000000003E-2</v>
      </c>
    </row>
    <row r="62" spans="1:2" x14ac:dyDescent="0.3">
      <c r="A62" s="14" t="s">
        <v>267</v>
      </c>
      <c r="B62" s="9">
        <f>45/30</f>
        <v>1.5</v>
      </c>
    </row>
    <row r="63" spans="1:2" x14ac:dyDescent="0.3">
      <c r="A63" s="14" t="s">
        <v>265</v>
      </c>
      <c r="B63" s="9">
        <v>150</v>
      </c>
    </row>
    <row r="64" spans="1:2" x14ac:dyDescent="0.3">
      <c r="A64" s="14" t="s">
        <v>266</v>
      </c>
      <c r="B64" s="9">
        <f>25/30</f>
        <v>0.83333333333333337</v>
      </c>
    </row>
    <row r="65" spans="1:2" x14ac:dyDescent="0.3">
      <c r="A65" s="14" t="s">
        <v>268</v>
      </c>
      <c r="B65" s="9">
        <f>80/30</f>
        <v>2.6666666666666665</v>
      </c>
    </row>
    <row r="66" spans="1:2" x14ac:dyDescent="0.3">
      <c r="A66" s="14" t="s">
        <v>269</v>
      </c>
      <c r="B66" s="9">
        <f>10/30</f>
        <v>0.33333333333333331</v>
      </c>
    </row>
    <row r="67" spans="1:2" x14ac:dyDescent="0.3">
      <c r="A67" s="14" t="s">
        <v>270</v>
      </c>
      <c r="B67" s="9">
        <f>3/30</f>
        <v>0.1</v>
      </c>
    </row>
    <row r="68" spans="1:2" x14ac:dyDescent="0.3">
      <c r="A68" s="14" t="s">
        <v>271</v>
      </c>
      <c r="B68" s="9">
        <v>5.5599999999999997E-2</v>
      </c>
    </row>
    <row r="69" spans="1:2" x14ac:dyDescent="0.3">
      <c r="A69" s="14" t="s">
        <v>272</v>
      </c>
      <c r="B69" s="9">
        <v>0.19</v>
      </c>
    </row>
    <row r="70" spans="1:2" x14ac:dyDescent="0.3">
      <c r="A70" s="14" t="s">
        <v>273</v>
      </c>
      <c r="B70" s="9">
        <v>5.0000000000000001E-3</v>
      </c>
    </row>
    <row r="71" spans="1:2" x14ac:dyDescent="0.3">
      <c r="A71" s="14" t="s">
        <v>274</v>
      </c>
      <c r="B71" s="9">
        <v>0.01</v>
      </c>
    </row>
    <row r="72" spans="1:2" x14ac:dyDescent="0.3">
      <c r="A72" s="14" t="s">
        <v>275</v>
      </c>
      <c r="B72" s="9">
        <f>200/30</f>
        <v>6.666666666666667</v>
      </c>
    </row>
  </sheetData>
  <conditionalFormatting sqref="A1:A1048576">
    <cfRule type="duplicateValues" dxfId="0" priority="1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80A358F0-D80A-4B48-9D25-685DACD14057}">
          <x14:formula1>
            <xm:f>Lookup!$B$2:$B$4</xm:f>
          </x14:formula1>
          <xm:sqref>B8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BBA5B-2FB5-488F-9B79-61E4D650531E}">
  <dimension ref="A1:M17"/>
  <sheetViews>
    <sheetView workbookViewId="0">
      <selection activeCell="L21" sqref="L21"/>
    </sheetView>
  </sheetViews>
  <sheetFormatPr defaultColWidth="8.88671875" defaultRowHeight="14.4" x14ac:dyDescent="0.3"/>
  <cols>
    <col min="1" max="1" width="17.44140625" bestFit="1" customWidth="1"/>
    <col min="2" max="7" width="12" bestFit="1" customWidth="1"/>
    <col min="8" max="8" width="11" bestFit="1" customWidth="1"/>
    <col min="9" max="9" width="12" bestFit="1" customWidth="1"/>
    <col min="10" max="10" width="11" bestFit="1" customWidth="1"/>
    <col min="11" max="13" width="12" bestFit="1" customWidth="1"/>
  </cols>
  <sheetData>
    <row r="1" spans="1:13" s="3" customFormat="1" ht="13.8" x14ac:dyDescent="0.3">
      <c r="A1" s="3" t="s">
        <v>58</v>
      </c>
      <c r="B1" s="3">
        <v>46023</v>
      </c>
      <c r="C1" s="3">
        <v>46054</v>
      </c>
      <c r="D1" s="3">
        <v>46082</v>
      </c>
      <c r="E1" s="3">
        <v>46113</v>
      </c>
      <c r="F1" s="3">
        <v>46143</v>
      </c>
      <c r="G1" s="3">
        <v>46174</v>
      </c>
      <c r="H1" s="3">
        <v>46204</v>
      </c>
      <c r="I1" s="3">
        <v>46235</v>
      </c>
      <c r="J1" s="3">
        <v>46266</v>
      </c>
      <c r="K1" s="3">
        <v>46296</v>
      </c>
      <c r="L1" s="3">
        <v>46327</v>
      </c>
      <c r="M1" s="3">
        <v>46357</v>
      </c>
    </row>
    <row r="2" spans="1:13" x14ac:dyDescent="0.3">
      <c r="A2" t="s">
        <v>93</v>
      </c>
      <c r="B2">
        <v>11277.26337339913</v>
      </c>
      <c r="C2">
        <v>11238.264999999998</v>
      </c>
      <c r="D2">
        <v>11272.574838709663</v>
      </c>
      <c r="E2">
        <v>14119.644861740398</v>
      </c>
      <c r="F2">
        <v>14055.429260246678</v>
      </c>
      <c r="G2">
        <v>14119.644861740398</v>
      </c>
      <c r="H2">
        <v>13991.213658752959</v>
      </c>
      <c r="I2">
        <v>14119.644861740398</v>
      </c>
      <c r="J2">
        <v>14119.644861740398</v>
      </c>
      <c r="K2">
        <v>10931.337957476435</v>
      </c>
      <c r="L2">
        <v>14119.644861740398</v>
      </c>
      <c r="M2">
        <v>11896.042185648743</v>
      </c>
    </row>
    <row r="3" spans="1:13" x14ac:dyDescent="0.3">
      <c r="A3" t="s">
        <v>61</v>
      </c>
      <c r="B3">
        <v>1.0661212974537639</v>
      </c>
      <c r="C3">
        <v>1.0257570912773144</v>
      </c>
      <c r="D3">
        <v>1.0431456937780723</v>
      </c>
      <c r="E3">
        <v>0.9336055304303722</v>
      </c>
      <c r="F3">
        <v>0.9337140873508617</v>
      </c>
      <c r="G3">
        <v>0.91674683804846757</v>
      </c>
      <c r="H3">
        <v>0.92537327303409045</v>
      </c>
      <c r="I3">
        <v>0.90067125990490027</v>
      </c>
      <c r="J3">
        <v>0.91166347367703493</v>
      </c>
      <c r="K3">
        <v>0.91107993306280932</v>
      </c>
      <c r="L3">
        <v>0.9086602019385438</v>
      </c>
      <c r="M3">
        <v>0.89542289948246212</v>
      </c>
    </row>
    <row r="4" spans="1:13" x14ac:dyDescent="0.3">
      <c r="A4" t="s">
        <v>62</v>
      </c>
      <c r="B4">
        <v>8.684607826959212E-2</v>
      </c>
      <c r="C4">
        <v>8.7006902756913987E-2</v>
      </c>
      <c r="D4">
        <v>8.7209886135421549E-2</v>
      </c>
      <c r="E4">
        <v>8.6566528561060146E-2</v>
      </c>
      <c r="F4">
        <v>8.7062828208285106E-2</v>
      </c>
      <c r="G4">
        <v>8.1864009061412613E-2</v>
      </c>
      <c r="H4">
        <v>7.836798557183873E-2</v>
      </c>
      <c r="I4">
        <v>7.9960898605144159E-2</v>
      </c>
      <c r="J4">
        <v>8.1706927950517746E-2</v>
      </c>
      <c r="K4">
        <v>7.837190170259381E-2</v>
      </c>
      <c r="L4">
        <v>7.874600089086746E-2</v>
      </c>
      <c r="M4">
        <v>7.9075730389118498E-2</v>
      </c>
    </row>
    <row r="5" spans="1:13" x14ac:dyDescent="0.3">
      <c r="A5" t="s">
        <v>63</v>
      </c>
      <c r="B5">
        <v>43.127358136014259</v>
      </c>
      <c r="C5">
        <v>42.733389100589903</v>
      </c>
      <c r="D5">
        <v>43.278106242431029</v>
      </c>
      <c r="E5">
        <v>40.448143131279572</v>
      </c>
      <c r="F5">
        <v>40.417185722973962</v>
      </c>
      <c r="G5">
        <v>40.820254287849835</v>
      </c>
      <c r="H5">
        <v>40.895356169734434</v>
      </c>
      <c r="I5">
        <v>40.834821099610842</v>
      </c>
      <c r="J5">
        <v>41.555010033747699</v>
      </c>
      <c r="K5">
        <v>41.045463918125023</v>
      </c>
      <c r="L5">
        <v>41.926413169445063</v>
      </c>
      <c r="M5">
        <v>43.407281368329294</v>
      </c>
    </row>
    <row r="6" spans="1:13" x14ac:dyDescent="0.3">
      <c r="A6" t="s">
        <v>64</v>
      </c>
      <c r="B6">
        <v>3.7733332965358972</v>
      </c>
      <c r="C6">
        <v>3.9222538716198199</v>
      </c>
      <c r="D6">
        <v>3.7328772405022033</v>
      </c>
      <c r="E6">
        <v>4.8772969370100761</v>
      </c>
      <c r="F6">
        <v>4.7803214524569579</v>
      </c>
      <c r="G6">
        <v>4.8034756990342071</v>
      </c>
      <c r="H6">
        <v>4.8310349377665096</v>
      </c>
      <c r="I6">
        <v>5.242957674467557</v>
      </c>
      <c r="J6">
        <v>4.51947018020652</v>
      </c>
      <c r="K6">
        <v>4.8972655254167181</v>
      </c>
      <c r="L6">
        <v>4.9316820234602581</v>
      </c>
      <c r="M6">
        <v>5.3582999203441242</v>
      </c>
    </row>
    <row r="7" spans="1:13" x14ac:dyDescent="0.3">
      <c r="A7" t="s">
        <v>65</v>
      </c>
      <c r="B7">
        <v>0.72999576613409933</v>
      </c>
      <c r="C7">
        <v>0.73301484675777218</v>
      </c>
      <c r="D7">
        <v>0.73219446450893688</v>
      </c>
      <c r="E7">
        <v>0.99474335786860335</v>
      </c>
      <c r="F7">
        <v>0.91539925323889959</v>
      </c>
      <c r="G7">
        <v>0.8807105217760729</v>
      </c>
      <c r="H7">
        <v>0.84847411071944356</v>
      </c>
      <c r="I7">
        <v>0.89640795388265748</v>
      </c>
      <c r="J7">
        <v>0.82175511718715599</v>
      </c>
      <c r="K7">
        <v>0.7950865097201556</v>
      </c>
      <c r="L7">
        <v>0.73563805051156883</v>
      </c>
      <c r="M7">
        <v>0.81576450485169638</v>
      </c>
    </row>
    <row r="8" spans="1:13" x14ac:dyDescent="0.3">
      <c r="A8" t="s">
        <v>66</v>
      </c>
      <c r="B8">
        <v>1.8315629824749207</v>
      </c>
      <c r="C8">
        <v>1.8711395119420484</v>
      </c>
      <c r="D8">
        <v>1.7294450834953152</v>
      </c>
      <c r="E8">
        <v>2.4132408552512836</v>
      </c>
      <c r="F8">
        <v>2.4132408552512836</v>
      </c>
      <c r="G8">
        <v>2.4132408552512836</v>
      </c>
      <c r="H8">
        <v>2.4132408552512836</v>
      </c>
      <c r="I8">
        <v>2.4132408552512836</v>
      </c>
      <c r="J8">
        <v>2.4132408552512836</v>
      </c>
      <c r="K8">
        <v>2.4132408552512836</v>
      </c>
      <c r="L8">
        <v>2.4132408552512836</v>
      </c>
      <c r="M8">
        <v>2.4132408552512836</v>
      </c>
    </row>
    <row r="9" spans="1:13" x14ac:dyDescent="0.3">
      <c r="A9" t="s">
        <v>67</v>
      </c>
      <c r="B9">
        <v>0.66428541636990557</v>
      </c>
      <c r="C9">
        <v>0.65668976424812586</v>
      </c>
      <c r="D9">
        <v>0.66189176320792009</v>
      </c>
      <c r="E9">
        <v>0.71478343987396975</v>
      </c>
      <c r="F9">
        <v>0.68850741217863198</v>
      </c>
      <c r="G9">
        <v>0.68124738245691296</v>
      </c>
      <c r="H9">
        <v>0.66463251526878919</v>
      </c>
      <c r="I9">
        <v>0.6969630042597903</v>
      </c>
      <c r="J9">
        <v>0.66933320692423881</v>
      </c>
      <c r="K9">
        <v>0.69615734885371694</v>
      </c>
      <c r="L9">
        <v>0.68224613064553175</v>
      </c>
      <c r="M9">
        <v>0.69046612620510472</v>
      </c>
    </row>
    <row r="10" spans="1:13" x14ac:dyDescent="0.3">
      <c r="A10" t="s">
        <v>68</v>
      </c>
      <c r="B10">
        <v>0.10999408780762163</v>
      </c>
      <c r="C10">
        <v>0.12919097754700853</v>
      </c>
      <c r="D10">
        <v>0.10147454028299334</v>
      </c>
      <c r="E10">
        <v>9.044326114096729E-2</v>
      </c>
      <c r="F10">
        <v>8.9310912360965347E-2</v>
      </c>
      <c r="G10">
        <v>9.0506565063899522E-2</v>
      </c>
      <c r="H10">
        <v>9.1211900145743777E-2</v>
      </c>
      <c r="I10">
        <v>9.0793562020617585E-2</v>
      </c>
      <c r="J10">
        <v>9.3539630828679263E-2</v>
      </c>
      <c r="K10">
        <v>9.2224583070278837E-2</v>
      </c>
      <c r="L10">
        <v>9.4023813230140682E-2</v>
      </c>
      <c r="M10">
        <v>9.4865091521793052E-2</v>
      </c>
    </row>
    <row r="11" spans="1:13" x14ac:dyDescent="0.3">
      <c r="A11" t="s">
        <v>69</v>
      </c>
      <c r="B11">
        <v>1.6000379189593701</v>
      </c>
      <c r="C11">
        <v>1.4960866805638355</v>
      </c>
      <c r="D11">
        <v>1.5570141505851323</v>
      </c>
      <c r="E11">
        <v>1.4566870142585586</v>
      </c>
      <c r="F11">
        <v>1.5633450219958833</v>
      </c>
      <c r="G11">
        <v>1.4879853851161804</v>
      </c>
      <c r="H11">
        <v>1.3968600568950726</v>
      </c>
      <c r="I11">
        <v>1.333473030551201</v>
      </c>
      <c r="J11">
        <v>1.4308725538120415</v>
      </c>
      <c r="K11">
        <v>1.2335743596232498</v>
      </c>
      <c r="L11">
        <v>1.3514206179902204</v>
      </c>
      <c r="M11">
        <v>1.3847855394748521</v>
      </c>
    </row>
    <row r="12" spans="1:13" x14ac:dyDescent="0.3">
      <c r="A12" t="s">
        <v>70</v>
      </c>
      <c r="B12">
        <v>6.0392829252035165</v>
      </c>
      <c r="C12">
        <v>5.0830930821711373</v>
      </c>
      <c r="D12">
        <v>6.5227372438646078</v>
      </c>
      <c r="E12">
        <v>7.9031144040669776</v>
      </c>
      <c r="F12">
        <v>7.7091073641249048</v>
      </c>
      <c r="G12">
        <v>7.5270493579768285</v>
      </c>
      <c r="H12">
        <v>7.2866864324369951</v>
      </c>
      <c r="I12">
        <v>7.6763482866937478</v>
      </c>
      <c r="J12">
        <v>7.1556109532882735</v>
      </c>
      <c r="K12">
        <v>7.5485009059159101</v>
      </c>
      <c r="L12">
        <v>7.2560993561876508</v>
      </c>
      <c r="M12">
        <v>7.2784004645848697</v>
      </c>
    </row>
    <row r="13" spans="1:13" x14ac:dyDescent="0.3">
      <c r="A13" t="s">
        <v>71</v>
      </c>
      <c r="B13">
        <v>3.3655731951750999E-2</v>
      </c>
      <c r="C13">
        <v>3.5585312615762699E-2</v>
      </c>
      <c r="D13">
        <v>3.37714700468165E-2</v>
      </c>
      <c r="E13">
        <v>5.8149944772694598E-2</v>
      </c>
      <c r="F13">
        <v>5.74340495943058E-2</v>
      </c>
      <c r="G13">
        <v>5.5063055103394702E-2</v>
      </c>
      <c r="H13">
        <v>5.62989312544417E-2</v>
      </c>
      <c r="I13">
        <v>7.8263112117199302E-2</v>
      </c>
      <c r="J13">
        <v>5.4912005432736902E-2</v>
      </c>
      <c r="K13">
        <v>5.6983414693707997E-2</v>
      </c>
      <c r="L13">
        <v>5.9202276189643299E-2</v>
      </c>
      <c r="M13">
        <v>6.0963109948541698E-2</v>
      </c>
    </row>
    <row r="14" spans="1:13" x14ac:dyDescent="0.3">
      <c r="A14" t="s">
        <v>72</v>
      </c>
      <c r="B14">
        <v>1.8257024325837101E-2</v>
      </c>
      <c r="C14">
        <v>1.9928017783742001E-2</v>
      </c>
      <c r="D14">
        <v>1.7787479101709299E-2</v>
      </c>
      <c r="E14">
        <v>4.6087327727486999E-2</v>
      </c>
      <c r="F14">
        <v>4.5406610352103402E-2</v>
      </c>
      <c r="G14">
        <v>4.80039125861643E-2</v>
      </c>
      <c r="H14">
        <v>5.1717098039670797E-2</v>
      </c>
      <c r="I14">
        <v>7.2287180670904505E-2</v>
      </c>
      <c r="J14">
        <v>4.89731169721054E-2</v>
      </c>
      <c r="K14">
        <v>4.8227832709228903E-2</v>
      </c>
      <c r="L14">
        <v>5.4715003165150003E-2</v>
      </c>
      <c r="M14">
        <v>5.5151944758151099E-2</v>
      </c>
    </row>
    <row r="15" spans="1:13" x14ac:dyDescent="0.3">
      <c r="A15" t="s">
        <v>73</v>
      </c>
      <c r="B15">
        <v>1.8434401658829938</v>
      </c>
      <c r="C15">
        <v>1.7856925361033391</v>
      </c>
      <c r="D15">
        <v>1.8986091201406505</v>
      </c>
      <c r="E15">
        <v>1.2617339220996604</v>
      </c>
      <c r="F15">
        <v>1.2648830015924155</v>
      </c>
      <c r="G15">
        <v>1.1470534824543654</v>
      </c>
      <c r="H15">
        <v>1.0885941668895711</v>
      </c>
      <c r="I15">
        <v>1.0826693113610406</v>
      </c>
      <c r="J15">
        <v>1.1212683371575927</v>
      </c>
      <c r="K15">
        <v>1.1815462460705521</v>
      </c>
      <c r="L15">
        <v>1.0820117475082485</v>
      </c>
      <c r="M15">
        <v>1.1053664601651558</v>
      </c>
    </row>
    <row r="16" spans="1:13" x14ac:dyDescent="0.3">
      <c r="A16" t="s">
        <v>74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13" x14ac:dyDescent="0.3">
      <c r="A17" t="s">
        <v>75</v>
      </c>
      <c r="B17">
        <v>264.51978130081807</v>
      </c>
      <c r="C17">
        <v>267.9278413676202</v>
      </c>
      <c r="D17">
        <v>262.83275448098135</v>
      </c>
      <c r="E17">
        <v>304.62508211072537</v>
      </c>
      <c r="F17">
        <v>299.59679805512627</v>
      </c>
      <c r="G17">
        <v>298.30235537985669</v>
      </c>
      <c r="H17">
        <v>297.20572108811859</v>
      </c>
      <c r="I17">
        <v>308.28843357026835</v>
      </c>
      <c r="J17">
        <v>288.95574704196679</v>
      </c>
      <c r="K17">
        <v>295.26246710617033</v>
      </c>
      <c r="L17">
        <v>294.15806756248503</v>
      </c>
      <c r="M17">
        <v>307.82990044731662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10E0C-A3AD-4BFE-BF4E-414463AC3067}">
  <dimension ref="A1:I43"/>
  <sheetViews>
    <sheetView workbookViewId="0">
      <selection activeCell="B24" sqref="B24"/>
    </sheetView>
  </sheetViews>
  <sheetFormatPr defaultColWidth="8.88671875" defaultRowHeight="14.4" x14ac:dyDescent="0.3"/>
  <cols>
    <col min="1" max="1" width="15.5546875" bestFit="1" customWidth="1"/>
    <col min="2" max="2" width="26.5546875" bestFit="1" customWidth="1"/>
    <col min="3" max="3" width="8.5546875" style="7" bestFit="1" customWidth="1"/>
    <col min="4" max="4" width="19.21875" bestFit="1" customWidth="1"/>
    <col min="5" max="5" width="20.5546875" bestFit="1" customWidth="1"/>
    <col min="6" max="6" width="26.6640625" bestFit="1" customWidth="1"/>
    <col min="7" max="8" width="10.33203125" bestFit="1" customWidth="1"/>
    <col min="9" max="9" width="22" bestFit="1" customWidth="1"/>
  </cols>
  <sheetData>
    <row r="1" spans="1:9" x14ac:dyDescent="0.3">
      <c r="A1" t="s">
        <v>1</v>
      </c>
      <c r="B1" t="s">
        <v>0</v>
      </c>
      <c r="C1" s="7" t="s">
        <v>160</v>
      </c>
      <c r="D1" t="s">
        <v>161</v>
      </c>
      <c r="E1" t="s">
        <v>162</v>
      </c>
      <c r="F1" t="s">
        <v>3</v>
      </c>
      <c r="G1" t="s">
        <v>35</v>
      </c>
      <c r="H1" t="s">
        <v>36</v>
      </c>
      <c r="I1" t="s">
        <v>2</v>
      </c>
    </row>
    <row r="2" spans="1:9" x14ac:dyDescent="0.3">
      <c r="A2" t="s">
        <v>163</v>
      </c>
      <c r="B2" t="s">
        <v>34</v>
      </c>
      <c r="C2" s="7">
        <v>17</v>
      </c>
      <c r="D2" t="s">
        <v>164</v>
      </c>
      <c r="E2" t="s">
        <v>96</v>
      </c>
      <c r="F2" t="s">
        <v>32</v>
      </c>
      <c r="G2" s="1">
        <v>46024</v>
      </c>
      <c r="H2" s="1">
        <v>46040</v>
      </c>
      <c r="I2" t="s">
        <v>31</v>
      </c>
    </row>
    <row r="3" spans="1:9" x14ac:dyDescent="0.3">
      <c r="A3" t="s">
        <v>165</v>
      </c>
      <c r="B3" t="s">
        <v>97</v>
      </c>
      <c r="C3" s="7">
        <v>42</v>
      </c>
      <c r="D3" t="s">
        <v>166</v>
      </c>
      <c r="E3" t="s">
        <v>98</v>
      </c>
      <c r="F3" t="s">
        <v>19</v>
      </c>
      <c r="G3" s="1">
        <v>46033</v>
      </c>
      <c r="H3" s="1">
        <v>46074</v>
      </c>
      <c r="I3" t="s">
        <v>18</v>
      </c>
    </row>
    <row r="4" spans="1:9" x14ac:dyDescent="0.3">
      <c r="A4" t="s">
        <v>167</v>
      </c>
      <c r="B4" t="s">
        <v>99</v>
      </c>
      <c r="C4" s="7">
        <v>25</v>
      </c>
      <c r="D4" t="s">
        <v>168</v>
      </c>
      <c r="E4" t="s">
        <v>100</v>
      </c>
      <c r="F4" t="s">
        <v>28</v>
      </c>
      <c r="G4" s="1">
        <v>46043</v>
      </c>
      <c r="H4" s="1">
        <v>46067</v>
      </c>
      <c r="I4" t="s">
        <v>27</v>
      </c>
    </row>
    <row r="5" spans="1:9" x14ac:dyDescent="0.3">
      <c r="A5" t="s">
        <v>13</v>
      </c>
      <c r="B5" t="s">
        <v>12</v>
      </c>
      <c r="C5" s="7">
        <v>21</v>
      </c>
      <c r="D5" t="s">
        <v>169</v>
      </c>
      <c r="E5" t="s">
        <v>101</v>
      </c>
      <c r="F5" t="s">
        <v>14</v>
      </c>
      <c r="G5" s="1">
        <v>46062</v>
      </c>
      <c r="H5" s="1">
        <v>46082</v>
      </c>
      <c r="I5" t="s">
        <v>10</v>
      </c>
    </row>
    <row r="6" spans="1:9" x14ac:dyDescent="0.3">
      <c r="A6" t="s">
        <v>170</v>
      </c>
      <c r="B6" t="s">
        <v>29</v>
      </c>
      <c r="C6" s="7">
        <v>25</v>
      </c>
      <c r="D6" t="s">
        <v>171</v>
      </c>
      <c r="E6" t="s">
        <v>102</v>
      </c>
      <c r="F6" t="s">
        <v>28</v>
      </c>
      <c r="G6" s="1">
        <v>46074</v>
      </c>
      <c r="H6" s="1">
        <v>46098</v>
      </c>
      <c r="I6" t="s">
        <v>27</v>
      </c>
    </row>
    <row r="7" spans="1:9" x14ac:dyDescent="0.3">
      <c r="A7" t="s">
        <v>172</v>
      </c>
      <c r="B7" t="s">
        <v>103</v>
      </c>
      <c r="C7" s="7">
        <v>14</v>
      </c>
      <c r="D7" t="s">
        <v>173</v>
      </c>
      <c r="E7" t="s">
        <v>104</v>
      </c>
      <c r="F7" t="s">
        <v>174</v>
      </c>
      <c r="G7" s="1">
        <v>46091</v>
      </c>
      <c r="H7" s="1">
        <v>46104</v>
      </c>
      <c r="I7" t="s">
        <v>105</v>
      </c>
    </row>
    <row r="8" spans="1:9" x14ac:dyDescent="0.3">
      <c r="A8" t="s">
        <v>175</v>
      </c>
      <c r="B8" t="s">
        <v>106</v>
      </c>
      <c r="C8" s="8">
        <v>32</v>
      </c>
      <c r="D8" t="s">
        <v>176</v>
      </c>
      <c r="E8" t="s">
        <v>107</v>
      </c>
      <c r="F8" t="s">
        <v>22</v>
      </c>
      <c r="G8" s="1">
        <v>46097</v>
      </c>
      <c r="H8" s="1">
        <v>46128</v>
      </c>
      <c r="I8" t="s">
        <v>21</v>
      </c>
    </row>
    <row r="9" spans="1:9" x14ac:dyDescent="0.3">
      <c r="A9" t="s">
        <v>177</v>
      </c>
      <c r="B9" t="s">
        <v>108</v>
      </c>
      <c r="C9" s="8">
        <v>42</v>
      </c>
      <c r="D9" t="s">
        <v>178</v>
      </c>
      <c r="E9" t="s">
        <v>109</v>
      </c>
      <c r="F9" t="s">
        <v>19</v>
      </c>
      <c r="G9" s="1">
        <v>46110</v>
      </c>
      <c r="H9" s="1">
        <v>46151</v>
      </c>
      <c r="I9" t="s">
        <v>18</v>
      </c>
    </row>
    <row r="10" spans="1:9" x14ac:dyDescent="0.3">
      <c r="A10" t="s">
        <v>179</v>
      </c>
      <c r="B10" t="s">
        <v>33</v>
      </c>
      <c r="C10" s="8">
        <v>17</v>
      </c>
      <c r="D10" t="s">
        <v>180</v>
      </c>
      <c r="E10" t="s">
        <v>110</v>
      </c>
      <c r="F10" t="s">
        <v>32</v>
      </c>
      <c r="G10" s="1">
        <v>46114</v>
      </c>
      <c r="H10" s="1">
        <v>46130</v>
      </c>
      <c r="I10" t="s">
        <v>31</v>
      </c>
    </row>
    <row r="11" spans="1:9" x14ac:dyDescent="0.3">
      <c r="A11" t="s">
        <v>181</v>
      </c>
      <c r="B11" t="s">
        <v>111</v>
      </c>
      <c r="C11" s="7">
        <v>14</v>
      </c>
      <c r="D11" t="s">
        <v>182</v>
      </c>
      <c r="E11" t="s">
        <v>112</v>
      </c>
      <c r="F11" t="s">
        <v>174</v>
      </c>
      <c r="G11" s="1">
        <v>46118</v>
      </c>
      <c r="H11" s="1">
        <v>46131</v>
      </c>
      <c r="I11" t="s">
        <v>105</v>
      </c>
    </row>
    <row r="12" spans="1:9" x14ac:dyDescent="0.3">
      <c r="A12" t="s">
        <v>183</v>
      </c>
      <c r="B12" t="s">
        <v>6</v>
      </c>
      <c r="C12" s="7">
        <v>2</v>
      </c>
      <c r="D12" t="s">
        <v>184</v>
      </c>
      <c r="E12" t="s">
        <v>113</v>
      </c>
      <c r="F12" t="s">
        <v>8</v>
      </c>
      <c r="G12" s="1">
        <v>46118</v>
      </c>
      <c r="H12" s="1">
        <v>46119</v>
      </c>
      <c r="I12" t="s">
        <v>7</v>
      </c>
    </row>
    <row r="13" spans="1:9" x14ac:dyDescent="0.3">
      <c r="A13" t="s">
        <v>185</v>
      </c>
      <c r="B13" t="s">
        <v>114</v>
      </c>
      <c r="C13" s="7">
        <v>25</v>
      </c>
      <c r="D13" t="s">
        <v>186</v>
      </c>
      <c r="E13" t="s">
        <v>115</v>
      </c>
      <c r="F13" t="s">
        <v>28</v>
      </c>
      <c r="G13" s="1">
        <v>46133</v>
      </c>
      <c r="H13" s="1">
        <v>46157</v>
      </c>
      <c r="I13" t="s">
        <v>27</v>
      </c>
    </row>
    <row r="14" spans="1:9" x14ac:dyDescent="0.3">
      <c r="A14" t="s">
        <v>187</v>
      </c>
      <c r="B14" t="s">
        <v>116</v>
      </c>
      <c r="C14" s="8">
        <v>21</v>
      </c>
      <c r="D14" t="s">
        <v>188</v>
      </c>
      <c r="E14" t="s">
        <v>117</v>
      </c>
      <c r="F14" t="s">
        <v>14</v>
      </c>
      <c r="G14" s="1">
        <v>46146</v>
      </c>
      <c r="H14" s="1">
        <v>46166</v>
      </c>
      <c r="I14" t="s">
        <v>10</v>
      </c>
    </row>
    <row r="15" spans="1:9" x14ac:dyDescent="0.3">
      <c r="A15" t="s">
        <v>189</v>
      </c>
      <c r="B15" t="s">
        <v>118</v>
      </c>
      <c r="C15" s="7">
        <v>20</v>
      </c>
      <c r="D15" t="s">
        <v>190</v>
      </c>
      <c r="E15" t="s">
        <v>119</v>
      </c>
      <c r="F15" t="s">
        <v>28</v>
      </c>
      <c r="G15" s="1">
        <v>46159</v>
      </c>
      <c r="H15" s="1">
        <v>46178</v>
      </c>
      <c r="I15" t="s">
        <v>27</v>
      </c>
    </row>
    <row r="16" spans="1:9" x14ac:dyDescent="0.3">
      <c r="A16" t="s">
        <v>191</v>
      </c>
      <c r="B16" t="s">
        <v>23</v>
      </c>
      <c r="C16" s="7">
        <v>3</v>
      </c>
      <c r="E16" t="s">
        <v>120</v>
      </c>
      <c r="F16" t="s">
        <v>25</v>
      </c>
      <c r="G16" s="1">
        <v>46163</v>
      </c>
      <c r="H16" s="1">
        <v>46165</v>
      </c>
      <c r="I16" t="s">
        <v>24</v>
      </c>
    </row>
    <row r="17" spans="1:9" x14ac:dyDescent="0.3">
      <c r="A17" t="s">
        <v>192</v>
      </c>
      <c r="B17" t="s">
        <v>26</v>
      </c>
      <c r="C17" s="7">
        <v>3</v>
      </c>
      <c r="E17" t="s">
        <v>121</v>
      </c>
      <c r="F17" t="s">
        <v>25</v>
      </c>
      <c r="G17" s="1">
        <v>46179</v>
      </c>
      <c r="H17" s="1">
        <v>46181</v>
      </c>
      <c r="I17" t="s">
        <v>24</v>
      </c>
    </row>
    <row r="18" spans="1:9" x14ac:dyDescent="0.3">
      <c r="A18" t="s">
        <v>193</v>
      </c>
      <c r="B18" t="s">
        <v>122</v>
      </c>
      <c r="C18" s="7">
        <v>25</v>
      </c>
      <c r="D18" t="s">
        <v>194</v>
      </c>
      <c r="E18" t="s">
        <v>123</v>
      </c>
      <c r="F18" t="s">
        <v>28</v>
      </c>
      <c r="G18" s="1">
        <v>46182</v>
      </c>
      <c r="H18" s="1">
        <v>46206</v>
      </c>
      <c r="I18" t="s">
        <v>27</v>
      </c>
    </row>
    <row r="19" spans="1:9" x14ac:dyDescent="0.3">
      <c r="A19" t="s">
        <v>195</v>
      </c>
      <c r="B19" t="s">
        <v>124</v>
      </c>
      <c r="C19" s="7">
        <v>21</v>
      </c>
      <c r="D19" t="s">
        <v>196</v>
      </c>
      <c r="E19" t="s">
        <v>125</v>
      </c>
      <c r="F19" t="s">
        <v>19</v>
      </c>
      <c r="G19" s="1">
        <v>46187</v>
      </c>
      <c r="H19" s="1">
        <v>46207</v>
      </c>
      <c r="I19" t="s">
        <v>18</v>
      </c>
    </row>
    <row r="20" spans="1:9" x14ac:dyDescent="0.3">
      <c r="A20" t="s">
        <v>197</v>
      </c>
      <c r="B20" t="s">
        <v>126</v>
      </c>
      <c r="C20" s="7">
        <v>12</v>
      </c>
      <c r="D20" t="s">
        <v>198</v>
      </c>
      <c r="E20" t="s">
        <v>127</v>
      </c>
      <c r="F20" t="s">
        <v>199</v>
      </c>
      <c r="G20" s="1">
        <v>46198</v>
      </c>
      <c r="H20" s="1">
        <v>46209</v>
      </c>
      <c r="I20" t="s">
        <v>5</v>
      </c>
    </row>
    <row r="21" spans="1:9" x14ac:dyDescent="0.3">
      <c r="A21" t="s">
        <v>200</v>
      </c>
      <c r="B21" t="s">
        <v>128</v>
      </c>
      <c r="C21" s="7">
        <v>20</v>
      </c>
      <c r="D21" t="s">
        <v>201</v>
      </c>
      <c r="E21" t="s">
        <v>129</v>
      </c>
      <c r="F21" t="s">
        <v>28</v>
      </c>
      <c r="G21" s="1">
        <v>46210</v>
      </c>
      <c r="H21" s="1">
        <v>46229</v>
      </c>
      <c r="I21" t="s">
        <v>27</v>
      </c>
    </row>
    <row r="22" spans="1:9" x14ac:dyDescent="0.3">
      <c r="A22" t="s">
        <v>202</v>
      </c>
      <c r="B22" t="s">
        <v>130</v>
      </c>
      <c r="C22" s="7">
        <v>25</v>
      </c>
      <c r="D22" t="s">
        <v>203</v>
      </c>
      <c r="E22" t="s">
        <v>131</v>
      </c>
      <c r="F22" t="s">
        <v>28</v>
      </c>
      <c r="G22" s="1">
        <v>46236</v>
      </c>
      <c r="H22" s="1">
        <v>46260</v>
      </c>
      <c r="I22" t="s">
        <v>27</v>
      </c>
    </row>
    <row r="23" spans="1:9" x14ac:dyDescent="0.3">
      <c r="A23" t="s">
        <v>204</v>
      </c>
      <c r="B23" t="s">
        <v>20</v>
      </c>
      <c r="C23" s="7">
        <v>21</v>
      </c>
      <c r="D23" t="s">
        <v>205</v>
      </c>
      <c r="E23" t="s">
        <v>132</v>
      </c>
      <c r="F23" t="s">
        <v>19</v>
      </c>
      <c r="G23" s="1">
        <v>46243</v>
      </c>
      <c r="H23" s="1">
        <v>46263</v>
      </c>
      <c r="I23" t="s">
        <v>18</v>
      </c>
    </row>
    <row r="24" spans="1:9" x14ac:dyDescent="0.3">
      <c r="A24" t="s">
        <v>206</v>
      </c>
      <c r="B24" t="s">
        <v>30</v>
      </c>
      <c r="C24" s="7">
        <v>17</v>
      </c>
      <c r="D24" t="s">
        <v>207</v>
      </c>
      <c r="E24" t="s">
        <v>133</v>
      </c>
      <c r="F24" t="s">
        <v>32</v>
      </c>
      <c r="G24" s="1">
        <v>46267</v>
      </c>
      <c r="H24" s="1">
        <v>46283</v>
      </c>
      <c r="I24" t="s">
        <v>31</v>
      </c>
    </row>
    <row r="25" spans="1:9" x14ac:dyDescent="0.3">
      <c r="A25" t="s">
        <v>208</v>
      </c>
      <c r="B25" t="s">
        <v>134</v>
      </c>
      <c r="C25" s="7">
        <v>14</v>
      </c>
      <c r="D25" t="s">
        <v>209</v>
      </c>
      <c r="E25" t="s">
        <v>135</v>
      </c>
      <c r="F25" t="s">
        <v>174</v>
      </c>
      <c r="G25" s="1">
        <v>46272</v>
      </c>
      <c r="H25" s="1">
        <v>46285</v>
      </c>
      <c r="I25" t="s">
        <v>105</v>
      </c>
    </row>
    <row r="26" spans="1:9" x14ac:dyDescent="0.3">
      <c r="A26" t="s">
        <v>210</v>
      </c>
      <c r="B26" t="s">
        <v>136</v>
      </c>
      <c r="C26" s="8">
        <v>25</v>
      </c>
      <c r="D26" t="s">
        <v>211</v>
      </c>
      <c r="E26" t="s">
        <v>137</v>
      </c>
      <c r="F26" t="s">
        <v>28</v>
      </c>
      <c r="G26" s="1">
        <v>46290</v>
      </c>
      <c r="H26" s="1">
        <v>46314</v>
      </c>
      <c r="I26" t="s">
        <v>27</v>
      </c>
    </row>
    <row r="27" spans="1:9" x14ac:dyDescent="0.3">
      <c r="A27" t="s">
        <v>212</v>
      </c>
      <c r="B27" t="s">
        <v>138</v>
      </c>
      <c r="C27" s="7">
        <v>7</v>
      </c>
      <c r="E27" t="s">
        <v>139</v>
      </c>
      <c r="F27" t="s">
        <v>213</v>
      </c>
      <c r="G27" s="1">
        <v>46296</v>
      </c>
      <c r="H27" s="1">
        <v>46302</v>
      </c>
      <c r="I27" t="s">
        <v>4</v>
      </c>
    </row>
    <row r="28" spans="1:9" x14ac:dyDescent="0.3">
      <c r="A28" t="s">
        <v>214</v>
      </c>
      <c r="B28" t="s">
        <v>140</v>
      </c>
      <c r="C28" s="7">
        <v>45</v>
      </c>
      <c r="D28" t="s">
        <v>215</v>
      </c>
      <c r="E28" t="s">
        <v>141</v>
      </c>
      <c r="F28" t="s">
        <v>11</v>
      </c>
      <c r="G28" s="1">
        <v>46300</v>
      </c>
      <c r="H28" s="1">
        <v>46344</v>
      </c>
      <c r="I28" t="s">
        <v>10</v>
      </c>
    </row>
    <row r="29" spans="1:9" x14ac:dyDescent="0.3">
      <c r="A29" t="s">
        <v>216</v>
      </c>
      <c r="B29" t="s">
        <v>9</v>
      </c>
      <c r="C29" s="7">
        <v>2</v>
      </c>
      <c r="D29" t="s">
        <v>217</v>
      </c>
      <c r="E29" t="s">
        <v>142</v>
      </c>
      <c r="F29" t="s">
        <v>8</v>
      </c>
      <c r="G29" s="1">
        <v>46301</v>
      </c>
      <c r="H29" s="1">
        <v>46302</v>
      </c>
      <c r="I29" t="s">
        <v>7</v>
      </c>
    </row>
    <row r="30" spans="1:9" x14ac:dyDescent="0.3">
      <c r="A30" t="s">
        <v>218</v>
      </c>
      <c r="B30" t="s">
        <v>23</v>
      </c>
      <c r="C30" s="7">
        <v>3</v>
      </c>
      <c r="E30" t="s">
        <v>143</v>
      </c>
      <c r="F30" t="s">
        <v>25</v>
      </c>
      <c r="G30" s="1">
        <v>46313</v>
      </c>
      <c r="H30" s="1">
        <v>46315</v>
      </c>
      <c r="I30" t="s">
        <v>24</v>
      </c>
    </row>
    <row r="31" spans="1:9" x14ac:dyDescent="0.3">
      <c r="A31" t="s">
        <v>219</v>
      </c>
      <c r="B31" t="s">
        <v>147</v>
      </c>
      <c r="C31" s="8">
        <v>30</v>
      </c>
      <c r="D31" t="s">
        <v>220</v>
      </c>
      <c r="E31" t="s">
        <v>148</v>
      </c>
      <c r="F31" t="s">
        <v>221</v>
      </c>
      <c r="G31" s="1">
        <v>46333</v>
      </c>
      <c r="H31" s="1">
        <v>46362</v>
      </c>
      <c r="I31" t="s">
        <v>149</v>
      </c>
    </row>
    <row r="32" spans="1:9" x14ac:dyDescent="0.3">
      <c r="A32" t="s">
        <v>222</v>
      </c>
      <c r="B32" t="s">
        <v>144</v>
      </c>
      <c r="C32" s="8">
        <v>30</v>
      </c>
      <c r="D32" t="s">
        <v>223</v>
      </c>
      <c r="E32" t="s">
        <v>145</v>
      </c>
      <c r="F32" t="s">
        <v>224</v>
      </c>
      <c r="G32" s="1">
        <v>46333</v>
      </c>
      <c r="H32" s="1">
        <v>46362</v>
      </c>
      <c r="I32" t="s">
        <v>146</v>
      </c>
    </row>
    <row r="33" spans="1:9" x14ac:dyDescent="0.3">
      <c r="A33" t="s">
        <v>225</v>
      </c>
      <c r="B33" t="s">
        <v>150</v>
      </c>
      <c r="C33" s="7">
        <v>25</v>
      </c>
      <c r="D33" t="s">
        <v>226</v>
      </c>
      <c r="E33" t="s">
        <v>151</v>
      </c>
      <c r="F33" t="s">
        <v>28</v>
      </c>
      <c r="G33" s="1">
        <v>46344</v>
      </c>
      <c r="H33" s="1">
        <v>46368</v>
      </c>
      <c r="I33" t="s">
        <v>27</v>
      </c>
    </row>
    <row r="34" spans="1:9" x14ac:dyDescent="0.3">
      <c r="A34" t="s">
        <v>227</v>
      </c>
      <c r="B34" t="s">
        <v>152</v>
      </c>
      <c r="C34" s="8">
        <v>38</v>
      </c>
      <c r="D34" t="s">
        <v>228</v>
      </c>
      <c r="E34" t="s">
        <v>153</v>
      </c>
      <c r="F34" t="s">
        <v>16</v>
      </c>
      <c r="G34" s="1">
        <v>46348</v>
      </c>
      <c r="H34" s="1">
        <v>46385</v>
      </c>
      <c r="I34" t="s">
        <v>15</v>
      </c>
    </row>
    <row r="35" spans="1:9" x14ac:dyDescent="0.3">
      <c r="A35" t="s">
        <v>229</v>
      </c>
      <c r="B35" t="s">
        <v>26</v>
      </c>
      <c r="C35" s="7">
        <v>3</v>
      </c>
      <c r="E35" t="s">
        <v>154</v>
      </c>
      <c r="F35" t="s">
        <v>25</v>
      </c>
      <c r="G35" s="1">
        <v>46359</v>
      </c>
      <c r="H35" s="1">
        <v>46361</v>
      </c>
      <c r="I35" t="s">
        <v>24</v>
      </c>
    </row>
    <row r="36" spans="1:9" x14ac:dyDescent="0.3">
      <c r="A36" t="s">
        <v>230</v>
      </c>
      <c r="B36" t="s">
        <v>17</v>
      </c>
      <c r="C36" s="7">
        <v>21</v>
      </c>
      <c r="D36" t="s">
        <v>231</v>
      </c>
      <c r="E36" t="s">
        <v>155</v>
      </c>
      <c r="F36" t="s">
        <v>19</v>
      </c>
      <c r="G36" s="1">
        <v>46362</v>
      </c>
      <c r="H36" s="1">
        <v>46382</v>
      </c>
      <c r="I36" t="s">
        <v>18</v>
      </c>
    </row>
    <row r="37" spans="1:9" x14ac:dyDescent="0.3">
      <c r="A37" t="s">
        <v>232</v>
      </c>
      <c r="B37" t="s">
        <v>156</v>
      </c>
      <c r="C37" s="7">
        <v>32</v>
      </c>
      <c r="D37" t="s">
        <v>233</v>
      </c>
      <c r="E37" t="s">
        <v>157</v>
      </c>
      <c r="F37" t="s">
        <v>22</v>
      </c>
      <c r="G37" s="1">
        <v>46363</v>
      </c>
      <c r="H37" s="1">
        <v>46394</v>
      </c>
      <c r="I37" t="s">
        <v>21</v>
      </c>
    </row>
    <row r="38" spans="1:9" x14ac:dyDescent="0.3">
      <c r="A38" t="s">
        <v>234</v>
      </c>
      <c r="B38" t="s">
        <v>158</v>
      </c>
      <c r="C38" s="7">
        <v>7</v>
      </c>
      <c r="D38" t="s">
        <v>235</v>
      </c>
      <c r="E38" t="s">
        <v>159</v>
      </c>
      <c r="F38" t="s">
        <v>199</v>
      </c>
      <c r="G38" s="1">
        <v>46372</v>
      </c>
      <c r="H38" s="1">
        <v>46378</v>
      </c>
      <c r="I38" t="s">
        <v>5</v>
      </c>
    </row>
    <row r="39" spans="1:9" x14ac:dyDescent="0.3">
      <c r="G39" s="1"/>
      <c r="H39" s="1"/>
    </row>
    <row r="40" spans="1:9" x14ac:dyDescent="0.3">
      <c r="G40" s="1"/>
      <c r="H40" s="1"/>
    </row>
    <row r="41" spans="1:9" x14ac:dyDescent="0.3">
      <c r="G41" s="1"/>
      <c r="H41" s="1"/>
    </row>
    <row r="42" spans="1:9" x14ac:dyDescent="0.3">
      <c r="G42" s="1"/>
      <c r="H42" s="1"/>
    </row>
    <row r="43" spans="1:9" x14ac:dyDescent="0.3">
      <c r="G43" s="1"/>
      <c r="H4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1973A-9B17-43F5-BF99-C82896CFD139}">
  <dimension ref="A1:AE2"/>
  <sheetViews>
    <sheetView tabSelected="1" workbookViewId="0">
      <selection activeCell="E13" sqref="E13"/>
    </sheetView>
  </sheetViews>
  <sheetFormatPr defaultColWidth="8.88671875" defaultRowHeight="14.4" x14ac:dyDescent="0.3"/>
  <cols>
    <col min="1" max="1" width="23.5546875" bestFit="1" customWidth="1"/>
    <col min="2" max="2" width="9" bestFit="1" customWidth="1"/>
    <col min="3" max="4" width="9.5546875" bestFit="1" customWidth="1"/>
  </cols>
  <sheetData>
    <row r="1" spans="1:31" s="3" customFormat="1" ht="13.8" x14ac:dyDescent="0.3">
      <c r="A1" s="3" t="s">
        <v>53</v>
      </c>
      <c r="B1" s="3">
        <v>46023</v>
      </c>
      <c r="C1" s="3">
        <v>46054</v>
      </c>
      <c r="D1" s="3">
        <v>46082</v>
      </c>
      <c r="E1" s="3">
        <v>46113</v>
      </c>
      <c r="F1" s="3">
        <v>46143</v>
      </c>
      <c r="G1" s="3">
        <v>46174</v>
      </c>
      <c r="H1" s="3">
        <v>46204</v>
      </c>
      <c r="I1" s="3">
        <v>46235</v>
      </c>
      <c r="J1" s="3">
        <v>46266</v>
      </c>
      <c r="K1" s="3">
        <v>46296</v>
      </c>
      <c r="L1" s="3">
        <v>46327</v>
      </c>
      <c r="M1" s="3">
        <v>46357</v>
      </c>
    </row>
    <row r="2" spans="1:31" x14ac:dyDescent="0.3">
      <c r="A2" t="s">
        <v>55</v>
      </c>
      <c r="B2" s="4">
        <v>9.9580645161290313</v>
      </c>
      <c r="C2" s="4"/>
      <c r="D2" s="4">
        <v>12.6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36FCB8A-C69B-4580-A1C8-AAE72B79043E}">
          <x14:formula1>
            <xm:f>Lookup!$C$2:$C$3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1147C-DFB2-4B26-BFE8-F148548CC131}">
  <dimension ref="A1:X2"/>
  <sheetViews>
    <sheetView topLeftCell="I1" workbookViewId="0">
      <selection activeCell="X3" sqref="X3"/>
    </sheetView>
  </sheetViews>
  <sheetFormatPr defaultColWidth="8.88671875" defaultRowHeight="14.4" x14ac:dyDescent="0.3"/>
  <cols>
    <col min="1" max="1" width="19.44140625" bestFit="1" customWidth="1"/>
    <col min="2" max="2" width="18.6640625" bestFit="1" customWidth="1"/>
    <col min="3" max="3" width="22.5546875" bestFit="1" customWidth="1"/>
    <col min="4" max="4" width="26.6640625" bestFit="1" customWidth="1"/>
    <col min="5" max="5" width="26.33203125" bestFit="1" customWidth="1"/>
    <col min="6" max="6" width="16.5546875" bestFit="1" customWidth="1"/>
    <col min="7" max="7" width="24.5546875" bestFit="1" customWidth="1"/>
    <col min="8" max="8" width="13.88671875" bestFit="1" customWidth="1"/>
    <col min="9" max="10" width="28.77734375" bestFit="1" customWidth="1"/>
    <col min="11" max="11" width="22.6640625" bestFit="1" customWidth="1"/>
    <col min="12" max="12" width="27.88671875" bestFit="1" customWidth="1"/>
    <col min="24" max="24" width="13" bestFit="1" customWidth="1"/>
  </cols>
  <sheetData>
    <row r="1" spans="1:24" x14ac:dyDescent="0.3">
      <c r="A1" t="s">
        <v>38</v>
      </c>
      <c r="B1" t="s">
        <v>37</v>
      </c>
      <c r="C1" t="s">
        <v>39</v>
      </c>
      <c r="D1" t="s">
        <v>40</v>
      </c>
      <c r="E1" t="s">
        <v>41</v>
      </c>
      <c r="F1" t="s">
        <v>43</v>
      </c>
      <c r="G1" t="s">
        <v>44</v>
      </c>
      <c r="H1" t="str">
        <f>Inputs!A10</f>
        <v>Autoclave Rates</v>
      </c>
      <c r="I1" t="s">
        <v>49</v>
      </c>
      <c r="J1" t="s">
        <v>50</v>
      </c>
      <c r="K1" t="s">
        <v>51</v>
      </c>
      <c r="L1" t="s">
        <v>52</v>
      </c>
      <c r="M1" t="s">
        <v>56</v>
      </c>
      <c r="N1" t="s">
        <v>57</v>
      </c>
      <c r="O1" t="s">
        <v>59</v>
      </c>
      <c r="P1" t="s">
        <v>60</v>
      </c>
      <c r="Q1" t="s">
        <v>77</v>
      </c>
      <c r="R1" t="s">
        <v>78</v>
      </c>
      <c r="S1" t="s">
        <v>79</v>
      </c>
      <c r="T1" t="s">
        <v>80</v>
      </c>
      <c r="U1" t="s">
        <v>81</v>
      </c>
      <c r="V1" t="s">
        <v>82</v>
      </c>
      <c r="W1" t="s">
        <v>83</v>
      </c>
      <c r="X1" t="s">
        <v>84</v>
      </c>
    </row>
    <row r="2" spans="1:24" x14ac:dyDescent="0.3">
      <c r="A2" s="1">
        <f>Inputs!B2</f>
        <v>46023</v>
      </c>
      <c r="B2" s="1">
        <f>Inputs!B3</f>
        <v>46387</v>
      </c>
      <c r="C2">
        <f>Inputs!B4</f>
        <v>12</v>
      </c>
      <c r="D2" s="2">
        <f>Inputs!B5</f>
        <v>7.0000000000000007E-2</v>
      </c>
      <c r="E2" s="2">
        <f>Inputs!B6</f>
        <v>0.04</v>
      </c>
      <c r="F2">
        <f>Inputs!B7</f>
        <v>1</v>
      </c>
      <c r="G2" t="str">
        <f>Inputs!B8</f>
        <v>Based on productivity</v>
      </c>
      <c r="H2">
        <f>Inputs!B10</f>
        <v>145</v>
      </c>
      <c r="I2">
        <f>Inputs!B11</f>
        <v>500</v>
      </c>
      <c r="J2">
        <f>Inputs!B12</f>
        <v>400</v>
      </c>
      <c r="K2">
        <f>Inputs!B13</f>
        <v>0.98499999999999999</v>
      </c>
      <c r="L2">
        <f>Inputs!B14</f>
        <v>0.94499999999999995</v>
      </c>
      <c r="M2" s="2">
        <f>Inputs!B15</f>
        <v>1</v>
      </c>
      <c r="N2">
        <f>Inputs!B16</f>
        <v>75</v>
      </c>
      <c r="O2">
        <f>Inputs!B17</f>
        <v>0.9</v>
      </c>
      <c r="P2" s="5">
        <f>Inputs!B18</f>
        <v>0.88700000000000001</v>
      </c>
      <c r="Q2">
        <f>Inputs!B21</f>
        <v>250</v>
      </c>
      <c r="R2">
        <f>Inputs!B22</f>
        <v>0.05</v>
      </c>
      <c r="S2">
        <f>Inputs!B23</f>
        <v>58.692999999999998</v>
      </c>
      <c r="T2">
        <f>Inputs!B24</f>
        <v>58.933</v>
      </c>
      <c r="U2">
        <f>Inputs!B25</f>
        <v>34.06</v>
      </c>
      <c r="V2" s="2">
        <f>Inputs!B26</f>
        <v>0.9</v>
      </c>
      <c r="W2">
        <f>Inputs!B30</f>
        <v>38000</v>
      </c>
      <c r="X2">
        <f>Inputs!B27</f>
        <v>37.5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3D61C-B5A2-4FB6-9884-92DFCD99384B}">
  <dimension ref="A1:C6"/>
  <sheetViews>
    <sheetView workbookViewId="0">
      <selection activeCell="B22" sqref="B22"/>
    </sheetView>
  </sheetViews>
  <sheetFormatPr defaultColWidth="8.88671875" defaultRowHeight="14.4" x14ac:dyDescent="0.3"/>
  <cols>
    <col min="1" max="1" width="17.77734375" bestFit="1" customWidth="1"/>
    <col min="2" max="2" width="25.6640625" bestFit="1" customWidth="1"/>
    <col min="3" max="3" width="23.5546875" bestFit="1" customWidth="1"/>
  </cols>
  <sheetData>
    <row r="1" spans="1:3" x14ac:dyDescent="0.3">
      <c r="A1" t="s">
        <v>43</v>
      </c>
      <c r="B1" t="s">
        <v>45</v>
      </c>
      <c r="C1" t="s">
        <v>54</v>
      </c>
    </row>
    <row r="2" spans="1:3" x14ac:dyDescent="0.3">
      <c r="A2">
        <v>1</v>
      </c>
      <c r="B2" t="s">
        <v>46</v>
      </c>
      <c r="C2" t="s">
        <v>55</v>
      </c>
    </row>
    <row r="3" spans="1:3" x14ac:dyDescent="0.3">
      <c r="A3">
        <v>2</v>
      </c>
      <c r="B3" t="s">
        <v>47</v>
      </c>
      <c r="C3" s="6" t="s">
        <v>76</v>
      </c>
    </row>
    <row r="4" spans="1:3" x14ac:dyDescent="0.3">
      <c r="A4">
        <v>3</v>
      </c>
      <c r="B4" t="s">
        <v>92</v>
      </c>
    </row>
    <row r="5" spans="1:3" x14ac:dyDescent="0.3">
      <c r="A5">
        <v>4</v>
      </c>
    </row>
    <row r="6" spans="1:3" x14ac:dyDescent="0.3">
      <c r="A6">
        <v>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ed5190f-be76-4660-bd7c-eec190b65160">
      <Terms xmlns="http://schemas.microsoft.com/office/infopath/2007/PartnerControls"/>
    </lcf76f155ced4ddcb4097134ff3c332f>
    <TaxCatchAll xmlns="8e0b0ee8-0be7-4685-b3b3-9b95c83719d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01FEF940C93D449DA6891337118412" ma:contentTypeVersion="13" ma:contentTypeDescription="Create a new document." ma:contentTypeScope="" ma:versionID="34a42679eb984ba3d6d8ffd24228f793">
  <xsd:schema xmlns:xsd="http://www.w3.org/2001/XMLSchema" xmlns:xs="http://www.w3.org/2001/XMLSchema" xmlns:p="http://schemas.microsoft.com/office/2006/metadata/properties" xmlns:ns2="bed5190f-be76-4660-bd7c-eec190b65160" xmlns:ns3="8e0b0ee8-0be7-4685-b3b3-9b95c83719d7" targetNamespace="http://schemas.microsoft.com/office/2006/metadata/properties" ma:root="true" ma:fieldsID="87e019046116c2d1b2053a36e1e4ebca" ns2:_="" ns3:_="">
    <xsd:import namespace="bed5190f-be76-4660-bd7c-eec190b65160"/>
    <xsd:import namespace="8e0b0ee8-0be7-4685-b3b3-9b95c83719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d5190f-be76-4660-bd7c-eec190b651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068aee54-50ea-4cb6-a089-54d50a8536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BillingMetadata" ma:index="20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0b0ee8-0be7-4685-b3b3-9b95c83719d7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0c57d897-ea45-4be6-8c18-526dd9bd18ef}" ma:internalName="TaxCatchAll" ma:showField="CatchAllData" ma:web="8e0b0ee8-0be7-4685-b3b3-9b95c83719d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597655B-4239-43BC-9B56-271B7397AB21}">
  <ds:schemaRefs>
    <ds:schemaRef ds:uri="http://schemas.microsoft.com/office/2006/metadata/properties"/>
    <ds:schemaRef ds:uri="http://schemas.microsoft.com/office/infopath/2007/PartnerControls"/>
    <ds:schemaRef ds:uri="bed5190f-be76-4660-bd7c-eec190b65160"/>
    <ds:schemaRef ds:uri="8e0b0ee8-0be7-4685-b3b3-9b95c83719d7"/>
  </ds:schemaRefs>
</ds:datastoreItem>
</file>

<file path=customXml/itemProps2.xml><?xml version="1.0" encoding="utf-8"?>
<ds:datastoreItem xmlns:ds="http://schemas.openxmlformats.org/officeDocument/2006/customXml" ds:itemID="{5E0CFA40-CE94-4919-AFD4-51B4A0439A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5624F6C-207E-47EB-8ACA-C4D9800C4C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d5190f-be76-4660-bd7c-eec190b65160"/>
    <ds:schemaRef ds:uri="8e0b0ee8-0be7-4685-b3b3-9b95c83719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Inputs</vt:lpstr>
      <vt:lpstr>Mine Plan</vt:lpstr>
      <vt:lpstr>Shutdown Calendar</vt:lpstr>
      <vt:lpstr>Reagent Forecast</vt:lpstr>
      <vt:lpstr>Assumptions</vt:lpstr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Mendes</dc:creator>
  <cp:lastModifiedBy>Lucas Mendes</cp:lastModifiedBy>
  <dcterms:created xsi:type="dcterms:W3CDTF">2025-07-28T05:41:07Z</dcterms:created>
  <dcterms:modified xsi:type="dcterms:W3CDTF">2025-09-04T10:50:14Z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0x0101004801FEF940C93D449DA6891337118412</vt:lpwstr>
  </property>
  <property fmtid="{D5CDD505-2E9C-101B-9397-08002B2CF9AE}" pid="3" name="MediaServiceImageTags">
    <vt:lpwstr/>
  </property>
</Properties>
</file>