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49uPYZA3k0dVRItF5X2+CLTu3E+fmbymxUbHn8ifHc="/>
    </ext>
  </extLst>
</workbook>
</file>

<file path=xl/sharedStrings.xml><?xml version="1.0" encoding="utf-8"?>
<sst xmlns="http://schemas.openxmlformats.org/spreadsheetml/2006/main" count="913" uniqueCount="907">
  <si>
    <t>idx</t>
  </si>
  <si>
    <t>txt</t>
  </si>
  <si>
    <t>enlen</t>
  </si>
  <si>
    <t>entxt</t>
  </si>
  <si>
    <t>오른쪽 대화창</t>
  </si>
  <si>
    <t>풍선 대화창</t>
  </si>
  <si>
    <t>중간 사이즈</t>
  </si>
  <si>
    <t>가장 큰 사이즈</t>
  </si>
  <si>
    <t>하단</t>
  </si>
  <si>
    <t>중단</t>
  </si>
  <si>
    <t>상단</t>
  </si>
  <si>
    <t>전체</t>
  </si>
  <si>
    <t>이해 할 수 없는 행동</t>
  </si>
  <si>
    <t>암살</t>
  </si>
  <si>
    <t>murder</t>
  </si>
  <si>
    <t>특정 캐릭터 보호</t>
  </si>
  <si>
    <t>char protection</t>
  </si>
  <si>
    <t>특정 지역 방어</t>
  </si>
  <si>
    <t>Certain reginal def</t>
  </si>
  <si>
    <t>추적</t>
  </si>
  <si>
    <t>Track</t>
  </si>
  <si>
    <t>방황</t>
  </si>
  <si>
    <t>Wander</t>
  </si>
  <si>
    <t>디폴트</t>
  </si>
  <si>
    <t>default</t>
  </si>
  <si>
    <t>특정 영역을 고수하면서 이리저리 헤메면서 시야 안에 들어온 적을 공격한다.</t>
  </si>
  <si>
    <t>이리저리 헤메면서 시야 안에 들어온 적을 공격한다.</t>
  </si>
  <si>
    <t>Wanderer and agressive</t>
  </si>
  <si>
    <t>현재 위치를 고수한다.</t>
  </si>
  <si>
    <t>책</t>
  </si>
  <si>
    <t>opt</t>
  </si>
  <si>
    <t>손톱무기</t>
  </si>
  <si>
    <t>claw champ</t>
  </si>
  <si>
    <t>낫</t>
  </si>
  <si>
    <t>spt</t>
  </si>
  <si>
    <t>모든 무기</t>
  </si>
  <si>
    <t>아이템 팩</t>
  </si>
  <si>
    <t>인챈트 아이템</t>
  </si>
  <si>
    <t>프리미엄 아이템</t>
  </si>
  <si>
    <t>퀘스트 아이템</t>
  </si>
  <si>
    <t>이벤트 아이템</t>
  </si>
  <si>
    <t>마법 보석</t>
  </si>
  <si>
    <t>Magic Jewel</t>
  </si>
  <si>
    <t>강화액</t>
  </si>
  <si>
    <t>reforge</t>
  </si>
  <si>
    <t>능력향상제</t>
  </si>
  <si>
    <t>먹을 것, 기타</t>
  </si>
  <si>
    <t>필살기 두루말이</t>
  </si>
  <si>
    <t>포탈 스톤</t>
  </si>
  <si>
    <t>Portal gate</t>
  </si>
  <si>
    <t>열쇠</t>
  </si>
  <si>
    <t>상태 회복제</t>
  </si>
  <si>
    <t>치료약</t>
  </si>
  <si>
    <t>Cure</t>
  </si>
  <si>
    <t>성능 향상 포션</t>
  </si>
  <si>
    <t>Potion efficiency</t>
  </si>
  <si>
    <t>스탯 향상 포션</t>
  </si>
  <si>
    <t>Stat bonus pot</t>
  </si>
  <si>
    <t>차징 포션</t>
  </si>
  <si>
    <t>체력 포션</t>
  </si>
  <si>
    <t>health pot</t>
  </si>
  <si>
    <t>보석</t>
  </si>
  <si>
    <t>채찍</t>
  </si>
  <si>
    <t>마술봉</t>
  </si>
  <si>
    <t>슬링 탄환</t>
  </si>
  <si>
    <t>Sling ammo</t>
  </si>
  <si>
    <t>슬링</t>
  </si>
  <si>
    <t>피리</t>
  </si>
  <si>
    <t>창</t>
  </si>
  <si>
    <t>Spe</t>
  </si>
  <si>
    <t>화살</t>
  </si>
  <si>
    <t>활</t>
  </si>
  <si>
    <t>단도</t>
  </si>
  <si>
    <t>날개</t>
  </si>
  <si>
    <t>메이스</t>
  </si>
  <si>
    <t>이빨</t>
  </si>
  <si>
    <t>마법 지팡이</t>
  </si>
  <si>
    <t>양손 검</t>
  </si>
  <si>
    <t>2H-sword</t>
  </si>
  <si>
    <t>방패</t>
  </si>
  <si>
    <t>한 손 검</t>
  </si>
  <si>
    <t>1H-sword</t>
  </si>
  <si>
    <t>전용 갑옷</t>
  </si>
  <si>
    <t>Class armor</t>
  </si>
  <si>
    <t>공용 갑옷</t>
  </si>
  <si>
    <t>Armors</t>
  </si>
  <si>
    <t>십자가</t>
  </si>
  <si>
    <t>Cross</t>
  </si>
  <si>
    <t>어깨 문신</t>
  </si>
  <si>
    <t>Tamer tat</t>
  </si>
  <si>
    <t>팔 문신</t>
  </si>
  <si>
    <t>브로치</t>
  </si>
  <si>
    <t>망토</t>
  </si>
  <si>
    <t>반지</t>
  </si>
  <si>
    <t>부츠</t>
  </si>
  <si>
    <t>팔찌</t>
  </si>
  <si>
    <t>Bracers</t>
  </si>
  <si>
    <t>발톱</t>
  </si>
  <si>
    <t>장갑 대용</t>
  </si>
  <si>
    <t>관</t>
  </si>
  <si>
    <t>cir</t>
  </si>
  <si>
    <t>벨트 4</t>
  </si>
  <si>
    <t>벨트 3</t>
  </si>
  <si>
    <t>벨트 2</t>
  </si>
  <si>
    <t>벨트 1</t>
  </si>
  <si>
    <t>탄환(직업2)</t>
  </si>
  <si>
    <t>방패(직업2)</t>
  </si>
  <si>
    <t>무기(직업2)</t>
  </si>
  <si>
    <t>탄환(직업1)</t>
  </si>
  <si>
    <t>ammo (job1)</t>
  </si>
  <si>
    <t>방패(직업1)</t>
  </si>
  <si>
    <t>shield (job1)</t>
  </si>
  <si>
    <t>무기(직업1)</t>
  </si>
  <si>
    <t>weapon (job1)</t>
  </si>
  <si>
    <t>반지 8</t>
  </si>
  <si>
    <t>반지 7</t>
  </si>
  <si>
    <t>반지 6</t>
  </si>
  <si>
    <t>반지 5</t>
  </si>
  <si>
    <t>반지 4</t>
  </si>
  <si>
    <t>반지 3</t>
  </si>
  <si>
    <t>반지 2</t>
  </si>
  <si>
    <t>반지 1</t>
  </si>
  <si>
    <t>장갑</t>
  </si>
  <si>
    <t>신발</t>
  </si>
  <si>
    <t>벨트</t>
  </si>
  <si>
    <t>목걸이</t>
  </si>
  <si>
    <t>Neck</t>
  </si>
  <si>
    <t>귀걸이</t>
  </si>
  <si>
    <t>갑옷</t>
  </si>
  <si>
    <t>헬멧</t>
  </si>
  <si>
    <t>행운</t>
  </si>
  <si>
    <t>건강</t>
  </si>
  <si>
    <t>가격*수치2/수치1</t>
  </si>
  <si>
    <t>Price*num 2/num 1</t>
  </si>
  <si>
    <t>수치1*가격/100</t>
  </si>
  <si>
    <t>num1*price/</t>
  </si>
  <si>
    <t>수치1/가격</t>
  </si>
  <si>
    <t>수치1*가격</t>
  </si>
  <si>
    <t>num1*price</t>
  </si>
  <si>
    <t xml:space="preserve">수치2 / </t>
  </si>
  <si>
    <t xml:space="preserve">수치1 / </t>
  </si>
  <si>
    <t xml:space="preserve">수치2 * </t>
  </si>
  <si>
    <t>num 2*</t>
  </si>
  <si>
    <t xml:space="preserve">수치1 * </t>
  </si>
  <si>
    <t>수치1*수치2*가격</t>
  </si>
  <si>
    <t>num1*num2*price</t>
  </si>
  <si>
    <t>가격/10</t>
  </si>
  <si>
    <t>수치1*수치2/가격</t>
  </si>
  <si>
    <t>num1*num2/Price</t>
  </si>
  <si>
    <t>가격*(수치1+1)</t>
  </si>
  <si>
    <t>가격*수치2</t>
  </si>
  <si>
    <t>가격*수치1</t>
  </si>
  <si>
    <t>수치1</t>
  </si>
  <si>
    <t>num1</t>
  </si>
  <si>
    <t>가격으로 처리</t>
  </si>
  <si>
    <t>Price form</t>
  </si>
  <si>
    <t>경험치 제외 포탈</t>
  </si>
  <si>
    <t>Portal exclude exp</t>
  </si>
  <si>
    <t>경험치 추가 획득</t>
  </si>
  <si>
    <t>Additional exp</t>
  </si>
  <si>
    <t>Platinum</t>
  </si>
  <si>
    <t>Premium</t>
  </si>
  <si>
    <t>Lite</t>
  </si>
  <si>
    <t>Lite Platinum</t>
  </si>
  <si>
    <t>Lite Premium</t>
  </si>
  <si>
    <t>Lite Lite</t>
  </si>
  <si>
    <t>등급 없음</t>
  </si>
  <si>
    <t>가시 돋힘 3차</t>
  </si>
  <si>
    <t>3rd thorn</t>
  </si>
  <si>
    <t>가시 돋힘 2차</t>
  </si>
  <si>
    <t>2nd thorns</t>
  </si>
  <si>
    <t>가시 돋힘 1차</t>
  </si>
  <si>
    <t>1st thorn</t>
  </si>
  <si>
    <t>이상 저항 3차</t>
  </si>
  <si>
    <t>abnormal res3rd</t>
  </si>
  <si>
    <t>이상 저항 2차</t>
  </si>
  <si>
    <t>abnormal res2nd</t>
  </si>
  <si>
    <t>이상 저항 1차</t>
  </si>
  <si>
    <t>abnormal res1st</t>
  </si>
  <si>
    <t>원소 저항 3차</t>
  </si>
  <si>
    <t>magic res 3rd</t>
  </si>
  <si>
    <t>원소 저항 2차</t>
  </si>
  <si>
    <t>magic res 2nd</t>
  </si>
  <si>
    <t>원소 저항 1차</t>
  </si>
  <si>
    <t>magic res 1st</t>
  </si>
  <si>
    <t>CP 증가 3차</t>
  </si>
  <si>
    <t>CP 증가 2차</t>
  </si>
  <si>
    <t>CP 증가 1차</t>
  </si>
  <si>
    <t>체력 증가 3차</t>
  </si>
  <si>
    <t>health 3rd</t>
  </si>
  <si>
    <t>체력 증가 2차</t>
  </si>
  <si>
    <t>health 2nd</t>
  </si>
  <si>
    <t>체력 증가 1차</t>
  </si>
  <si>
    <t>health 1st</t>
  </si>
  <si>
    <t>기본 능력치 3차</t>
  </si>
  <si>
    <t>기본 능력치 2차</t>
  </si>
  <si>
    <t>기본 능력치 1차</t>
  </si>
  <si>
    <t>방어력 3차</t>
  </si>
  <si>
    <t>방어력 2차</t>
  </si>
  <si>
    <t>방어력 1차</t>
  </si>
  <si>
    <t>어둠 데미지 3차</t>
  </si>
  <si>
    <t>어둠 데미지 2차</t>
  </si>
  <si>
    <t>어둠 데미지 1차</t>
  </si>
  <si>
    <t>빛 데미지 3차</t>
  </si>
  <si>
    <t>light dmg 3rd</t>
  </si>
  <si>
    <t>빛 데미지 2차</t>
  </si>
  <si>
    <t>light dmg 2nd</t>
  </si>
  <si>
    <t>빛 데미지 1차</t>
  </si>
  <si>
    <t>light dmg 1st</t>
  </si>
  <si>
    <t>대지 데미지 3차</t>
  </si>
  <si>
    <t>대지 데미지 2차</t>
  </si>
  <si>
    <t>대지 데미지 1차</t>
  </si>
  <si>
    <t>바람 데미지 3차</t>
  </si>
  <si>
    <t>바람 데미지 2차</t>
  </si>
  <si>
    <t>바람 데미지 1차</t>
  </si>
  <si>
    <t>물 데미지 3차</t>
  </si>
  <si>
    <t>water dmg 3rd</t>
  </si>
  <si>
    <t>물 데미지 2차</t>
  </si>
  <si>
    <t>water dmg 2nd</t>
  </si>
  <si>
    <t>물 데미지 1차</t>
  </si>
  <si>
    <t>water dmg 1st</t>
  </si>
  <si>
    <t>불 데미지 3차</t>
  </si>
  <si>
    <t>불 데미지 2차</t>
  </si>
  <si>
    <t>불 데미지 1차</t>
  </si>
  <si>
    <t>물리 데미지 3차</t>
  </si>
  <si>
    <t>물리 데미지 2차</t>
  </si>
  <si>
    <t>물리 데미지 1차</t>
  </si>
  <si>
    <t>착용 시 귀속됨</t>
  </si>
  <si>
    <t>획득 시 귀속됨</t>
  </si>
  <si>
    <t>B</t>
  </si>
  <si>
    <t>N</t>
  </si>
  <si>
    <t>G</t>
  </si>
  <si>
    <t>랜덤</t>
  </si>
  <si>
    <t>북서</t>
  </si>
  <si>
    <t>NW</t>
  </si>
  <si>
    <t>서</t>
  </si>
  <si>
    <t>W</t>
  </si>
  <si>
    <t>남서</t>
  </si>
  <si>
    <t>S</t>
  </si>
  <si>
    <t>남</t>
  </si>
  <si>
    <t>non</t>
  </si>
  <si>
    <t>남동</t>
  </si>
  <si>
    <t>SE</t>
  </si>
  <si>
    <t>동</t>
  </si>
  <si>
    <t>E</t>
  </si>
  <si>
    <t>북동</t>
  </si>
  <si>
    <t>NE</t>
  </si>
  <si>
    <t>북</t>
  </si>
  <si>
    <t>북서쪽</t>
  </si>
  <si>
    <t>NWW</t>
  </si>
  <si>
    <t>서쪽</t>
  </si>
  <si>
    <t>남서쪽</t>
  </si>
  <si>
    <t>SW</t>
  </si>
  <si>
    <t>남쪽</t>
  </si>
  <si>
    <t>남동쪽</t>
  </si>
  <si>
    <t>SWW</t>
  </si>
  <si>
    <t>동쪽</t>
  </si>
  <si>
    <t>북동쪽</t>
  </si>
  <si>
    <t>NEW</t>
  </si>
  <si>
    <t>북쪽</t>
  </si>
  <si>
    <t>건물안이동</t>
  </si>
  <si>
    <t>Move 2 building</t>
  </si>
  <si>
    <t>타워이동</t>
  </si>
  <si>
    <t>던젼이동</t>
  </si>
  <si>
    <t>길드홀-&gt;마을</t>
  </si>
  <si>
    <t>GH -&gt; village</t>
  </si>
  <si>
    <t>길드 홀 입구</t>
  </si>
  <si>
    <t>GH entrance</t>
  </si>
  <si>
    <t>필드내 이동(hidden)</t>
  </si>
  <si>
    <t>move to field(hidden)</t>
  </si>
  <si>
    <t>필드내 이동</t>
  </si>
  <si>
    <t>move to field</t>
  </si>
  <si>
    <t>안보임</t>
  </si>
  <si>
    <t>Safe</t>
  </si>
  <si>
    <t>일방 통행</t>
  </si>
  <si>
    <t>건물 이동</t>
  </si>
  <si>
    <t>필드 이동</t>
  </si>
  <si>
    <t>Map Move</t>
  </si>
  <si>
    <t>사냥터</t>
  </si>
  <si>
    <t>Hunt sq</t>
  </si>
  <si>
    <t>비던 출구</t>
  </si>
  <si>
    <t>길드 오브젝트</t>
  </si>
  <si>
    <t>길드 문장</t>
  </si>
  <si>
    <t>Guild msg</t>
  </si>
  <si>
    <t>보물 상자</t>
  </si>
  <si>
    <t>Treasure</t>
  </si>
  <si>
    <t>부활 장소</t>
  </si>
  <si>
    <t>Revive</t>
  </si>
  <si>
    <t>OX 퀴즈 영역 (X)</t>
  </si>
  <si>
    <t>OX 퀴즈 영역 (O)</t>
  </si>
  <si>
    <t>길드전 영역</t>
  </si>
  <si>
    <t>이름 표시 영역</t>
  </si>
  <si>
    <t>시작 영역</t>
  </si>
  <si>
    <t>Start area</t>
  </si>
  <si>
    <t>문</t>
  </si>
  <si>
    <t>gat</t>
  </si>
  <si>
    <t>게시판</t>
  </si>
  <si>
    <t>notice</t>
  </si>
  <si>
    <t>일반 영역</t>
  </si>
  <si>
    <t>Common area</t>
  </si>
  <si>
    <t>9 슬롯</t>
  </si>
  <si>
    <t>8 슬롯</t>
  </si>
  <si>
    <t>7 슬롯</t>
  </si>
  <si>
    <t>6 슬롯</t>
  </si>
  <si>
    <t>5 슬롯</t>
  </si>
  <si>
    <t>4 슬롯</t>
  </si>
  <si>
    <t>3 슬롯</t>
  </si>
  <si>
    <t>2 슬롯</t>
  </si>
  <si>
    <t>1 슬롯</t>
  </si>
  <si>
    <t>0 슬롯</t>
  </si>
  <si>
    <t>안함</t>
  </si>
  <si>
    <t>20 시즌</t>
  </si>
  <si>
    <t>19 시즌</t>
  </si>
  <si>
    <t>18 시즌</t>
  </si>
  <si>
    <t>17 시즌</t>
  </si>
  <si>
    <t>16 시즌</t>
  </si>
  <si>
    <t>15 시즌</t>
  </si>
  <si>
    <t>14 시즌</t>
  </si>
  <si>
    <t>13 시즌</t>
  </si>
  <si>
    <t>12 시즌</t>
  </si>
  <si>
    <t>11 시즌</t>
  </si>
  <si>
    <t>10 시즌</t>
  </si>
  <si>
    <t>9 시즌</t>
  </si>
  <si>
    <t>state 9</t>
  </si>
  <si>
    <t>8 시즌</t>
  </si>
  <si>
    <t>state 8</t>
  </si>
  <si>
    <t>7 시즌</t>
  </si>
  <si>
    <t>state 7</t>
  </si>
  <si>
    <t>6 시즌</t>
  </si>
  <si>
    <t>state 6</t>
  </si>
  <si>
    <t>5 시즌</t>
  </si>
  <si>
    <t>state 5</t>
  </si>
  <si>
    <t>4 시즌</t>
  </si>
  <si>
    <t>state 4</t>
  </si>
  <si>
    <t>3 시즌</t>
  </si>
  <si>
    <t>state 3</t>
  </si>
  <si>
    <t>2 시즌</t>
  </si>
  <si>
    <t>state 2</t>
  </si>
  <si>
    <t>1 시즌</t>
  </si>
  <si>
    <t>state 1</t>
  </si>
  <si>
    <t>0 시즌</t>
  </si>
  <si>
    <t>state 0</t>
  </si>
  <si>
    <t>보스3</t>
  </si>
  <si>
    <t>보스2</t>
  </si>
  <si>
    <t>보스1</t>
  </si>
  <si>
    <t>세미보스3</t>
  </si>
  <si>
    <t>세미보스2</t>
  </si>
  <si>
    <t>세미보스1</t>
  </si>
  <si>
    <t>일반4</t>
  </si>
  <si>
    <t>Common4</t>
  </si>
  <si>
    <t>일반3</t>
  </si>
  <si>
    <t>Common3</t>
  </si>
  <si>
    <t>일반2</t>
  </si>
  <si>
    <t>Common2</t>
  </si>
  <si>
    <t>일반1</t>
  </si>
  <si>
    <t>Common1</t>
  </si>
  <si>
    <t>광학사/수인 무기상</t>
  </si>
  <si>
    <t>opt/bm weapon award</t>
  </si>
  <si>
    <t>모험가 협회</t>
  </si>
  <si>
    <t>Adv association</t>
  </si>
  <si>
    <t>이벤트 도우미</t>
  </si>
  <si>
    <t>길드홀 텔레포터</t>
  </si>
  <si>
    <t>GH teleporter</t>
  </si>
  <si>
    <t>영술사/투사 무기상</t>
  </si>
  <si>
    <t>Spirit/champ weap award</t>
  </si>
  <si>
    <t>결투장 보상</t>
  </si>
  <si>
    <t>강신술사/악마 무기상</t>
  </si>
  <si>
    <t>Necro/Demon weapon award</t>
  </si>
  <si>
    <t>공주/변신 소녀 무기상</t>
  </si>
  <si>
    <t>Princess/witch weapon award</t>
  </si>
  <si>
    <t>조련사/소환사 무기상</t>
  </si>
  <si>
    <t>Tamer/Summoner weap award</t>
  </si>
  <si>
    <t>마법 창검사/마법 궁수 무기상</t>
  </si>
  <si>
    <t>Lancer/Archer weapon award</t>
  </si>
  <si>
    <t>도둑/무도가 무기상</t>
  </si>
  <si>
    <t>Thief/Monk weap award</t>
  </si>
  <si>
    <t>사제/타락천사 무기상</t>
  </si>
  <si>
    <t>Priest/Angel weap award</t>
  </si>
  <si>
    <t>마법사/늑대인간 무기상</t>
  </si>
  <si>
    <t>Mage/Wolf weapon award</t>
  </si>
  <si>
    <t>견습기사/전사 무기상</t>
  </si>
  <si>
    <t>Squire/warrior weap award</t>
  </si>
  <si>
    <t>퇴치해야 할 상대</t>
  </si>
  <si>
    <t>보유 퀘스트 관련인 표시</t>
  </si>
  <si>
    <t>Emblem quest related to q</t>
  </si>
  <si>
    <t>보유 퀘스트 의뢰인</t>
  </si>
  <si>
    <t>최초 도우미</t>
  </si>
  <si>
    <t>대장장이</t>
  </si>
  <si>
    <t>퀘스트 안내인</t>
  </si>
  <si>
    <t>치료사</t>
  </si>
  <si>
    <t>healer</t>
  </si>
  <si>
    <t>텔레포터</t>
  </si>
  <si>
    <t>도우미</t>
  </si>
  <si>
    <t>메인 스토리 퀘스트</t>
  </si>
  <si>
    <t>길드 퀘스트</t>
  </si>
  <si>
    <t>칭호 관련 퀘스트</t>
  </si>
  <si>
    <t>Title related Q</t>
  </si>
  <si>
    <t>일반 퀘스트</t>
  </si>
  <si>
    <t>스킬 마스터</t>
  </si>
  <si>
    <t>은행</t>
  </si>
  <si>
    <t>노점(대신 잡화점 쓸것)</t>
  </si>
  <si>
    <t>Stalls</t>
  </si>
  <si>
    <t>액세서리점</t>
  </si>
  <si>
    <t>잡화점</t>
  </si>
  <si>
    <t>Misc</t>
  </si>
  <si>
    <t>방어장비점</t>
  </si>
  <si>
    <t>Def gears</t>
  </si>
  <si>
    <t>무기점</t>
  </si>
  <si>
    <t>일반 NPC</t>
  </si>
  <si>
    <t>플레이어</t>
  </si>
  <si>
    <t>신수형</t>
  </si>
  <si>
    <t>holy</t>
  </si>
  <si>
    <t>동물형</t>
  </si>
  <si>
    <t>악마형</t>
  </si>
  <si>
    <t>인간형</t>
  </si>
  <si>
    <t>Human</t>
  </si>
  <si>
    <t>언데드형</t>
  </si>
  <si>
    <t>절대선</t>
  </si>
  <si>
    <t>ABSLine</t>
  </si>
  <si>
    <t>선</t>
  </si>
  <si>
    <t>lin</t>
  </si>
  <si>
    <t>중립</t>
  </si>
  <si>
    <t>Neutral</t>
  </si>
  <si>
    <t>악</t>
  </si>
  <si>
    <t>Bad</t>
  </si>
  <si>
    <t>절대악</t>
  </si>
  <si>
    <t>abs bad</t>
  </si>
  <si>
    <t>제한 없음</t>
  </si>
  <si>
    <t>no restrict</t>
  </si>
  <si>
    <t>항상 체크</t>
  </si>
  <si>
    <t>always chk</t>
  </si>
  <si>
    <t>플래이어를 죽였다.</t>
  </si>
  <si>
    <t>전투를 시작했다.</t>
  </si>
  <si>
    <t>Battle started</t>
  </si>
  <si>
    <t>플래이어에게 죽었다.</t>
  </si>
  <si>
    <t>수인</t>
  </si>
  <si>
    <t>Beastm</t>
  </si>
  <si>
    <t>광학사</t>
  </si>
  <si>
    <t>Opt</t>
  </si>
  <si>
    <t>투사</t>
  </si>
  <si>
    <t>Champ</t>
  </si>
  <si>
    <t>영술사</t>
  </si>
  <si>
    <t>Spirit</t>
  </si>
  <si>
    <t>운영자(여자 천사)</t>
  </si>
  <si>
    <t>운영자(남자 천사)</t>
  </si>
  <si>
    <t>악마</t>
  </si>
  <si>
    <t>강신술사</t>
  </si>
  <si>
    <t>Necro</t>
  </si>
  <si>
    <t>변신 소녀</t>
  </si>
  <si>
    <t>Witch</t>
  </si>
  <si>
    <t>공주</t>
  </si>
  <si>
    <t>Prinny</t>
  </si>
  <si>
    <t>소환사</t>
  </si>
  <si>
    <t>Summo</t>
  </si>
  <si>
    <t>조련사</t>
  </si>
  <si>
    <t>Tamer</t>
  </si>
  <si>
    <t>마법 궁수</t>
  </si>
  <si>
    <t>Archer</t>
  </si>
  <si>
    <t>마법 창검사</t>
  </si>
  <si>
    <t>Lancer</t>
  </si>
  <si>
    <t>무도가</t>
  </si>
  <si>
    <t>Monk</t>
  </si>
  <si>
    <t>도둑</t>
  </si>
  <si>
    <t>타락천사</t>
  </si>
  <si>
    <t>Angel</t>
  </si>
  <si>
    <t>사제</t>
  </si>
  <si>
    <t>늑대인간</t>
  </si>
  <si>
    <t>마법사</t>
  </si>
  <si>
    <t>전사</t>
  </si>
  <si>
    <t>견습기사</t>
  </si>
  <si>
    <t>Squire</t>
  </si>
  <si>
    <t>단방향 링크</t>
  </si>
  <si>
    <t>one-way link</t>
  </si>
  <si>
    <t>쌍방향 링크</t>
  </si>
  <si>
    <t>2-way link</t>
  </si>
  <si>
    <t>링크 없음</t>
  </si>
  <si>
    <t>보스 3단계</t>
  </si>
  <si>
    <t>보스 2단계</t>
  </si>
  <si>
    <t>보스 1단계</t>
  </si>
  <si>
    <t>세미보스 3단계</t>
  </si>
  <si>
    <t>세미보스 2단계</t>
  </si>
  <si>
    <t>세미보스 1단계</t>
  </si>
  <si>
    <t>일반 4단계</t>
  </si>
  <si>
    <t>일반 3단계</t>
  </si>
  <si>
    <t>common 3rd st</t>
  </si>
  <si>
    <t>일반 2단계</t>
  </si>
  <si>
    <t>common 2nd st</t>
  </si>
  <si>
    <t>일반 1단계</t>
  </si>
  <si>
    <t>공격적/누군가 공격 당하고 있으면 도와준다.</t>
  </si>
  <si>
    <t>Agressive/help if someone is attacked</t>
  </si>
  <si>
    <t>공격적/주위 상황에 신경 안쓴다.</t>
  </si>
  <si>
    <t>Dont care agressive and surroundings</t>
  </si>
  <si>
    <t>수동적/누군가 공격 당하고 있으면 도와준다.</t>
  </si>
  <si>
    <t>수동적/주위 상황에 신경 안쓴다.</t>
  </si>
  <si>
    <t>Not paying attention/Passive</t>
  </si>
  <si>
    <t xml:space="preserve">레벨              1  ~ 1000
경험치            0  ~ 4294967295
체력              10 ~ 10000
파워 게이지       1  ~ 5000
힘                5  ~ 1000
민첩성            5  ~ 1000
건강              5  ~ 1000
지혜              5  ~ 1000
지식              5  ~ 1000
카리스마          5  ~ 1000
운                5  ~ 1000
공격력            1  ~ 50000
방어력            1  ~ 50000
명중률            5% ~ 95%
회피율            5% ~ 95%
블럭율            0% ~ 95%
치명타            0% ~ 95%
불 저항력         0% ~ 100%
물 저항력         0% ~ 100%
바람 저항력       0% ~ 100%
대지 저항력       0% ~ 100%
빛 저항력         0% ~ 100%
어둠 저항력       0% ~ 100%
마비 보정치       0% ~ 100%
중독 보정치       0% ~ 100%
얼기 보정치       0% ~ 100%
이동 속도 보정치  10%~ 200%
공격 속도 보정치  10%~ 200%
</t>
  </si>
  <si>
    <t>선택한 캐릭터와 같은 모든 캐릭터 선택</t>
  </si>
  <si>
    <t>Select all alike characters</t>
  </si>
  <si>
    <t>선택된 영역 붙여넣기</t>
  </si>
  <si>
    <t>선택된 영역 복사</t>
  </si>
  <si>
    <t>Copy area</t>
  </si>
  <si>
    <t>대화 없이 첫번째 선택문이 반응</t>
  </si>
  <si>
    <t>First option rest with no talk</t>
  </si>
  <si>
    <t>이 아이템은 %d개 이상 중복이 되지 않는 아이템입니다.</t>
  </si>
  <si>
    <t>작업을 진행하는데 문제가 발생했습니다.</t>
  </si>
  <si>
    <t>접두사 '%s' 는 선택한 아이템에 붙을 수 없는 접두사입니다.
계속하시겠습니까?</t>
  </si>
  <si>
    <t>%s' cannot be attached to this item.Want to proceed?</t>
  </si>
  <si>
    <t>화면 안에 같은 오브젝트 모두 선택</t>
  </si>
  <si>
    <t>Select alike object on screen</t>
  </si>
  <si>
    <t>필드 안에 같은 오브젝트 모두 선택</t>
  </si>
  <si>
    <t>Select alike object on field</t>
  </si>
  <si>
    <t>이벤트 설정</t>
  </si>
  <si>
    <t>파티</t>
  </si>
  <si>
    <t>플래이어</t>
  </si>
  <si>
    <t>선택한 이벤트를 제거합니다.</t>
  </si>
  <si>
    <t>죽었을때 정보</t>
  </si>
  <si>
    <t>Info on death</t>
  </si>
  <si>
    <t>이벤트 정보</t>
  </si>
  <si>
    <t>Event info</t>
  </si>
  <si>
    <t>선택된 고정 오브젝트에 그림자 없앰</t>
  </si>
  <si>
    <t>선택된 고정 오브젝트에 그림자 설정</t>
  </si>
  <si>
    <t>연결된 영역이 없습니다.</t>
  </si>
  <si>
    <t>이동영역이 잘못 되었습니다.</t>
  </si>
  <si>
    <t>상점NPC</t>
  </si>
  <si>
    <t>대화NPC</t>
  </si>
  <si>
    <t xml:space="preserve"> 첫밴째로 선택되기 위한 조건이 등록되어 있지 않습니다.</t>
  </si>
  <si>
    <t>Condition for being selected as the first van is not registered.</t>
  </si>
  <si>
    <t>'%s'와의 대사 수정</t>
  </si>
  <si>
    <t>'%s'와의 대사 추가</t>
  </si>
  <si>
    <t>Add dialogue with '%s'</t>
  </si>
  <si>
    <t>'%s'와의 대화세트 수정</t>
  </si>
  <si>
    <t>Chance dialogue with '%s'</t>
  </si>
  <si>
    <t>'%s'와의 대화세트 추가</t>
  </si>
  <si>
    <t>'%s'와의 시작 대화 선택 조건 수정</t>
  </si>
  <si>
    <t>Change starting dialogue with '%s'</t>
  </si>
  <si>
    <t>'%s'와의 시작 대화 선택 조건 추가</t>
  </si>
  <si>
    <t>added start-up dialogue condition '%s'</t>
  </si>
  <si>
    <t>'%s'의 대화</t>
  </si>
  <si>
    <t>%s' dialogue</t>
  </si>
  <si>
    <t>가격이 비었습니다. 가격 계산식과 함께 확인해 보시기 바랍니다.</t>
  </si>
  <si>
    <t>다음 접두사 데이터를 제거 하시겠습니까?</t>
  </si>
  <si>
    <t>모두</t>
  </si>
  <si>
    <t>접두사가 비어 있습니다.</t>
  </si>
  <si>
    <t>접두사 혹은 식별 코드가 중복됩니다.</t>
  </si>
  <si>
    <t>Prefix or id code duplicated.</t>
  </si>
  <si>
    <t>아이템 접두사 추가 에러!</t>
  </si>
  <si>
    <t>Additional error prefix item!</t>
  </si>
  <si>
    <t>다음 아이템 데이터를 제거 하시겠습니까?</t>
  </si>
  <si>
    <t>그림자</t>
  </si>
  <si>
    <t>이상한 수치가 있습니다. 디폴트 혹은 기존의 수치로 설정합니다.</t>
  </si>
  <si>
    <t>몬스터/NPC의 수</t>
  </si>
  <si>
    <t>Monster number/NPCs</t>
  </si>
  <si>
    <t>영역의 수</t>
  </si>
  <si>
    <t>요인으로 설정</t>
  </si>
  <si>
    <t>리더로 설정</t>
  </si>
  <si>
    <t>_이동 안함</t>
  </si>
  <si>
    <t>몬스터 활동 영역</t>
  </si>
  <si>
    <t>Hunt activity area</t>
  </si>
  <si>
    <t>요인</t>
  </si>
  <si>
    <t>리더</t>
  </si>
  <si>
    <t>링크 제거</t>
  </si>
  <si>
    <t>Link remove</t>
  </si>
  <si>
    <t>너무 많은 몬스터들이 링크 되었습니다.</t>
  </si>
  <si>
    <t>생성 레벨</t>
  </si>
  <si>
    <t>Create map</t>
  </si>
  <si>
    <t>링크</t>
  </si>
  <si>
    <t>레어 레벨</t>
  </si>
  <si>
    <t>블럭률</t>
  </si>
  <si>
    <t>Block %</t>
  </si>
  <si>
    <t>캐릭터 데이터 설정</t>
  </si>
  <si>
    <t>편집 취소</t>
  </si>
  <si>
    <t>Edit cancel</t>
  </si>
  <si>
    <t>선택</t>
  </si>
  <si>
    <t>모든 건물 선택</t>
  </si>
  <si>
    <t>Select all buildins</t>
  </si>
  <si>
    <t>모든 오브젝트 선택</t>
  </si>
  <si>
    <t>모든 캐릭터 선택</t>
  </si>
  <si>
    <t>Select all chars</t>
  </si>
  <si>
    <t>모두 선택</t>
  </si>
  <si>
    <t>몬스터 생성 제한 수</t>
  </si>
  <si>
    <t>new enemy restriction</t>
  </si>
  <si>
    <t>몬스터가 선택 되지 않았습니다.</t>
  </si>
  <si>
    <t>영역 이름이 비어 있습니다.</t>
  </si>
  <si>
    <t>이미 시작 영역이 설정되어 있습니다.</t>
  </si>
  <si>
    <t>이미 다음 방향의 출입구가 설정되어 있습니다.</t>
  </si>
  <si>
    <t>출입구의 모양</t>
  </si>
  <si>
    <t>출입구</t>
  </si>
  <si>
    <t>entry</t>
  </si>
  <si>
    <t>이동</t>
  </si>
  <si>
    <t>movemt</t>
  </si>
  <si>
    <t>맵을 선택합니다.</t>
  </si>
  <si>
    <t>"001.rmd"화일을 찾을 수 없습니다.
던젼을 저장하기 위해서는 최소한 하나 이상의 화일이 존재해야 합니다.
ex) 001.rmd 002.rmd ...</t>
  </si>
  <si>
    <t>프로젝트 맵 폴더의 하위에서 다음과 같은 이름의 폴더를 찾을 수 없습니다.</t>
  </si>
  <si>
    <t>수정된 데이터가 있습니다.</t>
  </si>
  <si>
    <t>다음 화일은 붉은보석의 맵 화일이 아닙니다.</t>
  </si>
  <si>
    <t>먼저 던젼의 맵들이 저장되어 있는 폴더를 선택하시기 바랍니다.
폴더가 잘못 지정되었거나, 설정이 되어 있지 않습니다.</t>
  </si>
  <si>
    <t>맵 선택 에러!!</t>
  </si>
  <si>
    <t>Map selection error</t>
  </si>
  <si>
    <t>시작 맵을 선택 하세요.</t>
  </si>
  <si>
    <t>프로젝트 맵폴더의 하위 폴더(맵이 저장되어 있는)를 선택 하셔야 합니다.</t>
  </si>
  <si>
    <t>맵 폴더 선택 에러!!</t>
  </si>
  <si>
    <t>map folder error</t>
  </si>
  <si>
    <t>던젼의 맵들이 저장되어 있는 폴더를 선택하세요.</t>
  </si>
  <si>
    <t>Choose a folder where maps of dungeon are stored</t>
  </si>
  <si>
    <t>던젼 데이터가 저장될 폴더를 바꾸면 안됩니다.</t>
  </si>
  <si>
    <t>do not change folder that dungeon will be stored</t>
  </si>
  <si>
    <t>던젼 데이터를 저장합니다.</t>
  </si>
  <si>
    <t>시작맵이 설정되지 않았습니다.</t>
  </si>
  <si>
    <t>던젼 이름이 비었습니다.</t>
  </si>
  <si>
    <t>뎐젼 폴더가 지정되지 않았습니다.</t>
  </si>
  <si>
    <t>vertical folder not specified.</t>
  </si>
  <si>
    <t>첫번째 맵이 설정되어 있지 않습니다.</t>
  </si>
  <si>
    <t>던젼 저장 에러!!</t>
  </si>
  <si>
    <t>Dungeon save error</t>
  </si>
  <si>
    <t>맵 저장하기</t>
  </si>
  <si>
    <t>프로젝트 폴더를 찾을 수 없습니다.</t>
  </si>
  <si>
    <t>화일 열기 에러!!</t>
  </si>
  <si>
    <t>다음 화일을 열 수 없습니다</t>
  </si>
  <si>
    <t>화일 쓰기 에러</t>
  </si>
  <si>
    <t>ADD NPC</t>
  </si>
  <si>
    <t>수량</t>
  </si>
  <si>
    <t>quant</t>
  </si>
  <si>
    <t>빈도</t>
  </si>
  <si>
    <t>x</t>
  </si>
  <si>
    <t>등록된 NPC의 수</t>
  </si>
  <si>
    <t>#n registred NPC</t>
  </si>
  <si>
    <t>등록된 몬스터의 수</t>
  </si>
  <si>
    <t>#n registered monsters</t>
  </si>
  <si>
    <t>등록된 영웅의 수</t>
  </si>
  <si>
    <t>#n registered hero</t>
  </si>
  <si>
    <t>이미 같은 이름의 직업이 존재합니다.
임시로 다음과 같은 이름의 직업으로 설정합니다.</t>
  </si>
  <si>
    <t>새로운 직업 추가 에러!!</t>
  </si>
  <si>
    <t>직업 없음</t>
  </si>
  <si>
    <t>몬스터</t>
  </si>
  <si>
    <t>NPC 직업 데이터 설정</t>
  </si>
  <si>
    <t>몬스터 직업 데이터 설정</t>
  </si>
  <si>
    <t>마법&amp;&amp;기술</t>
  </si>
  <si>
    <t>Magic &amp; skills</t>
  </si>
  <si>
    <t>착용하고 있는 장비가 없습니다.</t>
  </si>
  <si>
    <t>공격 거리</t>
  </si>
  <si>
    <t>Atk Range</t>
  </si>
  <si>
    <t>모든 직업</t>
  </si>
  <si>
    <t>All classes</t>
  </si>
  <si>
    <t>착용 가능 직업</t>
  </si>
  <si>
    <t>기술이 꽉 찼습니다.</t>
  </si>
  <si>
    <t>Skill is full</t>
  </si>
  <si>
    <t>기술 추가 에러</t>
  </si>
  <si>
    <t>Skill add error</t>
  </si>
  <si>
    <t>부가 효과 없음</t>
  </si>
  <si>
    <t>다음 아이템을 제거 하시겠습니까?</t>
  </si>
  <si>
    <t>Remove the following items?</t>
  </si>
  <si>
    <t>효과</t>
  </si>
  <si>
    <t>다음 아이템 효과를 제거 하시겠습니까?</t>
  </si>
  <si>
    <t>Remove follow item effect?</t>
  </si>
  <si>
    <t>한 아이템에는 6개 이하의 효과만 설정할 수 있습니다.</t>
  </si>
  <si>
    <t>아이템 효과 추가 에러!!</t>
  </si>
  <si>
    <t>기본 데이터</t>
  </si>
  <si>
    <t>공격 속도</t>
  </si>
  <si>
    <t>Atk speed</t>
  </si>
  <si>
    <t>무게</t>
  </si>
  <si>
    <t>운</t>
  </si>
  <si>
    <t>luk</t>
  </si>
  <si>
    <t>카리스마</t>
  </si>
  <si>
    <t>지식</t>
  </si>
  <si>
    <t>knowldg</t>
  </si>
  <si>
    <t>지혜</t>
  </si>
  <si>
    <t>체질</t>
  </si>
  <si>
    <t>health</t>
  </si>
  <si>
    <t>민첩성</t>
  </si>
  <si>
    <t>힘</t>
  </si>
  <si>
    <t>pow</t>
  </si>
  <si>
    <t>성향</t>
  </si>
  <si>
    <t>tendenc</t>
  </si>
  <si>
    <t>착용/사용 제한</t>
  </si>
  <si>
    <t>use restrictions</t>
  </si>
  <si>
    <t>방어력</t>
  </si>
  <si>
    <t>데미지</t>
  </si>
  <si>
    <t>내구력</t>
  </si>
  <si>
    <t>가격</t>
  </si>
  <si>
    <t>변화 없음</t>
  </si>
  <si>
    <t>착용시의 모양</t>
  </si>
  <si>
    <t>필드에 떨어진 모양</t>
  </si>
  <si>
    <t>icon on drop</t>
  </si>
  <si>
    <t>아이콘 모양</t>
  </si>
  <si>
    <t>설명 없음</t>
  </si>
  <si>
    <t>no explain</t>
  </si>
  <si>
    <t>아이템 이름이 비어 있습니다.</t>
  </si>
  <si>
    <t>이미 똑같은 이름의 아이템이 존재 합니다.</t>
  </si>
  <si>
    <t>몇몇 데이터의 설정에 문제가 있습니다.</t>
  </si>
  <si>
    <t>Theres a problem with the setting on some data</t>
  </si>
  <si>
    <t>먼저 아이템의 종류를 선택해 주시기 바랍니다</t>
  </si>
  <si>
    <t>기본 아이템 추가 에러!!</t>
  </si>
  <si>
    <t>basic item error</t>
  </si>
  <si>
    <t xml:space="preserve"> 제한 없음</t>
  </si>
  <si>
    <t>no restriction</t>
  </si>
  <si>
    <t>설정된 아이템이 없습니다.</t>
  </si>
  <si>
    <t>모든 종류의 장비/아이템</t>
  </si>
  <si>
    <t>없음</t>
  </si>
  <si>
    <t>unexist</t>
  </si>
  <si>
    <t>이미 동일한 직업이 있습니다.</t>
  </si>
  <si>
    <t>기본 직업 설정 에러!!</t>
  </si>
  <si>
    <t>default job setting error!!</t>
  </si>
  <si>
    <t>범위</t>
  </si>
  <si>
    <t>성공률</t>
  </si>
  <si>
    <t>Success</t>
  </si>
  <si>
    <t>능력치</t>
  </si>
  <si>
    <t>기술</t>
  </si>
  <si>
    <t>Skill</t>
  </si>
  <si>
    <t>지속 시간</t>
  </si>
  <si>
    <t>기존의 수치에 퍼센티지로 적용</t>
  </si>
  <si>
    <t>Applied as percentage</t>
  </si>
  <si>
    <t>기존의 수치에 더해줌</t>
  </si>
  <si>
    <t>수치/퍼센티지 모두 적용 가능</t>
  </si>
  <si>
    <t>수치 범위</t>
  </si>
  <si>
    <t>설명</t>
  </si>
  <si>
    <t>explain</t>
  </si>
  <si>
    <t>시간</t>
  </si>
  <si>
    <t>방법</t>
  </si>
  <si>
    <t>적용 수치</t>
  </si>
  <si>
    <t>추가 효과</t>
  </si>
  <si>
    <t>add effect</t>
  </si>
  <si>
    <t>장비</t>
  </si>
  <si>
    <t>equip</t>
  </si>
  <si>
    <t>부위</t>
  </si>
  <si>
    <t>영웅 데이터 설정</t>
  </si>
  <si>
    <t>선택한 직업을 지우시겠습니까?</t>
  </si>
  <si>
    <t>선택한 직업을 지웁니다.</t>
  </si>
  <si>
    <t>레벨</t>
  </si>
  <si>
    <t>고유기술</t>
  </si>
  <si>
    <t>class skill</t>
  </si>
  <si>
    <t>공용기술</t>
  </si>
  <si>
    <t>all skill</t>
  </si>
  <si>
    <t>분류</t>
  </si>
  <si>
    <t>categor</t>
  </si>
  <si>
    <t>특수 영역 추가</t>
  </si>
  <si>
    <t>직업2 없음</t>
  </si>
  <si>
    <t>직업</t>
  </si>
  <si>
    <t>몬스터 추가 에러</t>
  </si>
  <si>
    <t>monster add error</t>
  </si>
  <si>
    <t>몬스터 제거</t>
  </si>
  <si>
    <t>몬스터 수정</t>
  </si>
  <si>
    <t>monster change</t>
  </si>
  <si>
    <t>몬스터 추가</t>
  </si>
  <si>
    <t>동일한 이름의 캐릭터가 이미 존재합니다.</t>
  </si>
  <si>
    <t>theres already a char with the same name</t>
  </si>
  <si>
    <t>영웅의 두 직업이 같습니다.</t>
  </si>
  <si>
    <t>직업 선택</t>
  </si>
  <si>
    <t>job select</t>
  </si>
  <si>
    <t>이 맵은 브리지 맵입니다. 카르마 설정 작업만이 가능합니다.</t>
  </si>
  <si>
    <t>새로운 맵 추가 에러!!</t>
  </si>
  <si>
    <t>이미 동일한 제목의 맵이 존재합니다.</t>
  </si>
  <si>
    <t>해당 맵은 이미 로딩되어 있습니다.</t>
  </si>
  <si>
    <t>맵 불러오기 에러!!</t>
  </si>
  <si>
    <t>이 맵은 브리지 맵입니다.</t>
  </si>
  <si>
    <t>이 맵은 브리지 맵이기 때문에 설정을 변경 할 수 없습니다.</t>
  </si>
  <si>
    <t>맵 설정 변경 에러!!</t>
  </si>
  <si>
    <t>map setting error</t>
  </si>
  <si>
    <t>영역 추가 에러!!</t>
  </si>
  <si>
    <t>이미 동일한 이름의 영역이 존재합니다.</t>
  </si>
  <si>
    <t>영역 설정 에러!!</t>
  </si>
  <si>
    <t>area setting error</t>
  </si>
  <si>
    <t>선택한 트리거들을 제거합니다.</t>
  </si>
  <si>
    <t>선택한 반응들을 제거합니다.</t>
  </si>
  <si>
    <t>붙여넣기</t>
  </si>
  <si>
    <t>잘라내기</t>
  </si>
  <si>
    <t>복사하기</t>
  </si>
  <si>
    <t>선택한 카르마를 제거합니다.</t>
  </si>
  <si>
    <t>카르마</t>
  </si>
  <si>
    <t>의 세부 내용</t>
  </si>
  <si>
    <t>프로젝트 카르마 세트를 설정합니다.</t>
  </si>
  <si>
    <t>지역 카르마 세트를 설정합니다.</t>
  </si>
  <si>
    <t>지역 카르마 세트</t>
  </si>
  <si>
    <t>프로젝트 카르마 세트</t>
  </si>
  <si>
    <t>확인</t>
  </si>
  <si>
    <t>문이 아닙니다.</t>
  </si>
  <si>
    <t>* 상자의 상태</t>
  </si>
  <si>
    <t>State of box</t>
  </si>
  <si>
    <t>* 문의 상태</t>
  </si>
  <si>
    <t>Inquiry status</t>
  </si>
  <si>
    <t>* 내용</t>
  </si>
  <si>
    <t>Detail</t>
  </si>
  <si>
    <t>* 출입구 종류</t>
  </si>
  <si>
    <t>Type of entry</t>
  </si>
  <si>
    <t>선택한 영역을 지웁니다.</t>
  </si>
  <si>
    <t>계속 하시겠습니까?</t>
  </si>
  <si>
    <t>Continue?</t>
  </si>
  <si>
    <t>영역 정보 수정</t>
  </si>
  <si>
    <t>area info chage</t>
  </si>
  <si>
    <t>선택된 영역 지우기</t>
  </si>
  <si>
    <t>취소</t>
  </si>
  <si>
    <t>Cancel</t>
  </si>
  <si>
    <t>퀘스트가 꽉 찼습니다</t>
  </si>
  <si>
    <t>이미 동일한 이름의 퀘스트가 존재합니다.</t>
  </si>
  <si>
    <t>퀘스트 설명이 비어 있습니다.</t>
  </si>
  <si>
    <t>퀘스트 이름이 비어 있습니다.</t>
  </si>
  <si>
    <t>퀘스트 추가 에러!!</t>
  </si>
  <si>
    <t>퀘스트 리스트</t>
  </si>
  <si>
    <t>카르마 값의 이름이 비어 있습니다.</t>
  </si>
  <si>
    <t>카르마 값의 디폴트 수치가 비어 있습니다.</t>
  </si>
  <si>
    <t xml:space="preserve"> * 지역 변수 설정. 현재 맵에서만 적용됩니다. 프로젝트 전체가 아닌 현재 맵에서만 필요한 변수는 여기에 등록해서 관리 하시면 됩니다.</t>
  </si>
  <si>
    <t>Regional variable setting. it only apply to current map. You can register and manage the variables you need on current map, not whole project.</t>
  </si>
  <si>
    <t xml:space="preserve"> * 전역 변수 설정. 프로젝트 전체에 적용됩니다. 현재 맵 만이 아니고 프로젝트 전체에 영향을 끼치는 변수는 여기에 등록해서 관리 하시면 됩니다.</t>
  </si>
  <si>
    <t>Global variable setting. Applied throughout the project, not only curent map, but also a variable that affects whole project, you can modify in here.</t>
  </si>
  <si>
    <t>카르마 값 설정</t>
  </si>
  <si>
    <t>지역 카르마 값</t>
  </si>
  <si>
    <t>전역 카르마 값</t>
  </si>
  <si>
    <t>디폴트 값</t>
  </si>
  <si>
    <t>default val</t>
  </si>
  <si>
    <t>이름</t>
  </si>
  <si>
    <t>더 이상의 카르마 값을 추가 할 수 없습니다.</t>
  </si>
  <si>
    <t>같은 이름의 카르마 값이 이미 존재합니다.</t>
  </si>
  <si>
    <t>새로운 카르마 값을 추가하는데 문제가 발생했습니다.</t>
  </si>
  <si>
    <t>이 카르마를 설정하기 위해 필요한 최소한의 데이터가 없습니다.</t>
  </si>
  <si>
    <t>_화면</t>
  </si>
  <si>
    <t>무엇인가</t>
  </si>
  <si>
    <t>모든 캐릭터</t>
  </si>
  <si>
    <t>영웅</t>
  </si>
  <si>
    <t>파티원 모두</t>
  </si>
  <si>
    <t>all pt members</t>
  </si>
  <si>
    <t>영웅 모두</t>
  </si>
  <si>
    <t>디폴트 카르마 그룹</t>
  </si>
  <si>
    <t>프로젝트 초기 설정</t>
  </si>
  <si>
    <t>선택한 화일을 삭제할 수 없습니다.</t>
  </si>
  <si>
    <t>화일 삭제 에러!!</t>
  </si>
  <si>
    <t>fire delete error</t>
  </si>
  <si>
    <t>선택한 화일을 제거 하시겠습니까?</t>
  </si>
  <si>
    <t>Remove chosen file?</t>
  </si>
  <si>
    <t>화일 제거</t>
  </si>
  <si>
    <t>fill remove</t>
  </si>
  <si>
    <t>프로젝트 화일</t>
  </si>
  <si>
    <t>프로젝트 저장하기</t>
  </si>
  <si>
    <t>프로젝트 불러오기</t>
  </si>
  <si>
    <t>맵 화일 추가하기</t>
  </si>
  <si>
    <t>화일이 존재하지 않습니다.</t>
  </si>
  <si>
    <t>불러오기</t>
  </si>
  <si>
    <t>맵 화일 불러오기</t>
  </si>
  <si>
    <t>맵 화일</t>
  </si>
  <si>
    <t>다음 화일을 덮어 씌우시겠습니까?</t>
  </si>
  <si>
    <t>똑같은 이름의 화일이 이미 존재합니다.</t>
  </si>
  <si>
    <t>통 맵</t>
  </si>
  <si>
    <t>bar map</t>
  </si>
  <si>
    <t>타일 세트</t>
  </si>
  <si>
    <t>맵 사이즈</t>
  </si>
  <si>
    <t>맵 이름</t>
  </si>
  <si>
    <t>프로젝트 저장하기 에러!!</t>
  </si>
  <si>
    <t>프로젝트 불러오기 에러!!</t>
  </si>
  <si>
    <t>프로젝트 목록 폴더를 임의로 변경할 수 없습니다.</t>
  </si>
  <si>
    <t>해당 이름으로 프로젝트 폴더를 생성할 수 없습니다.</t>
  </si>
  <si>
    <t>이미 동일한 이름의 프로젝트가 존재합니다.</t>
  </si>
  <si>
    <t>프로젝트 설정 에러!!</t>
  </si>
  <si>
    <t>영웅 데이터 수정</t>
  </si>
  <si>
    <t>hero data modify</t>
  </si>
  <si>
    <t>영웅 제거</t>
  </si>
  <si>
    <t>hero remove</t>
  </si>
  <si>
    <t>영웅 추가</t>
  </si>
  <si>
    <t>이름이 비어있습니다.</t>
  </si>
  <si>
    <t>직업1의 기본직업이 설정 되지 않았습니다.</t>
  </si>
  <si>
    <t>직업 설정 에러!!</t>
  </si>
  <si>
    <t>job setting error</t>
  </si>
  <si>
    <t>액션이 꽉 찼습니다.</t>
  </si>
  <si>
    <t>액션 추가 에러!!</t>
  </si>
  <si>
    <t>action add error</t>
  </si>
  <si>
    <t>트리거가 꽉 찼습니다.</t>
  </si>
  <si>
    <t>트리거 추가 에러!!</t>
  </si>
  <si>
    <t>새로운 카르마 추가</t>
  </si>
  <si>
    <t>카르마가 꽉 찼습니다.</t>
  </si>
  <si>
    <t>카르마 추가 에러!!</t>
  </si>
  <si>
    <t>karma add error</t>
  </si>
  <si>
    <t>등록된 작업이 없습니다.</t>
  </si>
  <si>
    <t>theres no registered work</t>
  </si>
  <si>
    <t>재설정하려는 맵의 사이즈가 기존의 맵보다 작습니다. 일부 정보가 사라질게 됩니다.
계속 하시겠습니까?</t>
  </si>
  <si>
    <t>The size of the map you want to reset is smaller than existing one. Some info will disappear. Proceed?</t>
  </si>
  <si>
    <t>맵 정보 재설정</t>
  </si>
  <si>
    <t>reset map info</t>
  </si>
  <si>
    <t>마지막 남은 맵은 닫을 수 없습니다.</t>
  </si>
  <si>
    <t>맵 닫기 에러</t>
  </si>
  <si>
    <t>통맵 이미지는 256컬러여야 합니다.</t>
  </si>
  <si>
    <t>통맵 이미지를 불러오는데 문제가 발생 했습니다.</t>
  </si>
  <si>
    <t>맵을 불러오는데 문제가 발생 했습니다</t>
  </si>
  <si>
    <t>맵에 저장하지 않은 데이터가 있습니다.
데이터를 저장하시겠습니까?</t>
  </si>
  <si>
    <t>에디터를 종료합니다.</t>
  </si>
  <si>
    <t>맵으로 쓸 이미지 데이타가 설정 되지 않았습니다.</t>
  </si>
  <si>
    <t>_필드 전체</t>
  </si>
  <si>
    <t>이미지의 가로 혹은 세로 사이즈가 64*32의 배수가 아닙니다.
규격을 넘어서는 일부 이미지가 잘리게 됩니다.</t>
  </si>
  <si>
    <t>더 이상 맵을 추가 할 수 없습니다.</t>
  </si>
  <si>
    <t>74</t>
  </si>
  <si>
    <t>항구도시 브리지헤드</t>
  </si>
  <si>
    <t>310</t>
  </si>
  <si>
    <t>큰 마을 발리아트</t>
  </si>
  <si>
    <t>Big village baliart</t>
  </si>
  <si>
    <t>347</t>
  </si>
  <si>
    <t>벌목촌 브랜틸</t>
  </si>
  <si>
    <t>373</t>
  </si>
  <si>
    <t>신생왕국 비개플</t>
  </si>
  <si>
    <t>71</t>
  </si>
  <si>
    <t>신성도시 아우구스타</t>
  </si>
  <si>
    <t>214</t>
  </si>
  <si>
    <t>마법도시 스머그</t>
  </si>
  <si>
    <t>193</t>
  </si>
  <si>
    <t>오아시스 도시 아리안</t>
  </si>
  <si>
    <t>375</t>
  </si>
  <si>
    <t>항구도시 슈트라세라트</t>
  </si>
  <si>
    <t>36</t>
  </si>
  <si>
    <t>광산도시 하노브</t>
  </si>
  <si>
    <t>0</t>
  </si>
  <si>
    <t>고도 브룬넨슈티그</t>
  </si>
  <si>
    <t>High Brunenstigg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</si>
</sst>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6.14"/>
    <col customWidth="1" min="4" max="27" width="8.71"/>
  </cols>
  <sheetData>
    <row r="1">
      <c r="B1" s="1" t="s">
        <v>0</v>
      </c>
      <c r="C1" s="1" t="s">
        <v>1</v>
      </c>
      <c r="D1" s="2"/>
      <c r="E1" s="2" t="s">
        <v>2</v>
      </c>
      <c r="F1" s="2" t="s">
        <v>3</v>
      </c>
    </row>
    <row r="2">
      <c r="A2" s="1">
        <v>0.0</v>
      </c>
      <c r="B2" s="3">
        <v>15.0</v>
      </c>
      <c r="C2" s="3" t="s">
        <v>4</v>
      </c>
      <c r="D2" s="3">
        <f>len(C2)</f>
        <v>7</v>
      </c>
      <c r="E2" s="3">
        <f t="shared" ref="E2:E657" si="1">len(F2)</f>
        <v>12</v>
      </c>
      <c r="F2" s="3" t="str">
        <f>IFERROR(__xludf.DUMMYFUNCTION("GOOGLETRANSLATE(C2,""auto"",""en"")"),"Right dialog")</f>
        <v>Right dialog</v>
      </c>
    </row>
    <row r="3">
      <c r="A3" s="1">
        <v>1.0</v>
      </c>
      <c r="B3" s="3">
        <v>15.0</v>
      </c>
      <c r="C3" s="3" t="s">
        <v>5</v>
      </c>
      <c r="D3" s="3" t="str">
        <f t="shared" ref="D3:D445" si="2">IF(E3&lt;=B3,"","troca")</f>
        <v/>
      </c>
      <c r="E3" s="3">
        <f t="shared" si="1"/>
        <v>14</v>
      </c>
      <c r="F3" s="3" t="str">
        <f>IFERROR(__xludf.DUMMYFUNCTION("GOOGLETRANSLATE(C3,""auto"",""en"")"),"Balloon dialog")</f>
        <v>Balloon dialog</v>
      </c>
    </row>
    <row r="4">
      <c r="A4" s="1">
        <v>2.0</v>
      </c>
      <c r="B4" s="3">
        <v>15.0</v>
      </c>
      <c r="C4" s="3" t="s">
        <v>6</v>
      </c>
      <c r="D4" s="3" t="str">
        <f t="shared" si="2"/>
        <v/>
      </c>
      <c r="E4" s="3">
        <f t="shared" si="1"/>
        <v>11</v>
      </c>
      <c r="F4" s="3" t="str">
        <f>IFERROR(__xludf.DUMMYFUNCTION("GOOGLETRANSLATE(C4,""auto"",""en"")"),"middle size")</f>
        <v>middle size</v>
      </c>
    </row>
    <row r="5">
      <c r="A5" s="1">
        <v>3.0</v>
      </c>
      <c r="B5" s="3">
        <v>19.0</v>
      </c>
      <c r="C5" s="3" t="s">
        <v>7</v>
      </c>
      <c r="D5" s="3" t="str">
        <f t="shared" si="2"/>
        <v/>
      </c>
      <c r="E5" s="3">
        <f t="shared" si="1"/>
        <v>7</v>
      </c>
      <c r="F5" s="3" t="str">
        <f>IFERROR(__xludf.DUMMYFUNCTION("GOOGLETRANSLATE(C5,""auto"",""en"")"),"Largest")</f>
        <v>Largest</v>
      </c>
    </row>
    <row r="6">
      <c r="A6" s="1">
        <v>4.0</v>
      </c>
      <c r="B6" s="3">
        <v>7.0</v>
      </c>
      <c r="C6" s="3" t="s">
        <v>8</v>
      </c>
      <c r="D6" s="3" t="str">
        <f t="shared" si="2"/>
        <v/>
      </c>
      <c r="E6" s="3">
        <f t="shared" si="1"/>
        <v>5</v>
      </c>
      <c r="F6" s="3" t="str">
        <f>IFERROR(__xludf.DUMMYFUNCTION("GOOGLETRANSLATE(C6,""auto"",""en"")"),"lower")</f>
        <v>lower</v>
      </c>
    </row>
    <row r="7">
      <c r="A7" s="1">
        <v>5.0</v>
      </c>
      <c r="B7" s="3">
        <v>7.0</v>
      </c>
      <c r="C7" s="3" t="s">
        <v>9</v>
      </c>
      <c r="D7" s="3" t="str">
        <f t="shared" si="2"/>
        <v/>
      </c>
      <c r="E7" s="3">
        <f t="shared" si="1"/>
        <v>4</v>
      </c>
      <c r="F7" s="3" t="str">
        <f>IFERROR(__xludf.DUMMYFUNCTION("GOOGLETRANSLATE(C7,""auto"",""en"")"),"stop")</f>
        <v>stop</v>
      </c>
    </row>
    <row r="8">
      <c r="A8" s="1">
        <v>6.0</v>
      </c>
      <c r="B8" s="3">
        <v>7.0</v>
      </c>
      <c r="C8" s="3" t="s">
        <v>10</v>
      </c>
      <c r="D8" s="3" t="str">
        <f t="shared" si="2"/>
        <v/>
      </c>
      <c r="E8" s="3">
        <f t="shared" si="1"/>
        <v>3</v>
      </c>
      <c r="F8" s="3" t="str">
        <f>IFERROR(__xludf.DUMMYFUNCTION("GOOGLETRANSLATE(C8,""auto"",""en"")"),"Top")</f>
        <v>Top</v>
      </c>
    </row>
    <row r="9">
      <c r="A9" s="1">
        <v>7.0</v>
      </c>
      <c r="B9" s="3">
        <v>7.0</v>
      </c>
      <c r="C9" s="3" t="s">
        <v>11</v>
      </c>
      <c r="D9" s="3" t="str">
        <f t="shared" si="2"/>
        <v/>
      </c>
      <c r="E9" s="3">
        <f t="shared" si="1"/>
        <v>6</v>
      </c>
      <c r="F9" s="3" t="str">
        <f>IFERROR(__xludf.DUMMYFUNCTION("GOOGLETRANSLATE(C9,""auto"",""en"")"),"entire")</f>
        <v>entire</v>
      </c>
    </row>
    <row r="10">
      <c r="A10" s="1">
        <v>8.0</v>
      </c>
      <c r="B10" s="3">
        <v>27.0</v>
      </c>
      <c r="C10" s="3" t="s">
        <v>12</v>
      </c>
      <c r="D10" s="3" t="str">
        <f t="shared" si="2"/>
        <v/>
      </c>
      <c r="E10" s="3">
        <f t="shared" si="1"/>
        <v>25</v>
      </c>
      <c r="F10" s="3" t="str">
        <f>IFERROR(__xludf.DUMMYFUNCTION("GOOGLETRANSLATE(C10,""auto"",""en"")"),"Incomprehensible behavior")</f>
        <v>Incomprehensible behavior</v>
      </c>
    </row>
    <row r="11">
      <c r="A11" s="1">
        <v>9.0</v>
      </c>
      <c r="B11" s="3">
        <v>7.0</v>
      </c>
      <c r="C11" s="3" t="s">
        <v>13</v>
      </c>
      <c r="D11" s="3" t="str">
        <f t="shared" si="2"/>
        <v/>
      </c>
      <c r="E11" s="3">
        <f t="shared" si="1"/>
        <v>6</v>
      </c>
      <c r="F11" s="2" t="s">
        <v>14</v>
      </c>
    </row>
    <row r="12">
      <c r="A12" s="1">
        <v>10.0</v>
      </c>
      <c r="B12" s="3">
        <v>19.0</v>
      </c>
      <c r="C12" s="3" t="s">
        <v>15</v>
      </c>
      <c r="D12" s="3" t="str">
        <f t="shared" si="2"/>
        <v/>
      </c>
      <c r="E12" s="3">
        <f t="shared" si="1"/>
        <v>15</v>
      </c>
      <c r="F12" s="2" t="s">
        <v>16</v>
      </c>
    </row>
    <row r="13">
      <c r="A13" s="1">
        <v>11.0</v>
      </c>
      <c r="B13" s="3">
        <v>19.0</v>
      </c>
      <c r="C13" s="3" t="s">
        <v>17</v>
      </c>
      <c r="D13" s="3" t="str">
        <f t="shared" si="2"/>
        <v/>
      </c>
      <c r="E13" s="3">
        <f t="shared" si="1"/>
        <v>19</v>
      </c>
      <c r="F13" s="2" t="s">
        <v>18</v>
      </c>
    </row>
    <row r="14">
      <c r="A14" s="1">
        <v>12.0</v>
      </c>
      <c r="B14" s="3">
        <v>7.0</v>
      </c>
      <c r="C14" s="3" t="s">
        <v>19</v>
      </c>
      <c r="D14" s="3" t="str">
        <f t="shared" si="2"/>
        <v/>
      </c>
      <c r="E14" s="3">
        <f t="shared" si="1"/>
        <v>5</v>
      </c>
      <c r="F14" s="2" t="s">
        <v>20</v>
      </c>
    </row>
    <row r="15">
      <c r="A15" s="1">
        <v>13.0</v>
      </c>
      <c r="B15" s="3">
        <v>7.0</v>
      </c>
      <c r="C15" s="3" t="s">
        <v>21</v>
      </c>
      <c r="D15" s="3" t="str">
        <f t="shared" si="2"/>
        <v/>
      </c>
      <c r="E15" s="3">
        <f t="shared" si="1"/>
        <v>6</v>
      </c>
      <c r="F15" s="2" t="s">
        <v>22</v>
      </c>
    </row>
    <row r="16">
      <c r="A16" s="1">
        <v>14.0</v>
      </c>
      <c r="B16" s="3">
        <v>7.0</v>
      </c>
      <c r="C16" s="3" t="s">
        <v>23</v>
      </c>
      <c r="D16" s="3" t="str">
        <f t="shared" si="2"/>
        <v/>
      </c>
      <c r="E16" s="3">
        <f t="shared" si="1"/>
        <v>7</v>
      </c>
      <c r="F16" s="2" t="s">
        <v>24</v>
      </c>
    </row>
    <row r="17">
      <c r="A17" s="1">
        <v>15.0</v>
      </c>
      <c r="B17" s="3">
        <v>87.0</v>
      </c>
      <c r="C17" s="3" t="s">
        <v>25</v>
      </c>
      <c r="D17" s="3" t="str">
        <f t="shared" si="2"/>
        <v/>
      </c>
      <c r="E17" s="3">
        <f t="shared" si="1"/>
        <v>76</v>
      </c>
      <c r="F17" s="3" t="str">
        <f>IFERROR(__xludf.DUMMYFUNCTION("GOOGLETRANSLATE(C17,""auto"",""en"")"),"While sticking to a certain area, he attacks the enemy in the field of view.")</f>
        <v>While sticking to a certain area, he attacks the enemy in the field of view.</v>
      </c>
    </row>
    <row r="18">
      <c r="A18" s="1">
        <v>16.0</v>
      </c>
      <c r="B18" s="3">
        <v>59.0</v>
      </c>
      <c r="C18" s="3" t="s">
        <v>26</v>
      </c>
      <c r="D18" s="3" t="str">
        <f t="shared" si="2"/>
        <v/>
      </c>
      <c r="E18" s="3">
        <f t="shared" si="1"/>
        <v>22</v>
      </c>
      <c r="F18" s="2" t="s">
        <v>27</v>
      </c>
    </row>
    <row r="19">
      <c r="A19" s="1">
        <v>17.0</v>
      </c>
      <c r="B19" s="3">
        <v>27.0</v>
      </c>
      <c r="C19" s="3" t="s">
        <v>28</v>
      </c>
      <c r="D19" s="3" t="str">
        <f t="shared" si="2"/>
        <v/>
      </c>
      <c r="E19" s="3">
        <f t="shared" si="1"/>
        <v>27</v>
      </c>
      <c r="F19" s="3" t="str">
        <f>IFERROR(__xludf.DUMMYFUNCTION("GOOGLETRANSLATE(C19,""auto"",""en"")"),"Stick the current location.")</f>
        <v>Stick the current location.</v>
      </c>
    </row>
    <row r="20">
      <c r="A20" s="1">
        <v>18.0</v>
      </c>
      <c r="B20" s="3">
        <v>3.0</v>
      </c>
      <c r="C20" s="3" t="s">
        <v>29</v>
      </c>
      <c r="D20" s="3" t="str">
        <f t="shared" si="2"/>
        <v/>
      </c>
      <c r="E20" s="3">
        <f t="shared" si="1"/>
        <v>3</v>
      </c>
      <c r="F20" s="2" t="s">
        <v>30</v>
      </c>
    </row>
    <row r="21" ht="15.75" customHeight="1">
      <c r="A21" s="1">
        <v>19.0</v>
      </c>
      <c r="B21" s="3">
        <v>11.0</v>
      </c>
      <c r="C21" s="3" t="s">
        <v>31</v>
      </c>
      <c r="D21" s="3" t="str">
        <f t="shared" si="2"/>
        <v/>
      </c>
      <c r="E21" s="3">
        <f t="shared" si="1"/>
        <v>10</v>
      </c>
      <c r="F21" s="2" t="s">
        <v>32</v>
      </c>
    </row>
    <row r="22" ht="15.75" customHeight="1">
      <c r="A22" s="1">
        <v>20.0</v>
      </c>
      <c r="B22" s="3">
        <v>3.0</v>
      </c>
      <c r="C22" s="3" t="s">
        <v>33</v>
      </c>
      <c r="D22" s="3" t="str">
        <f t="shared" si="2"/>
        <v/>
      </c>
      <c r="E22" s="3">
        <f t="shared" si="1"/>
        <v>3</v>
      </c>
      <c r="F22" s="2" t="s">
        <v>34</v>
      </c>
    </row>
    <row r="23" ht="15.75" customHeight="1">
      <c r="A23" s="1">
        <v>21.0</v>
      </c>
      <c r="B23" s="3">
        <v>11.0</v>
      </c>
      <c r="C23" s="3" t="s">
        <v>35</v>
      </c>
      <c r="D23" s="3" t="str">
        <f t="shared" si="2"/>
        <v/>
      </c>
      <c r="E23" s="3">
        <f t="shared" si="1"/>
        <v>11</v>
      </c>
      <c r="F23" s="3" t="str">
        <f>IFERROR(__xludf.DUMMYFUNCTION("GOOGLETRANSLATE(C23,""auto"",""en"")"),"All weapons")</f>
        <v>All weapons</v>
      </c>
    </row>
    <row r="24" ht="15.75" customHeight="1">
      <c r="A24" s="1">
        <v>22.0</v>
      </c>
      <c r="B24" s="3">
        <v>11.0</v>
      </c>
      <c r="C24" s="3" t="s">
        <v>36</v>
      </c>
      <c r="D24" s="3" t="str">
        <f t="shared" si="2"/>
        <v/>
      </c>
      <c r="E24" s="3">
        <f t="shared" si="1"/>
        <v>9</v>
      </c>
      <c r="F24" s="3" t="str">
        <f>IFERROR(__xludf.DUMMYFUNCTION("GOOGLETRANSLATE(C24,""auto"",""en"")"),"Item pack")</f>
        <v>Item pack</v>
      </c>
    </row>
    <row r="25" ht="15.75" customHeight="1">
      <c r="A25" s="1">
        <v>23.0</v>
      </c>
      <c r="B25" s="3">
        <v>15.0</v>
      </c>
      <c r="C25" s="3" t="s">
        <v>37</v>
      </c>
      <c r="D25" s="3" t="str">
        <f t="shared" si="2"/>
        <v/>
      </c>
      <c r="E25" s="3">
        <f t="shared" si="1"/>
        <v>12</v>
      </c>
      <c r="F25" s="3" t="str">
        <f>IFERROR(__xludf.DUMMYFUNCTION("GOOGLETRANSLATE(C25,""auto"",""en"")"),"Enchant item")</f>
        <v>Enchant item</v>
      </c>
    </row>
    <row r="26" ht="15.75" customHeight="1">
      <c r="A26" s="1">
        <v>24.0</v>
      </c>
      <c r="B26" s="3">
        <v>19.0</v>
      </c>
      <c r="C26" s="3" t="s">
        <v>38</v>
      </c>
      <c r="D26" s="3" t="str">
        <f t="shared" si="2"/>
        <v/>
      </c>
      <c r="E26" s="3">
        <f t="shared" si="1"/>
        <v>12</v>
      </c>
      <c r="F26" s="3" t="str">
        <f>IFERROR(__xludf.DUMMYFUNCTION("GOOGLETRANSLATE(C26,""auto"",""en"")"),"Premium item")</f>
        <v>Premium item</v>
      </c>
    </row>
    <row r="27" ht="15.75" customHeight="1">
      <c r="A27" s="1">
        <v>25.0</v>
      </c>
      <c r="B27" s="3">
        <v>15.0</v>
      </c>
      <c r="C27" s="3" t="s">
        <v>39</v>
      </c>
      <c r="D27" s="3" t="str">
        <f t="shared" si="2"/>
        <v/>
      </c>
      <c r="E27" s="3">
        <f t="shared" si="1"/>
        <v>5</v>
      </c>
      <c r="F27" s="3" t="str">
        <f>IFERROR(__xludf.DUMMYFUNCTION("GOOGLETRANSLATE(C27,""auto"",""en"")"),"Quest")</f>
        <v>Quest</v>
      </c>
    </row>
    <row r="28" ht="15.75" customHeight="1">
      <c r="A28" s="1">
        <v>26.0</v>
      </c>
      <c r="B28" s="3">
        <v>15.0</v>
      </c>
      <c r="C28" s="3" t="s">
        <v>40</v>
      </c>
      <c r="D28" s="3" t="str">
        <f t="shared" si="2"/>
        <v/>
      </c>
      <c r="E28" s="3">
        <f t="shared" si="1"/>
        <v>10</v>
      </c>
      <c r="F28" s="3" t="str">
        <f>IFERROR(__xludf.DUMMYFUNCTION("GOOGLETRANSLATE(C28,""auto"",""en"")"),"Event item")</f>
        <v>Event item</v>
      </c>
    </row>
    <row r="29" ht="15.75" customHeight="1">
      <c r="A29" s="1">
        <v>27.0</v>
      </c>
      <c r="B29" s="3">
        <v>11.0</v>
      </c>
      <c r="C29" s="3" t="s">
        <v>41</v>
      </c>
      <c r="D29" s="3" t="str">
        <f t="shared" si="2"/>
        <v/>
      </c>
      <c r="E29" s="3">
        <f t="shared" si="1"/>
        <v>11</v>
      </c>
      <c r="F29" s="2" t="s">
        <v>42</v>
      </c>
    </row>
    <row r="30" ht="15.75" customHeight="1">
      <c r="A30" s="1">
        <v>28.0</v>
      </c>
      <c r="B30" s="3">
        <v>7.0</v>
      </c>
      <c r="C30" s="3" t="s">
        <v>43</v>
      </c>
      <c r="D30" s="3" t="str">
        <f t="shared" si="2"/>
        <v/>
      </c>
      <c r="E30" s="3">
        <f t="shared" si="1"/>
        <v>7</v>
      </c>
      <c r="F30" s="2" t="s">
        <v>44</v>
      </c>
    </row>
    <row r="31" ht="15.75" customHeight="1">
      <c r="A31" s="1">
        <v>29.0</v>
      </c>
      <c r="B31" s="3">
        <v>15.0</v>
      </c>
      <c r="C31" s="3" t="s">
        <v>45</v>
      </c>
      <c r="D31" s="3" t="str">
        <f t="shared" si="2"/>
        <v/>
      </c>
      <c r="E31" s="3">
        <f t="shared" si="1"/>
        <v>11</v>
      </c>
      <c r="F31" s="3" t="str">
        <f>IFERROR(__xludf.DUMMYFUNCTION("GOOGLETRANSLATE(C31,""auto"",""en"")"),"Enhancement")</f>
        <v>Enhancement</v>
      </c>
    </row>
    <row r="32" ht="15.75" customHeight="1">
      <c r="A32" s="1">
        <v>30.0</v>
      </c>
      <c r="B32" s="3">
        <v>15.0</v>
      </c>
      <c r="C32" s="3" t="s">
        <v>46</v>
      </c>
      <c r="D32" s="3" t="str">
        <f t="shared" si="2"/>
        <v/>
      </c>
      <c r="E32" s="3">
        <f t="shared" si="1"/>
        <v>13</v>
      </c>
      <c r="F32" s="3" t="str">
        <f>IFERROR(__xludf.DUMMYFUNCTION("GOOGLETRANSLATE(C32,""auto"",""en"")"),"Eating, other")</f>
        <v>Eating, other</v>
      </c>
    </row>
    <row r="33" ht="15.75" customHeight="1">
      <c r="A33" s="1">
        <v>31.0</v>
      </c>
      <c r="B33" s="3">
        <v>19.0</v>
      </c>
      <c r="C33" s="3" t="s">
        <v>47</v>
      </c>
      <c r="D33" s="3" t="str">
        <f t="shared" si="2"/>
        <v/>
      </c>
      <c r="E33" s="3">
        <f t="shared" si="1"/>
        <v>5</v>
      </c>
      <c r="F33" s="3" t="str">
        <f>IFERROR(__xludf.DUMMYFUNCTION("GOOGLETRANSLATE(C33,""auto"",""en"")"),"Death")</f>
        <v>Death</v>
      </c>
    </row>
    <row r="34" ht="15.75" customHeight="1">
      <c r="A34" s="1">
        <v>32.0</v>
      </c>
      <c r="B34" s="3">
        <v>11.0</v>
      </c>
      <c r="C34" s="3" t="s">
        <v>48</v>
      </c>
      <c r="D34" s="3" t="str">
        <f t="shared" si="2"/>
        <v/>
      </c>
      <c r="E34" s="3">
        <f t="shared" si="1"/>
        <v>11</v>
      </c>
      <c r="F34" s="2" t="s">
        <v>49</v>
      </c>
    </row>
    <row r="35" ht="15.75" customHeight="1">
      <c r="A35" s="1">
        <v>33.0</v>
      </c>
      <c r="B35" s="3">
        <v>7.0</v>
      </c>
      <c r="C35" s="3" t="s">
        <v>50</v>
      </c>
      <c r="D35" s="3" t="str">
        <f t="shared" si="2"/>
        <v/>
      </c>
      <c r="E35" s="3">
        <f t="shared" si="1"/>
        <v>3</v>
      </c>
      <c r="F35" s="3" t="str">
        <f>IFERROR(__xludf.DUMMYFUNCTION("GOOGLETRANSLATE(C35,""auto"",""en"")"),"key")</f>
        <v>key</v>
      </c>
    </row>
    <row r="36" ht="15.75" customHeight="1">
      <c r="A36" s="1">
        <v>34.0</v>
      </c>
      <c r="B36" s="3">
        <v>15.0</v>
      </c>
      <c r="C36" s="3" t="s">
        <v>51</v>
      </c>
      <c r="D36" s="3" t="str">
        <f t="shared" si="2"/>
        <v/>
      </c>
      <c r="E36" s="3">
        <f t="shared" si="1"/>
        <v>14</v>
      </c>
      <c r="F36" s="3" t="str">
        <f>IFERROR(__xludf.DUMMYFUNCTION("GOOGLETRANSLATE(C36,""auto"",""en"")"),"State recovery")</f>
        <v>State recovery</v>
      </c>
    </row>
    <row r="37" ht="15.75" customHeight="1">
      <c r="A37" s="1">
        <v>35.0</v>
      </c>
      <c r="B37" s="3">
        <v>7.0</v>
      </c>
      <c r="C37" s="3" t="s">
        <v>52</v>
      </c>
      <c r="D37" s="3" t="str">
        <f t="shared" si="2"/>
        <v/>
      </c>
      <c r="E37" s="3">
        <f t="shared" si="1"/>
        <v>4</v>
      </c>
      <c r="F37" s="2" t="s">
        <v>53</v>
      </c>
    </row>
    <row r="38" ht="15.75" customHeight="1">
      <c r="A38" s="1">
        <v>36.0</v>
      </c>
      <c r="B38" s="3">
        <v>19.0</v>
      </c>
      <c r="C38" s="3" t="s">
        <v>54</v>
      </c>
      <c r="D38" s="3" t="str">
        <f t="shared" si="2"/>
        <v/>
      </c>
      <c r="E38" s="3">
        <f t="shared" si="1"/>
        <v>17</v>
      </c>
      <c r="F38" s="2" t="s">
        <v>55</v>
      </c>
    </row>
    <row r="39" ht="15.75" customHeight="1">
      <c r="A39" s="1">
        <v>37.0</v>
      </c>
      <c r="B39" s="3">
        <v>19.0</v>
      </c>
      <c r="C39" s="3" t="s">
        <v>56</v>
      </c>
      <c r="D39" s="3" t="str">
        <f t="shared" si="2"/>
        <v/>
      </c>
      <c r="E39" s="3">
        <f t="shared" si="1"/>
        <v>14</v>
      </c>
      <c r="F39" s="2" t="s">
        <v>57</v>
      </c>
    </row>
    <row r="40" ht="15.75" customHeight="1">
      <c r="A40" s="1">
        <v>38.0</v>
      </c>
      <c r="B40" s="3">
        <v>11.0</v>
      </c>
      <c r="C40" s="3" t="s">
        <v>58</v>
      </c>
      <c r="D40" s="3" t="str">
        <f t="shared" si="2"/>
        <v/>
      </c>
      <c r="E40" s="3">
        <f t="shared" si="1"/>
        <v>8</v>
      </c>
      <c r="F40" s="3" t="str">
        <f>IFERROR(__xludf.DUMMYFUNCTION("GOOGLETRANSLATE(C40,""auto"",""en"")"),"Charging")</f>
        <v>Charging</v>
      </c>
    </row>
    <row r="41" ht="15.75" customHeight="1">
      <c r="A41" s="1">
        <v>39.0</v>
      </c>
      <c r="B41" s="3">
        <v>11.0</v>
      </c>
      <c r="C41" s="3" t="s">
        <v>59</v>
      </c>
      <c r="D41" s="3" t="str">
        <f t="shared" si="2"/>
        <v/>
      </c>
      <c r="E41" s="3">
        <f t="shared" si="1"/>
        <v>10</v>
      </c>
      <c r="F41" s="2" t="s">
        <v>60</v>
      </c>
    </row>
    <row r="42" ht="15.75" customHeight="1">
      <c r="A42" s="1">
        <v>40.0</v>
      </c>
      <c r="B42" s="3">
        <v>7.0</v>
      </c>
      <c r="C42" s="3" t="s">
        <v>61</v>
      </c>
      <c r="D42" s="3" t="str">
        <f t="shared" si="2"/>
        <v/>
      </c>
      <c r="E42" s="3">
        <f t="shared" si="1"/>
        <v>5</v>
      </c>
      <c r="F42" s="3" t="str">
        <f>IFERROR(__xludf.DUMMYFUNCTION("GOOGLETRANSLATE(C42,""auto"",""en"")"),"jewel")</f>
        <v>jewel</v>
      </c>
    </row>
    <row r="43" ht="15.75" customHeight="1">
      <c r="A43" s="1">
        <v>41.0</v>
      </c>
      <c r="B43" s="3">
        <v>7.0</v>
      </c>
      <c r="C43" s="3" t="s">
        <v>62</v>
      </c>
      <c r="D43" s="3" t="str">
        <f t="shared" si="2"/>
        <v/>
      </c>
      <c r="E43" s="3">
        <f t="shared" si="1"/>
        <v>4</v>
      </c>
      <c r="F43" s="3" t="str">
        <f>IFERROR(__xludf.DUMMYFUNCTION("GOOGLETRANSLATE(C43,""auto"",""en"")"),"whip")</f>
        <v>whip</v>
      </c>
    </row>
    <row r="44" ht="15.75" customHeight="1">
      <c r="A44" s="1">
        <v>42.0</v>
      </c>
      <c r="B44" s="3">
        <v>7.0</v>
      </c>
      <c r="C44" s="3" t="s">
        <v>63</v>
      </c>
      <c r="D44" s="3" t="str">
        <f t="shared" si="2"/>
        <v/>
      </c>
      <c r="E44" s="3">
        <f t="shared" si="1"/>
        <v>5</v>
      </c>
      <c r="F44" s="3" t="str">
        <f>IFERROR(__xludf.DUMMYFUNCTION("GOOGLETRANSLATE(C44,""auto"",""en"")"),"Magic")</f>
        <v>Magic</v>
      </c>
    </row>
    <row r="45" ht="15.75" customHeight="1">
      <c r="A45" s="1">
        <v>43.0</v>
      </c>
      <c r="B45" s="3">
        <v>11.0</v>
      </c>
      <c r="C45" s="3" t="s">
        <v>64</v>
      </c>
      <c r="D45" s="3" t="str">
        <f t="shared" si="2"/>
        <v/>
      </c>
      <c r="E45" s="3">
        <f t="shared" si="1"/>
        <v>10</v>
      </c>
      <c r="F45" s="2" t="s">
        <v>65</v>
      </c>
    </row>
    <row r="46" ht="15.75" customHeight="1">
      <c r="A46" s="1">
        <v>44.0</v>
      </c>
      <c r="B46" s="3">
        <v>7.0</v>
      </c>
      <c r="C46" s="3" t="s">
        <v>66</v>
      </c>
      <c r="D46" s="3" t="str">
        <f t="shared" si="2"/>
        <v/>
      </c>
      <c r="E46" s="3">
        <f t="shared" si="1"/>
        <v>5</v>
      </c>
      <c r="F46" s="3" t="str">
        <f>IFERROR(__xludf.DUMMYFUNCTION("GOOGLETRANSLATE(C46,""auto"",""en"")"),"sling")</f>
        <v>sling</v>
      </c>
    </row>
    <row r="47" ht="15.75" customHeight="1">
      <c r="A47" s="1">
        <v>45.0</v>
      </c>
      <c r="B47" s="3">
        <v>7.0</v>
      </c>
      <c r="C47" s="3" t="s">
        <v>67</v>
      </c>
      <c r="D47" s="3" t="str">
        <f t="shared" si="2"/>
        <v/>
      </c>
      <c r="E47" s="3">
        <f t="shared" si="1"/>
        <v>4</v>
      </c>
      <c r="F47" s="3" t="str">
        <f>IFERROR(__xludf.DUMMYFUNCTION("GOOGLETRANSLATE(C47,""auto"",""en"")"),"Pipe")</f>
        <v>Pipe</v>
      </c>
    </row>
    <row r="48" ht="15.75" customHeight="1">
      <c r="A48" s="1">
        <v>46.0</v>
      </c>
      <c r="B48" s="3">
        <v>3.0</v>
      </c>
      <c r="C48" s="3" t="s">
        <v>68</v>
      </c>
      <c r="D48" s="3" t="str">
        <f t="shared" si="2"/>
        <v/>
      </c>
      <c r="E48" s="3">
        <f t="shared" si="1"/>
        <v>3</v>
      </c>
      <c r="F48" s="2" t="s">
        <v>69</v>
      </c>
    </row>
    <row r="49" ht="15.75" customHeight="1">
      <c r="A49" s="1">
        <v>47.0</v>
      </c>
      <c r="B49" s="3">
        <v>7.0</v>
      </c>
      <c r="C49" s="3" t="s">
        <v>70</v>
      </c>
      <c r="D49" s="3" t="str">
        <f t="shared" si="2"/>
        <v/>
      </c>
      <c r="E49" s="3">
        <f t="shared" si="1"/>
        <v>5</v>
      </c>
      <c r="F49" s="3" t="str">
        <f>IFERROR(__xludf.DUMMYFUNCTION("GOOGLETRANSLATE(C49,""auto"",""en"")"),"arrow")</f>
        <v>arrow</v>
      </c>
    </row>
    <row r="50" ht="15.75" customHeight="1">
      <c r="A50" s="1">
        <v>48.0</v>
      </c>
      <c r="B50" s="3">
        <v>3.0</v>
      </c>
      <c r="C50" s="3" t="s">
        <v>71</v>
      </c>
      <c r="D50" s="3" t="str">
        <f t="shared" si="2"/>
        <v/>
      </c>
      <c r="E50" s="3">
        <f t="shared" si="1"/>
        <v>3</v>
      </c>
      <c r="F50" s="3" t="str">
        <f>IFERROR(__xludf.DUMMYFUNCTION("GOOGLETRANSLATE(C50,""auto"",""en"")"),"bow")</f>
        <v>bow</v>
      </c>
    </row>
    <row r="51" ht="15.75" customHeight="1">
      <c r="A51" s="1">
        <v>49.0</v>
      </c>
      <c r="B51" s="3">
        <v>7.0</v>
      </c>
      <c r="C51" s="3" t="s">
        <v>72</v>
      </c>
      <c r="D51" s="3" t="str">
        <f t="shared" si="2"/>
        <v/>
      </c>
      <c r="E51" s="3">
        <f t="shared" si="1"/>
        <v>6</v>
      </c>
      <c r="F51" s="3" t="str">
        <f>IFERROR(__xludf.DUMMYFUNCTION("GOOGLETRANSLATE(C51,""auto"",""en"")"),"dagger")</f>
        <v>dagger</v>
      </c>
    </row>
    <row r="52" ht="15.75" customHeight="1">
      <c r="A52" s="1">
        <v>50.0</v>
      </c>
      <c r="B52" s="3">
        <v>7.0</v>
      </c>
      <c r="C52" s="3" t="s">
        <v>73</v>
      </c>
      <c r="D52" s="3" t="str">
        <f t="shared" si="2"/>
        <v/>
      </c>
      <c r="E52" s="3">
        <f t="shared" si="1"/>
        <v>4</v>
      </c>
      <c r="F52" s="3" t="str">
        <f>IFERROR(__xludf.DUMMYFUNCTION("GOOGLETRANSLATE(C52,""auto"",""en"")"),"wing")</f>
        <v>wing</v>
      </c>
    </row>
    <row r="53" ht="15.75" customHeight="1">
      <c r="A53" s="1">
        <v>51.0</v>
      </c>
      <c r="B53" s="3">
        <v>7.0</v>
      </c>
      <c r="C53" s="3" t="s">
        <v>74</v>
      </c>
      <c r="D53" s="3" t="str">
        <f t="shared" si="2"/>
        <v/>
      </c>
      <c r="E53" s="3">
        <f t="shared" si="1"/>
        <v>4</v>
      </c>
      <c r="F53" s="3" t="str">
        <f>IFERROR(__xludf.DUMMYFUNCTION("GOOGLETRANSLATE(C53,""auto"",""en"")"),"mace")</f>
        <v>mace</v>
      </c>
    </row>
    <row r="54" ht="15.75" customHeight="1">
      <c r="A54" s="1">
        <v>52.0</v>
      </c>
      <c r="B54" s="3">
        <v>7.0</v>
      </c>
      <c r="C54" s="3" t="s">
        <v>75</v>
      </c>
      <c r="D54" s="3" t="str">
        <f t="shared" si="2"/>
        <v/>
      </c>
      <c r="E54" s="3">
        <f t="shared" si="1"/>
        <v>5</v>
      </c>
      <c r="F54" s="3" t="str">
        <f>IFERROR(__xludf.DUMMYFUNCTION("GOOGLETRANSLATE(C54,""auto"",""en"")"),"teeth")</f>
        <v>teeth</v>
      </c>
    </row>
    <row r="55" ht="15.75" customHeight="1">
      <c r="A55" s="1">
        <v>53.0</v>
      </c>
      <c r="B55" s="3">
        <v>15.0</v>
      </c>
      <c r="C55" s="3" t="s">
        <v>76</v>
      </c>
      <c r="D55" s="3" t="str">
        <f t="shared" si="2"/>
        <v/>
      </c>
      <c r="E55" s="3">
        <f t="shared" si="1"/>
        <v>5</v>
      </c>
      <c r="F55" s="3" t="str">
        <f>IFERROR(__xludf.DUMMYFUNCTION("GOOGLETRANSLATE(C55,""auto"",""en"")"),"Magic")</f>
        <v>Magic</v>
      </c>
    </row>
    <row r="56" ht="15.75" customHeight="1">
      <c r="A56" s="1">
        <v>54.0</v>
      </c>
      <c r="B56" s="3">
        <v>11.0</v>
      </c>
      <c r="C56" s="3" t="s">
        <v>77</v>
      </c>
      <c r="D56" s="3" t="str">
        <f t="shared" si="2"/>
        <v/>
      </c>
      <c r="E56" s="3">
        <f t="shared" si="1"/>
        <v>8</v>
      </c>
      <c r="F56" s="2" t="s">
        <v>78</v>
      </c>
    </row>
    <row r="57" ht="15.75" customHeight="1">
      <c r="A57" s="1">
        <v>55.0</v>
      </c>
      <c r="B57" s="3">
        <v>7.0</v>
      </c>
      <c r="C57" s="3" t="s">
        <v>79</v>
      </c>
      <c r="D57" s="3" t="str">
        <f t="shared" si="2"/>
        <v/>
      </c>
      <c r="E57" s="3">
        <f t="shared" si="1"/>
        <v>6</v>
      </c>
      <c r="F57" s="3" t="str">
        <f>IFERROR(__xludf.DUMMYFUNCTION("GOOGLETRANSLATE(C57,""auto"",""en"")"),"shield")</f>
        <v>shield</v>
      </c>
    </row>
    <row r="58" ht="15.75" customHeight="1">
      <c r="A58" s="1">
        <v>56.0</v>
      </c>
      <c r="B58" s="3">
        <v>11.0</v>
      </c>
      <c r="C58" s="3" t="s">
        <v>80</v>
      </c>
      <c r="D58" s="3" t="str">
        <f t="shared" si="2"/>
        <v/>
      </c>
      <c r="E58" s="3">
        <f t="shared" si="1"/>
        <v>8</v>
      </c>
      <c r="F58" s="2" t="s">
        <v>81</v>
      </c>
    </row>
    <row r="59" ht="15.75" customHeight="1">
      <c r="A59" s="1">
        <v>57.0</v>
      </c>
      <c r="B59" s="3">
        <v>11.0</v>
      </c>
      <c r="C59" s="3" t="s">
        <v>82</v>
      </c>
      <c r="D59" s="3" t="str">
        <f t="shared" si="2"/>
        <v/>
      </c>
      <c r="E59" s="3">
        <f t="shared" si="1"/>
        <v>11</v>
      </c>
      <c r="F59" s="2" t="s">
        <v>83</v>
      </c>
    </row>
    <row r="60" ht="15.75" customHeight="1">
      <c r="A60" s="1">
        <v>58.0</v>
      </c>
      <c r="B60" s="3">
        <v>11.0</v>
      </c>
      <c r="C60" s="3" t="s">
        <v>84</v>
      </c>
      <c r="D60" s="3" t="str">
        <f t="shared" si="2"/>
        <v/>
      </c>
      <c r="E60" s="3">
        <f t="shared" si="1"/>
        <v>6</v>
      </c>
      <c r="F60" s="2" t="s">
        <v>85</v>
      </c>
    </row>
    <row r="61" ht="15.75" customHeight="1">
      <c r="A61" s="1">
        <v>59.0</v>
      </c>
      <c r="B61" s="3">
        <v>7.0</v>
      </c>
      <c r="C61" s="3" t="s">
        <v>86</v>
      </c>
      <c r="D61" s="3" t="str">
        <f t="shared" si="2"/>
        <v/>
      </c>
      <c r="E61" s="3">
        <f t="shared" si="1"/>
        <v>5</v>
      </c>
      <c r="F61" s="2" t="s">
        <v>87</v>
      </c>
    </row>
    <row r="62" ht="15.75" customHeight="1">
      <c r="A62" s="1">
        <v>60.0</v>
      </c>
      <c r="B62" s="3">
        <v>11.0</v>
      </c>
      <c r="C62" s="3" t="s">
        <v>88</v>
      </c>
      <c r="D62" s="3" t="str">
        <f t="shared" si="2"/>
        <v/>
      </c>
      <c r="E62" s="3">
        <f t="shared" si="1"/>
        <v>9</v>
      </c>
      <c r="F62" s="2" t="s">
        <v>89</v>
      </c>
    </row>
    <row r="63" ht="15.75" customHeight="1">
      <c r="A63" s="1">
        <v>61.0</v>
      </c>
      <c r="B63" s="3">
        <v>11.0</v>
      </c>
      <c r="C63" s="3" t="s">
        <v>90</v>
      </c>
      <c r="D63" s="3" t="str">
        <f t="shared" si="2"/>
        <v/>
      </c>
      <c r="E63" s="3">
        <f t="shared" si="1"/>
        <v>10</v>
      </c>
      <c r="F63" s="3" t="str">
        <f>IFERROR(__xludf.DUMMYFUNCTION("GOOGLETRANSLATE(C63,""auto"",""en"")"),"Arm tattoo")</f>
        <v>Arm tattoo</v>
      </c>
    </row>
    <row r="64" ht="15.75" customHeight="1">
      <c r="A64" s="1">
        <v>62.0</v>
      </c>
      <c r="B64" s="3">
        <v>7.0</v>
      </c>
      <c r="C64" s="3" t="s">
        <v>91</v>
      </c>
      <c r="D64" s="3" t="str">
        <f t="shared" si="2"/>
        <v/>
      </c>
      <c r="E64" s="3">
        <f t="shared" si="1"/>
        <v>6</v>
      </c>
      <c r="F64" s="3" t="str">
        <f>IFERROR(__xludf.DUMMYFUNCTION("GOOGLETRANSLATE(C64,""auto"",""en"")"),"brooch")</f>
        <v>brooch</v>
      </c>
    </row>
    <row r="65" ht="15.75" customHeight="1">
      <c r="A65" s="1">
        <v>63.0</v>
      </c>
      <c r="B65" s="3">
        <v>7.0</v>
      </c>
      <c r="C65" s="3" t="s">
        <v>92</v>
      </c>
      <c r="D65" s="3" t="str">
        <f t="shared" si="2"/>
        <v/>
      </c>
      <c r="E65" s="3">
        <f t="shared" si="1"/>
        <v>5</v>
      </c>
      <c r="F65" s="3" t="str">
        <f>IFERROR(__xludf.DUMMYFUNCTION("GOOGLETRANSLATE(C65,""auto"",""en"")"),"Cloak")</f>
        <v>Cloak</v>
      </c>
    </row>
    <row r="66" ht="15.75" customHeight="1">
      <c r="A66" s="1">
        <v>64.0</v>
      </c>
      <c r="B66" s="3">
        <v>7.0</v>
      </c>
      <c r="C66" s="3" t="s">
        <v>93</v>
      </c>
      <c r="D66" s="3" t="str">
        <f t="shared" si="2"/>
        <v/>
      </c>
      <c r="E66" s="3">
        <f t="shared" si="1"/>
        <v>4</v>
      </c>
      <c r="F66" s="3" t="str">
        <f>IFERROR(__xludf.DUMMYFUNCTION("GOOGLETRANSLATE(C66,""auto"",""en"")"),"ring")</f>
        <v>ring</v>
      </c>
    </row>
    <row r="67" ht="15.75" customHeight="1">
      <c r="A67" s="1">
        <v>65.0</v>
      </c>
      <c r="B67" s="3">
        <v>7.0</v>
      </c>
      <c r="C67" s="3" t="s">
        <v>94</v>
      </c>
      <c r="D67" s="3" t="str">
        <f t="shared" si="2"/>
        <v/>
      </c>
      <c r="E67" s="3">
        <f t="shared" si="1"/>
        <v>5</v>
      </c>
      <c r="F67" s="3" t="str">
        <f>IFERROR(__xludf.DUMMYFUNCTION("GOOGLETRANSLATE(C67,""auto"",""en"")"),"Boots")</f>
        <v>Boots</v>
      </c>
    </row>
    <row r="68" ht="15.75" customHeight="1">
      <c r="A68" s="1">
        <v>66.0</v>
      </c>
      <c r="B68" s="3">
        <v>7.0</v>
      </c>
      <c r="C68" s="3" t="s">
        <v>95</v>
      </c>
      <c r="D68" s="3" t="str">
        <f t="shared" si="2"/>
        <v/>
      </c>
      <c r="E68" s="3">
        <f t="shared" si="1"/>
        <v>7</v>
      </c>
      <c r="F68" s="2" t="s">
        <v>96</v>
      </c>
    </row>
    <row r="69" ht="15.75" customHeight="1">
      <c r="A69" s="1">
        <v>67.0</v>
      </c>
      <c r="B69" s="3">
        <v>7.0</v>
      </c>
      <c r="C69" s="3" t="s">
        <v>97</v>
      </c>
      <c r="D69" s="3" t="str">
        <f t="shared" si="2"/>
        <v/>
      </c>
      <c r="E69" s="3">
        <f t="shared" si="1"/>
        <v>7</v>
      </c>
      <c r="F69" s="3" t="str">
        <f>IFERROR(__xludf.DUMMYFUNCTION("GOOGLETRANSLATE(C69,""auto"",""en"")"),"toenail")</f>
        <v>toenail</v>
      </c>
    </row>
    <row r="70" ht="15.75" customHeight="1">
      <c r="A70" s="1">
        <v>68.0</v>
      </c>
      <c r="B70" s="3">
        <v>11.0</v>
      </c>
      <c r="C70" s="3" t="s">
        <v>98</v>
      </c>
      <c r="D70" s="3" t="str">
        <f t="shared" si="2"/>
        <v/>
      </c>
      <c r="E70" s="3">
        <f t="shared" si="1"/>
        <v>5</v>
      </c>
      <c r="F70" s="3" t="str">
        <f>IFERROR(__xludf.DUMMYFUNCTION("GOOGLETRANSLATE(C70,""auto"",""en"")"),"Armor")</f>
        <v>Armor</v>
      </c>
    </row>
    <row r="71" ht="15.75" customHeight="1">
      <c r="A71" s="1">
        <v>69.0</v>
      </c>
      <c r="B71" s="3">
        <v>3.0</v>
      </c>
      <c r="C71" s="3" t="s">
        <v>99</v>
      </c>
      <c r="D71" s="3" t="str">
        <f t="shared" si="2"/>
        <v/>
      </c>
      <c r="E71" s="3">
        <f t="shared" si="1"/>
        <v>3</v>
      </c>
      <c r="F71" s="2" t="s">
        <v>100</v>
      </c>
    </row>
    <row r="72" ht="15.75" customHeight="1">
      <c r="A72" s="1">
        <v>70.0</v>
      </c>
      <c r="B72" s="3">
        <v>7.0</v>
      </c>
      <c r="C72" s="3" t="s">
        <v>101</v>
      </c>
      <c r="D72" s="3" t="str">
        <f t="shared" si="2"/>
        <v/>
      </c>
      <c r="E72" s="3">
        <f t="shared" si="1"/>
        <v>6</v>
      </c>
      <c r="F72" s="3" t="str">
        <f>IFERROR(__xludf.DUMMYFUNCTION("GOOGLETRANSLATE(C72,""auto"",""en"")"),"Belt 4")</f>
        <v>Belt 4</v>
      </c>
    </row>
    <row r="73" ht="15.75" customHeight="1">
      <c r="A73" s="1">
        <v>71.0</v>
      </c>
      <c r="B73" s="3">
        <v>7.0</v>
      </c>
      <c r="C73" s="3" t="s">
        <v>102</v>
      </c>
      <c r="D73" s="3" t="str">
        <f t="shared" si="2"/>
        <v/>
      </c>
      <c r="E73" s="3">
        <f t="shared" si="1"/>
        <v>6</v>
      </c>
      <c r="F73" s="3" t="str">
        <f>IFERROR(__xludf.DUMMYFUNCTION("GOOGLETRANSLATE(C73,""auto"",""en"")"),"Belt 3")</f>
        <v>Belt 3</v>
      </c>
    </row>
    <row r="74" ht="15.75" customHeight="1">
      <c r="A74" s="1">
        <v>72.0</v>
      </c>
      <c r="B74" s="3">
        <v>7.0</v>
      </c>
      <c r="C74" s="3" t="s">
        <v>103</v>
      </c>
      <c r="D74" s="3" t="str">
        <f t="shared" si="2"/>
        <v/>
      </c>
      <c r="E74" s="3">
        <f t="shared" si="1"/>
        <v>6</v>
      </c>
      <c r="F74" s="3" t="str">
        <f>IFERROR(__xludf.DUMMYFUNCTION("GOOGLETRANSLATE(C74,""auto"",""en"")"),"Belt 2")</f>
        <v>Belt 2</v>
      </c>
    </row>
    <row r="75" ht="15.75" customHeight="1">
      <c r="A75" s="1">
        <v>73.0</v>
      </c>
      <c r="B75" s="3">
        <v>7.0</v>
      </c>
      <c r="C75" s="3" t="s">
        <v>104</v>
      </c>
      <c r="D75" s="3" t="str">
        <f t="shared" si="2"/>
        <v/>
      </c>
      <c r="E75" s="3">
        <f t="shared" si="1"/>
        <v>6</v>
      </c>
      <c r="F75" s="3" t="str">
        <f>IFERROR(__xludf.DUMMYFUNCTION("GOOGLETRANSLATE(C75,""auto"",""en"")"),"Belt 1")</f>
        <v>Belt 1</v>
      </c>
    </row>
    <row r="76" ht="15.75" customHeight="1">
      <c r="A76" s="1">
        <v>74.0</v>
      </c>
      <c r="B76" s="3">
        <v>15.0</v>
      </c>
      <c r="C76" s="3" t="s">
        <v>105</v>
      </c>
      <c r="D76" s="3" t="str">
        <f t="shared" si="2"/>
        <v/>
      </c>
      <c r="E76" s="3">
        <f t="shared" si="1"/>
        <v>14</v>
      </c>
      <c r="F76" s="3" t="str">
        <f>IFERROR(__xludf.DUMMYFUNCTION("GOOGLETRANSLATE(C76,""auto"",""en"")"),"Bullet (Job 2)")</f>
        <v>Bullet (Job 2)</v>
      </c>
    </row>
    <row r="77" ht="15.75" customHeight="1">
      <c r="A77" s="1">
        <v>75.0</v>
      </c>
      <c r="B77" s="3">
        <v>15.0</v>
      </c>
      <c r="C77" s="3" t="s">
        <v>106</v>
      </c>
      <c r="D77" s="3" t="str">
        <f t="shared" si="2"/>
        <v/>
      </c>
      <c r="E77" s="3">
        <f t="shared" si="1"/>
        <v>14</v>
      </c>
      <c r="F77" s="3" t="str">
        <f>IFERROR(__xludf.DUMMYFUNCTION("GOOGLETRANSLATE(C77,""auto"",""en"")"),"Shield (Job 2)")</f>
        <v>Shield (Job 2)</v>
      </c>
    </row>
    <row r="78" ht="15.75" customHeight="1">
      <c r="A78" s="1">
        <v>76.0</v>
      </c>
      <c r="B78" s="3">
        <v>15.0</v>
      </c>
      <c r="C78" s="3" t="s">
        <v>107</v>
      </c>
      <c r="D78" s="3" t="str">
        <f t="shared" si="2"/>
        <v/>
      </c>
      <c r="E78" s="3">
        <f t="shared" si="1"/>
        <v>14</v>
      </c>
      <c r="F78" s="3" t="str">
        <f>IFERROR(__xludf.DUMMYFUNCTION("GOOGLETRANSLATE(C78,""auto"",""en"")"),"Weapon (Job 2)")</f>
        <v>Weapon (Job 2)</v>
      </c>
    </row>
    <row r="79" ht="15.75" customHeight="1">
      <c r="A79" s="1">
        <v>77.0</v>
      </c>
      <c r="B79" s="3">
        <v>15.0</v>
      </c>
      <c r="C79" s="3" t="s">
        <v>108</v>
      </c>
      <c r="D79" s="3" t="str">
        <f t="shared" si="2"/>
        <v/>
      </c>
      <c r="E79" s="3">
        <f t="shared" si="1"/>
        <v>11</v>
      </c>
      <c r="F79" s="2" t="s">
        <v>109</v>
      </c>
    </row>
    <row r="80" ht="15.75" customHeight="1">
      <c r="A80" s="1">
        <v>78.0</v>
      </c>
      <c r="B80" s="3">
        <v>15.0</v>
      </c>
      <c r="C80" s="3" t="s">
        <v>110</v>
      </c>
      <c r="D80" s="3" t="str">
        <f t="shared" si="2"/>
        <v/>
      </c>
      <c r="E80" s="3">
        <f t="shared" si="1"/>
        <v>13</v>
      </c>
      <c r="F80" s="2" t="s">
        <v>111</v>
      </c>
    </row>
    <row r="81" ht="15.75" customHeight="1">
      <c r="A81" s="1">
        <v>79.0</v>
      </c>
      <c r="B81" s="3">
        <v>15.0</v>
      </c>
      <c r="C81" s="3" t="s">
        <v>112</v>
      </c>
      <c r="D81" s="3" t="str">
        <f t="shared" si="2"/>
        <v/>
      </c>
      <c r="E81" s="3">
        <f t="shared" si="1"/>
        <v>13</v>
      </c>
      <c r="F81" s="2" t="s">
        <v>113</v>
      </c>
    </row>
    <row r="82" ht="15.75" customHeight="1">
      <c r="A82" s="1">
        <v>80.0</v>
      </c>
      <c r="B82" s="3">
        <v>7.0</v>
      </c>
      <c r="C82" s="3" t="s">
        <v>114</v>
      </c>
      <c r="D82" s="3" t="str">
        <f t="shared" si="2"/>
        <v/>
      </c>
      <c r="E82" s="3">
        <f t="shared" si="1"/>
        <v>6</v>
      </c>
      <c r="F82" s="3" t="str">
        <f>IFERROR(__xludf.DUMMYFUNCTION("GOOGLETRANSLATE(C82,""auto"",""en"")"),"Ring 8")</f>
        <v>Ring 8</v>
      </c>
    </row>
    <row r="83" ht="15.75" customHeight="1">
      <c r="A83" s="1">
        <v>81.0</v>
      </c>
      <c r="B83" s="3">
        <v>7.0</v>
      </c>
      <c r="C83" s="3" t="s">
        <v>115</v>
      </c>
      <c r="D83" s="3" t="str">
        <f t="shared" si="2"/>
        <v/>
      </c>
      <c r="E83" s="3">
        <f t="shared" si="1"/>
        <v>6</v>
      </c>
      <c r="F83" s="3" t="str">
        <f>IFERROR(__xludf.DUMMYFUNCTION("GOOGLETRANSLATE(C83,""auto"",""en"")"),"Ring 7")</f>
        <v>Ring 7</v>
      </c>
    </row>
    <row r="84" ht="15.75" customHeight="1">
      <c r="A84" s="1">
        <v>82.0</v>
      </c>
      <c r="B84" s="3">
        <v>7.0</v>
      </c>
      <c r="C84" s="3" t="s">
        <v>116</v>
      </c>
      <c r="D84" s="3" t="str">
        <f t="shared" si="2"/>
        <v/>
      </c>
      <c r="E84" s="3">
        <f t="shared" si="1"/>
        <v>7</v>
      </c>
      <c r="F84" s="3" t="str">
        <f>IFERROR(__xludf.DUMMYFUNCTION("GOOGLETRANSLATE(C84,""auto"",""en"")"),"Rings 6")</f>
        <v>Rings 6</v>
      </c>
    </row>
    <row r="85" ht="15.75" customHeight="1">
      <c r="A85" s="1">
        <v>83.0</v>
      </c>
      <c r="B85" s="3">
        <v>7.0</v>
      </c>
      <c r="C85" s="3" t="s">
        <v>117</v>
      </c>
      <c r="D85" s="3" t="str">
        <f t="shared" si="2"/>
        <v/>
      </c>
      <c r="E85" s="3">
        <f t="shared" si="1"/>
        <v>6</v>
      </c>
      <c r="F85" s="3" t="str">
        <f>IFERROR(__xludf.DUMMYFUNCTION("GOOGLETRANSLATE(C85,""auto"",""en"")"),"Ring 5")</f>
        <v>Ring 5</v>
      </c>
    </row>
    <row r="86" ht="15.75" customHeight="1">
      <c r="A86" s="1">
        <v>84.0</v>
      </c>
      <c r="B86" s="3">
        <v>7.0</v>
      </c>
      <c r="C86" s="3" t="s">
        <v>118</v>
      </c>
      <c r="D86" s="3" t="str">
        <f t="shared" si="2"/>
        <v/>
      </c>
      <c r="E86" s="3">
        <f t="shared" si="1"/>
        <v>6</v>
      </c>
      <c r="F86" s="3" t="str">
        <f>IFERROR(__xludf.DUMMYFUNCTION("GOOGLETRANSLATE(C86,""auto"",""en"")"),"Ring 4")</f>
        <v>Ring 4</v>
      </c>
    </row>
    <row r="87" ht="15.75" customHeight="1">
      <c r="A87" s="1">
        <v>85.0</v>
      </c>
      <c r="B87" s="3">
        <v>7.0</v>
      </c>
      <c r="C87" s="3" t="s">
        <v>119</v>
      </c>
      <c r="D87" s="3" t="str">
        <f t="shared" si="2"/>
        <v/>
      </c>
      <c r="E87" s="3">
        <f t="shared" si="1"/>
        <v>6</v>
      </c>
      <c r="F87" s="3" t="str">
        <f>IFERROR(__xludf.DUMMYFUNCTION("GOOGLETRANSLATE(C87,""auto"",""en"")"),"Ring 3")</f>
        <v>Ring 3</v>
      </c>
    </row>
    <row r="88" ht="15.75" customHeight="1">
      <c r="A88" s="1">
        <v>86.0</v>
      </c>
      <c r="B88" s="3">
        <v>7.0</v>
      </c>
      <c r="C88" s="3" t="s">
        <v>120</v>
      </c>
      <c r="D88" s="3" t="str">
        <f t="shared" si="2"/>
        <v/>
      </c>
      <c r="E88" s="3">
        <f t="shared" si="1"/>
        <v>6</v>
      </c>
      <c r="F88" s="3" t="str">
        <f>IFERROR(__xludf.DUMMYFUNCTION("GOOGLETRANSLATE(C88,""auto"",""en"")"),"Ring 2")</f>
        <v>Ring 2</v>
      </c>
    </row>
    <row r="89" ht="15.75" customHeight="1">
      <c r="A89" s="1">
        <v>87.0</v>
      </c>
      <c r="B89" s="3">
        <v>7.0</v>
      </c>
      <c r="C89" s="3" t="s">
        <v>121</v>
      </c>
      <c r="D89" s="3" t="str">
        <f t="shared" si="2"/>
        <v/>
      </c>
      <c r="E89" s="3">
        <f t="shared" si="1"/>
        <v>6</v>
      </c>
      <c r="F89" s="3" t="str">
        <f>IFERROR(__xludf.DUMMYFUNCTION("GOOGLETRANSLATE(C89,""auto"",""en"")"),"Ring 1")</f>
        <v>Ring 1</v>
      </c>
    </row>
    <row r="90" ht="15.75" customHeight="1">
      <c r="A90" s="1">
        <v>88.0</v>
      </c>
      <c r="B90" s="3">
        <v>7.0</v>
      </c>
      <c r="C90" s="3" t="s">
        <v>122</v>
      </c>
      <c r="D90" s="3" t="str">
        <f t="shared" si="2"/>
        <v/>
      </c>
      <c r="E90" s="3">
        <f t="shared" si="1"/>
        <v>6</v>
      </c>
      <c r="F90" s="3" t="str">
        <f>IFERROR(__xludf.DUMMYFUNCTION("GOOGLETRANSLATE(C90,""auto"",""en"")"),"Gloves")</f>
        <v>Gloves</v>
      </c>
    </row>
    <row r="91" ht="15.75" customHeight="1">
      <c r="A91" s="1">
        <v>89.0</v>
      </c>
      <c r="B91" s="3">
        <v>7.0</v>
      </c>
      <c r="C91" s="3" t="s">
        <v>123</v>
      </c>
      <c r="D91" s="3" t="str">
        <f t="shared" si="2"/>
        <v/>
      </c>
      <c r="E91" s="3">
        <f t="shared" si="1"/>
        <v>5</v>
      </c>
      <c r="F91" s="3" t="str">
        <f>IFERROR(__xludf.DUMMYFUNCTION("GOOGLETRANSLATE(C91,""auto"",""en"")"),"shoes")</f>
        <v>shoes</v>
      </c>
    </row>
    <row r="92" ht="15.75" customHeight="1">
      <c r="A92" s="1">
        <v>90.0</v>
      </c>
      <c r="B92" s="3">
        <v>7.0</v>
      </c>
      <c r="C92" s="3" t="s">
        <v>124</v>
      </c>
      <c r="D92" s="3" t="str">
        <f t="shared" si="2"/>
        <v/>
      </c>
      <c r="E92" s="3">
        <f t="shared" si="1"/>
        <v>4</v>
      </c>
      <c r="F92" s="3" t="str">
        <f>IFERROR(__xludf.DUMMYFUNCTION("GOOGLETRANSLATE(C92,""auto"",""en"")"),"belt")</f>
        <v>belt</v>
      </c>
    </row>
    <row r="93" ht="15.75" customHeight="1">
      <c r="A93" s="1">
        <v>91.0</v>
      </c>
      <c r="B93" s="3">
        <v>7.0</v>
      </c>
      <c r="C93" s="3" t="s">
        <v>125</v>
      </c>
      <c r="D93" s="3" t="str">
        <f t="shared" si="2"/>
        <v/>
      </c>
      <c r="E93" s="3">
        <f t="shared" si="1"/>
        <v>4</v>
      </c>
      <c r="F93" s="2" t="s">
        <v>126</v>
      </c>
    </row>
    <row r="94" ht="15.75" customHeight="1">
      <c r="A94" s="1">
        <v>92.0</v>
      </c>
      <c r="B94" s="3">
        <v>7.0</v>
      </c>
      <c r="C94" s="3" t="s">
        <v>127</v>
      </c>
      <c r="D94" s="3" t="str">
        <f t="shared" si="2"/>
        <v/>
      </c>
      <c r="E94" s="3">
        <f t="shared" si="1"/>
        <v>7</v>
      </c>
      <c r="F94" s="3" t="str">
        <f>IFERROR(__xludf.DUMMYFUNCTION("GOOGLETRANSLATE(C94,""auto"",""en"")"),"earring")</f>
        <v>earring</v>
      </c>
    </row>
    <row r="95" ht="15.75" customHeight="1">
      <c r="A95" s="1">
        <v>93.0</v>
      </c>
      <c r="B95" s="3">
        <v>7.0</v>
      </c>
      <c r="C95" s="3" t="s">
        <v>128</v>
      </c>
      <c r="D95" s="3" t="str">
        <f t="shared" si="2"/>
        <v/>
      </c>
      <c r="E95" s="3">
        <f t="shared" si="1"/>
        <v>5</v>
      </c>
      <c r="F95" s="3" t="str">
        <f>IFERROR(__xludf.DUMMYFUNCTION("GOOGLETRANSLATE(C95,""auto"",""en"")"),"Armor")</f>
        <v>Armor</v>
      </c>
    </row>
    <row r="96" ht="15.75" customHeight="1">
      <c r="A96" s="1">
        <v>94.0</v>
      </c>
      <c r="B96" s="3">
        <v>7.0</v>
      </c>
      <c r="C96" s="3" t="s">
        <v>129</v>
      </c>
      <c r="D96" s="3" t="str">
        <f t="shared" si="2"/>
        <v/>
      </c>
      <c r="E96" s="3">
        <f t="shared" si="1"/>
        <v>6</v>
      </c>
      <c r="F96" s="3" t="str">
        <f>IFERROR(__xludf.DUMMYFUNCTION("GOOGLETRANSLATE(C96,""auto"",""en"")"),"helmet")</f>
        <v>helmet</v>
      </c>
    </row>
    <row r="97" ht="15.75" customHeight="1">
      <c r="A97" s="1">
        <v>95.0</v>
      </c>
      <c r="B97" s="3">
        <v>7.0</v>
      </c>
      <c r="C97" s="3" t="s">
        <v>130</v>
      </c>
      <c r="D97" s="3" t="str">
        <f t="shared" si="2"/>
        <v/>
      </c>
      <c r="E97" s="3">
        <f t="shared" si="1"/>
        <v>4</v>
      </c>
      <c r="F97" s="3" t="str">
        <f>IFERROR(__xludf.DUMMYFUNCTION("GOOGLETRANSLATE(C97,""auto"",""en"")"),"luck")</f>
        <v>luck</v>
      </c>
    </row>
    <row r="98" ht="15.75" customHeight="1">
      <c r="A98" s="1">
        <v>96.0</v>
      </c>
      <c r="B98" s="3">
        <v>7.0</v>
      </c>
      <c r="C98" s="3" t="s">
        <v>131</v>
      </c>
      <c r="D98" s="3" t="str">
        <f t="shared" si="2"/>
        <v/>
      </c>
      <c r="E98" s="3">
        <f t="shared" si="1"/>
        <v>6</v>
      </c>
      <c r="F98" s="3" t="str">
        <f>IFERROR(__xludf.DUMMYFUNCTION("GOOGLETRANSLATE(C98,""auto"",""en"")"),"health")</f>
        <v>health</v>
      </c>
    </row>
    <row r="99" ht="15.75" customHeight="1">
      <c r="A99" s="1">
        <v>97.0</v>
      </c>
      <c r="B99" s="3">
        <v>19.0</v>
      </c>
      <c r="C99" s="3" t="s">
        <v>132</v>
      </c>
      <c r="D99" s="3" t="str">
        <f t="shared" si="2"/>
        <v/>
      </c>
      <c r="E99" s="3">
        <f t="shared" si="1"/>
        <v>17</v>
      </c>
      <c r="F99" s="2" t="s">
        <v>133</v>
      </c>
    </row>
    <row r="100" ht="15.75" customHeight="1">
      <c r="A100" s="1">
        <v>98.0</v>
      </c>
      <c r="B100" s="3">
        <v>19.0</v>
      </c>
      <c r="C100" s="3" t="s">
        <v>134</v>
      </c>
      <c r="D100" s="3" t="str">
        <f t="shared" si="2"/>
        <v/>
      </c>
      <c r="E100" s="3">
        <f t="shared" si="1"/>
        <v>11</v>
      </c>
      <c r="F100" s="2" t="s">
        <v>135</v>
      </c>
    </row>
    <row r="101" ht="15.75" customHeight="1">
      <c r="A101" s="1">
        <v>99.0</v>
      </c>
      <c r="B101" s="3">
        <v>15.0</v>
      </c>
      <c r="C101" s="3" t="s">
        <v>136</v>
      </c>
      <c r="D101" s="3" t="str">
        <f t="shared" si="2"/>
        <v/>
      </c>
      <c r="E101" s="3">
        <f t="shared" si="1"/>
        <v>7</v>
      </c>
      <c r="F101" s="3" t="str">
        <f>IFERROR(__xludf.DUMMYFUNCTION("GOOGLETRANSLATE(C101,""auto"",""en"")"),"1/price")</f>
        <v>1/price</v>
      </c>
    </row>
    <row r="102" ht="15.75" customHeight="1">
      <c r="A102" s="1">
        <v>100.0</v>
      </c>
      <c r="B102" s="3">
        <v>15.0</v>
      </c>
      <c r="C102" s="3" t="s">
        <v>137</v>
      </c>
      <c r="D102" s="3" t="str">
        <f t="shared" si="2"/>
        <v/>
      </c>
      <c r="E102" s="3">
        <f t="shared" si="1"/>
        <v>10</v>
      </c>
      <c r="F102" s="2" t="s">
        <v>138</v>
      </c>
    </row>
    <row r="103" ht="15.75" customHeight="1">
      <c r="A103" s="1">
        <v>101.0</v>
      </c>
      <c r="B103" s="3">
        <v>11.0</v>
      </c>
      <c r="C103" s="3" t="s">
        <v>139</v>
      </c>
      <c r="D103" s="3" t="str">
        <f t="shared" si="2"/>
        <v/>
      </c>
      <c r="E103" s="3">
        <f t="shared" si="1"/>
        <v>10</v>
      </c>
      <c r="F103" s="3" t="str">
        <f>IFERROR(__xludf.DUMMYFUNCTION("GOOGLETRANSLATE(C103,""auto"",""en"")"),"Number 2 /")</f>
        <v>Number 2 /</v>
      </c>
    </row>
    <row r="104" ht="15.75" customHeight="1">
      <c r="A104" s="1">
        <v>102.0</v>
      </c>
      <c r="B104" s="3">
        <v>11.0</v>
      </c>
      <c r="C104" s="3" t="s">
        <v>140</v>
      </c>
      <c r="D104" s="3" t="str">
        <f t="shared" si="2"/>
        <v/>
      </c>
      <c r="E104" s="3">
        <f t="shared" si="1"/>
        <v>10</v>
      </c>
      <c r="F104" s="3" t="str">
        <f>IFERROR(__xludf.DUMMYFUNCTION("GOOGLETRANSLATE(C104,""auto"",""en"")"),"Number 1 /")</f>
        <v>Number 1 /</v>
      </c>
    </row>
    <row r="105" ht="15.75" customHeight="1">
      <c r="A105" s="1">
        <v>103.0</v>
      </c>
      <c r="B105" s="3">
        <v>11.0</v>
      </c>
      <c r="C105" s="3" t="s">
        <v>141</v>
      </c>
      <c r="D105" s="3" t="str">
        <f t="shared" si="2"/>
        <v/>
      </c>
      <c r="E105" s="3">
        <f t="shared" si="1"/>
        <v>6</v>
      </c>
      <c r="F105" s="2" t="s">
        <v>142</v>
      </c>
    </row>
    <row r="106" ht="15.75" customHeight="1">
      <c r="A106" s="1">
        <v>104.0</v>
      </c>
      <c r="B106" s="3">
        <v>11.0</v>
      </c>
      <c r="C106" s="3" t="s">
        <v>143</v>
      </c>
      <c r="D106" s="3" t="str">
        <f t="shared" si="2"/>
        <v/>
      </c>
      <c r="E106" s="3">
        <f t="shared" si="1"/>
        <v>10</v>
      </c>
      <c r="F106" s="3" t="str">
        <f>IFERROR(__xludf.DUMMYFUNCTION("GOOGLETRANSLATE(C106,""auto"",""en"")"),"Number 1 *")</f>
        <v>Number 1 *</v>
      </c>
    </row>
    <row r="107" ht="15.75" customHeight="1">
      <c r="A107" s="1">
        <v>105.0</v>
      </c>
      <c r="B107" s="3">
        <v>19.0</v>
      </c>
      <c r="C107" s="3" t="s">
        <v>144</v>
      </c>
      <c r="D107" s="3" t="str">
        <f t="shared" si="2"/>
        <v/>
      </c>
      <c r="E107" s="3">
        <f t="shared" si="1"/>
        <v>15</v>
      </c>
      <c r="F107" s="2" t="s">
        <v>145</v>
      </c>
    </row>
    <row r="108" ht="15.75" customHeight="1">
      <c r="A108" s="1">
        <v>106.0</v>
      </c>
      <c r="B108" s="3">
        <v>11.0</v>
      </c>
      <c r="C108" s="3" t="s">
        <v>146</v>
      </c>
      <c r="D108" s="3" t="str">
        <f t="shared" si="2"/>
        <v/>
      </c>
      <c r="E108" s="3">
        <f t="shared" si="1"/>
        <v>8</v>
      </c>
      <c r="F108" s="3" t="str">
        <f>IFERROR(__xludf.DUMMYFUNCTION("GOOGLETRANSLATE(C108,""auto"",""en"")"),"Price/10")</f>
        <v>Price/10</v>
      </c>
    </row>
    <row r="109" ht="15.75" customHeight="1">
      <c r="A109" s="1">
        <v>107.0</v>
      </c>
      <c r="B109" s="3">
        <v>19.0</v>
      </c>
      <c r="C109" s="3" t="s">
        <v>147</v>
      </c>
      <c r="D109" s="3" t="str">
        <f t="shared" si="2"/>
        <v/>
      </c>
      <c r="E109" s="3">
        <f t="shared" si="1"/>
        <v>15</v>
      </c>
      <c r="F109" s="2" t="s">
        <v>148</v>
      </c>
    </row>
    <row r="110" ht="15.75" customHeight="1">
      <c r="A110" s="1">
        <v>108.0</v>
      </c>
      <c r="B110" s="3">
        <v>19.0</v>
      </c>
      <c r="C110" s="3" t="s">
        <v>149</v>
      </c>
      <c r="D110" s="3" t="str">
        <f t="shared" si="2"/>
        <v/>
      </c>
      <c r="E110" s="3">
        <f t="shared" si="1"/>
        <v>18</v>
      </c>
      <c r="F110" s="3" t="str">
        <f>IFERROR(__xludf.DUMMYFUNCTION("GOOGLETRANSLATE(C110,""auto"",""en"")"),"Price*(Number 1+1)")</f>
        <v>Price*(Number 1+1)</v>
      </c>
    </row>
    <row r="111" ht="15.75" customHeight="1">
      <c r="A111" s="1">
        <v>109.0</v>
      </c>
      <c r="B111" s="3">
        <v>15.0</v>
      </c>
      <c r="C111" s="3" t="s">
        <v>150</v>
      </c>
      <c r="D111" s="3" t="str">
        <f t="shared" si="2"/>
        <v/>
      </c>
      <c r="E111" s="3">
        <f t="shared" si="1"/>
        <v>14</v>
      </c>
      <c r="F111" s="3" t="str">
        <f>IFERROR(__xludf.DUMMYFUNCTION("GOOGLETRANSLATE(C111,""auto"",""en"")"),"Price*Number 2")</f>
        <v>Price*Number 2</v>
      </c>
    </row>
    <row r="112" ht="15.75" customHeight="1">
      <c r="A112" s="1">
        <v>110.0</v>
      </c>
      <c r="B112" s="3">
        <v>15.0</v>
      </c>
      <c r="C112" s="3" t="s">
        <v>151</v>
      </c>
      <c r="D112" s="3" t="str">
        <f t="shared" si="2"/>
        <v/>
      </c>
      <c r="E112" s="3">
        <f t="shared" si="1"/>
        <v>14</v>
      </c>
      <c r="F112" s="3" t="str">
        <f>IFERROR(__xludf.DUMMYFUNCTION("GOOGLETRANSLATE(C112,""auto"",""en"")"),"Price*Number 1")</f>
        <v>Price*Number 1</v>
      </c>
    </row>
    <row r="113" ht="15.75" customHeight="1">
      <c r="A113" s="1">
        <v>111.0</v>
      </c>
      <c r="B113" s="3">
        <v>7.0</v>
      </c>
      <c r="C113" s="3" t="s">
        <v>152</v>
      </c>
      <c r="D113" s="3" t="str">
        <f t="shared" si="2"/>
        <v/>
      </c>
      <c r="E113" s="3">
        <f t="shared" si="1"/>
        <v>4</v>
      </c>
      <c r="F113" s="2" t="s">
        <v>153</v>
      </c>
    </row>
    <row r="114" ht="15.75" customHeight="1">
      <c r="A114" s="1">
        <v>112.0</v>
      </c>
      <c r="B114" s="3">
        <v>15.0</v>
      </c>
      <c r="C114" s="3" t="s">
        <v>154</v>
      </c>
      <c r="D114" s="3" t="str">
        <f t="shared" si="2"/>
        <v/>
      </c>
      <c r="E114" s="3">
        <f t="shared" si="1"/>
        <v>10</v>
      </c>
      <c r="F114" s="2" t="s">
        <v>155</v>
      </c>
    </row>
    <row r="115" ht="15.75" customHeight="1">
      <c r="A115" s="1">
        <v>113.0</v>
      </c>
      <c r="B115" s="3">
        <v>19.0</v>
      </c>
      <c r="C115" s="3" t="s">
        <v>156</v>
      </c>
      <c r="D115" s="3" t="str">
        <f t="shared" si="2"/>
        <v/>
      </c>
      <c r="E115" s="3">
        <f t="shared" si="1"/>
        <v>18</v>
      </c>
      <c r="F115" s="2" t="s">
        <v>157</v>
      </c>
    </row>
    <row r="116" ht="15.75" customHeight="1">
      <c r="A116" s="1">
        <v>114.0</v>
      </c>
      <c r="B116" s="3">
        <v>19.0</v>
      </c>
      <c r="C116" s="3" t="s">
        <v>158</v>
      </c>
      <c r="D116" s="3" t="str">
        <f t="shared" si="2"/>
        <v/>
      </c>
      <c r="E116" s="3">
        <f t="shared" si="1"/>
        <v>14</v>
      </c>
      <c r="F116" s="2" t="s">
        <v>159</v>
      </c>
    </row>
    <row r="117" ht="15.75" customHeight="1">
      <c r="A117" s="1">
        <v>115.0</v>
      </c>
      <c r="B117" s="3">
        <v>11.0</v>
      </c>
      <c r="C117" s="3" t="s">
        <v>160</v>
      </c>
      <c r="D117" s="3" t="str">
        <f t="shared" si="2"/>
        <v/>
      </c>
      <c r="E117" s="3">
        <f t="shared" si="1"/>
        <v>8</v>
      </c>
      <c r="F117" s="3" t="str">
        <f>IFERROR(__xludf.DUMMYFUNCTION("GOOGLETRANSLATE(C117,""auto"",""en"")"),"Platinum")</f>
        <v>Platinum</v>
      </c>
    </row>
    <row r="118" ht="15.75" customHeight="1">
      <c r="A118" s="1">
        <v>116.0</v>
      </c>
      <c r="B118" s="3">
        <v>11.0</v>
      </c>
      <c r="C118" s="3" t="s">
        <v>161</v>
      </c>
      <c r="D118" s="3" t="str">
        <f t="shared" si="2"/>
        <v/>
      </c>
      <c r="E118" s="3">
        <f t="shared" si="1"/>
        <v>7</v>
      </c>
      <c r="F118" s="3" t="str">
        <f>IFERROR(__xludf.DUMMYFUNCTION("GOOGLETRANSLATE(C118,""auto"",""en"")"),"Premium")</f>
        <v>Premium</v>
      </c>
    </row>
    <row r="119" ht="15.75" customHeight="1">
      <c r="A119" s="1">
        <v>117.0</v>
      </c>
      <c r="B119" s="3">
        <v>7.0</v>
      </c>
      <c r="C119" s="3" t="s">
        <v>162</v>
      </c>
      <c r="D119" s="3" t="str">
        <f t="shared" si="2"/>
        <v/>
      </c>
      <c r="E119" s="3">
        <f t="shared" si="1"/>
        <v>4</v>
      </c>
      <c r="F119" s="2" t="s">
        <v>162</v>
      </c>
    </row>
    <row r="120" ht="15.75" customHeight="1">
      <c r="A120" s="1">
        <v>118.0</v>
      </c>
      <c r="B120" s="3">
        <v>15.0</v>
      </c>
      <c r="C120" s="3" t="s">
        <v>163</v>
      </c>
      <c r="D120" s="3" t="str">
        <f t="shared" si="2"/>
        <v/>
      </c>
      <c r="E120" s="3">
        <f t="shared" si="1"/>
        <v>13</v>
      </c>
      <c r="F120" s="3" t="str">
        <f>IFERROR(__xludf.DUMMYFUNCTION("GOOGLETRANSLATE(C120,""auto"",""en"")"),"Lite Platinum")</f>
        <v>Lite Platinum</v>
      </c>
    </row>
    <row r="121" ht="15.75" customHeight="1">
      <c r="A121" s="1">
        <v>119.0</v>
      </c>
      <c r="B121" s="3">
        <v>15.0</v>
      </c>
      <c r="C121" s="3" t="s">
        <v>164</v>
      </c>
      <c r="D121" s="3" t="str">
        <f t="shared" si="2"/>
        <v/>
      </c>
      <c r="E121" s="3">
        <f t="shared" si="1"/>
        <v>12</v>
      </c>
      <c r="F121" s="3" t="str">
        <f>IFERROR(__xludf.DUMMYFUNCTION("GOOGLETRANSLATE(C121,""auto"",""en"")"),"Lite Premium")</f>
        <v>Lite Premium</v>
      </c>
    </row>
    <row r="122" ht="15.75" customHeight="1">
      <c r="A122" s="1">
        <v>120.0</v>
      </c>
      <c r="B122" s="3">
        <v>11.0</v>
      </c>
      <c r="C122" s="3" t="s">
        <v>165</v>
      </c>
      <c r="D122" s="3" t="str">
        <f t="shared" si="2"/>
        <v/>
      </c>
      <c r="E122" s="3">
        <f t="shared" si="1"/>
        <v>9</v>
      </c>
      <c r="F122" s="3" t="str">
        <f>IFERROR(__xludf.DUMMYFUNCTION("GOOGLETRANSLATE(C122,""auto"",""en"")"),"Lite lite")</f>
        <v>Lite lite</v>
      </c>
    </row>
    <row r="123" ht="15.75" customHeight="1">
      <c r="A123" s="1">
        <v>121.0</v>
      </c>
      <c r="B123" s="3">
        <v>11.0</v>
      </c>
      <c r="C123" s="3" t="s">
        <v>166</v>
      </c>
      <c r="D123" s="3" t="str">
        <f t="shared" si="2"/>
        <v/>
      </c>
      <c r="E123" s="3">
        <f t="shared" si="1"/>
        <v>8</v>
      </c>
      <c r="F123" s="3" t="str">
        <f>IFERROR(__xludf.DUMMYFUNCTION("GOOGLETRANSLATE(C123,""auto"",""en"")"),"No grade")</f>
        <v>No grade</v>
      </c>
    </row>
    <row r="124" ht="15.75" customHeight="1">
      <c r="A124" s="1">
        <v>122.0</v>
      </c>
      <c r="B124" s="3">
        <v>15.0</v>
      </c>
      <c r="C124" s="3" t="s">
        <v>167</v>
      </c>
      <c r="D124" s="3" t="str">
        <f t="shared" si="2"/>
        <v/>
      </c>
      <c r="E124" s="3">
        <f t="shared" si="1"/>
        <v>9</v>
      </c>
      <c r="F124" s="2" t="s">
        <v>168</v>
      </c>
    </row>
    <row r="125" ht="15.75" customHeight="1">
      <c r="A125" s="1">
        <v>123.0</v>
      </c>
      <c r="B125" s="3">
        <v>15.0</v>
      </c>
      <c r="C125" s="3" t="s">
        <v>169</v>
      </c>
      <c r="D125" s="3" t="str">
        <f t="shared" si="2"/>
        <v/>
      </c>
      <c r="E125" s="3">
        <f t="shared" si="1"/>
        <v>10</v>
      </c>
      <c r="F125" s="2" t="s">
        <v>170</v>
      </c>
    </row>
    <row r="126" ht="15.75" customHeight="1">
      <c r="A126" s="1">
        <v>124.0</v>
      </c>
      <c r="B126" s="3">
        <v>15.0</v>
      </c>
      <c r="C126" s="3" t="s">
        <v>171</v>
      </c>
      <c r="D126" s="3" t="str">
        <f t="shared" si="2"/>
        <v/>
      </c>
      <c r="E126" s="3">
        <f t="shared" si="1"/>
        <v>9</v>
      </c>
      <c r="F126" s="2" t="s">
        <v>172</v>
      </c>
    </row>
    <row r="127" ht="15.75" customHeight="1">
      <c r="A127" s="1">
        <v>125.0</v>
      </c>
      <c r="B127" s="3">
        <v>15.0</v>
      </c>
      <c r="C127" s="3" t="s">
        <v>173</v>
      </c>
      <c r="D127" s="3" t="str">
        <f t="shared" si="2"/>
        <v/>
      </c>
      <c r="E127" s="3">
        <f t="shared" si="1"/>
        <v>15</v>
      </c>
      <c r="F127" s="2" t="s">
        <v>174</v>
      </c>
    </row>
    <row r="128" ht="15.75" customHeight="1">
      <c r="A128" s="1">
        <v>126.0</v>
      </c>
      <c r="B128" s="3">
        <v>15.0</v>
      </c>
      <c r="C128" s="3" t="s">
        <v>175</v>
      </c>
      <c r="D128" s="3" t="str">
        <f t="shared" si="2"/>
        <v/>
      </c>
      <c r="E128" s="3">
        <f t="shared" si="1"/>
        <v>15</v>
      </c>
      <c r="F128" s="2" t="s">
        <v>176</v>
      </c>
    </row>
    <row r="129" ht="15.75" customHeight="1">
      <c r="A129" s="1">
        <v>127.0</v>
      </c>
      <c r="B129" s="3">
        <v>15.0</v>
      </c>
      <c r="C129" s="3" t="s">
        <v>177</v>
      </c>
      <c r="D129" s="3" t="str">
        <f t="shared" si="2"/>
        <v/>
      </c>
      <c r="E129" s="3">
        <f t="shared" si="1"/>
        <v>15</v>
      </c>
      <c r="F129" s="2" t="s">
        <v>178</v>
      </c>
    </row>
    <row r="130" ht="15.75" customHeight="1">
      <c r="A130" s="1">
        <v>128.0</v>
      </c>
      <c r="B130" s="3">
        <v>15.0</v>
      </c>
      <c r="C130" s="3" t="s">
        <v>179</v>
      </c>
      <c r="D130" s="3" t="str">
        <f t="shared" si="2"/>
        <v/>
      </c>
      <c r="E130" s="3">
        <f t="shared" si="1"/>
        <v>13</v>
      </c>
      <c r="F130" s="2" t="s">
        <v>180</v>
      </c>
    </row>
    <row r="131" ht="15.75" customHeight="1">
      <c r="A131" s="1">
        <v>129.0</v>
      </c>
      <c r="B131" s="3">
        <v>15.0</v>
      </c>
      <c r="C131" s="3" t="s">
        <v>181</v>
      </c>
      <c r="D131" s="3" t="str">
        <f t="shared" si="2"/>
        <v/>
      </c>
      <c r="E131" s="3">
        <f t="shared" si="1"/>
        <v>13</v>
      </c>
      <c r="F131" s="2" t="s">
        <v>182</v>
      </c>
    </row>
    <row r="132" ht="15.75" customHeight="1">
      <c r="A132" s="1">
        <v>130.0</v>
      </c>
      <c r="B132" s="3">
        <v>15.0</v>
      </c>
      <c r="C132" s="3" t="s">
        <v>183</v>
      </c>
      <c r="D132" s="3" t="str">
        <f t="shared" si="2"/>
        <v/>
      </c>
      <c r="E132" s="3">
        <f t="shared" si="1"/>
        <v>13</v>
      </c>
      <c r="F132" s="2" t="s">
        <v>184</v>
      </c>
    </row>
    <row r="133" ht="15.75" customHeight="1">
      <c r="A133" s="1">
        <v>131.0</v>
      </c>
      <c r="B133" s="3">
        <v>15.0</v>
      </c>
      <c r="C133" s="3" t="s">
        <v>185</v>
      </c>
      <c r="D133" s="3" t="str">
        <f t="shared" si="2"/>
        <v/>
      </c>
      <c r="E133" s="3">
        <f t="shared" si="1"/>
        <v>15</v>
      </c>
      <c r="F133" s="3" t="str">
        <f>IFERROR(__xludf.DUMMYFUNCTION("GOOGLETRANSLATE(C133,""auto"",""en"")"),"CP increase 3rd")</f>
        <v>CP increase 3rd</v>
      </c>
    </row>
    <row r="134" ht="15.75" customHeight="1">
      <c r="A134" s="1">
        <v>132.0</v>
      </c>
      <c r="B134" s="3">
        <v>15.0</v>
      </c>
      <c r="C134" s="3" t="s">
        <v>186</v>
      </c>
      <c r="D134" s="3" t="str">
        <f t="shared" si="2"/>
        <v/>
      </c>
      <c r="E134" s="3">
        <f t="shared" si="1"/>
        <v>15</v>
      </c>
      <c r="F134" s="3" t="str">
        <f>IFERROR(__xludf.DUMMYFUNCTION("GOOGLETRANSLATE(C134,""auto"",""en"")"),"CP increase 2nd")</f>
        <v>CP increase 2nd</v>
      </c>
    </row>
    <row r="135" ht="15.75" customHeight="1">
      <c r="A135" s="1">
        <v>133.0</v>
      </c>
      <c r="B135" s="3">
        <v>15.0</v>
      </c>
      <c r="C135" s="3" t="s">
        <v>187</v>
      </c>
      <c r="D135" s="3" t="str">
        <f t="shared" si="2"/>
        <v/>
      </c>
      <c r="E135" s="3">
        <f t="shared" si="1"/>
        <v>15</v>
      </c>
      <c r="F135" s="3" t="str">
        <f>IFERROR(__xludf.DUMMYFUNCTION("GOOGLETRANSLATE(C135,""auto"",""en"")"),"CP increase 1st")</f>
        <v>CP increase 1st</v>
      </c>
    </row>
    <row r="136" ht="15.75" customHeight="1">
      <c r="A136" s="1">
        <v>134.0</v>
      </c>
      <c r="B136" s="3">
        <v>15.0</v>
      </c>
      <c r="C136" s="3" t="s">
        <v>188</v>
      </c>
      <c r="D136" s="3" t="str">
        <f t="shared" si="2"/>
        <v/>
      </c>
      <c r="E136" s="3">
        <f t="shared" si="1"/>
        <v>10</v>
      </c>
      <c r="F136" s="2" t="s">
        <v>189</v>
      </c>
    </row>
    <row r="137" ht="15.75" customHeight="1">
      <c r="A137" s="1">
        <v>135.0</v>
      </c>
      <c r="B137" s="3">
        <v>15.0</v>
      </c>
      <c r="C137" s="3" t="s">
        <v>190</v>
      </c>
      <c r="D137" s="3" t="str">
        <f t="shared" si="2"/>
        <v/>
      </c>
      <c r="E137" s="3">
        <f t="shared" si="1"/>
        <v>10</v>
      </c>
      <c r="F137" s="2" t="s">
        <v>191</v>
      </c>
    </row>
    <row r="138" ht="15.75" customHeight="1">
      <c r="A138" s="1">
        <v>136.0</v>
      </c>
      <c r="B138" s="3">
        <v>15.0</v>
      </c>
      <c r="C138" s="3" t="s">
        <v>192</v>
      </c>
      <c r="D138" s="3" t="str">
        <f t="shared" si="2"/>
        <v/>
      </c>
      <c r="E138" s="3">
        <f t="shared" si="1"/>
        <v>10</v>
      </c>
      <c r="F138" s="2" t="s">
        <v>193</v>
      </c>
    </row>
    <row r="139" ht="15.75" customHeight="1">
      <c r="A139" s="1">
        <v>137.0</v>
      </c>
      <c r="B139" s="3">
        <v>19.0</v>
      </c>
      <c r="C139" s="3" t="s">
        <v>194</v>
      </c>
      <c r="D139" s="3" t="str">
        <f t="shared" si="2"/>
        <v/>
      </c>
      <c r="E139" s="3">
        <f t="shared" si="1"/>
        <v>15</v>
      </c>
      <c r="F139" s="3" t="str">
        <f>IFERROR(__xludf.DUMMYFUNCTION("GOOGLETRANSLATE(C139,""auto"",""en"")"),"Basic stats 3rd")</f>
        <v>Basic stats 3rd</v>
      </c>
    </row>
    <row r="140" ht="15.75" customHeight="1">
      <c r="A140" s="1">
        <v>138.0</v>
      </c>
      <c r="B140" s="3">
        <v>19.0</v>
      </c>
      <c r="C140" s="3" t="s">
        <v>195</v>
      </c>
      <c r="D140" s="3" t="str">
        <f t="shared" si="2"/>
        <v/>
      </c>
      <c r="E140" s="3">
        <f t="shared" si="1"/>
        <v>15</v>
      </c>
      <c r="F140" s="3" t="str">
        <f>IFERROR(__xludf.DUMMYFUNCTION("GOOGLETRANSLATE(C140,""auto"",""en"")"),"Basic stats 2nd")</f>
        <v>Basic stats 2nd</v>
      </c>
    </row>
    <row r="141" ht="15.75" customHeight="1">
      <c r="A141" s="1">
        <v>139.0</v>
      </c>
      <c r="B141" s="3">
        <v>19.0</v>
      </c>
      <c r="C141" s="3" t="s">
        <v>196</v>
      </c>
      <c r="D141" s="3" t="str">
        <f t="shared" si="2"/>
        <v/>
      </c>
      <c r="E141" s="3">
        <f t="shared" si="1"/>
        <v>15</v>
      </c>
      <c r="F141" s="3" t="str">
        <f>IFERROR(__xludf.DUMMYFUNCTION("GOOGLETRANSLATE(C141,""auto"",""en"")"),"Basic stats 1st")</f>
        <v>Basic stats 1st</v>
      </c>
    </row>
    <row r="142" ht="15.75" customHeight="1">
      <c r="A142" s="1">
        <v>140.0</v>
      </c>
      <c r="B142" s="3">
        <v>15.0</v>
      </c>
      <c r="C142" s="3" t="s">
        <v>197</v>
      </c>
      <c r="D142" s="3" t="str">
        <f t="shared" si="2"/>
        <v/>
      </c>
      <c r="E142" s="3">
        <f t="shared" si="1"/>
        <v>11</v>
      </c>
      <c r="F142" s="3" t="str">
        <f>IFERROR(__xludf.DUMMYFUNCTION("GOOGLETRANSLATE(C142,""auto"",""en"")"),"3rd defense")</f>
        <v>3rd defense</v>
      </c>
    </row>
    <row r="143" ht="15.75" customHeight="1">
      <c r="A143" s="1">
        <v>141.0</v>
      </c>
      <c r="B143" s="3">
        <v>15.0</v>
      </c>
      <c r="C143" s="3" t="s">
        <v>198</v>
      </c>
      <c r="D143" s="3" t="str">
        <f t="shared" si="2"/>
        <v/>
      </c>
      <c r="E143" s="3">
        <f t="shared" si="1"/>
        <v>14</v>
      </c>
      <c r="F143" s="3" t="str">
        <f>IFERROR(__xludf.DUMMYFUNCTION("GOOGLETRANSLATE(C143,""auto"",""en"")"),"Second defense")</f>
        <v>Second defense</v>
      </c>
    </row>
    <row r="144" ht="15.75" customHeight="1">
      <c r="A144" s="1">
        <v>142.0</v>
      </c>
      <c r="B144" s="3">
        <v>15.0</v>
      </c>
      <c r="C144" s="3" t="s">
        <v>199</v>
      </c>
      <c r="D144" s="3" t="str">
        <f t="shared" si="2"/>
        <v/>
      </c>
      <c r="E144" s="3">
        <f t="shared" si="1"/>
        <v>11</v>
      </c>
      <c r="F144" s="3" t="str">
        <f>IFERROR(__xludf.DUMMYFUNCTION("GOOGLETRANSLATE(C144,""auto"",""en"")"),"Defense 1st")</f>
        <v>Defense 1st</v>
      </c>
    </row>
    <row r="145" ht="15.75" customHeight="1">
      <c r="A145" s="1">
        <v>143.0</v>
      </c>
      <c r="B145" s="3">
        <v>19.0</v>
      </c>
      <c r="C145" s="3" t="s">
        <v>200</v>
      </c>
      <c r="D145" s="3" t="str">
        <f t="shared" si="2"/>
        <v/>
      </c>
      <c r="E145" s="3">
        <f t="shared" si="1"/>
        <v>15</v>
      </c>
      <c r="F145" s="3" t="str">
        <f>IFERROR(__xludf.DUMMYFUNCTION("GOOGLETRANSLATE(C145,""auto"",""en"")"),"Dark Damage 3rd")</f>
        <v>Dark Damage 3rd</v>
      </c>
    </row>
    <row r="146" ht="15.75" customHeight="1">
      <c r="A146" s="1">
        <v>144.0</v>
      </c>
      <c r="B146" s="3">
        <v>19.0</v>
      </c>
      <c r="C146" s="3" t="s">
        <v>201</v>
      </c>
      <c r="D146" s="3" t="str">
        <f t="shared" si="2"/>
        <v/>
      </c>
      <c r="E146" s="3">
        <f t="shared" si="1"/>
        <v>15</v>
      </c>
      <c r="F146" s="3" t="str">
        <f>IFERROR(__xludf.DUMMYFUNCTION("GOOGLETRANSLATE(C146,""auto"",""en"")"),"Dark Damage 2nd")</f>
        <v>Dark Damage 2nd</v>
      </c>
    </row>
    <row r="147" ht="15.75" customHeight="1">
      <c r="A147" s="1">
        <v>145.0</v>
      </c>
      <c r="B147" s="3">
        <v>19.0</v>
      </c>
      <c r="C147" s="3" t="s">
        <v>202</v>
      </c>
      <c r="D147" s="3" t="str">
        <f t="shared" si="2"/>
        <v/>
      </c>
      <c r="E147" s="3">
        <f t="shared" si="1"/>
        <v>15</v>
      </c>
      <c r="F147" s="3" t="str">
        <f>IFERROR(__xludf.DUMMYFUNCTION("GOOGLETRANSLATE(C147,""auto"",""en"")"),"Dark Damage 1st")</f>
        <v>Dark Damage 1st</v>
      </c>
    </row>
    <row r="148" ht="15.75" customHeight="1">
      <c r="A148" s="1">
        <v>146.0</v>
      </c>
      <c r="B148" s="3">
        <v>15.0</v>
      </c>
      <c r="C148" s="3" t="s">
        <v>203</v>
      </c>
      <c r="D148" s="3" t="str">
        <f t="shared" si="2"/>
        <v/>
      </c>
      <c r="E148" s="3">
        <f t="shared" si="1"/>
        <v>13</v>
      </c>
      <c r="F148" s="2" t="s">
        <v>204</v>
      </c>
    </row>
    <row r="149" ht="15.75" customHeight="1">
      <c r="A149" s="1">
        <v>147.0</v>
      </c>
      <c r="B149" s="3">
        <v>15.0</v>
      </c>
      <c r="C149" s="3" t="s">
        <v>205</v>
      </c>
      <c r="D149" s="3" t="str">
        <f t="shared" si="2"/>
        <v/>
      </c>
      <c r="E149" s="3">
        <f t="shared" si="1"/>
        <v>13</v>
      </c>
      <c r="F149" s="2" t="s">
        <v>206</v>
      </c>
    </row>
    <row r="150" ht="15.75" customHeight="1">
      <c r="A150" s="1">
        <v>148.0</v>
      </c>
      <c r="B150" s="3">
        <v>15.0</v>
      </c>
      <c r="C150" s="3" t="s">
        <v>207</v>
      </c>
      <c r="D150" s="3" t="str">
        <f t="shared" si="2"/>
        <v/>
      </c>
      <c r="E150" s="3">
        <f t="shared" si="1"/>
        <v>13</v>
      </c>
      <c r="F150" s="2" t="s">
        <v>208</v>
      </c>
    </row>
    <row r="151" ht="15.75" customHeight="1">
      <c r="A151" s="1">
        <v>149.0</v>
      </c>
      <c r="B151" s="3">
        <v>19.0</v>
      </c>
      <c r="C151" s="3" t="s">
        <v>209</v>
      </c>
      <c r="D151" s="3" t="str">
        <f t="shared" si="2"/>
        <v/>
      </c>
      <c r="E151" s="3">
        <f t="shared" si="1"/>
        <v>16</v>
      </c>
      <c r="F151" s="3" t="str">
        <f>IFERROR(__xludf.DUMMYFUNCTION("GOOGLETRANSLATE(C151,""auto"",""en"")"),"Earth Damage 3rd")</f>
        <v>Earth Damage 3rd</v>
      </c>
    </row>
    <row r="152" ht="15.75" customHeight="1">
      <c r="A152" s="1">
        <v>150.0</v>
      </c>
      <c r="B152" s="3">
        <v>19.0</v>
      </c>
      <c r="C152" s="3" t="s">
        <v>210</v>
      </c>
      <c r="D152" s="3" t="str">
        <f t="shared" si="2"/>
        <v/>
      </c>
      <c r="E152" s="3">
        <f t="shared" si="1"/>
        <v>16</v>
      </c>
      <c r="F152" s="3" t="str">
        <f>IFERROR(__xludf.DUMMYFUNCTION("GOOGLETRANSLATE(C152,""auto"",""en"")"),"Earth Damage 2nd")</f>
        <v>Earth Damage 2nd</v>
      </c>
    </row>
    <row r="153" ht="15.75" customHeight="1">
      <c r="A153" s="1">
        <v>151.0</v>
      </c>
      <c r="B153" s="3">
        <v>19.0</v>
      </c>
      <c r="C153" s="3" t="s">
        <v>211</v>
      </c>
      <c r="D153" s="3" t="str">
        <f t="shared" si="2"/>
        <v/>
      </c>
      <c r="E153" s="3">
        <f t="shared" si="1"/>
        <v>16</v>
      </c>
      <c r="F153" s="3" t="str">
        <f>IFERROR(__xludf.DUMMYFUNCTION("GOOGLETRANSLATE(C153,""auto"",""en"")"),"Grand damage 1st")</f>
        <v>Grand damage 1st</v>
      </c>
    </row>
    <row r="154" ht="15.75" customHeight="1">
      <c r="A154" s="1">
        <v>152.0</v>
      </c>
      <c r="B154" s="3">
        <v>19.0</v>
      </c>
      <c r="C154" s="3" t="s">
        <v>212</v>
      </c>
      <c r="D154" s="3" t="str">
        <f t="shared" si="2"/>
        <v/>
      </c>
      <c r="E154" s="3">
        <f t="shared" si="1"/>
        <v>15</v>
      </c>
      <c r="F154" s="3" t="str">
        <f>IFERROR(__xludf.DUMMYFUNCTION("GOOGLETRANSLATE(C154,""auto"",""en"")"),"Wind damage 3rd")</f>
        <v>Wind damage 3rd</v>
      </c>
    </row>
    <row r="155" ht="15.75" customHeight="1">
      <c r="A155" s="1">
        <v>153.0</v>
      </c>
      <c r="B155" s="3">
        <v>19.0</v>
      </c>
      <c r="C155" s="3" t="s">
        <v>213</v>
      </c>
      <c r="D155" s="3" t="str">
        <f t="shared" si="2"/>
        <v/>
      </c>
      <c r="E155" s="3">
        <f t="shared" si="1"/>
        <v>15</v>
      </c>
      <c r="F155" s="3" t="str">
        <f>IFERROR(__xludf.DUMMYFUNCTION("GOOGLETRANSLATE(C155,""auto"",""en"")"),"Wind damage 2nd")</f>
        <v>Wind damage 2nd</v>
      </c>
    </row>
    <row r="156" ht="15.75" customHeight="1">
      <c r="A156" s="1">
        <v>154.0</v>
      </c>
      <c r="B156" s="3">
        <v>19.0</v>
      </c>
      <c r="C156" s="3" t="s">
        <v>214</v>
      </c>
      <c r="D156" s="3" t="str">
        <f t="shared" si="2"/>
        <v/>
      </c>
      <c r="E156" s="3">
        <f t="shared" si="1"/>
        <v>15</v>
      </c>
      <c r="F156" s="3" t="str">
        <f>IFERROR(__xludf.DUMMYFUNCTION("GOOGLETRANSLATE(C156,""auto"",""en"")"),"Wind damage 1st")</f>
        <v>Wind damage 1st</v>
      </c>
    </row>
    <row r="157" ht="15.75" customHeight="1">
      <c r="A157" s="1">
        <v>155.0</v>
      </c>
      <c r="B157" s="3">
        <v>15.0</v>
      </c>
      <c r="C157" s="3" t="s">
        <v>215</v>
      </c>
      <c r="D157" s="3" t="str">
        <f t="shared" si="2"/>
        <v/>
      </c>
      <c r="E157" s="3">
        <f t="shared" si="1"/>
        <v>13</v>
      </c>
      <c r="F157" s="2" t="s">
        <v>216</v>
      </c>
    </row>
    <row r="158" ht="15.75" customHeight="1">
      <c r="A158" s="1">
        <v>156.0</v>
      </c>
      <c r="B158" s="3">
        <v>15.0</v>
      </c>
      <c r="C158" s="3" t="s">
        <v>217</v>
      </c>
      <c r="D158" s="3" t="str">
        <f t="shared" si="2"/>
        <v/>
      </c>
      <c r="E158" s="3">
        <f t="shared" si="1"/>
        <v>13</v>
      </c>
      <c r="F158" s="2" t="s">
        <v>218</v>
      </c>
    </row>
    <row r="159" ht="15.75" customHeight="1">
      <c r="A159" s="1">
        <v>157.0</v>
      </c>
      <c r="B159" s="3">
        <v>15.0</v>
      </c>
      <c r="C159" s="3" t="s">
        <v>219</v>
      </c>
      <c r="D159" s="3" t="str">
        <f t="shared" si="2"/>
        <v/>
      </c>
      <c r="E159" s="3">
        <f t="shared" si="1"/>
        <v>13</v>
      </c>
      <c r="F159" s="2" t="s">
        <v>220</v>
      </c>
    </row>
    <row r="160" ht="15.75" customHeight="1">
      <c r="A160" s="1">
        <v>158.0</v>
      </c>
      <c r="B160" s="3">
        <v>15.0</v>
      </c>
      <c r="C160" s="3" t="s">
        <v>221</v>
      </c>
      <c r="D160" s="3" t="str">
        <f t="shared" si="2"/>
        <v/>
      </c>
      <c r="E160" s="3">
        <f t="shared" si="1"/>
        <v>15</v>
      </c>
      <c r="F160" s="3" t="str">
        <f>IFERROR(__xludf.DUMMYFUNCTION("GOOGLETRANSLATE(C160,""auto"",""en"")"),"Fire damage 3rd")</f>
        <v>Fire damage 3rd</v>
      </c>
    </row>
    <row r="161" ht="15.75" customHeight="1">
      <c r="A161" s="1">
        <v>159.0</v>
      </c>
      <c r="B161" s="3">
        <v>15.0</v>
      </c>
      <c r="C161" s="3" t="s">
        <v>222</v>
      </c>
      <c r="D161" s="3" t="str">
        <f t="shared" si="2"/>
        <v/>
      </c>
      <c r="E161" s="3">
        <f t="shared" si="1"/>
        <v>15</v>
      </c>
      <c r="F161" s="3" t="str">
        <f>IFERROR(__xludf.DUMMYFUNCTION("GOOGLETRANSLATE(C161,""auto"",""en"")"),"Fire damage 2nd")</f>
        <v>Fire damage 2nd</v>
      </c>
    </row>
    <row r="162" ht="15.75" customHeight="1">
      <c r="A162" s="1">
        <v>160.0</v>
      </c>
      <c r="B162" s="3">
        <v>15.0</v>
      </c>
      <c r="C162" s="3" t="s">
        <v>223</v>
      </c>
      <c r="D162" s="3" t="str">
        <f t="shared" si="2"/>
        <v/>
      </c>
      <c r="E162" s="3">
        <f t="shared" si="1"/>
        <v>15</v>
      </c>
      <c r="F162" s="3" t="str">
        <f>IFERROR(__xludf.DUMMYFUNCTION("GOOGLETRANSLATE(C162,""auto"",""en"")"),"Fire damage 1st")</f>
        <v>Fire damage 1st</v>
      </c>
    </row>
    <row r="163" ht="15.75" customHeight="1">
      <c r="A163" s="1">
        <v>161.0</v>
      </c>
      <c r="B163" s="3">
        <v>19.0</v>
      </c>
      <c r="C163" s="3" t="s">
        <v>224</v>
      </c>
      <c r="D163" s="3" t="str">
        <f t="shared" si="2"/>
        <v/>
      </c>
      <c r="E163" s="3">
        <f t="shared" si="1"/>
        <v>19</v>
      </c>
      <c r="F163" s="3" t="str">
        <f>IFERROR(__xludf.DUMMYFUNCTION("GOOGLETRANSLATE(C163,""auto"",""en"")"),"3rd physical damage")</f>
        <v>3rd physical damage</v>
      </c>
    </row>
    <row r="164" ht="15.75" customHeight="1">
      <c r="A164" s="1">
        <v>162.0</v>
      </c>
      <c r="B164" s="3">
        <v>19.0</v>
      </c>
      <c r="C164" s="3" t="s">
        <v>225</v>
      </c>
      <c r="D164" s="3" t="str">
        <f t="shared" si="2"/>
        <v/>
      </c>
      <c r="E164" s="3">
        <f t="shared" si="1"/>
        <v>19</v>
      </c>
      <c r="F164" s="3" t="str">
        <f>IFERROR(__xludf.DUMMYFUNCTION("GOOGLETRANSLATE(C164,""auto"",""en"")"),"Physical damage 2nd")</f>
        <v>Physical damage 2nd</v>
      </c>
    </row>
    <row r="165" ht="15.75" customHeight="1">
      <c r="A165" s="1">
        <v>163.0</v>
      </c>
      <c r="B165" s="3">
        <v>19.0</v>
      </c>
      <c r="C165" s="3" t="s">
        <v>226</v>
      </c>
      <c r="D165" s="3" t="str">
        <f t="shared" si="2"/>
        <v/>
      </c>
      <c r="E165" s="3">
        <f t="shared" si="1"/>
        <v>19</v>
      </c>
      <c r="F165" s="3" t="str">
        <f>IFERROR(__xludf.DUMMYFUNCTION("GOOGLETRANSLATE(C165,""auto"",""en"")"),"Physical damage 1st")</f>
        <v>Physical damage 1st</v>
      </c>
    </row>
    <row r="166" ht="15.75" customHeight="1">
      <c r="A166" s="1">
        <v>164.0</v>
      </c>
      <c r="B166" s="3">
        <v>19.0</v>
      </c>
      <c r="C166" s="3" t="s">
        <v>227</v>
      </c>
      <c r="D166" s="3" t="str">
        <f t="shared" si="2"/>
        <v/>
      </c>
      <c r="E166" s="3">
        <f t="shared" si="1"/>
        <v>11</v>
      </c>
      <c r="F166" s="3" t="str">
        <f>IFERROR(__xludf.DUMMYFUNCTION("GOOGLETRANSLATE(C166,""auto"",""en"")"),"Attribution")</f>
        <v>Attribution</v>
      </c>
    </row>
    <row r="167" ht="15.75" customHeight="1">
      <c r="A167" s="1">
        <v>165.0</v>
      </c>
      <c r="B167" s="3">
        <v>19.0</v>
      </c>
      <c r="C167" s="3" t="s">
        <v>228</v>
      </c>
      <c r="D167" s="3" t="str">
        <f t="shared" si="2"/>
        <v/>
      </c>
      <c r="E167" s="3">
        <f t="shared" si="1"/>
        <v>11</v>
      </c>
      <c r="F167" s="3" t="str">
        <f>IFERROR(__xludf.DUMMYFUNCTION("GOOGLETRANSLATE(C167,""auto"",""en"")"),"Attribution")</f>
        <v>Attribution</v>
      </c>
    </row>
    <row r="168" ht="15.75" customHeight="1">
      <c r="A168" s="1">
        <v>166.0</v>
      </c>
      <c r="B168" s="3">
        <v>3.0</v>
      </c>
      <c r="C168" s="3" t="s">
        <v>229</v>
      </c>
      <c r="D168" s="3" t="str">
        <f t="shared" si="2"/>
        <v/>
      </c>
      <c r="E168" s="3">
        <f t="shared" si="1"/>
        <v>1</v>
      </c>
      <c r="F168" s="3" t="str">
        <f>IFERROR(__xludf.DUMMYFUNCTION("GOOGLETRANSLATE(C168,""auto"",""en"")"),"B")</f>
        <v>B</v>
      </c>
    </row>
    <row r="169" ht="15.75" customHeight="1">
      <c r="A169" s="1">
        <v>167.0</v>
      </c>
      <c r="B169" s="3">
        <v>3.0</v>
      </c>
      <c r="C169" s="3" t="s">
        <v>230</v>
      </c>
      <c r="D169" s="3" t="str">
        <f t="shared" si="2"/>
        <v/>
      </c>
      <c r="E169" s="3">
        <f t="shared" si="1"/>
        <v>1</v>
      </c>
      <c r="F169" s="3" t="str">
        <f>IFERROR(__xludf.DUMMYFUNCTION("GOOGLETRANSLATE(C169,""auto"",""en"")"),"N")</f>
        <v>N</v>
      </c>
    </row>
    <row r="170" ht="15.75" customHeight="1">
      <c r="A170" s="1">
        <v>168.0</v>
      </c>
      <c r="B170" s="3">
        <v>3.0</v>
      </c>
      <c r="C170" s="3" t="s">
        <v>231</v>
      </c>
      <c r="D170" s="3" t="str">
        <f t="shared" si="2"/>
        <v/>
      </c>
      <c r="E170" s="3">
        <f t="shared" si="1"/>
        <v>1</v>
      </c>
      <c r="F170" s="3" t="str">
        <f>IFERROR(__xludf.DUMMYFUNCTION("GOOGLETRANSLATE(C170,""auto"",""en"")"),"G")</f>
        <v>G</v>
      </c>
    </row>
    <row r="171" ht="15.75" customHeight="1">
      <c r="A171" s="1">
        <v>169.0</v>
      </c>
      <c r="B171" s="3">
        <v>7.0</v>
      </c>
      <c r="C171" s="3" t="s">
        <v>232</v>
      </c>
      <c r="D171" s="3" t="str">
        <f t="shared" si="2"/>
        <v/>
      </c>
      <c r="E171" s="3">
        <f t="shared" si="1"/>
        <v>6</v>
      </c>
      <c r="F171" s="3" t="str">
        <f>IFERROR(__xludf.DUMMYFUNCTION("GOOGLETRANSLATE(C171,""auto"",""en"")"),"random")</f>
        <v>random</v>
      </c>
    </row>
    <row r="172" ht="15.75" customHeight="1">
      <c r="A172" s="1">
        <v>170.0</v>
      </c>
      <c r="B172" s="3">
        <v>7.0</v>
      </c>
      <c r="C172" s="3" t="s">
        <v>233</v>
      </c>
      <c r="D172" s="3" t="str">
        <f t="shared" si="2"/>
        <v/>
      </c>
      <c r="E172" s="3">
        <f t="shared" si="1"/>
        <v>2</v>
      </c>
      <c r="F172" s="2" t="s">
        <v>234</v>
      </c>
    </row>
    <row r="173" ht="15.75" customHeight="1">
      <c r="A173" s="1">
        <v>171.0</v>
      </c>
      <c r="B173" s="3">
        <v>3.0</v>
      </c>
      <c r="C173" s="3" t="s">
        <v>235</v>
      </c>
      <c r="D173" s="3" t="str">
        <f t="shared" si="2"/>
        <v/>
      </c>
      <c r="E173" s="3">
        <f t="shared" si="1"/>
        <v>1</v>
      </c>
      <c r="F173" s="2" t="s">
        <v>236</v>
      </c>
    </row>
    <row r="174" ht="15.75" customHeight="1">
      <c r="A174" s="1">
        <v>172.0</v>
      </c>
      <c r="B174" s="3">
        <v>7.0</v>
      </c>
      <c r="C174" s="3" t="s">
        <v>237</v>
      </c>
      <c r="D174" s="3" t="str">
        <f t="shared" si="2"/>
        <v/>
      </c>
      <c r="E174" s="3">
        <f t="shared" si="1"/>
        <v>1</v>
      </c>
      <c r="F174" s="2" t="s">
        <v>238</v>
      </c>
    </row>
    <row r="175" ht="15.75" customHeight="1">
      <c r="A175" s="1">
        <v>173.0</v>
      </c>
      <c r="B175" s="3">
        <v>3.0</v>
      </c>
      <c r="C175" s="3" t="s">
        <v>239</v>
      </c>
      <c r="D175" s="3" t="str">
        <f t="shared" si="2"/>
        <v/>
      </c>
      <c r="E175" s="3">
        <f t="shared" si="1"/>
        <v>3</v>
      </c>
      <c r="F175" s="2" t="s">
        <v>240</v>
      </c>
    </row>
    <row r="176" ht="15.75" customHeight="1">
      <c r="A176" s="1">
        <v>174.0</v>
      </c>
      <c r="B176" s="3">
        <v>7.0</v>
      </c>
      <c r="C176" s="3" t="s">
        <v>241</v>
      </c>
      <c r="D176" s="3" t="str">
        <f t="shared" si="2"/>
        <v/>
      </c>
      <c r="E176" s="3">
        <f t="shared" si="1"/>
        <v>2</v>
      </c>
      <c r="F176" s="2" t="s">
        <v>242</v>
      </c>
    </row>
    <row r="177" ht="15.75" customHeight="1">
      <c r="A177" s="1">
        <v>175.0</v>
      </c>
      <c r="B177" s="3">
        <v>3.0</v>
      </c>
      <c r="C177" s="3" t="s">
        <v>243</v>
      </c>
      <c r="D177" s="3" t="str">
        <f t="shared" si="2"/>
        <v/>
      </c>
      <c r="E177" s="3">
        <f t="shared" si="1"/>
        <v>1</v>
      </c>
      <c r="F177" s="2" t="s">
        <v>244</v>
      </c>
    </row>
    <row r="178" ht="15.75" customHeight="1">
      <c r="A178" s="1">
        <v>176.0</v>
      </c>
      <c r="B178" s="3">
        <v>7.0</v>
      </c>
      <c r="C178" s="3" t="s">
        <v>245</v>
      </c>
      <c r="D178" s="3" t="str">
        <f t="shared" si="2"/>
        <v/>
      </c>
      <c r="E178" s="3">
        <f t="shared" si="1"/>
        <v>2</v>
      </c>
      <c r="F178" s="2" t="s">
        <v>246</v>
      </c>
    </row>
    <row r="179" ht="15.75" customHeight="1">
      <c r="A179" s="1">
        <v>177.0</v>
      </c>
      <c r="B179" s="3">
        <v>3.0</v>
      </c>
      <c r="C179" s="3" t="s">
        <v>247</v>
      </c>
      <c r="D179" s="3" t="str">
        <f t="shared" si="2"/>
        <v/>
      </c>
      <c r="E179" s="3">
        <f t="shared" si="1"/>
        <v>1</v>
      </c>
      <c r="F179" s="2" t="s">
        <v>230</v>
      </c>
    </row>
    <row r="180" ht="15.75" customHeight="1">
      <c r="A180" s="1">
        <v>178.0</v>
      </c>
      <c r="B180" s="3">
        <v>7.0</v>
      </c>
      <c r="C180" s="3" t="s">
        <v>248</v>
      </c>
      <c r="D180" s="3" t="str">
        <f t="shared" si="2"/>
        <v/>
      </c>
      <c r="E180" s="3">
        <f t="shared" si="1"/>
        <v>3</v>
      </c>
      <c r="F180" s="2" t="s">
        <v>249</v>
      </c>
    </row>
    <row r="181" ht="15.75" customHeight="1">
      <c r="A181" s="1">
        <v>179.0</v>
      </c>
      <c r="B181" s="3">
        <v>7.0</v>
      </c>
      <c r="C181" s="3" t="s">
        <v>250</v>
      </c>
      <c r="D181" s="3" t="str">
        <f t="shared" si="2"/>
        <v/>
      </c>
      <c r="E181" s="3">
        <f t="shared" si="1"/>
        <v>1</v>
      </c>
      <c r="F181" s="2" t="s">
        <v>236</v>
      </c>
    </row>
    <row r="182" ht="15.75" customHeight="1">
      <c r="A182" s="1">
        <v>180.0</v>
      </c>
      <c r="B182" s="3">
        <v>7.0</v>
      </c>
      <c r="C182" s="3" t="s">
        <v>251</v>
      </c>
      <c r="D182" s="3" t="str">
        <f t="shared" si="2"/>
        <v/>
      </c>
      <c r="E182" s="3">
        <f t="shared" si="1"/>
        <v>2</v>
      </c>
      <c r="F182" s="2" t="s">
        <v>252</v>
      </c>
    </row>
    <row r="183" ht="15.75" customHeight="1">
      <c r="A183" s="1">
        <v>181.0</v>
      </c>
      <c r="B183" s="3">
        <v>7.0</v>
      </c>
      <c r="C183" s="3" t="s">
        <v>253</v>
      </c>
      <c r="D183" s="3" t="str">
        <f t="shared" si="2"/>
        <v/>
      </c>
      <c r="E183" s="3">
        <f t="shared" si="1"/>
        <v>1</v>
      </c>
      <c r="F183" s="2" t="s">
        <v>238</v>
      </c>
    </row>
    <row r="184" ht="15.75" customHeight="1">
      <c r="A184" s="1">
        <v>182.0</v>
      </c>
      <c r="B184" s="3">
        <v>7.0</v>
      </c>
      <c r="C184" s="3" t="s">
        <v>254</v>
      </c>
      <c r="D184" s="3" t="str">
        <f t="shared" si="2"/>
        <v/>
      </c>
      <c r="E184" s="3">
        <f t="shared" si="1"/>
        <v>3</v>
      </c>
      <c r="F184" s="2" t="s">
        <v>255</v>
      </c>
    </row>
    <row r="185" ht="15.75" customHeight="1">
      <c r="A185" s="1">
        <v>183.0</v>
      </c>
      <c r="B185" s="3">
        <v>7.0</v>
      </c>
      <c r="C185" s="3" t="s">
        <v>256</v>
      </c>
      <c r="D185" s="3" t="str">
        <f t="shared" si="2"/>
        <v/>
      </c>
      <c r="E185" s="3">
        <f t="shared" si="1"/>
        <v>1</v>
      </c>
      <c r="F185" s="2" t="s">
        <v>244</v>
      </c>
    </row>
    <row r="186" ht="15.75" customHeight="1">
      <c r="A186" s="1">
        <v>184.0</v>
      </c>
      <c r="B186" s="3">
        <v>7.0</v>
      </c>
      <c r="C186" s="3" t="s">
        <v>257</v>
      </c>
      <c r="D186" s="3" t="str">
        <f t="shared" si="2"/>
        <v/>
      </c>
      <c r="E186" s="3">
        <f t="shared" si="1"/>
        <v>3</v>
      </c>
      <c r="F186" s="2" t="s">
        <v>258</v>
      </c>
    </row>
    <row r="187" ht="15.75" customHeight="1">
      <c r="A187" s="1">
        <v>185.0</v>
      </c>
      <c r="B187" s="3">
        <v>7.0</v>
      </c>
      <c r="C187" s="3" t="s">
        <v>259</v>
      </c>
      <c r="D187" s="3" t="str">
        <f t="shared" si="2"/>
        <v/>
      </c>
      <c r="E187" s="3">
        <f t="shared" si="1"/>
        <v>1</v>
      </c>
      <c r="F187" s="2" t="s">
        <v>230</v>
      </c>
    </row>
    <row r="188" ht="15.75" customHeight="1">
      <c r="A188" s="1">
        <v>186.0</v>
      </c>
      <c r="B188" s="3">
        <v>15.0</v>
      </c>
      <c r="C188" s="3" t="s">
        <v>260</v>
      </c>
      <c r="D188" s="3" t="str">
        <f t="shared" si="2"/>
        <v/>
      </c>
      <c r="E188" s="3">
        <f t="shared" si="1"/>
        <v>15</v>
      </c>
      <c r="F188" s="2" t="s">
        <v>261</v>
      </c>
    </row>
    <row r="189" ht="15.75" customHeight="1">
      <c r="A189" s="1">
        <v>187.0</v>
      </c>
      <c r="B189" s="3">
        <v>11.0</v>
      </c>
      <c r="C189" s="3" t="s">
        <v>262</v>
      </c>
      <c r="D189" s="3" t="str">
        <f t="shared" si="2"/>
        <v/>
      </c>
      <c r="E189" s="3">
        <f t="shared" si="1"/>
        <v>5</v>
      </c>
      <c r="F189" s="3" t="str">
        <f>IFERROR(__xludf.DUMMYFUNCTION("GOOGLETRANSLATE(C189,""auto"",""en"")"),"Tower")</f>
        <v>Tower</v>
      </c>
    </row>
    <row r="190" ht="15.75" customHeight="1">
      <c r="A190" s="1">
        <v>188.0</v>
      </c>
      <c r="B190" s="3">
        <v>11.0</v>
      </c>
      <c r="C190" s="3" t="s">
        <v>263</v>
      </c>
      <c r="D190" s="3" t="str">
        <f t="shared" si="2"/>
        <v/>
      </c>
      <c r="E190" s="3">
        <f t="shared" si="1"/>
        <v>7</v>
      </c>
      <c r="F190" s="3" t="str">
        <f>IFERROR(__xludf.DUMMYFUNCTION("GOOGLETRANSLATE(C190,""auto"",""en"")"),"Dungeon")</f>
        <v>Dungeon</v>
      </c>
    </row>
    <row r="191" ht="15.75" customHeight="1">
      <c r="A191" s="1">
        <v>189.0</v>
      </c>
      <c r="B191" s="3">
        <v>15.0</v>
      </c>
      <c r="C191" s="3" t="s">
        <v>264</v>
      </c>
      <c r="D191" s="3" t="str">
        <f t="shared" si="2"/>
        <v/>
      </c>
      <c r="E191" s="3">
        <f t="shared" si="1"/>
        <v>13</v>
      </c>
      <c r="F191" s="2" t="s">
        <v>265</v>
      </c>
    </row>
    <row r="192" ht="15.75" customHeight="1">
      <c r="A192" s="1">
        <v>190.0</v>
      </c>
      <c r="B192" s="3">
        <v>15.0</v>
      </c>
      <c r="C192" s="3" t="s">
        <v>266</v>
      </c>
      <c r="D192" s="3" t="str">
        <f t="shared" si="2"/>
        <v/>
      </c>
      <c r="E192" s="3">
        <f t="shared" si="1"/>
        <v>11</v>
      </c>
      <c r="F192" s="2" t="s">
        <v>267</v>
      </c>
    </row>
    <row r="193" ht="15.75" customHeight="1">
      <c r="A193" s="1">
        <v>191.0</v>
      </c>
      <c r="B193" s="3">
        <v>23.0</v>
      </c>
      <c r="C193" s="3" t="s">
        <v>268</v>
      </c>
      <c r="D193" s="3" t="str">
        <f t="shared" si="2"/>
        <v/>
      </c>
      <c r="E193" s="3">
        <f t="shared" si="1"/>
        <v>21</v>
      </c>
      <c r="F193" s="2" t="s">
        <v>269</v>
      </c>
    </row>
    <row r="194" ht="15.75" customHeight="1">
      <c r="A194" s="1">
        <v>192.0</v>
      </c>
      <c r="B194" s="3">
        <v>15.0</v>
      </c>
      <c r="C194" s="3" t="s">
        <v>270</v>
      </c>
      <c r="D194" s="3" t="str">
        <f t="shared" si="2"/>
        <v/>
      </c>
      <c r="E194" s="3">
        <f t="shared" si="1"/>
        <v>13</v>
      </c>
      <c r="F194" s="2" t="s">
        <v>271</v>
      </c>
    </row>
    <row r="195" ht="15.75" customHeight="1">
      <c r="A195" s="1">
        <v>193.0</v>
      </c>
      <c r="B195" s="3">
        <v>7.0</v>
      </c>
      <c r="C195" s="3" t="s">
        <v>272</v>
      </c>
      <c r="D195" s="3" t="str">
        <f t="shared" si="2"/>
        <v/>
      </c>
      <c r="E195" s="3">
        <f t="shared" si="1"/>
        <v>4</v>
      </c>
      <c r="F195" s="2" t="s">
        <v>273</v>
      </c>
    </row>
    <row r="196" ht="15.75" customHeight="1">
      <c r="A196" s="1">
        <v>194.0</v>
      </c>
      <c r="B196" s="3">
        <v>11.0</v>
      </c>
      <c r="C196" s="3" t="s">
        <v>274</v>
      </c>
      <c r="D196" s="3" t="str">
        <f t="shared" si="2"/>
        <v/>
      </c>
      <c r="E196" s="3">
        <f t="shared" si="1"/>
        <v>7</v>
      </c>
      <c r="F196" s="3" t="str">
        <f>IFERROR(__xludf.DUMMYFUNCTION("GOOGLETRANSLATE(C196,""auto"",""en"")"),"One-way")</f>
        <v>One-way</v>
      </c>
    </row>
    <row r="197" ht="15.75" customHeight="1">
      <c r="A197" s="1">
        <v>195.0</v>
      </c>
      <c r="B197" s="3">
        <v>11.0</v>
      </c>
      <c r="C197" s="3" t="s">
        <v>275</v>
      </c>
      <c r="D197" s="3" t="str">
        <f t="shared" si="2"/>
        <v/>
      </c>
      <c r="E197" s="3">
        <f t="shared" si="1"/>
        <v>8</v>
      </c>
      <c r="F197" s="3" t="str">
        <f>IFERROR(__xludf.DUMMYFUNCTION("GOOGLETRANSLATE(C197,""auto"",""en"")"),"Building")</f>
        <v>Building</v>
      </c>
    </row>
    <row r="198" ht="15.75" customHeight="1">
      <c r="A198" s="1">
        <v>196.0</v>
      </c>
      <c r="B198" s="3">
        <v>11.0</v>
      </c>
      <c r="C198" s="3" t="s">
        <v>276</v>
      </c>
      <c r="D198" s="3" t="str">
        <f t="shared" si="2"/>
        <v/>
      </c>
      <c r="E198" s="3">
        <f t="shared" si="1"/>
        <v>8</v>
      </c>
      <c r="F198" s="2" t="s">
        <v>277</v>
      </c>
    </row>
    <row r="199" ht="15.75" customHeight="1">
      <c r="A199" s="1">
        <v>197.0</v>
      </c>
      <c r="B199" s="3">
        <v>7.0</v>
      </c>
      <c r="C199" s="3" t="s">
        <v>278</v>
      </c>
      <c r="D199" s="3" t="str">
        <f t="shared" si="2"/>
        <v/>
      </c>
      <c r="E199" s="3">
        <f t="shared" si="1"/>
        <v>7</v>
      </c>
      <c r="F199" s="2" t="s">
        <v>279</v>
      </c>
    </row>
    <row r="200" ht="15.75" customHeight="1">
      <c r="A200" s="1">
        <v>198.0</v>
      </c>
      <c r="B200" s="3">
        <v>11.0</v>
      </c>
      <c r="C200" s="3" t="s">
        <v>280</v>
      </c>
      <c r="D200" s="3" t="str">
        <f t="shared" si="2"/>
        <v/>
      </c>
      <c r="E200" s="3">
        <f t="shared" si="1"/>
        <v>7</v>
      </c>
      <c r="F200" s="3" t="str">
        <f>IFERROR(__xludf.DUMMYFUNCTION("GOOGLETRANSLATE(C200,""auto"",""en"")"),"Dungeon")</f>
        <v>Dungeon</v>
      </c>
    </row>
    <row r="201" ht="15.75" customHeight="1">
      <c r="A201" s="1">
        <v>199.0</v>
      </c>
      <c r="B201" s="3">
        <v>15.0</v>
      </c>
      <c r="C201" s="3" t="s">
        <v>281</v>
      </c>
      <c r="D201" s="3" t="str">
        <f t="shared" si="2"/>
        <v/>
      </c>
      <c r="E201" s="3">
        <f t="shared" si="1"/>
        <v>12</v>
      </c>
      <c r="F201" s="3" t="str">
        <f>IFERROR(__xludf.DUMMYFUNCTION("GOOGLETRANSLATE(C201,""auto"",""en"")"),"Guild object")</f>
        <v>Guild object</v>
      </c>
    </row>
    <row r="202" ht="15.75" customHeight="1">
      <c r="A202" s="1">
        <v>200.0</v>
      </c>
      <c r="B202" s="3">
        <v>11.0</v>
      </c>
      <c r="C202" s="3" t="s">
        <v>282</v>
      </c>
      <c r="D202" s="3" t="str">
        <f t="shared" si="2"/>
        <v/>
      </c>
      <c r="E202" s="3">
        <f t="shared" si="1"/>
        <v>9</v>
      </c>
      <c r="F202" s="2" t="s">
        <v>283</v>
      </c>
    </row>
    <row r="203" ht="15.75" customHeight="1">
      <c r="A203" s="1">
        <v>201.0</v>
      </c>
      <c r="B203" s="3">
        <v>11.0</v>
      </c>
      <c r="C203" s="3" t="s">
        <v>284</v>
      </c>
      <c r="D203" s="3" t="str">
        <f t="shared" si="2"/>
        <v/>
      </c>
      <c r="E203" s="3">
        <f t="shared" si="1"/>
        <v>8</v>
      </c>
      <c r="F203" s="2" t="s">
        <v>285</v>
      </c>
    </row>
    <row r="204" ht="15.75" customHeight="1">
      <c r="A204" s="1">
        <v>202.0</v>
      </c>
      <c r="B204" s="3">
        <v>11.0</v>
      </c>
      <c r="C204" s="3" t="s">
        <v>286</v>
      </c>
      <c r="D204" s="3" t="str">
        <f t="shared" si="2"/>
        <v/>
      </c>
      <c r="E204" s="3">
        <f t="shared" si="1"/>
        <v>6</v>
      </c>
      <c r="F204" s="2" t="s">
        <v>287</v>
      </c>
    </row>
    <row r="205" ht="15.75" customHeight="1">
      <c r="A205" s="1">
        <v>203.0</v>
      </c>
      <c r="B205" s="3">
        <v>19.0</v>
      </c>
      <c r="C205" s="3" t="s">
        <v>288</v>
      </c>
      <c r="D205" s="3" t="str">
        <f t="shared" si="2"/>
        <v/>
      </c>
      <c r="E205" s="3">
        <f t="shared" si="1"/>
        <v>16</v>
      </c>
      <c r="F205" s="3" t="str">
        <f>IFERROR(__xludf.DUMMYFUNCTION("GOOGLETRANSLATE(C205,""auto"",""en"")"),"OX Quiz Area (X)")</f>
        <v>OX Quiz Area (X)</v>
      </c>
    </row>
    <row r="206" ht="15.75" customHeight="1">
      <c r="A206" s="1">
        <v>204.0</v>
      </c>
      <c r="B206" s="3">
        <v>19.0</v>
      </c>
      <c r="C206" s="3" t="s">
        <v>289</v>
      </c>
      <c r="D206" s="3" t="str">
        <f t="shared" si="2"/>
        <v/>
      </c>
      <c r="E206" s="3">
        <f t="shared" si="1"/>
        <v>16</v>
      </c>
      <c r="F206" s="3" t="str">
        <f>IFERROR(__xludf.DUMMYFUNCTION("GOOGLETRANSLATE(C206,""auto"",""en"")"),"OX Quiz Area (O)")</f>
        <v>OX Quiz Area (O)</v>
      </c>
    </row>
    <row r="207" ht="15.75" customHeight="1">
      <c r="A207" s="1">
        <v>205.0</v>
      </c>
      <c r="B207" s="3">
        <v>15.0</v>
      </c>
      <c r="C207" s="3" t="s">
        <v>290</v>
      </c>
      <c r="D207" s="3" t="str">
        <f t="shared" si="2"/>
        <v/>
      </c>
      <c r="E207" s="3">
        <f t="shared" si="1"/>
        <v>14</v>
      </c>
      <c r="F207" s="3" t="str">
        <f>IFERROR(__xludf.DUMMYFUNCTION("GOOGLETRANSLATE(C207,""auto"",""en"")"),"Guild War Area")</f>
        <v>Guild War Area</v>
      </c>
    </row>
    <row r="208" ht="15.75" customHeight="1">
      <c r="A208" s="1">
        <v>206.0</v>
      </c>
      <c r="B208" s="3">
        <v>19.0</v>
      </c>
      <c r="C208" s="3" t="s">
        <v>291</v>
      </c>
      <c r="D208" s="3" t="str">
        <f t="shared" si="2"/>
        <v/>
      </c>
      <c r="E208" s="3">
        <f t="shared" si="1"/>
        <v>17</v>
      </c>
      <c r="F208" s="3" t="str">
        <f>IFERROR(__xludf.DUMMYFUNCTION("GOOGLETRANSLATE(C208,""auto"",""en"")"),"Name display area")</f>
        <v>Name display area</v>
      </c>
    </row>
    <row r="209" ht="15.75" customHeight="1">
      <c r="A209" s="1">
        <v>207.0</v>
      </c>
      <c r="B209" s="3">
        <v>11.0</v>
      </c>
      <c r="C209" s="3" t="s">
        <v>292</v>
      </c>
      <c r="D209" s="3" t="str">
        <f t="shared" si="2"/>
        <v/>
      </c>
      <c r="E209" s="3">
        <f t="shared" si="1"/>
        <v>10</v>
      </c>
      <c r="F209" s="2" t="s">
        <v>293</v>
      </c>
    </row>
    <row r="210" ht="15.75" customHeight="1">
      <c r="A210" s="1">
        <v>208.0</v>
      </c>
      <c r="B210" s="3">
        <v>3.0</v>
      </c>
      <c r="C210" s="3" t="s">
        <v>294</v>
      </c>
      <c r="D210" s="3" t="str">
        <f t="shared" si="2"/>
        <v/>
      </c>
      <c r="E210" s="3">
        <f t="shared" si="1"/>
        <v>3</v>
      </c>
      <c r="F210" s="2" t="s">
        <v>295</v>
      </c>
    </row>
    <row r="211" ht="15.75" customHeight="1">
      <c r="A211" s="1">
        <v>209.0</v>
      </c>
      <c r="B211" s="3">
        <v>7.0</v>
      </c>
      <c r="C211" s="3" t="s">
        <v>296</v>
      </c>
      <c r="D211" s="3" t="str">
        <f t="shared" si="2"/>
        <v/>
      </c>
      <c r="E211" s="3">
        <f t="shared" si="1"/>
        <v>6</v>
      </c>
      <c r="F211" s="2" t="s">
        <v>297</v>
      </c>
    </row>
    <row r="212" ht="15.75" customHeight="1">
      <c r="A212" s="1">
        <v>210.0</v>
      </c>
      <c r="B212" s="3">
        <v>11.0</v>
      </c>
      <c r="C212" s="3" t="s">
        <v>298</v>
      </c>
      <c r="D212" s="3" t="str">
        <f t="shared" si="2"/>
        <v/>
      </c>
      <c r="E212" s="3">
        <f t="shared" si="1"/>
        <v>11</v>
      </c>
      <c r="F212" s="2" t="s">
        <v>299</v>
      </c>
    </row>
    <row r="213" ht="15.75" customHeight="1">
      <c r="A213" s="1">
        <v>211.0</v>
      </c>
      <c r="B213" s="3">
        <v>7.0</v>
      </c>
      <c r="C213" s="3" t="s">
        <v>300</v>
      </c>
      <c r="D213" s="3" t="str">
        <f t="shared" si="2"/>
        <v/>
      </c>
      <c r="E213" s="3">
        <f t="shared" si="1"/>
        <v>6</v>
      </c>
      <c r="F213" s="3" t="str">
        <f>IFERROR(__xludf.DUMMYFUNCTION("GOOGLETRANSLATE(C213,""auto"",""en"")"),"9 slot")</f>
        <v>9 slot</v>
      </c>
    </row>
    <row r="214" ht="15.75" customHeight="1">
      <c r="A214" s="1">
        <v>212.0</v>
      </c>
      <c r="B214" s="3">
        <v>7.0</v>
      </c>
      <c r="C214" s="3" t="s">
        <v>301</v>
      </c>
      <c r="D214" s="3" t="str">
        <f t="shared" si="2"/>
        <v/>
      </c>
      <c r="E214" s="3">
        <f t="shared" si="1"/>
        <v>6</v>
      </c>
      <c r="F214" s="3" t="str">
        <f>IFERROR(__xludf.DUMMYFUNCTION("GOOGLETRANSLATE(C214,""auto"",""en"")"),"8 slot")</f>
        <v>8 slot</v>
      </c>
    </row>
    <row r="215" ht="15.75" customHeight="1">
      <c r="A215" s="1">
        <v>213.0</v>
      </c>
      <c r="B215" s="3">
        <v>7.0</v>
      </c>
      <c r="C215" s="3" t="s">
        <v>302</v>
      </c>
      <c r="D215" s="3" t="str">
        <f t="shared" si="2"/>
        <v/>
      </c>
      <c r="E215" s="3">
        <f t="shared" si="1"/>
        <v>6</v>
      </c>
      <c r="F215" s="3" t="str">
        <f>IFERROR(__xludf.DUMMYFUNCTION("GOOGLETRANSLATE(C215,""auto"",""en"")"),"7 slot")</f>
        <v>7 slot</v>
      </c>
    </row>
    <row r="216" ht="15.75" customHeight="1">
      <c r="A216" s="1">
        <v>214.0</v>
      </c>
      <c r="B216" s="3">
        <v>7.0</v>
      </c>
      <c r="C216" s="3" t="s">
        <v>303</v>
      </c>
      <c r="D216" s="3" t="str">
        <f t="shared" si="2"/>
        <v/>
      </c>
      <c r="E216" s="3">
        <f t="shared" si="1"/>
        <v>6</v>
      </c>
      <c r="F216" s="3" t="str">
        <f>IFERROR(__xludf.DUMMYFUNCTION("GOOGLETRANSLATE(C216,""auto"",""en"")"),"6 slot")</f>
        <v>6 slot</v>
      </c>
    </row>
    <row r="217" ht="15.75" customHeight="1">
      <c r="A217" s="1">
        <v>215.0</v>
      </c>
      <c r="B217" s="3">
        <v>7.0</v>
      </c>
      <c r="C217" s="3" t="s">
        <v>304</v>
      </c>
      <c r="D217" s="3" t="str">
        <f t="shared" si="2"/>
        <v/>
      </c>
      <c r="E217" s="3">
        <f t="shared" si="1"/>
        <v>7</v>
      </c>
      <c r="F217" s="3" t="str">
        <f>IFERROR(__xludf.DUMMYFUNCTION("GOOGLETRANSLATE(C217,""auto"",""en"")"),"5 slots")</f>
        <v>5 slots</v>
      </c>
    </row>
    <row r="218" ht="15.75" customHeight="1">
      <c r="A218" s="1">
        <v>216.0</v>
      </c>
      <c r="B218" s="3">
        <v>7.0</v>
      </c>
      <c r="C218" s="3" t="s">
        <v>305</v>
      </c>
      <c r="D218" s="3" t="str">
        <f t="shared" si="2"/>
        <v/>
      </c>
      <c r="E218" s="3">
        <f t="shared" si="1"/>
        <v>6</v>
      </c>
      <c r="F218" s="3" t="str">
        <f>IFERROR(__xludf.DUMMYFUNCTION("GOOGLETRANSLATE(C218,""auto"",""en"")"),"4 slot")</f>
        <v>4 slot</v>
      </c>
    </row>
    <row r="219" ht="15.75" customHeight="1">
      <c r="A219" s="1">
        <v>217.0</v>
      </c>
      <c r="B219" s="3">
        <v>7.0</v>
      </c>
      <c r="C219" s="3" t="s">
        <v>306</v>
      </c>
      <c r="D219" s="3" t="str">
        <f t="shared" si="2"/>
        <v/>
      </c>
      <c r="E219" s="3">
        <f t="shared" si="1"/>
        <v>6</v>
      </c>
      <c r="F219" s="3" t="str">
        <f>IFERROR(__xludf.DUMMYFUNCTION("GOOGLETRANSLATE(C219,""auto"",""en"")"),"3 slot")</f>
        <v>3 slot</v>
      </c>
    </row>
    <row r="220" ht="15.75" customHeight="1">
      <c r="A220" s="1">
        <v>218.0</v>
      </c>
      <c r="B220" s="3">
        <v>7.0</v>
      </c>
      <c r="C220" s="3" t="s">
        <v>307</v>
      </c>
      <c r="D220" s="3" t="str">
        <f t="shared" si="2"/>
        <v/>
      </c>
      <c r="E220" s="3">
        <f t="shared" si="1"/>
        <v>6</v>
      </c>
      <c r="F220" s="3" t="str">
        <f>IFERROR(__xludf.DUMMYFUNCTION("GOOGLETRANSLATE(C220,""auto"",""en"")"),"2 slot")</f>
        <v>2 slot</v>
      </c>
    </row>
    <row r="221" ht="15.75" customHeight="1">
      <c r="A221" s="1">
        <v>219.0</v>
      </c>
      <c r="B221" s="3">
        <v>7.0</v>
      </c>
      <c r="C221" s="3" t="s">
        <v>308</v>
      </c>
      <c r="D221" s="3" t="str">
        <f t="shared" si="2"/>
        <v/>
      </c>
      <c r="E221" s="3">
        <f t="shared" si="1"/>
        <v>6</v>
      </c>
      <c r="F221" s="3" t="str">
        <f>IFERROR(__xludf.DUMMYFUNCTION("GOOGLETRANSLATE(C221,""auto"",""en"")"),"1 slot")</f>
        <v>1 slot</v>
      </c>
    </row>
    <row r="222" ht="15.75" customHeight="1">
      <c r="A222" s="1">
        <v>220.0</v>
      </c>
      <c r="B222" s="3">
        <v>7.0</v>
      </c>
      <c r="C222" s="3" t="s">
        <v>309</v>
      </c>
      <c r="D222" s="3" t="str">
        <f t="shared" si="2"/>
        <v/>
      </c>
      <c r="E222" s="3">
        <f t="shared" si="1"/>
        <v>6</v>
      </c>
      <c r="F222" s="3" t="str">
        <f>IFERROR(__xludf.DUMMYFUNCTION("GOOGLETRANSLATE(C222,""auto"",""en"")"),"0 slot")</f>
        <v>0 slot</v>
      </c>
    </row>
    <row r="223" ht="15.75" customHeight="1">
      <c r="A223" s="1">
        <v>221.0</v>
      </c>
      <c r="B223" s="3">
        <v>7.0</v>
      </c>
      <c r="C223" s="3" t="s">
        <v>310</v>
      </c>
      <c r="D223" s="3" t="str">
        <f t="shared" si="2"/>
        <v/>
      </c>
      <c r="E223" s="3">
        <f t="shared" si="1"/>
        <v>3</v>
      </c>
      <c r="F223" s="3" t="str">
        <f>IFERROR(__xludf.DUMMYFUNCTION("GOOGLETRANSLATE(C223,""auto"",""en"")"),"Not")</f>
        <v>Not</v>
      </c>
    </row>
    <row r="224" ht="15.75" customHeight="1">
      <c r="A224" s="1">
        <v>222.0</v>
      </c>
      <c r="B224" s="3">
        <v>11.0</v>
      </c>
      <c r="C224" s="3" t="s">
        <v>311</v>
      </c>
      <c r="D224" s="3" t="str">
        <f t="shared" si="2"/>
        <v/>
      </c>
      <c r="E224" s="3">
        <f t="shared" si="1"/>
        <v>10</v>
      </c>
      <c r="F224" s="3" t="str">
        <f>IFERROR(__xludf.DUMMYFUNCTION("GOOGLETRANSLATE(C224,""auto"",""en"")"),"20 seasons")</f>
        <v>20 seasons</v>
      </c>
    </row>
    <row r="225" ht="15.75" customHeight="1">
      <c r="A225" s="1">
        <v>223.0</v>
      </c>
      <c r="B225" s="3">
        <v>11.0</v>
      </c>
      <c r="C225" s="3" t="s">
        <v>312</v>
      </c>
      <c r="D225" s="3" t="str">
        <f t="shared" si="2"/>
        <v/>
      </c>
      <c r="E225" s="3">
        <f t="shared" si="1"/>
        <v>2</v>
      </c>
      <c r="F225" s="3" t="str">
        <f>IFERROR(__xludf.DUMMYFUNCTION("GOOGLETRANSLATE(C225,""auto"",""en"")"),"19")</f>
        <v>19</v>
      </c>
    </row>
    <row r="226" ht="15.75" customHeight="1">
      <c r="A226" s="1">
        <v>224.0</v>
      </c>
      <c r="B226" s="3">
        <v>11.0</v>
      </c>
      <c r="C226" s="3" t="s">
        <v>313</v>
      </c>
      <c r="D226" s="3" t="str">
        <f t="shared" si="2"/>
        <v/>
      </c>
      <c r="E226" s="3">
        <f t="shared" si="1"/>
        <v>10</v>
      </c>
      <c r="F226" s="3" t="str">
        <f>IFERROR(__xludf.DUMMYFUNCTION("GOOGLETRANSLATE(C226,""auto"",""en"")"),"18 seasons")</f>
        <v>18 seasons</v>
      </c>
    </row>
    <row r="227" ht="15.75" customHeight="1">
      <c r="A227" s="1">
        <v>225.0</v>
      </c>
      <c r="B227" s="3">
        <v>11.0</v>
      </c>
      <c r="C227" s="3" t="s">
        <v>314</v>
      </c>
      <c r="D227" s="3" t="str">
        <f t="shared" si="2"/>
        <v/>
      </c>
      <c r="E227" s="3">
        <f t="shared" si="1"/>
        <v>9</v>
      </c>
      <c r="F227" s="3" t="str">
        <f>IFERROR(__xludf.DUMMYFUNCTION("GOOGLETRANSLATE(C227,""auto"",""en"")"),"17 season")</f>
        <v>17 season</v>
      </c>
    </row>
    <row r="228" ht="15.75" customHeight="1">
      <c r="A228" s="1">
        <v>226.0</v>
      </c>
      <c r="B228" s="3">
        <v>11.0</v>
      </c>
      <c r="C228" s="3" t="s">
        <v>315</v>
      </c>
      <c r="D228" s="3" t="str">
        <f t="shared" si="2"/>
        <v/>
      </c>
      <c r="E228" s="3">
        <f t="shared" si="1"/>
        <v>9</v>
      </c>
      <c r="F228" s="3" t="str">
        <f>IFERROR(__xludf.DUMMYFUNCTION("GOOGLETRANSLATE(C228,""auto"",""en"")"),"16 season")</f>
        <v>16 season</v>
      </c>
    </row>
    <row r="229" ht="15.75" customHeight="1">
      <c r="A229" s="1">
        <v>227.0</v>
      </c>
      <c r="B229" s="3">
        <v>11.0</v>
      </c>
      <c r="C229" s="3" t="s">
        <v>316</v>
      </c>
      <c r="D229" s="3" t="str">
        <f t="shared" si="2"/>
        <v/>
      </c>
      <c r="E229" s="3">
        <f t="shared" si="1"/>
        <v>10</v>
      </c>
      <c r="F229" s="3" t="str">
        <f>IFERROR(__xludf.DUMMYFUNCTION("GOOGLETRANSLATE(C229,""auto"",""en"")"),"15 seasons")</f>
        <v>15 seasons</v>
      </c>
    </row>
    <row r="230" ht="15.75" customHeight="1">
      <c r="A230" s="1">
        <v>228.0</v>
      </c>
      <c r="B230" s="3">
        <v>11.0</v>
      </c>
      <c r="C230" s="3" t="s">
        <v>317</v>
      </c>
      <c r="D230" s="3" t="str">
        <f t="shared" si="2"/>
        <v/>
      </c>
      <c r="E230" s="3">
        <f t="shared" si="1"/>
        <v>9</v>
      </c>
      <c r="F230" s="3" t="str">
        <f>IFERROR(__xludf.DUMMYFUNCTION("GOOGLETRANSLATE(C230,""auto"",""en"")"),"14 season")</f>
        <v>14 season</v>
      </c>
    </row>
    <row r="231" ht="15.75" customHeight="1">
      <c r="A231" s="1">
        <v>229.0</v>
      </c>
      <c r="B231" s="3">
        <v>11.0</v>
      </c>
      <c r="C231" s="3" t="s">
        <v>318</v>
      </c>
      <c r="D231" s="3" t="str">
        <f t="shared" si="2"/>
        <v/>
      </c>
      <c r="E231" s="3">
        <f t="shared" si="1"/>
        <v>10</v>
      </c>
      <c r="F231" s="3" t="str">
        <f>IFERROR(__xludf.DUMMYFUNCTION("GOOGLETRANSLATE(C231,""auto"",""en"")"),"13 seasons")</f>
        <v>13 seasons</v>
      </c>
    </row>
    <row r="232" ht="15.75" customHeight="1">
      <c r="A232" s="1">
        <v>230.0</v>
      </c>
      <c r="B232" s="3">
        <v>11.0</v>
      </c>
      <c r="C232" s="3" t="s">
        <v>319</v>
      </c>
      <c r="D232" s="3" t="str">
        <f t="shared" si="2"/>
        <v/>
      </c>
      <c r="E232" s="3">
        <f t="shared" si="1"/>
        <v>10</v>
      </c>
      <c r="F232" s="3" t="str">
        <f>IFERROR(__xludf.DUMMYFUNCTION("GOOGLETRANSLATE(C232,""auto"",""en"")"),"12 seasons")</f>
        <v>12 seasons</v>
      </c>
    </row>
    <row r="233" ht="15.75" customHeight="1">
      <c r="A233" s="1">
        <v>231.0</v>
      </c>
      <c r="B233" s="3">
        <v>11.0</v>
      </c>
      <c r="C233" s="3" t="s">
        <v>320</v>
      </c>
      <c r="D233" s="3" t="str">
        <f t="shared" si="2"/>
        <v/>
      </c>
      <c r="E233" s="3">
        <f t="shared" si="1"/>
        <v>9</v>
      </c>
      <c r="F233" s="3" t="str">
        <f>IFERROR(__xludf.DUMMYFUNCTION("GOOGLETRANSLATE(C233,""auto"",""en"")"),"11 season")</f>
        <v>11 season</v>
      </c>
    </row>
    <row r="234" ht="15.75" customHeight="1">
      <c r="A234" s="1">
        <v>232.0</v>
      </c>
      <c r="B234" s="3">
        <v>11.0</v>
      </c>
      <c r="C234" s="3" t="s">
        <v>321</v>
      </c>
      <c r="D234" s="3" t="str">
        <f t="shared" si="2"/>
        <v/>
      </c>
      <c r="E234" s="3">
        <f t="shared" si="1"/>
        <v>10</v>
      </c>
      <c r="F234" s="3" t="str">
        <f>IFERROR(__xludf.DUMMYFUNCTION("GOOGLETRANSLATE(C234,""auto"",""en"")"),"10 seasons")</f>
        <v>10 seasons</v>
      </c>
    </row>
    <row r="235" ht="15.75" customHeight="1">
      <c r="A235" s="1">
        <v>233.0</v>
      </c>
      <c r="B235" s="3">
        <v>7.0</v>
      </c>
      <c r="C235" s="3" t="s">
        <v>322</v>
      </c>
      <c r="D235" s="3" t="str">
        <f t="shared" si="2"/>
        <v/>
      </c>
      <c r="E235" s="3">
        <f t="shared" si="1"/>
        <v>7</v>
      </c>
      <c r="F235" s="2" t="s">
        <v>323</v>
      </c>
    </row>
    <row r="236" ht="15.75" customHeight="1">
      <c r="A236" s="1">
        <v>234.0</v>
      </c>
      <c r="B236" s="3">
        <v>7.0</v>
      </c>
      <c r="C236" s="3" t="s">
        <v>324</v>
      </c>
      <c r="D236" s="3" t="str">
        <f t="shared" si="2"/>
        <v/>
      </c>
      <c r="E236" s="3">
        <f t="shared" si="1"/>
        <v>7</v>
      </c>
      <c r="F236" s="2" t="s">
        <v>325</v>
      </c>
    </row>
    <row r="237" ht="15.75" customHeight="1">
      <c r="A237" s="1">
        <v>235.0</v>
      </c>
      <c r="B237" s="3">
        <v>7.0</v>
      </c>
      <c r="C237" s="3" t="s">
        <v>326</v>
      </c>
      <c r="D237" s="3" t="str">
        <f t="shared" si="2"/>
        <v/>
      </c>
      <c r="E237" s="3">
        <f t="shared" si="1"/>
        <v>7</v>
      </c>
      <c r="F237" s="2" t="s">
        <v>327</v>
      </c>
    </row>
    <row r="238" ht="15.75" customHeight="1">
      <c r="A238" s="1">
        <v>236.0</v>
      </c>
      <c r="B238" s="3">
        <v>7.0</v>
      </c>
      <c r="C238" s="3" t="s">
        <v>328</v>
      </c>
      <c r="D238" s="3" t="str">
        <f t="shared" si="2"/>
        <v/>
      </c>
      <c r="E238" s="3">
        <f t="shared" si="1"/>
        <v>7</v>
      </c>
      <c r="F238" s="2" t="s">
        <v>329</v>
      </c>
    </row>
    <row r="239" ht="15.75" customHeight="1">
      <c r="A239" s="1">
        <v>237.0</v>
      </c>
      <c r="B239" s="3">
        <v>7.0</v>
      </c>
      <c r="C239" s="3" t="s">
        <v>330</v>
      </c>
      <c r="D239" s="3" t="str">
        <f t="shared" si="2"/>
        <v/>
      </c>
      <c r="E239" s="3">
        <f t="shared" si="1"/>
        <v>7</v>
      </c>
      <c r="F239" s="2" t="s">
        <v>331</v>
      </c>
    </row>
    <row r="240" ht="15.75" customHeight="1">
      <c r="A240" s="1">
        <v>238.0</v>
      </c>
      <c r="B240" s="3">
        <v>7.0</v>
      </c>
      <c r="C240" s="3" t="s">
        <v>332</v>
      </c>
      <c r="D240" s="3" t="str">
        <f t="shared" si="2"/>
        <v/>
      </c>
      <c r="E240" s="3">
        <f t="shared" si="1"/>
        <v>7</v>
      </c>
      <c r="F240" s="2" t="s">
        <v>333</v>
      </c>
    </row>
    <row r="241" ht="15.75" customHeight="1">
      <c r="A241" s="1">
        <v>239.0</v>
      </c>
      <c r="B241" s="3">
        <v>7.0</v>
      </c>
      <c r="C241" s="3" t="s">
        <v>334</v>
      </c>
      <c r="D241" s="3" t="str">
        <f t="shared" si="2"/>
        <v/>
      </c>
      <c r="E241" s="3">
        <f t="shared" si="1"/>
        <v>7</v>
      </c>
      <c r="F241" s="2" t="s">
        <v>335</v>
      </c>
    </row>
    <row r="242" ht="15.75" customHeight="1">
      <c r="A242" s="1">
        <v>240.0</v>
      </c>
      <c r="B242" s="3">
        <v>7.0</v>
      </c>
      <c r="C242" s="3" t="s">
        <v>336</v>
      </c>
      <c r="D242" s="3" t="str">
        <f t="shared" si="2"/>
        <v/>
      </c>
      <c r="E242" s="3">
        <f t="shared" si="1"/>
        <v>7</v>
      </c>
      <c r="F242" s="2" t="s">
        <v>337</v>
      </c>
    </row>
    <row r="243" ht="15.75" customHeight="1">
      <c r="A243" s="1">
        <v>241.0</v>
      </c>
      <c r="B243" s="3">
        <v>7.0</v>
      </c>
      <c r="C243" s="3" t="s">
        <v>338</v>
      </c>
      <c r="D243" s="3" t="str">
        <f t="shared" si="2"/>
        <v/>
      </c>
      <c r="E243" s="3">
        <f t="shared" si="1"/>
        <v>7</v>
      </c>
      <c r="F243" s="2" t="s">
        <v>339</v>
      </c>
    </row>
    <row r="244" ht="15.75" customHeight="1">
      <c r="A244" s="1">
        <v>242.0</v>
      </c>
      <c r="B244" s="3">
        <v>7.0</v>
      </c>
      <c r="C244" s="3" t="s">
        <v>340</v>
      </c>
      <c r="D244" s="3" t="str">
        <f t="shared" si="2"/>
        <v/>
      </c>
      <c r="E244" s="3">
        <f t="shared" si="1"/>
        <v>7</v>
      </c>
      <c r="F244" s="2" t="s">
        <v>341</v>
      </c>
    </row>
    <row r="245" ht="15.75" customHeight="1">
      <c r="A245" s="1">
        <v>243.0</v>
      </c>
      <c r="B245" s="3">
        <v>7.0</v>
      </c>
      <c r="C245" s="3" t="s">
        <v>342</v>
      </c>
      <c r="D245" s="3" t="str">
        <f t="shared" si="2"/>
        <v/>
      </c>
      <c r="E245" s="3">
        <f t="shared" si="1"/>
        <v>6</v>
      </c>
      <c r="F245" s="3" t="str">
        <f>IFERROR(__xludf.DUMMYFUNCTION("GOOGLETRANSLATE(C245,""auto"",""en"")"),"Boss 3")</f>
        <v>Boss 3</v>
      </c>
    </row>
    <row r="246" ht="15.75" customHeight="1">
      <c r="A246" s="1">
        <v>244.0</v>
      </c>
      <c r="B246" s="3">
        <v>7.0</v>
      </c>
      <c r="C246" s="3" t="s">
        <v>343</v>
      </c>
      <c r="D246" s="3" t="str">
        <f t="shared" si="2"/>
        <v/>
      </c>
      <c r="E246" s="3">
        <f t="shared" si="1"/>
        <v>6</v>
      </c>
      <c r="F246" s="3" t="str">
        <f>IFERROR(__xludf.DUMMYFUNCTION("GOOGLETRANSLATE(C246,""auto"",""en"")"),"Boss 2")</f>
        <v>Boss 2</v>
      </c>
    </row>
    <row r="247" ht="15.75" customHeight="1">
      <c r="A247" s="1">
        <v>245.0</v>
      </c>
      <c r="B247" s="3">
        <v>7.0</v>
      </c>
      <c r="C247" s="3" t="s">
        <v>344</v>
      </c>
      <c r="D247" s="3" t="str">
        <f t="shared" si="2"/>
        <v/>
      </c>
      <c r="E247" s="3">
        <f t="shared" si="1"/>
        <v>6</v>
      </c>
      <c r="F247" s="3" t="str">
        <f>IFERROR(__xludf.DUMMYFUNCTION("GOOGLETRANSLATE(C247,""auto"",""en"")"),"Boss 1")</f>
        <v>Boss 1</v>
      </c>
    </row>
    <row r="248" ht="15.75" customHeight="1">
      <c r="A248" s="1">
        <v>246.0</v>
      </c>
      <c r="B248" s="3">
        <v>11.0</v>
      </c>
      <c r="C248" s="3" t="s">
        <v>345</v>
      </c>
      <c r="D248" s="3" t="str">
        <f t="shared" si="2"/>
        <v/>
      </c>
      <c r="E248" s="3">
        <f t="shared" si="1"/>
        <v>9</v>
      </c>
      <c r="F248" s="3" t="str">
        <f>IFERROR(__xludf.DUMMYFUNCTION("GOOGLETRANSLATE(C248,""auto"",""en"")"),"Semibos 3")</f>
        <v>Semibos 3</v>
      </c>
    </row>
    <row r="249" ht="15.75" customHeight="1">
      <c r="A249" s="1">
        <v>247.0</v>
      </c>
      <c r="B249" s="3">
        <v>11.0</v>
      </c>
      <c r="C249" s="3" t="s">
        <v>346</v>
      </c>
      <c r="D249" s="3" t="str">
        <f t="shared" si="2"/>
        <v/>
      </c>
      <c r="E249" s="3">
        <f t="shared" si="1"/>
        <v>9</v>
      </c>
      <c r="F249" s="3" t="str">
        <f>IFERROR(__xludf.DUMMYFUNCTION("GOOGLETRANSLATE(C249,""auto"",""en"")"),"Semibos 2")</f>
        <v>Semibos 2</v>
      </c>
    </row>
    <row r="250" ht="15.75" customHeight="1">
      <c r="A250" s="1">
        <v>248.0</v>
      </c>
      <c r="B250" s="3">
        <v>11.0</v>
      </c>
      <c r="C250" s="3" t="s">
        <v>347</v>
      </c>
      <c r="D250" s="3" t="str">
        <f t="shared" si="2"/>
        <v/>
      </c>
      <c r="E250" s="3">
        <f t="shared" si="1"/>
        <v>9</v>
      </c>
      <c r="F250" s="3" t="str">
        <f>IFERROR(__xludf.DUMMYFUNCTION("GOOGLETRANSLATE(C250,""auto"",""en"")"),"Semibos 1")</f>
        <v>Semibos 1</v>
      </c>
    </row>
    <row r="251" ht="15.75" customHeight="1">
      <c r="A251" s="1">
        <v>249.0</v>
      </c>
      <c r="B251" s="3">
        <v>7.0</v>
      </c>
      <c r="C251" s="3" t="s">
        <v>348</v>
      </c>
      <c r="D251" s="3" t="str">
        <f t="shared" si="2"/>
        <v/>
      </c>
      <c r="E251" s="3">
        <f t="shared" si="1"/>
        <v>7</v>
      </c>
      <c r="F251" s="2" t="s">
        <v>349</v>
      </c>
    </row>
    <row r="252" ht="15.75" customHeight="1">
      <c r="A252" s="1">
        <v>250.0</v>
      </c>
      <c r="B252" s="3">
        <v>7.0</v>
      </c>
      <c r="C252" s="3" t="s">
        <v>350</v>
      </c>
      <c r="D252" s="3" t="str">
        <f t="shared" si="2"/>
        <v/>
      </c>
      <c r="E252" s="3">
        <f t="shared" si="1"/>
        <v>7</v>
      </c>
      <c r="F252" s="2" t="s">
        <v>351</v>
      </c>
    </row>
    <row r="253" ht="15.75" customHeight="1">
      <c r="A253" s="1">
        <v>251.0</v>
      </c>
      <c r="B253" s="3">
        <v>7.0</v>
      </c>
      <c r="C253" s="3" t="s">
        <v>352</v>
      </c>
      <c r="D253" s="3" t="str">
        <f t="shared" si="2"/>
        <v/>
      </c>
      <c r="E253" s="3">
        <f t="shared" si="1"/>
        <v>7</v>
      </c>
      <c r="F253" s="2" t="s">
        <v>353</v>
      </c>
    </row>
    <row r="254" ht="15.75" customHeight="1">
      <c r="A254" s="1">
        <v>252.0</v>
      </c>
      <c r="B254" s="3">
        <v>7.0</v>
      </c>
      <c r="C254" s="3" t="s">
        <v>354</v>
      </c>
      <c r="D254" s="3" t="str">
        <f t="shared" si="2"/>
        <v/>
      </c>
      <c r="E254" s="3">
        <f t="shared" si="1"/>
        <v>7</v>
      </c>
      <c r="F254" s="2" t="s">
        <v>355</v>
      </c>
    </row>
    <row r="255" ht="15.75" customHeight="1">
      <c r="A255" s="1">
        <v>253.0</v>
      </c>
      <c r="B255" s="3">
        <v>23.0</v>
      </c>
      <c r="C255" s="3" t="s">
        <v>356</v>
      </c>
      <c r="D255" s="3" t="str">
        <f t="shared" si="2"/>
        <v/>
      </c>
      <c r="E255" s="3">
        <f t="shared" si="1"/>
        <v>19</v>
      </c>
      <c r="F255" s="2" t="s">
        <v>357</v>
      </c>
    </row>
    <row r="256" ht="15.75" customHeight="1">
      <c r="A256" s="1">
        <v>254.0</v>
      </c>
      <c r="B256" s="3">
        <v>15.0</v>
      </c>
      <c r="C256" s="3" t="s">
        <v>358</v>
      </c>
      <c r="D256" s="3" t="str">
        <f t="shared" si="2"/>
        <v/>
      </c>
      <c r="E256" s="3">
        <f t="shared" si="1"/>
        <v>15</v>
      </c>
      <c r="F256" s="2" t="s">
        <v>359</v>
      </c>
    </row>
    <row r="257" ht="15.75" customHeight="1">
      <c r="A257" s="1">
        <v>255.0</v>
      </c>
      <c r="B257" s="3">
        <v>15.0</v>
      </c>
      <c r="C257" s="3" t="s">
        <v>360</v>
      </c>
      <c r="D257" s="3" t="str">
        <f t="shared" si="2"/>
        <v/>
      </c>
      <c r="E257" s="3">
        <f t="shared" si="1"/>
        <v>12</v>
      </c>
      <c r="F257" s="3" t="str">
        <f>IFERROR(__xludf.DUMMYFUNCTION("GOOGLETRANSLATE(C257,""auto"",""en"")"),"Event helper")</f>
        <v>Event helper</v>
      </c>
    </row>
    <row r="258" ht="15.75" customHeight="1">
      <c r="A258" s="1">
        <v>256.0</v>
      </c>
      <c r="B258" s="3">
        <v>19.0</v>
      </c>
      <c r="C258" s="3" t="s">
        <v>361</v>
      </c>
      <c r="D258" s="3" t="str">
        <f t="shared" si="2"/>
        <v/>
      </c>
      <c r="E258" s="3">
        <f t="shared" si="1"/>
        <v>13</v>
      </c>
      <c r="F258" s="2" t="s">
        <v>362</v>
      </c>
    </row>
    <row r="259" ht="15.75" customHeight="1">
      <c r="A259" s="1">
        <v>257.0</v>
      </c>
      <c r="B259" s="3">
        <v>23.0</v>
      </c>
      <c r="C259" s="3" t="s">
        <v>363</v>
      </c>
      <c r="D259" s="3" t="str">
        <f t="shared" si="2"/>
        <v/>
      </c>
      <c r="E259" s="3">
        <f t="shared" si="1"/>
        <v>23</v>
      </c>
      <c r="F259" s="2" t="s">
        <v>364</v>
      </c>
    </row>
    <row r="260" ht="15.75" customHeight="1">
      <c r="A260" s="1">
        <v>258.0</v>
      </c>
      <c r="B260" s="3">
        <v>15.0</v>
      </c>
      <c r="C260" s="3" t="s">
        <v>365</v>
      </c>
      <c r="D260" s="3" t="str">
        <f t="shared" si="2"/>
        <v/>
      </c>
      <c r="E260" s="3">
        <f t="shared" si="1"/>
        <v>4</v>
      </c>
      <c r="F260" s="3" t="str">
        <f>IFERROR(__xludf.DUMMYFUNCTION("GOOGLETRANSLATE(C260,""auto"",""en"")"),"Duel")</f>
        <v>Duel</v>
      </c>
    </row>
    <row r="261" ht="15.75" customHeight="1">
      <c r="A261" s="1">
        <v>259.0</v>
      </c>
      <c r="B261" s="3">
        <v>27.0</v>
      </c>
      <c r="C261" s="3" t="s">
        <v>366</v>
      </c>
      <c r="D261" s="3" t="str">
        <f t="shared" si="2"/>
        <v/>
      </c>
      <c r="E261" s="3">
        <f t="shared" si="1"/>
        <v>24</v>
      </c>
      <c r="F261" s="2" t="s">
        <v>367</v>
      </c>
    </row>
    <row r="262" ht="15.75" customHeight="1">
      <c r="A262" s="1">
        <v>260.0</v>
      </c>
      <c r="B262" s="3">
        <v>27.0</v>
      </c>
      <c r="C262" s="3" t="s">
        <v>368</v>
      </c>
      <c r="D262" s="3" t="str">
        <f t="shared" si="2"/>
        <v/>
      </c>
      <c r="E262" s="3">
        <f t="shared" si="1"/>
        <v>27</v>
      </c>
      <c r="F262" s="2" t="s">
        <v>369</v>
      </c>
    </row>
    <row r="263" ht="15.75" customHeight="1">
      <c r="A263" s="1">
        <v>261.0</v>
      </c>
      <c r="B263" s="3">
        <v>27.0</v>
      </c>
      <c r="C263" s="3" t="s">
        <v>370</v>
      </c>
      <c r="D263" s="3" t="str">
        <f t="shared" si="2"/>
        <v/>
      </c>
      <c r="E263" s="3">
        <f t="shared" si="1"/>
        <v>25</v>
      </c>
      <c r="F263" s="2" t="s">
        <v>371</v>
      </c>
    </row>
    <row r="264" ht="15.75" customHeight="1">
      <c r="A264" s="1">
        <v>262.0</v>
      </c>
      <c r="B264" s="3">
        <v>35.0</v>
      </c>
      <c r="C264" s="3" t="s">
        <v>372</v>
      </c>
      <c r="D264" s="3" t="str">
        <f t="shared" si="2"/>
        <v/>
      </c>
      <c r="E264" s="3">
        <f t="shared" si="1"/>
        <v>26</v>
      </c>
      <c r="F264" s="2" t="s">
        <v>373</v>
      </c>
    </row>
    <row r="265" ht="15.75" customHeight="1">
      <c r="A265" s="1">
        <v>263.0</v>
      </c>
      <c r="B265" s="3">
        <v>23.0</v>
      </c>
      <c r="C265" s="3" t="s">
        <v>374</v>
      </c>
      <c r="D265" s="3" t="str">
        <f t="shared" si="2"/>
        <v/>
      </c>
      <c r="E265" s="3">
        <f t="shared" si="1"/>
        <v>21</v>
      </c>
      <c r="F265" s="2" t="s">
        <v>375</v>
      </c>
    </row>
    <row r="266" ht="15.75" customHeight="1">
      <c r="A266" s="1">
        <v>264.0</v>
      </c>
      <c r="B266" s="3">
        <v>27.0</v>
      </c>
      <c r="C266" s="3" t="s">
        <v>376</v>
      </c>
      <c r="D266" s="3" t="str">
        <f t="shared" si="2"/>
        <v/>
      </c>
      <c r="E266" s="3">
        <f t="shared" si="1"/>
        <v>23</v>
      </c>
      <c r="F266" s="2" t="s">
        <v>377</v>
      </c>
    </row>
    <row r="267" ht="15.75" customHeight="1">
      <c r="A267" s="1">
        <v>265.0</v>
      </c>
      <c r="B267" s="3">
        <v>27.0</v>
      </c>
      <c r="C267" s="3" t="s">
        <v>378</v>
      </c>
      <c r="D267" s="3" t="str">
        <f t="shared" si="2"/>
        <v/>
      </c>
      <c r="E267" s="3">
        <f t="shared" si="1"/>
        <v>22</v>
      </c>
      <c r="F267" s="2" t="s">
        <v>379</v>
      </c>
    </row>
    <row r="268" ht="15.75" customHeight="1">
      <c r="A268" s="1">
        <v>266.0</v>
      </c>
      <c r="B268" s="3">
        <v>27.0</v>
      </c>
      <c r="C268" s="3" t="s">
        <v>380</v>
      </c>
      <c r="D268" s="3" t="str">
        <f t="shared" si="2"/>
        <v/>
      </c>
      <c r="E268" s="3">
        <f t="shared" si="1"/>
        <v>25</v>
      </c>
      <c r="F268" s="2" t="s">
        <v>381</v>
      </c>
    </row>
    <row r="269" ht="15.75" customHeight="1">
      <c r="A269" s="1">
        <v>267.0</v>
      </c>
      <c r="B269" s="3">
        <v>19.0</v>
      </c>
      <c r="C269" s="3" t="s">
        <v>382</v>
      </c>
      <c r="D269" s="3" t="str">
        <f t="shared" si="2"/>
        <v/>
      </c>
      <c r="E269" s="3">
        <f t="shared" si="1"/>
        <v>8</v>
      </c>
      <c r="F269" s="3" t="str">
        <f>IFERROR(__xludf.DUMMYFUNCTION("GOOGLETRANSLATE(C269,""auto"",""en"")"),"Opponent")</f>
        <v>Opponent</v>
      </c>
    </row>
    <row r="270" ht="15.75" customHeight="1">
      <c r="A270" s="1">
        <v>268.0</v>
      </c>
      <c r="B270" s="3">
        <v>27.0</v>
      </c>
      <c r="C270" s="3" t="s">
        <v>383</v>
      </c>
      <c r="D270" s="3" t="str">
        <f t="shared" si="2"/>
        <v/>
      </c>
      <c r="E270" s="3">
        <f t="shared" si="1"/>
        <v>25</v>
      </c>
      <c r="F270" s="2" t="s">
        <v>384</v>
      </c>
    </row>
    <row r="271" ht="15.75" customHeight="1">
      <c r="A271" s="1">
        <v>269.0</v>
      </c>
      <c r="B271" s="3">
        <v>23.0</v>
      </c>
      <c r="C271" s="3" t="s">
        <v>385</v>
      </c>
      <c r="D271" s="3" t="str">
        <f t="shared" si="2"/>
        <v/>
      </c>
      <c r="E271" s="3">
        <f t="shared" si="1"/>
        <v>5</v>
      </c>
      <c r="F271" s="3" t="str">
        <f>IFERROR(__xludf.DUMMYFUNCTION("GOOGLETRANSLATE(C271,""auto"",""en"")"),"Quest")</f>
        <v>Quest</v>
      </c>
    </row>
    <row r="272" ht="15.75" customHeight="1">
      <c r="A272" s="1">
        <v>270.0</v>
      </c>
      <c r="B272" s="3">
        <v>15.0</v>
      </c>
      <c r="C272" s="3" t="s">
        <v>386</v>
      </c>
      <c r="D272" s="3" t="str">
        <f t="shared" si="2"/>
        <v/>
      </c>
      <c r="E272" s="3">
        <f t="shared" si="1"/>
        <v>12</v>
      </c>
      <c r="F272" s="3" t="str">
        <f>IFERROR(__xludf.DUMMYFUNCTION("GOOGLETRANSLATE(C272,""auto"",""en"")"),"First helper")</f>
        <v>First helper</v>
      </c>
    </row>
    <row r="273" ht="15.75" customHeight="1">
      <c r="A273" s="1">
        <v>271.0</v>
      </c>
      <c r="B273" s="3">
        <v>11.0</v>
      </c>
      <c r="C273" s="3" t="s">
        <v>387</v>
      </c>
      <c r="D273" s="3" t="str">
        <f t="shared" si="2"/>
        <v/>
      </c>
      <c r="E273" s="3">
        <f t="shared" si="1"/>
        <v>10</v>
      </c>
      <c r="F273" s="3" t="str">
        <f>IFERROR(__xludf.DUMMYFUNCTION("GOOGLETRANSLATE(C273,""auto"",""en"")"),"blacksmith")</f>
        <v>blacksmith</v>
      </c>
    </row>
    <row r="274" ht="15.75" customHeight="1">
      <c r="A274" s="1">
        <v>272.0</v>
      </c>
      <c r="B274" s="3">
        <v>15.0</v>
      </c>
      <c r="C274" s="3" t="s">
        <v>388</v>
      </c>
      <c r="D274" s="3" t="str">
        <f t="shared" si="2"/>
        <v/>
      </c>
      <c r="E274" s="3">
        <f t="shared" si="1"/>
        <v>11</v>
      </c>
      <c r="F274" s="3" t="str">
        <f>IFERROR(__xludf.DUMMYFUNCTION("GOOGLETRANSLATE(C274,""auto"",""en"")"),"Quest guide")</f>
        <v>Quest guide</v>
      </c>
    </row>
    <row r="275" ht="15.75" customHeight="1">
      <c r="A275" s="1">
        <v>273.0</v>
      </c>
      <c r="B275" s="3">
        <v>7.0</v>
      </c>
      <c r="C275" s="3" t="s">
        <v>389</v>
      </c>
      <c r="D275" s="3" t="str">
        <f t="shared" si="2"/>
        <v/>
      </c>
      <c r="E275" s="3">
        <f t="shared" si="1"/>
        <v>6</v>
      </c>
      <c r="F275" s="2" t="s">
        <v>390</v>
      </c>
    </row>
    <row r="276" ht="15.75" customHeight="1">
      <c r="A276" s="1">
        <v>274.0</v>
      </c>
      <c r="B276" s="3">
        <v>11.0</v>
      </c>
      <c r="C276" s="3" t="s">
        <v>391</v>
      </c>
      <c r="D276" s="3" t="str">
        <f t="shared" si="2"/>
        <v/>
      </c>
      <c r="E276" s="3">
        <f t="shared" si="1"/>
        <v>10</v>
      </c>
      <c r="F276" s="3" t="str">
        <f>IFERROR(__xludf.DUMMYFUNCTION("GOOGLETRANSLATE(C276,""auto"",""en"")"),"Telepotter")</f>
        <v>Telepotter</v>
      </c>
    </row>
    <row r="277" ht="15.75" customHeight="1">
      <c r="A277" s="1">
        <v>275.0</v>
      </c>
      <c r="B277" s="3">
        <v>7.0</v>
      </c>
      <c r="C277" s="3" t="s">
        <v>392</v>
      </c>
      <c r="D277" s="3" t="str">
        <f t="shared" si="2"/>
        <v/>
      </c>
      <c r="E277" s="3">
        <f t="shared" si="1"/>
        <v>6</v>
      </c>
      <c r="F277" s="3" t="str">
        <f>IFERROR(__xludf.DUMMYFUNCTION("GOOGLETRANSLATE(C277,""auto"",""en"")"),"helper")</f>
        <v>helper</v>
      </c>
    </row>
    <row r="278" ht="15.75" customHeight="1">
      <c r="A278" s="1">
        <v>276.0</v>
      </c>
      <c r="B278" s="3">
        <v>23.0</v>
      </c>
      <c r="C278" s="3" t="s">
        <v>393</v>
      </c>
      <c r="D278" s="3" t="str">
        <f t="shared" si="2"/>
        <v/>
      </c>
      <c r="E278" s="3">
        <f t="shared" si="1"/>
        <v>16</v>
      </c>
      <c r="F278" s="3" t="str">
        <f>IFERROR(__xludf.DUMMYFUNCTION("GOOGLETRANSLATE(C278,""auto"",""en"")"),"Main Story Quest")</f>
        <v>Main Story Quest</v>
      </c>
    </row>
    <row r="279" ht="15.75" customHeight="1">
      <c r="A279" s="1">
        <v>277.0</v>
      </c>
      <c r="B279" s="3">
        <v>15.0</v>
      </c>
      <c r="C279" s="3" t="s">
        <v>394</v>
      </c>
      <c r="D279" s="3" t="str">
        <f t="shared" si="2"/>
        <v/>
      </c>
      <c r="E279" s="3">
        <f t="shared" si="1"/>
        <v>11</v>
      </c>
      <c r="F279" s="3" t="str">
        <f>IFERROR(__xludf.DUMMYFUNCTION("GOOGLETRANSLATE(C279,""auto"",""en"")"),"Guild quest")</f>
        <v>Guild quest</v>
      </c>
    </row>
    <row r="280" ht="15.75" customHeight="1">
      <c r="A280" s="1">
        <v>278.0</v>
      </c>
      <c r="B280" s="3">
        <v>19.0</v>
      </c>
      <c r="C280" s="3" t="s">
        <v>395</v>
      </c>
      <c r="D280" s="3" t="str">
        <f t="shared" si="2"/>
        <v/>
      </c>
      <c r="E280" s="3">
        <f t="shared" si="1"/>
        <v>15</v>
      </c>
      <c r="F280" s="2" t="s">
        <v>396</v>
      </c>
    </row>
    <row r="281" ht="15.75" customHeight="1">
      <c r="A281" s="1">
        <v>279.0</v>
      </c>
      <c r="B281" s="3">
        <v>15.0</v>
      </c>
      <c r="C281" s="3" t="s">
        <v>397</v>
      </c>
      <c r="D281" s="3" t="str">
        <f t="shared" si="2"/>
        <v/>
      </c>
      <c r="E281" s="3">
        <f t="shared" si="1"/>
        <v>13</v>
      </c>
      <c r="F281" s="3" t="str">
        <f>IFERROR(__xludf.DUMMYFUNCTION("GOOGLETRANSLATE(C281,""auto"",""en"")"),"General quest")</f>
        <v>General quest</v>
      </c>
    </row>
    <row r="282" ht="15.75" customHeight="1">
      <c r="A282" s="1">
        <v>280.0</v>
      </c>
      <c r="B282" s="3">
        <v>15.0</v>
      </c>
      <c r="C282" s="3" t="s">
        <v>398</v>
      </c>
      <c r="D282" s="3" t="str">
        <f t="shared" si="2"/>
        <v/>
      </c>
      <c r="E282" s="3">
        <f t="shared" si="1"/>
        <v>12</v>
      </c>
      <c r="F282" s="3" t="str">
        <f>IFERROR(__xludf.DUMMYFUNCTION("GOOGLETRANSLATE(C282,""auto"",""en"")"),"Skill Master")</f>
        <v>Skill Master</v>
      </c>
    </row>
    <row r="283" ht="15.75" customHeight="1">
      <c r="A283" s="1">
        <v>281.0</v>
      </c>
      <c r="B283" s="3">
        <v>7.0</v>
      </c>
      <c r="C283" s="3" t="s">
        <v>399</v>
      </c>
      <c r="D283" s="3" t="str">
        <f t="shared" si="2"/>
        <v/>
      </c>
      <c r="E283" s="3">
        <f t="shared" si="1"/>
        <v>4</v>
      </c>
      <c r="F283" s="3" t="str">
        <f>IFERROR(__xludf.DUMMYFUNCTION("GOOGLETRANSLATE(C283,""auto"",""en"")"),"bank")</f>
        <v>bank</v>
      </c>
    </row>
    <row r="284" ht="15.75" customHeight="1">
      <c r="A284" s="1">
        <v>282.0</v>
      </c>
      <c r="B284" s="3">
        <v>27.0</v>
      </c>
      <c r="C284" s="3" t="s">
        <v>400</v>
      </c>
      <c r="D284" s="3" t="str">
        <f t="shared" si="2"/>
        <v/>
      </c>
      <c r="E284" s="3">
        <f t="shared" si="1"/>
        <v>6</v>
      </c>
      <c r="F284" s="2" t="s">
        <v>401</v>
      </c>
    </row>
    <row r="285" ht="15.75" customHeight="1">
      <c r="A285" s="1">
        <v>283.0</v>
      </c>
      <c r="B285" s="3">
        <v>15.0</v>
      </c>
      <c r="C285" s="3" t="s">
        <v>402</v>
      </c>
      <c r="D285" s="3" t="str">
        <f t="shared" si="2"/>
        <v/>
      </c>
      <c r="E285" s="3">
        <f t="shared" si="1"/>
        <v>11</v>
      </c>
      <c r="F285" s="3" t="str">
        <f>IFERROR(__xludf.DUMMYFUNCTION("GOOGLETRANSLATE(C285,""auto"",""en"")"),"Accessories")</f>
        <v>Accessories</v>
      </c>
    </row>
    <row r="286" ht="15.75" customHeight="1">
      <c r="A286" s="1">
        <v>284.0</v>
      </c>
      <c r="B286" s="3">
        <v>7.0</v>
      </c>
      <c r="C286" s="3" t="s">
        <v>403</v>
      </c>
      <c r="D286" s="3" t="str">
        <f t="shared" si="2"/>
        <v/>
      </c>
      <c r="E286" s="3">
        <f t="shared" si="1"/>
        <v>4</v>
      </c>
      <c r="F286" s="2" t="s">
        <v>404</v>
      </c>
    </row>
    <row r="287" ht="15.75" customHeight="1">
      <c r="A287" s="1">
        <v>285.0</v>
      </c>
      <c r="B287" s="3">
        <v>15.0</v>
      </c>
      <c r="C287" s="3" t="s">
        <v>405</v>
      </c>
      <c r="D287" s="3" t="str">
        <f t="shared" si="2"/>
        <v/>
      </c>
      <c r="E287" s="3">
        <f t="shared" si="1"/>
        <v>9</v>
      </c>
      <c r="F287" s="2" t="s">
        <v>406</v>
      </c>
    </row>
    <row r="288" ht="15.75" customHeight="1">
      <c r="A288" s="1">
        <v>286.0</v>
      </c>
      <c r="B288" s="3">
        <v>7.0</v>
      </c>
      <c r="C288" s="3" t="s">
        <v>407</v>
      </c>
      <c r="D288" s="3" t="str">
        <f t="shared" si="2"/>
        <v/>
      </c>
      <c r="E288" s="3">
        <f t="shared" si="1"/>
        <v>6</v>
      </c>
      <c r="F288" s="3" t="str">
        <f>IFERROR(__xludf.DUMMYFUNCTION("GOOGLETRANSLATE(C288,""auto"",""en"")"),"Weapon")</f>
        <v>Weapon</v>
      </c>
    </row>
    <row r="289" ht="15.75" customHeight="1">
      <c r="A289" s="1">
        <v>287.0</v>
      </c>
      <c r="B289" s="3">
        <v>11.0</v>
      </c>
      <c r="C289" s="3" t="s">
        <v>408</v>
      </c>
      <c r="D289" s="3" t="str">
        <f t="shared" si="2"/>
        <v/>
      </c>
      <c r="E289" s="3">
        <f t="shared" si="1"/>
        <v>11</v>
      </c>
      <c r="F289" s="3" t="str">
        <f>IFERROR(__xludf.DUMMYFUNCTION("GOOGLETRANSLATE(C289,""auto"",""en"")"),"General NPC")</f>
        <v>General NPC</v>
      </c>
    </row>
    <row r="290" ht="15.75" customHeight="1">
      <c r="A290" s="1">
        <v>288.0</v>
      </c>
      <c r="B290" s="3">
        <v>11.0</v>
      </c>
      <c r="C290" s="3" t="s">
        <v>409</v>
      </c>
      <c r="D290" s="3" t="str">
        <f t="shared" si="2"/>
        <v/>
      </c>
      <c r="E290" s="3">
        <f t="shared" si="1"/>
        <v>6</v>
      </c>
      <c r="F290" s="3" t="str">
        <f>IFERROR(__xludf.DUMMYFUNCTION("GOOGLETRANSLATE(C290,""auto"",""en"")"),"player")</f>
        <v>player</v>
      </c>
    </row>
    <row r="291" ht="15.75" customHeight="1">
      <c r="A291" s="1">
        <v>289.0</v>
      </c>
      <c r="B291" s="3">
        <v>7.0</v>
      </c>
      <c r="C291" s="3" t="s">
        <v>410</v>
      </c>
      <c r="D291" s="3" t="str">
        <f t="shared" si="2"/>
        <v/>
      </c>
      <c r="E291" s="3">
        <f t="shared" si="1"/>
        <v>4</v>
      </c>
      <c r="F291" s="2" t="s">
        <v>411</v>
      </c>
    </row>
    <row r="292" ht="15.75" customHeight="1">
      <c r="A292" s="1">
        <v>290.0</v>
      </c>
      <c r="B292" s="3">
        <v>7.0</v>
      </c>
      <c r="C292" s="3" t="s">
        <v>412</v>
      </c>
      <c r="D292" s="3" t="str">
        <f t="shared" si="2"/>
        <v/>
      </c>
      <c r="E292" s="3">
        <f t="shared" si="1"/>
        <v>6</v>
      </c>
      <c r="F292" s="3" t="str">
        <f>IFERROR(__xludf.DUMMYFUNCTION("GOOGLETRANSLATE(C292,""auto"",""en"")"),"Animal")</f>
        <v>Animal</v>
      </c>
    </row>
    <row r="293" ht="15.75" customHeight="1">
      <c r="A293" s="1">
        <v>291.0</v>
      </c>
      <c r="B293" s="3">
        <v>7.0</v>
      </c>
      <c r="C293" s="3" t="s">
        <v>413</v>
      </c>
      <c r="D293" s="3" t="str">
        <f t="shared" si="2"/>
        <v/>
      </c>
      <c r="E293" s="3">
        <f t="shared" si="1"/>
        <v>5</v>
      </c>
      <c r="F293" s="3" t="str">
        <f>IFERROR(__xludf.DUMMYFUNCTION("GOOGLETRANSLATE(C293,""auto"",""en"")"),"Devil")</f>
        <v>Devil</v>
      </c>
    </row>
    <row r="294" ht="15.75" customHeight="1">
      <c r="A294" s="1">
        <v>292.0</v>
      </c>
      <c r="B294" s="3">
        <v>7.0</v>
      </c>
      <c r="C294" s="3" t="s">
        <v>414</v>
      </c>
      <c r="D294" s="3" t="str">
        <f t="shared" si="2"/>
        <v/>
      </c>
      <c r="E294" s="3">
        <f t="shared" si="1"/>
        <v>5</v>
      </c>
      <c r="F294" s="2" t="s">
        <v>415</v>
      </c>
    </row>
    <row r="295" ht="15.75" customHeight="1">
      <c r="A295" s="1">
        <v>293.0</v>
      </c>
      <c r="B295" s="3">
        <v>11.0</v>
      </c>
      <c r="C295" s="3" t="s">
        <v>416</v>
      </c>
      <c r="D295" s="3" t="str">
        <f t="shared" si="2"/>
        <v/>
      </c>
      <c r="E295" s="3">
        <f t="shared" si="1"/>
        <v>6</v>
      </c>
      <c r="F295" s="3" t="str">
        <f>IFERROR(__xludf.DUMMYFUNCTION("GOOGLETRANSLATE(C295,""auto"",""en"")"),"Undead")</f>
        <v>Undead</v>
      </c>
    </row>
    <row r="296" ht="15.75" customHeight="1">
      <c r="A296" s="1">
        <v>294.0</v>
      </c>
      <c r="B296" s="3">
        <v>7.0</v>
      </c>
      <c r="C296" s="3" t="s">
        <v>417</v>
      </c>
      <c r="D296" s="3" t="str">
        <f t="shared" si="2"/>
        <v/>
      </c>
      <c r="E296" s="3">
        <f t="shared" si="1"/>
        <v>7</v>
      </c>
      <c r="F296" s="2" t="s">
        <v>418</v>
      </c>
    </row>
    <row r="297" ht="15.75" customHeight="1">
      <c r="A297" s="1">
        <v>295.0</v>
      </c>
      <c r="B297" s="3">
        <v>3.0</v>
      </c>
      <c r="C297" s="3" t="s">
        <v>419</v>
      </c>
      <c r="D297" s="3" t="str">
        <f t="shared" si="2"/>
        <v/>
      </c>
      <c r="E297" s="3">
        <f t="shared" si="1"/>
        <v>3</v>
      </c>
      <c r="F297" s="2" t="s">
        <v>420</v>
      </c>
    </row>
    <row r="298" ht="15.75" customHeight="1">
      <c r="A298" s="1">
        <v>296.0</v>
      </c>
      <c r="B298" s="3">
        <v>7.0</v>
      </c>
      <c r="C298" s="3" t="s">
        <v>421</v>
      </c>
      <c r="D298" s="3" t="str">
        <f t="shared" si="2"/>
        <v/>
      </c>
      <c r="E298" s="3">
        <f t="shared" si="1"/>
        <v>7</v>
      </c>
      <c r="F298" s="2" t="s">
        <v>422</v>
      </c>
    </row>
    <row r="299" ht="15.75" customHeight="1">
      <c r="A299" s="1">
        <v>297.0</v>
      </c>
      <c r="B299" s="3">
        <v>3.0</v>
      </c>
      <c r="C299" s="3" t="s">
        <v>423</v>
      </c>
      <c r="D299" s="3" t="str">
        <f t="shared" si="2"/>
        <v/>
      </c>
      <c r="E299" s="3">
        <f t="shared" si="1"/>
        <v>3</v>
      </c>
      <c r="F299" s="2" t="s">
        <v>424</v>
      </c>
    </row>
    <row r="300" ht="15.75" customHeight="1">
      <c r="A300" s="1">
        <v>298.0</v>
      </c>
      <c r="B300" s="3">
        <v>7.0</v>
      </c>
      <c r="C300" s="3" t="s">
        <v>425</v>
      </c>
      <c r="D300" s="3" t="str">
        <f t="shared" si="2"/>
        <v/>
      </c>
      <c r="E300" s="3">
        <f t="shared" si="1"/>
        <v>7</v>
      </c>
      <c r="F300" s="2" t="s">
        <v>426</v>
      </c>
    </row>
    <row r="301" ht="15.75" customHeight="1">
      <c r="A301" s="1">
        <v>299.0</v>
      </c>
      <c r="B301" s="3">
        <v>11.0</v>
      </c>
      <c r="C301" s="3" t="s">
        <v>427</v>
      </c>
      <c r="D301" s="3" t="str">
        <f t="shared" si="2"/>
        <v/>
      </c>
      <c r="E301" s="3">
        <f t="shared" si="1"/>
        <v>11</v>
      </c>
      <c r="F301" s="2" t="s">
        <v>428</v>
      </c>
    </row>
    <row r="302" ht="15.75" customHeight="1">
      <c r="A302" s="1">
        <v>300.0</v>
      </c>
      <c r="B302" s="3">
        <v>11.0</v>
      </c>
      <c r="C302" s="3" t="s">
        <v>429</v>
      </c>
      <c r="D302" s="3" t="str">
        <f t="shared" si="2"/>
        <v/>
      </c>
      <c r="E302" s="3">
        <f t="shared" si="1"/>
        <v>10</v>
      </c>
      <c r="F302" s="2" t="s">
        <v>430</v>
      </c>
    </row>
    <row r="303" ht="15.75" customHeight="1">
      <c r="A303" s="1">
        <v>301.0</v>
      </c>
      <c r="B303" s="3">
        <v>23.0</v>
      </c>
      <c r="C303" s="3" t="s">
        <v>431</v>
      </c>
      <c r="D303" s="3" t="str">
        <f t="shared" si="2"/>
        <v/>
      </c>
      <c r="E303" s="3">
        <f t="shared" si="1"/>
        <v>17</v>
      </c>
      <c r="F303" s="3" t="str">
        <f>IFERROR(__xludf.DUMMYFUNCTION("GOOGLETRANSLATE(C303,""auto"",""en"")"),"Killed the Floor.")</f>
        <v>Killed the Floor.</v>
      </c>
    </row>
    <row r="304" ht="15.75" customHeight="1">
      <c r="A304" s="1">
        <v>302.0</v>
      </c>
      <c r="B304" s="3">
        <v>19.0</v>
      </c>
      <c r="C304" s="3" t="s">
        <v>432</v>
      </c>
      <c r="D304" s="3" t="str">
        <f t="shared" si="2"/>
        <v/>
      </c>
      <c r="E304" s="3">
        <f t="shared" si="1"/>
        <v>14</v>
      </c>
      <c r="F304" s="2" t="s">
        <v>433</v>
      </c>
    </row>
    <row r="305" ht="15.75" customHeight="1">
      <c r="A305" s="1">
        <v>303.0</v>
      </c>
      <c r="B305" s="3">
        <v>27.0</v>
      </c>
      <c r="C305" s="3" t="s">
        <v>434</v>
      </c>
      <c r="D305" s="3" t="str">
        <f t="shared" si="2"/>
        <v/>
      </c>
      <c r="E305" s="3">
        <f t="shared" si="1"/>
        <v>16</v>
      </c>
      <c r="F305" s="3" t="str">
        <f>IFERROR(__xludf.DUMMYFUNCTION("GOOGLETRANSLATE(C305,""auto"",""en"")"),"I died to Flaer.")</f>
        <v>I died to Flaer.</v>
      </c>
    </row>
    <row r="306" ht="15.75" customHeight="1">
      <c r="A306" s="1">
        <v>304.0</v>
      </c>
      <c r="B306" s="3">
        <v>7.0</v>
      </c>
      <c r="C306" s="3" t="s">
        <v>435</v>
      </c>
      <c r="D306" s="3" t="str">
        <f t="shared" si="2"/>
        <v/>
      </c>
      <c r="E306" s="3">
        <f t="shared" si="1"/>
        <v>6</v>
      </c>
      <c r="F306" s="2" t="s">
        <v>436</v>
      </c>
    </row>
    <row r="307" ht="15.75" customHeight="1">
      <c r="A307" s="1">
        <v>305.0</v>
      </c>
      <c r="B307" s="3">
        <v>7.0</v>
      </c>
      <c r="C307" s="3" t="s">
        <v>437</v>
      </c>
      <c r="D307" s="3" t="str">
        <f t="shared" si="2"/>
        <v/>
      </c>
      <c r="E307" s="3">
        <f t="shared" si="1"/>
        <v>3</v>
      </c>
      <c r="F307" s="2" t="s">
        <v>438</v>
      </c>
    </row>
    <row r="308" ht="15.75" customHeight="1">
      <c r="A308" s="1">
        <v>306.0</v>
      </c>
      <c r="B308" s="3">
        <v>7.0</v>
      </c>
      <c r="C308" s="3" t="s">
        <v>439</v>
      </c>
      <c r="D308" s="3" t="str">
        <f t="shared" si="2"/>
        <v/>
      </c>
      <c r="E308" s="3">
        <f t="shared" si="1"/>
        <v>5</v>
      </c>
      <c r="F308" s="2" t="s">
        <v>440</v>
      </c>
    </row>
    <row r="309" ht="15.75" customHeight="1">
      <c r="A309" s="1">
        <v>307.0</v>
      </c>
      <c r="B309" s="3">
        <v>7.0</v>
      </c>
      <c r="C309" s="3" t="s">
        <v>441</v>
      </c>
      <c r="D309" s="3" t="str">
        <f t="shared" si="2"/>
        <v/>
      </c>
      <c r="E309" s="3">
        <f t="shared" si="1"/>
        <v>6</v>
      </c>
      <c r="F309" s="2" t="s">
        <v>442</v>
      </c>
    </row>
    <row r="310" ht="15.75" customHeight="1">
      <c r="A310" s="1">
        <v>308.0</v>
      </c>
      <c r="B310" s="3">
        <v>23.0</v>
      </c>
      <c r="C310" s="3" t="s">
        <v>443</v>
      </c>
      <c r="D310" s="3" t="str">
        <f t="shared" si="2"/>
        <v/>
      </c>
      <c r="E310" s="3">
        <f t="shared" si="1"/>
        <v>23</v>
      </c>
      <c r="F310" s="3" t="str">
        <f>IFERROR(__xludf.DUMMYFUNCTION("GOOGLETRANSLATE(C310,""auto"",""en"")"),"Operator (female angel)")</f>
        <v>Operator (female angel)</v>
      </c>
    </row>
    <row r="311" ht="15.75" customHeight="1">
      <c r="A311" s="1">
        <v>309.0</v>
      </c>
      <c r="B311" s="3">
        <v>23.0</v>
      </c>
      <c r="C311" s="3" t="s">
        <v>444</v>
      </c>
      <c r="D311" s="3" t="str">
        <f t="shared" si="2"/>
        <v/>
      </c>
      <c r="E311" s="3">
        <f t="shared" si="1"/>
        <v>21</v>
      </c>
      <c r="F311" s="3" t="str">
        <f>IFERROR(__xludf.DUMMYFUNCTION("GOOGLETRANSLATE(C311,""auto"",""en"")"),"Operator (male angel)")</f>
        <v>Operator (male angel)</v>
      </c>
    </row>
    <row r="312" ht="15.75" customHeight="1">
      <c r="A312" s="1">
        <v>310.0</v>
      </c>
      <c r="B312" s="3">
        <v>7.0</v>
      </c>
      <c r="C312" s="3" t="s">
        <v>445</v>
      </c>
      <c r="D312" s="3" t="str">
        <f t="shared" si="2"/>
        <v/>
      </c>
      <c r="E312" s="3">
        <f t="shared" si="1"/>
        <v>5</v>
      </c>
      <c r="F312" s="3" t="str">
        <f>IFERROR(__xludf.DUMMYFUNCTION("GOOGLETRANSLATE(C312,""auto"",""en"")"),"devil")</f>
        <v>devil</v>
      </c>
    </row>
    <row r="313" ht="15.75" customHeight="1">
      <c r="A313" s="1">
        <v>311.0</v>
      </c>
      <c r="B313" s="3">
        <v>11.0</v>
      </c>
      <c r="C313" s="3" t="s">
        <v>446</v>
      </c>
      <c r="D313" s="3" t="str">
        <f t="shared" si="2"/>
        <v/>
      </c>
      <c r="E313" s="3">
        <f t="shared" si="1"/>
        <v>5</v>
      </c>
      <c r="F313" s="2" t="s">
        <v>447</v>
      </c>
    </row>
    <row r="314" ht="15.75" customHeight="1">
      <c r="A314" s="1">
        <v>312.0</v>
      </c>
      <c r="B314" s="3">
        <v>11.0</v>
      </c>
      <c r="C314" s="3" t="s">
        <v>448</v>
      </c>
      <c r="D314" s="3" t="str">
        <f t="shared" si="2"/>
        <v/>
      </c>
      <c r="E314" s="3">
        <f t="shared" si="1"/>
        <v>5</v>
      </c>
      <c r="F314" s="2" t="s">
        <v>449</v>
      </c>
    </row>
    <row r="315" ht="15.75" customHeight="1">
      <c r="A315" s="1">
        <v>313.0</v>
      </c>
      <c r="B315" s="3">
        <v>7.0</v>
      </c>
      <c r="C315" s="3" t="s">
        <v>450</v>
      </c>
      <c r="D315" s="3" t="str">
        <f t="shared" si="2"/>
        <v/>
      </c>
      <c r="E315" s="3">
        <f t="shared" si="1"/>
        <v>6</v>
      </c>
      <c r="F315" s="2" t="s">
        <v>451</v>
      </c>
    </row>
    <row r="316" ht="15.75" customHeight="1">
      <c r="A316" s="1">
        <v>314.0</v>
      </c>
      <c r="B316" s="3">
        <v>7.0</v>
      </c>
      <c r="C316" s="3" t="s">
        <v>452</v>
      </c>
      <c r="D316" s="3" t="str">
        <f t="shared" si="2"/>
        <v/>
      </c>
      <c r="E316" s="3">
        <f t="shared" si="1"/>
        <v>5</v>
      </c>
      <c r="F316" s="2" t="s">
        <v>453</v>
      </c>
    </row>
    <row r="317" ht="15.75" customHeight="1">
      <c r="A317" s="1">
        <v>315.0</v>
      </c>
      <c r="B317" s="3">
        <v>7.0</v>
      </c>
      <c r="C317" s="3" t="s">
        <v>454</v>
      </c>
      <c r="D317" s="3" t="str">
        <f t="shared" si="2"/>
        <v/>
      </c>
      <c r="E317" s="3">
        <f t="shared" si="1"/>
        <v>5</v>
      </c>
      <c r="F317" s="2" t="s">
        <v>455</v>
      </c>
    </row>
    <row r="318" ht="15.75" customHeight="1">
      <c r="A318" s="1">
        <v>316.0</v>
      </c>
      <c r="B318" s="3">
        <v>11.0</v>
      </c>
      <c r="C318" s="3" t="s">
        <v>456</v>
      </c>
      <c r="D318" s="3" t="str">
        <f t="shared" si="2"/>
        <v/>
      </c>
      <c r="E318" s="3">
        <f t="shared" si="1"/>
        <v>6</v>
      </c>
      <c r="F318" s="2" t="s">
        <v>457</v>
      </c>
    </row>
    <row r="319" ht="15.75" customHeight="1">
      <c r="A319" s="1">
        <v>317.0</v>
      </c>
      <c r="B319" s="3">
        <v>15.0</v>
      </c>
      <c r="C319" s="3" t="s">
        <v>458</v>
      </c>
      <c r="D319" s="3" t="str">
        <f t="shared" si="2"/>
        <v/>
      </c>
      <c r="E319" s="3">
        <f t="shared" si="1"/>
        <v>6</v>
      </c>
      <c r="F319" s="2" t="s">
        <v>459</v>
      </c>
    </row>
    <row r="320" ht="15.75" customHeight="1">
      <c r="A320" s="1">
        <v>318.0</v>
      </c>
      <c r="B320" s="3">
        <v>7.0</v>
      </c>
      <c r="C320" s="3" t="s">
        <v>460</v>
      </c>
      <c r="D320" s="3" t="str">
        <f t="shared" si="2"/>
        <v/>
      </c>
      <c r="E320" s="3">
        <f t="shared" si="1"/>
        <v>4</v>
      </c>
      <c r="F320" s="2" t="s">
        <v>461</v>
      </c>
    </row>
    <row r="321" ht="15.75" customHeight="1">
      <c r="A321" s="1">
        <v>319.0</v>
      </c>
      <c r="B321" s="3">
        <v>7.0</v>
      </c>
      <c r="C321" s="3" t="s">
        <v>462</v>
      </c>
      <c r="D321" s="3" t="str">
        <f t="shared" si="2"/>
        <v/>
      </c>
      <c r="E321" s="3">
        <f t="shared" si="1"/>
        <v>5</v>
      </c>
      <c r="F321" s="3" t="str">
        <f>IFERROR(__xludf.DUMMYFUNCTION("GOOGLETRANSLATE(C321,""auto"",""en"")"),"thief")</f>
        <v>thief</v>
      </c>
    </row>
    <row r="322" ht="15.75" customHeight="1">
      <c r="A322" s="1">
        <v>320.0</v>
      </c>
      <c r="B322" s="3">
        <v>11.0</v>
      </c>
      <c r="C322" s="3" t="s">
        <v>463</v>
      </c>
      <c r="D322" s="3" t="str">
        <f t="shared" si="2"/>
        <v/>
      </c>
      <c r="E322" s="3">
        <f t="shared" si="1"/>
        <v>5</v>
      </c>
      <c r="F322" s="2" t="s">
        <v>464</v>
      </c>
    </row>
    <row r="323" ht="15.75" customHeight="1">
      <c r="A323" s="1">
        <v>321.0</v>
      </c>
      <c r="B323" s="3">
        <v>7.0</v>
      </c>
      <c r="C323" s="3" t="s">
        <v>465</v>
      </c>
      <c r="D323" s="3" t="str">
        <f t="shared" si="2"/>
        <v/>
      </c>
      <c r="E323" s="3">
        <f t="shared" si="1"/>
        <v>7</v>
      </c>
      <c r="F323" s="3" t="str">
        <f>IFERROR(__xludf.DUMMYFUNCTION("GOOGLETRANSLATE(C323,""auto"",""en"")"),"Priests")</f>
        <v>Priests</v>
      </c>
    </row>
    <row r="324" ht="15.75" customHeight="1">
      <c r="A324" s="1">
        <v>322.0</v>
      </c>
      <c r="B324" s="3">
        <v>11.0</v>
      </c>
      <c r="C324" s="3" t="s">
        <v>466</v>
      </c>
      <c r="D324" s="3" t="str">
        <f t="shared" si="2"/>
        <v/>
      </c>
      <c r="E324" s="3">
        <f t="shared" si="1"/>
        <v>8</v>
      </c>
      <c r="F324" s="3" t="str">
        <f>IFERROR(__xludf.DUMMYFUNCTION("GOOGLETRANSLATE(C324,""auto"",""en"")"),"werewolf")</f>
        <v>werewolf</v>
      </c>
    </row>
    <row r="325" ht="15.75" customHeight="1">
      <c r="A325" s="1">
        <v>323.0</v>
      </c>
      <c r="B325" s="3">
        <v>7.0</v>
      </c>
      <c r="C325" s="3" t="s">
        <v>467</v>
      </c>
      <c r="D325" s="3" t="str">
        <f t="shared" si="2"/>
        <v/>
      </c>
      <c r="E325" s="3">
        <f t="shared" si="1"/>
        <v>6</v>
      </c>
      <c r="F325" s="3" t="str">
        <f>IFERROR(__xludf.DUMMYFUNCTION("GOOGLETRANSLATE(C325,""auto"",""en"")"),"Wizard")</f>
        <v>Wizard</v>
      </c>
    </row>
    <row r="326" ht="15.75" customHeight="1">
      <c r="A326" s="1">
        <v>324.0</v>
      </c>
      <c r="B326" s="3">
        <v>7.0</v>
      </c>
      <c r="C326" s="3" t="s">
        <v>468</v>
      </c>
      <c r="D326" s="3" t="str">
        <f t="shared" si="2"/>
        <v/>
      </c>
      <c r="E326" s="3">
        <f t="shared" si="1"/>
        <v>7</v>
      </c>
      <c r="F326" s="3" t="str">
        <f>IFERROR(__xludf.DUMMYFUNCTION("GOOGLETRANSLATE(C326,""auto"",""en"")"),"Warrior")</f>
        <v>Warrior</v>
      </c>
    </row>
    <row r="327" ht="15.75" customHeight="1">
      <c r="A327" s="1">
        <v>325.0</v>
      </c>
      <c r="B327" s="3">
        <v>11.0</v>
      </c>
      <c r="C327" s="3" t="s">
        <v>469</v>
      </c>
      <c r="D327" s="3" t="str">
        <f t="shared" si="2"/>
        <v/>
      </c>
      <c r="E327" s="3">
        <f t="shared" si="1"/>
        <v>6</v>
      </c>
      <c r="F327" s="2" t="s">
        <v>470</v>
      </c>
    </row>
    <row r="328" ht="15.75" customHeight="1">
      <c r="A328" s="1">
        <v>326.0</v>
      </c>
      <c r="B328" s="3">
        <v>15.0</v>
      </c>
      <c r="C328" s="3" t="s">
        <v>471</v>
      </c>
      <c r="D328" s="3" t="str">
        <f t="shared" si="2"/>
        <v/>
      </c>
      <c r="E328" s="3">
        <f t="shared" si="1"/>
        <v>12</v>
      </c>
      <c r="F328" s="2" t="s">
        <v>472</v>
      </c>
    </row>
    <row r="329" ht="15.75" customHeight="1">
      <c r="A329" s="1">
        <v>327.0</v>
      </c>
      <c r="B329" s="3">
        <v>15.0</v>
      </c>
      <c r="C329" s="3" t="s">
        <v>473</v>
      </c>
      <c r="D329" s="3" t="str">
        <f t="shared" si="2"/>
        <v/>
      </c>
      <c r="E329" s="3">
        <f t="shared" si="1"/>
        <v>10</v>
      </c>
      <c r="F329" s="2" t="s">
        <v>474</v>
      </c>
    </row>
    <row r="330" ht="15.75" customHeight="1">
      <c r="A330" s="1">
        <v>328.0</v>
      </c>
      <c r="B330" s="3">
        <v>11.0</v>
      </c>
      <c r="C330" s="3" t="s">
        <v>475</v>
      </c>
      <c r="D330" s="3" t="str">
        <f t="shared" si="2"/>
        <v/>
      </c>
      <c r="E330" s="3">
        <f t="shared" si="1"/>
        <v>7</v>
      </c>
      <c r="F330" s="3" t="str">
        <f>IFERROR(__xludf.DUMMYFUNCTION("GOOGLETRANSLATE(C330,""auto"",""en"")"),"No link")</f>
        <v>No link</v>
      </c>
    </row>
    <row r="331" ht="15.75" customHeight="1">
      <c r="A331" s="1">
        <v>329.0</v>
      </c>
      <c r="B331" s="3">
        <v>15.0</v>
      </c>
      <c r="C331" s="3" t="s">
        <v>476</v>
      </c>
      <c r="D331" s="3" t="str">
        <f t="shared" si="2"/>
        <v/>
      </c>
      <c r="E331" s="3">
        <f t="shared" si="1"/>
        <v>6</v>
      </c>
      <c r="F331" s="3" t="str">
        <f>IFERROR(__xludf.DUMMYFUNCTION("GOOGLETRANSLATE(C331,""auto"",""en"")"),"Boss 3")</f>
        <v>Boss 3</v>
      </c>
    </row>
    <row r="332" ht="15.75" customHeight="1">
      <c r="A332" s="1">
        <v>330.0</v>
      </c>
      <c r="B332" s="3">
        <v>15.0</v>
      </c>
      <c r="C332" s="3" t="s">
        <v>477</v>
      </c>
      <c r="D332" s="3" t="str">
        <f t="shared" si="2"/>
        <v/>
      </c>
      <c r="E332" s="3">
        <f t="shared" si="1"/>
        <v>6</v>
      </c>
      <c r="F332" s="3" t="str">
        <f>IFERROR(__xludf.DUMMYFUNCTION("GOOGLETRANSLATE(C332,""auto"",""en"")"),"Boss 2")</f>
        <v>Boss 2</v>
      </c>
    </row>
    <row r="333" ht="15.75" customHeight="1">
      <c r="A333" s="1">
        <v>331.0</v>
      </c>
      <c r="B333" s="3">
        <v>15.0</v>
      </c>
      <c r="C333" s="3" t="s">
        <v>478</v>
      </c>
      <c r="D333" s="3" t="str">
        <f t="shared" si="2"/>
        <v/>
      </c>
      <c r="E333" s="3">
        <f t="shared" si="1"/>
        <v>6</v>
      </c>
      <c r="F333" s="3" t="str">
        <f>IFERROR(__xludf.DUMMYFUNCTION("GOOGLETRANSLATE(C333,""auto"",""en"")"),"Boss 1")</f>
        <v>Boss 1</v>
      </c>
    </row>
    <row r="334" ht="15.75" customHeight="1">
      <c r="A334" s="1">
        <v>332.0</v>
      </c>
      <c r="B334" s="3">
        <v>19.0</v>
      </c>
      <c r="C334" s="3" t="s">
        <v>479</v>
      </c>
      <c r="D334" s="3" t="str">
        <f t="shared" si="2"/>
        <v/>
      </c>
      <c r="E334" s="3">
        <f t="shared" si="1"/>
        <v>15</v>
      </c>
      <c r="F334" s="3" t="str">
        <f>IFERROR(__xludf.DUMMYFUNCTION("GOOGLETRANSLATE(C334,""auto"",""en"")"),"Semibos 3 stage")</f>
        <v>Semibos 3 stage</v>
      </c>
    </row>
    <row r="335" ht="15.75" customHeight="1">
      <c r="A335" s="1">
        <v>333.0</v>
      </c>
      <c r="B335" s="3">
        <v>19.0</v>
      </c>
      <c r="C335" s="3" t="s">
        <v>480</v>
      </c>
      <c r="D335" s="3" t="str">
        <f t="shared" si="2"/>
        <v/>
      </c>
      <c r="E335" s="3">
        <f t="shared" si="1"/>
        <v>14</v>
      </c>
      <c r="F335" s="3" t="str">
        <f>IFERROR(__xludf.DUMMYFUNCTION("GOOGLETRANSLATE(C335,""auto"",""en"")"),"Semibos Step 2")</f>
        <v>Semibos Step 2</v>
      </c>
    </row>
    <row r="336" ht="15.75" customHeight="1">
      <c r="A336" s="1">
        <v>334.0</v>
      </c>
      <c r="B336" s="3">
        <v>19.0</v>
      </c>
      <c r="C336" s="3" t="s">
        <v>481</v>
      </c>
      <c r="D336" s="3" t="str">
        <f t="shared" si="2"/>
        <v/>
      </c>
      <c r="E336" s="3">
        <f t="shared" si="1"/>
        <v>15</v>
      </c>
      <c r="F336" s="3" t="str">
        <f>IFERROR(__xludf.DUMMYFUNCTION("GOOGLETRANSLATE(C336,""auto"",""en"")"),"Semibos 1 stage")</f>
        <v>Semibos 1 stage</v>
      </c>
    </row>
    <row r="337" ht="15.75" customHeight="1">
      <c r="A337" s="1">
        <v>335.0</v>
      </c>
      <c r="B337" s="3">
        <v>15.0</v>
      </c>
      <c r="C337" s="3" t="s">
        <v>482</v>
      </c>
      <c r="D337" s="3" t="str">
        <f t="shared" si="2"/>
        <v/>
      </c>
      <c r="E337" s="3">
        <f t="shared" si="1"/>
        <v>14</v>
      </c>
      <c r="F337" s="3" t="str">
        <f>IFERROR(__xludf.DUMMYFUNCTION("GOOGLETRANSLATE(C337,""auto"",""en"")"),"General Step 4")</f>
        <v>General Step 4</v>
      </c>
    </row>
    <row r="338" ht="15.75" customHeight="1">
      <c r="A338" s="1">
        <v>336.0</v>
      </c>
      <c r="B338" s="3">
        <v>15.0</v>
      </c>
      <c r="C338" s="3" t="s">
        <v>483</v>
      </c>
      <c r="D338" s="3" t="str">
        <f t="shared" si="2"/>
        <v/>
      </c>
      <c r="E338" s="3">
        <f t="shared" si="1"/>
        <v>13</v>
      </c>
      <c r="F338" s="2" t="s">
        <v>484</v>
      </c>
    </row>
    <row r="339" ht="15.75" customHeight="1">
      <c r="A339" s="1">
        <v>337.0</v>
      </c>
      <c r="B339" s="3">
        <v>15.0</v>
      </c>
      <c r="C339" s="3" t="s">
        <v>485</v>
      </c>
      <c r="D339" s="3" t="str">
        <f t="shared" si="2"/>
        <v/>
      </c>
      <c r="E339" s="3">
        <f t="shared" si="1"/>
        <v>13</v>
      </c>
      <c r="F339" s="2" t="s">
        <v>486</v>
      </c>
    </row>
    <row r="340" ht="15.75" customHeight="1">
      <c r="A340" s="1">
        <v>338.0</v>
      </c>
      <c r="B340" s="3">
        <v>15.0</v>
      </c>
      <c r="C340" s="3" t="s">
        <v>487</v>
      </c>
      <c r="D340" s="3" t="str">
        <f t="shared" si="2"/>
        <v/>
      </c>
      <c r="E340" s="3">
        <f t="shared" si="1"/>
        <v>14</v>
      </c>
      <c r="F340" s="3" t="str">
        <f>IFERROR(__xludf.DUMMYFUNCTION("GOOGLETRANSLATE(C340,""auto"",""en"")"),"General Step 1")</f>
        <v>General Step 1</v>
      </c>
    </row>
    <row r="341" ht="15.75" customHeight="1">
      <c r="A341" s="1">
        <v>339.0</v>
      </c>
      <c r="B341" s="3">
        <v>51.0</v>
      </c>
      <c r="C341" s="3" t="s">
        <v>488</v>
      </c>
      <c r="D341" s="3" t="str">
        <f t="shared" si="2"/>
        <v/>
      </c>
      <c r="E341" s="3">
        <f t="shared" si="1"/>
        <v>37</v>
      </c>
      <c r="F341" s="2" t="s">
        <v>489</v>
      </c>
    </row>
    <row r="342" ht="15.75" customHeight="1">
      <c r="A342" s="1">
        <v>340.0</v>
      </c>
      <c r="B342" s="3">
        <v>39.0</v>
      </c>
      <c r="C342" s="3" t="s">
        <v>490</v>
      </c>
      <c r="D342" s="3" t="str">
        <f t="shared" si="2"/>
        <v/>
      </c>
      <c r="E342" s="3">
        <f t="shared" si="1"/>
        <v>36</v>
      </c>
      <c r="F342" s="2" t="s">
        <v>491</v>
      </c>
    </row>
    <row r="343" ht="15.75" customHeight="1">
      <c r="A343" s="1">
        <v>341.0</v>
      </c>
      <c r="B343" s="3">
        <v>51.0</v>
      </c>
      <c r="C343" s="3" t="s">
        <v>492</v>
      </c>
      <c r="D343" s="3" t="str">
        <f t="shared" si="2"/>
        <v/>
      </c>
      <c r="E343" s="3">
        <f t="shared" si="1"/>
        <v>38</v>
      </c>
      <c r="F343" s="3" t="str">
        <f>IFERROR(__xludf.DUMMYFUNCTION("GOOGLETRANSLATE(C343,""auto"",""en"")"),"Help if a passive/someone is attacked.")</f>
        <v>Help if a passive/someone is attacked.</v>
      </c>
    </row>
    <row r="344" ht="15.75" customHeight="1">
      <c r="A344" s="1">
        <v>342.0</v>
      </c>
      <c r="B344" s="3">
        <v>39.0</v>
      </c>
      <c r="C344" s="3" t="s">
        <v>493</v>
      </c>
      <c r="D344" s="3" t="str">
        <f t="shared" si="2"/>
        <v/>
      </c>
      <c r="E344" s="3">
        <f t="shared" si="1"/>
        <v>28</v>
      </c>
      <c r="F344" s="2" t="s">
        <v>494</v>
      </c>
    </row>
    <row r="345" ht="15.75" customHeight="1">
      <c r="A345" s="1">
        <v>343.0</v>
      </c>
      <c r="B345" s="3">
        <v>955.0</v>
      </c>
      <c r="C345" s="3" t="s">
        <v>495</v>
      </c>
      <c r="D345" s="3" t="str">
        <f t="shared" si="2"/>
        <v/>
      </c>
      <c r="E345" s="3">
        <f t="shared" si="1"/>
        <v>649</v>
      </c>
      <c r="F345" s="3" t="str">
        <f>IFERROR(__xludf.DUMMYFUNCTION("GOOGLETRANSLATE(C345,""auto"",""en"")"),"Level 1 ~ 1000
Experience 0 ~ 4294967295
10 ~ 10000 health
Power Gauge 1 ~ 5000
Strength 5 ~ 1000
Agility 5 ~ 1000
Health 5 ~ 1000
Wisdom 5 ~ 1000
Knowledge 5 ~ 1000
Charisma 5 ~ 1000
Luck 5 ~ 1000
Attack 1 ~ 50000
Defense 1 ~ 50000
5% ~ 95% accuracy
"&amp;"Evasion rate 5% ~ 95%
Block rate 0% ~ 95%
Critical hit 0% ~ 95%
0% ~ 100% of fire resistance
Water resistance 0% ~ 100%
Wind resistance 0% ~ 100%
Earth resistance 0% ~ 100%
Light resistance 0% ~ 100%
Dark resistance 0% ~ 100%
Paralysis correction 0% ~ 1"&amp;"00%
Addiction correction 0% ~ 100%
0% to 100% of freezing correction
Mobile speed correction 10%to 200%
Attack speed correction 10%to 200%
")</f>
        <v>Level 1 ~ 1000
Experience 0 ~ 4294967295
10 ~ 10000 health
Power Gauge 1 ~ 5000
Strength 5 ~ 1000
Agility 5 ~ 1000
Health 5 ~ 1000
Wisdom 5 ~ 1000
Knowledge 5 ~ 1000
Charisma 5 ~ 1000
Luck 5 ~ 1000
Attack 1 ~ 50000
Defense 1 ~ 50000
5% ~ 95% accuracy
Evasion rate 5% ~ 95%
Block rate 0% ~ 95%
Critical hit 0% ~ 95%
0% ~ 100% of fire resistance
Water resistance 0% ~ 100%
Wind resistance 0% ~ 100%
Earth resistance 0% ~ 100%
Light resistance 0% ~ 100%
Dark resistance 0% ~ 100%
Paralysis correction 0% ~ 100%
Addiction correction 0% ~ 100%
0% to 100% of freezing correction
Mobile speed correction 10%to 200%
Attack speed correction 10%to 200%
</v>
      </c>
    </row>
    <row r="346" ht="15.75" customHeight="1">
      <c r="A346" s="1">
        <v>344.0</v>
      </c>
      <c r="B346" s="3">
        <v>47.0</v>
      </c>
      <c r="C346" s="3" t="s">
        <v>496</v>
      </c>
      <c r="D346" s="3" t="str">
        <f t="shared" si="2"/>
        <v/>
      </c>
      <c r="E346" s="3">
        <f t="shared" si="1"/>
        <v>27</v>
      </c>
      <c r="F346" s="2" t="s">
        <v>497</v>
      </c>
    </row>
    <row r="347" ht="15.75" customHeight="1">
      <c r="A347" s="1">
        <v>345.0</v>
      </c>
      <c r="B347" s="3">
        <v>27.0</v>
      </c>
      <c r="C347" s="3" t="s">
        <v>498</v>
      </c>
      <c r="D347" s="3" t="str">
        <f t="shared" si="2"/>
        <v/>
      </c>
      <c r="E347" s="3">
        <f t="shared" si="1"/>
        <v>23</v>
      </c>
      <c r="F347" s="3" t="str">
        <f>IFERROR(__xludf.DUMMYFUNCTION("GOOGLETRANSLATE(C347,""auto"",""en"")"),"Paste the selected area")</f>
        <v>Paste the selected area</v>
      </c>
    </row>
    <row r="348" ht="15.75" customHeight="1">
      <c r="A348" s="1">
        <v>346.0</v>
      </c>
      <c r="B348" s="3">
        <v>19.0</v>
      </c>
      <c r="C348" s="3" t="s">
        <v>499</v>
      </c>
      <c r="D348" s="3" t="str">
        <f t="shared" si="2"/>
        <v/>
      </c>
      <c r="E348" s="3">
        <f t="shared" si="1"/>
        <v>9</v>
      </c>
      <c r="F348" s="2" t="s">
        <v>500</v>
      </c>
    </row>
    <row r="349" ht="15.75" customHeight="1">
      <c r="A349" s="1">
        <v>347.0</v>
      </c>
      <c r="B349" s="3">
        <v>39.0</v>
      </c>
      <c r="C349" s="3" t="s">
        <v>501</v>
      </c>
      <c r="D349" s="3" t="str">
        <f t="shared" si="2"/>
        <v/>
      </c>
      <c r="E349" s="3">
        <f t="shared" si="1"/>
        <v>30</v>
      </c>
      <c r="F349" s="2" t="s">
        <v>502</v>
      </c>
    </row>
    <row r="350" ht="15.75" customHeight="1">
      <c r="A350" s="1">
        <v>348.0</v>
      </c>
      <c r="B350" s="3">
        <v>63.0</v>
      </c>
      <c r="C350" s="3" t="s">
        <v>503</v>
      </c>
      <c r="D350" s="3" t="str">
        <f t="shared" si="2"/>
        <v/>
      </c>
      <c r="E350" s="3">
        <f t="shared" si="1"/>
        <v>55</v>
      </c>
      <c r="F350" s="3" t="str">
        <f>IFERROR(__xludf.DUMMYFUNCTION("GOOGLETRANSLATE(C350,""auto"",""en"")"),"This item is an item that does not overlap more than D.")</f>
        <v>This item is an item that does not overlap more than D.</v>
      </c>
    </row>
    <row r="351" ht="15.75" customHeight="1">
      <c r="A351" s="1">
        <v>349.0</v>
      </c>
      <c r="B351" s="3">
        <v>51.0</v>
      </c>
      <c r="C351" s="3" t="s">
        <v>504</v>
      </c>
      <c r="D351" s="3" t="str">
        <f t="shared" si="2"/>
        <v/>
      </c>
      <c r="E351" s="3">
        <f t="shared" si="1"/>
        <v>34</v>
      </c>
      <c r="F351" s="3" t="str">
        <f>IFERROR(__xludf.DUMMYFUNCTION("GOOGLETRANSLATE(C351,""auto"",""en"")"),"There was a problem with the work.")</f>
        <v>There was a problem with the work.</v>
      </c>
    </row>
    <row r="352" ht="15.75" customHeight="1">
      <c r="A352" s="1">
        <v>350.0</v>
      </c>
      <c r="B352" s="3">
        <v>91.0</v>
      </c>
      <c r="C352" s="3" t="s">
        <v>505</v>
      </c>
      <c r="D352" s="3" t="str">
        <f t="shared" si="2"/>
        <v/>
      </c>
      <c r="E352" s="3">
        <f t="shared" si="1"/>
        <v>52</v>
      </c>
      <c r="F352" s="4" t="s">
        <v>506</v>
      </c>
    </row>
    <row r="353" ht="15.75" customHeight="1">
      <c r="A353" s="1">
        <v>351.0</v>
      </c>
      <c r="B353" s="3">
        <v>39.0</v>
      </c>
      <c r="C353" s="3" t="s">
        <v>507</v>
      </c>
      <c r="D353" s="3" t="str">
        <f t="shared" si="2"/>
        <v/>
      </c>
      <c r="E353" s="3">
        <f t="shared" si="1"/>
        <v>29</v>
      </c>
      <c r="F353" s="2" t="s">
        <v>508</v>
      </c>
    </row>
    <row r="354" ht="15.75" customHeight="1">
      <c r="A354" s="1">
        <v>352.0</v>
      </c>
      <c r="B354" s="3">
        <v>39.0</v>
      </c>
      <c r="C354" s="3" t="s">
        <v>509</v>
      </c>
      <c r="D354" s="3" t="str">
        <f t="shared" si="2"/>
        <v/>
      </c>
      <c r="E354" s="3">
        <f t="shared" si="1"/>
        <v>28</v>
      </c>
      <c r="F354" s="2" t="s">
        <v>510</v>
      </c>
    </row>
    <row r="355" ht="15.75" customHeight="1">
      <c r="A355" s="1">
        <v>353.0</v>
      </c>
      <c r="B355" s="3">
        <v>15.0</v>
      </c>
      <c r="C355" s="3" t="s">
        <v>511</v>
      </c>
      <c r="D355" s="3" t="str">
        <f t="shared" si="2"/>
        <v/>
      </c>
      <c r="E355" s="3">
        <f t="shared" si="1"/>
        <v>14</v>
      </c>
      <c r="F355" s="3" t="str">
        <f>IFERROR(__xludf.DUMMYFUNCTION("GOOGLETRANSLATE(C355,""auto"",""en"")"),"Event settings")</f>
        <v>Event settings</v>
      </c>
    </row>
    <row r="356" ht="15.75" customHeight="1">
      <c r="A356" s="1">
        <v>354.0</v>
      </c>
      <c r="B356" s="3">
        <v>7.0</v>
      </c>
      <c r="C356" s="3" t="s">
        <v>512</v>
      </c>
      <c r="D356" s="3" t="str">
        <f t="shared" si="2"/>
        <v/>
      </c>
      <c r="E356" s="3">
        <f t="shared" si="1"/>
        <v>5</v>
      </c>
      <c r="F356" s="3" t="str">
        <f>IFERROR(__xludf.DUMMYFUNCTION("GOOGLETRANSLATE(C356,""auto"",""en"")"),"party")</f>
        <v>party</v>
      </c>
    </row>
    <row r="357" ht="15.75" customHeight="1">
      <c r="A357" s="1">
        <v>355.0</v>
      </c>
      <c r="B357" s="3">
        <v>11.0</v>
      </c>
      <c r="C357" s="3" t="s">
        <v>513</v>
      </c>
      <c r="D357" s="3" t="str">
        <f t="shared" si="2"/>
        <v/>
      </c>
      <c r="E357" s="3">
        <f t="shared" si="1"/>
        <v>7</v>
      </c>
      <c r="F357" s="3" t="str">
        <f>IFERROR(__xludf.DUMMYFUNCTION("GOOGLETRANSLATE(C357,""auto"",""en"")"),"Floorer")</f>
        <v>Floorer</v>
      </c>
    </row>
    <row r="358" ht="15.75" customHeight="1">
      <c r="A358" s="1">
        <v>356.0</v>
      </c>
      <c r="B358" s="3">
        <v>35.0</v>
      </c>
      <c r="C358" s="3" t="s">
        <v>514</v>
      </c>
      <c r="D358" s="3" t="str">
        <f t="shared" si="2"/>
        <v/>
      </c>
      <c r="E358" s="3">
        <f t="shared" si="1"/>
        <v>26</v>
      </c>
      <c r="F358" s="3" t="str">
        <f>IFERROR(__xludf.DUMMYFUNCTION("GOOGLETRANSLATE(C358,""auto"",""en"")"),"Remove the selected event.")</f>
        <v>Remove the selected event.</v>
      </c>
    </row>
    <row r="359" ht="15.75" customHeight="1">
      <c r="A359" s="1">
        <v>357.0</v>
      </c>
      <c r="B359" s="3">
        <v>15.0</v>
      </c>
      <c r="C359" s="3" t="s">
        <v>515</v>
      </c>
      <c r="D359" s="3" t="str">
        <f t="shared" si="2"/>
        <v/>
      </c>
      <c r="E359" s="3">
        <f t="shared" si="1"/>
        <v>13</v>
      </c>
      <c r="F359" s="2" t="s">
        <v>516</v>
      </c>
    </row>
    <row r="360" ht="15.75" customHeight="1">
      <c r="A360" s="1">
        <v>358.0</v>
      </c>
      <c r="B360" s="3">
        <v>15.0</v>
      </c>
      <c r="C360" s="3" t="s">
        <v>517</v>
      </c>
      <c r="D360" s="3" t="str">
        <f t="shared" si="2"/>
        <v/>
      </c>
      <c r="E360" s="3">
        <f t="shared" si="1"/>
        <v>10</v>
      </c>
      <c r="F360" s="2" t="s">
        <v>518</v>
      </c>
    </row>
    <row r="361" ht="15.75" customHeight="1">
      <c r="A361" s="1">
        <v>359.0</v>
      </c>
      <c r="B361" s="3">
        <v>43.0</v>
      </c>
      <c r="C361" s="3" t="s">
        <v>519</v>
      </c>
      <c r="D361" s="3" t="str">
        <f t="shared" si="2"/>
        <v/>
      </c>
      <c r="E361" s="3">
        <f t="shared" si="1"/>
        <v>40</v>
      </c>
      <c r="F361" s="3" t="str">
        <f>IFERROR(__xludf.DUMMYFUNCTION("GOOGLETRANSLATE(C361,""auto"",""en"")"),"Remove shadows to selected fixed objects")</f>
        <v>Remove shadows to selected fixed objects</v>
      </c>
    </row>
    <row r="362" ht="15.75" customHeight="1">
      <c r="A362" s="1">
        <v>360.0</v>
      </c>
      <c r="B362" s="3">
        <v>43.0</v>
      </c>
      <c r="C362" s="3" t="s">
        <v>520</v>
      </c>
      <c r="D362" s="3" t="str">
        <f t="shared" si="2"/>
        <v/>
      </c>
      <c r="E362" s="3">
        <f t="shared" si="1"/>
        <v>41</v>
      </c>
      <c r="F362" s="3" t="str">
        <f>IFERROR(__xludf.DUMMYFUNCTION("GOOGLETRANSLATE(C362,""auto"",""en"")"),"Shadow setting for selected fixed objects")</f>
        <v>Shadow setting for selected fixed objects</v>
      </c>
    </row>
    <row r="363" ht="15.75" customHeight="1">
      <c r="A363" s="1">
        <v>361.0</v>
      </c>
      <c r="B363" s="3">
        <v>27.0</v>
      </c>
      <c r="C363" s="3" t="s">
        <v>521</v>
      </c>
      <c r="D363" s="3" t="str">
        <f t="shared" si="2"/>
        <v/>
      </c>
      <c r="E363" s="3">
        <f t="shared" si="1"/>
        <v>27</v>
      </c>
      <c r="F363" s="3" t="str">
        <f>IFERROR(__xludf.DUMMYFUNCTION("GOOGLETRANSLATE(C363,""auto"",""en"")"),"There is no connected area.")</f>
        <v>There is no connected area.</v>
      </c>
    </row>
    <row r="364" ht="15.75" customHeight="1">
      <c r="A364" s="1">
        <v>362.0</v>
      </c>
      <c r="B364" s="3">
        <v>35.0</v>
      </c>
      <c r="C364" s="3" t="s">
        <v>522</v>
      </c>
      <c r="D364" s="3" t="str">
        <f t="shared" si="2"/>
        <v/>
      </c>
      <c r="E364" s="3">
        <f t="shared" si="1"/>
        <v>27</v>
      </c>
      <c r="F364" s="3" t="str">
        <f>IFERROR(__xludf.DUMMYFUNCTION("GOOGLETRANSLATE(C364,""auto"",""en"")"),"The transfer area is wrong.")</f>
        <v>The transfer area is wrong.</v>
      </c>
    </row>
    <row r="365" ht="15.75" customHeight="1">
      <c r="A365" s="1">
        <v>363.0</v>
      </c>
      <c r="B365" s="3">
        <v>11.0</v>
      </c>
      <c r="C365" s="3" t="s">
        <v>523</v>
      </c>
      <c r="D365" s="3" t="str">
        <f t="shared" si="2"/>
        <v/>
      </c>
      <c r="E365" s="3">
        <f t="shared" si="1"/>
        <v>9</v>
      </c>
      <c r="F365" s="3" t="str">
        <f>IFERROR(__xludf.DUMMYFUNCTION("GOOGLETRANSLATE(C365,""auto"",""en"")"),"Store NPC")</f>
        <v>Store NPC</v>
      </c>
    </row>
    <row r="366" ht="15.75" customHeight="1">
      <c r="A366" s="1">
        <v>364.0</v>
      </c>
      <c r="B366" s="3">
        <v>11.0</v>
      </c>
      <c r="C366" s="3" t="s">
        <v>524</v>
      </c>
      <c r="D366" s="3" t="str">
        <f t="shared" si="2"/>
        <v/>
      </c>
      <c r="E366" s="3">
        <f t="shared" si="1"/>
        <v>8</v>
      </c>
      <c r="F366" s="3" t="str">
        <f>IFERROR(__xludf.DUMMYFUNCTION("GOOGLETRANSLATE(C366,""auto"",""en"")"),"Dialogue")</f>
        <v>Dialogue</v>
      </c>
    </row>
    <row r="367" ht="15.75" customHeight="1">
      <c r="A367" s="1">
        <v>365.0</v>
      </c>
      <c r="B367" s="3">
        <v>67.0</v>
      </c>
      <c r="C367" s="3" t="s">
        <v>525</v>
      </c>
      <c r="D367" s="3" t="str">
        <f t="shared" si="2"/>
        <v/>
      </c>
      <c r="E367" s="3">
        <f t="shared" si="1"/>
        <v>64</v>
      </c>
      <c r="F367" s="2" t="s">
        <v>526</v>
      </c>
    </row>
    <row r="368" ht="15.75" customHeight="1">
      <c r="A368" s="1">
        <v>366.0</v>
      </c>
      <c r="B368" s="3">
        <v>23.0</v>
      </c>
      <c r="C368" s="3" t="s">
        <v>527</v>
      </c>
      <c r="D368" s="3" t="str">
        <f t="shared" si="2"/>
        <v/>
      </c>
      <c r="E368" s="3">
        <f t="shared" si="1"/>
        <v>22</v>
      </c>
      <c r="F368" s="3" t="str">
        <f>IFERROR(__xludf.DUMMYFUNCTION("GOOGLETRANSLATE(C368,""auto"",""en"")"),"Modification with '%s'")</f>
        <v>Modification with '%s'</v>
      </c>
    </row>
    <row r="369" ht="15.75" customHeight="1">
      <c r="A369" s="1">
        <v>367.0</v>
      </c>
      <c r="B369" s="3">
        <v>23.0</v>
      </c>
      <c r="C369" s="3" t="s">
        <v>528</v>
      </c>
      <c r="D369" s="3" t="str">
        <f t="shared" si="2"/>
        <v/>
      </c>
      <c r="E369" s="3">
        <f t="shared" si="1"/>
        <v>22</v>
      </c>
      <c r="F369" s="2" t="s">
        <v>529</v>
      </c>
    </row>
    <row r="370" ht="15.75" customHeight="1">
      <c r="A370" s="1">
        <v>368.0</v>
      </c>
      <c r="B370" s="3">
        <v>27.0</v>
      </c>
      <c r="C370" s="3" t="s">
        <v>530</v>
      </c>
      <c r="D370" s="3" t="str">
        <f t="shared" si="2"/>
        <v/>
      </c>
      <c r="E370" s="3">
        <f t="shared" si="1"/>
        <v>25</v>
      </c>
      <c r="F370" s="2" t="s">
        <v>531</v>
      </c>
    </row>
    <row r="371" ht="15.75" customHeight="1">
      <c r="A371" s="1">
        <v>369.0</v>
      </c>
      <c r="B371" s="3">
        <v>27.0</v>
      </c>
      <c r="C371" s="3" t="s">
        <v>532</v>
      </c>
      <c r="D371" s="3" t="str">
        <f t="shared" si="2"/>
        <v/>
      </c>
      <c r="E371" s="3">
        <f t="shared" si="1"/>
        <v>22</v>
      </c>
      <c r="F371" s="3" t="str">
        <f>IFERROR(__xludf.DUMMYFUNCTION("GOOGLETRANSLATE(C371,""auto"",""en"")"),"Add dialogue with '%s'")</f>
        <v>Add dialogue with '%s'</v>
      </c>
    </row>
    <row r="372" ht="15.75" customHeight="1">
      <c r="A372" s="1">
        <v>370.0</v>
      </c>
      <c r="B372" s="3">
        <v>39.0</v>
      </c>
      <c r="C372" s="3" t="s">
        <v>533</v>
      </c>
      <c r="D372" s="3" t="str">
        <f t="shared" si="2"/>
        <v/>
      </c>
      <c r="E372" s="3">
        <f t="shared" si="1"/>
        <v>34</v>
      </c>
      <c r="F372" s="2" t="s">
        <v>534</v>
      </c>
    </row>
    <row r="373" ht="15.75" customHeight="1">
      <c r="A373" s="1">
        <v>371.0</v>
      </c>
      <c r="B373" s="3">
        <v>39.0</v>
      </c>
      <c r="C373" s="3" t="s">
        <v>535</v>
      </c>
      <c r="D373" s="3" t="str">
        <f t="shared" si="2"/>
        <v/>
      </c>
      <c r="E373" s="3">
        <f t="shared" si="1"/>
        <v>38</v>
      </c>
      <c r="F373" s="2" t="s">
        <v>536</v>
      </c>
    </row>
    <row r="374" ht="15.75" customHeight="1">
      <c r="A374" s="1">
        <v>372.0</v>
      </c>
      <c r="B374" s="3">
        <v>15.0</v>
      </c>
      <c r="C374" s="3" t="s">
        <v>537</v>
      </c>
      <c r="D374" s="3" t="str">
        <f t="shared" si="2"/>
        <v/>
      </c>
      <c r="E374" s="3">
        <f t="shared" si="1"/>
        <v>12</v>
      </c>
      <c r="F374" s="4" t="s">
        <v>538</v>
      </c>
    </row>
    <row r="375" ht="15.75" customHeight="1">
      <c r="A375" s="1">
        <v>373.0</v>
      </c>
      <c r="B375" s="3">
        <v>75.0</v>
      </c>
      <c r="C375" s="3" t="s">
        <v>539</v>
      </c>
      <c r="D375" s="3" t="str">
        <f t="shared" si="2"/>
        <v/>
      </c>
      <c r="E375" s="3">
        <f t="shared" si="1"/>
        <v>59</v>
      </c>
      <c r="F375" s="3" t="str">
        <f>IFERROR(__xludf.DUMMYFUNCTION("GOOGLETRANSLATE(C375,""auto"",""en"")"),"The price is high. Please check with the price calculation.")</f>
        <v>The price is high. Please check with the price calculation.</v>
      </c>
    </row>
    <row r="376" ht="15.75" customHeight="1">
      <c r="A376" s="1">
        <v>374.0</v>
      </c>
      <c r="B376" s="3">
        <v>47.0</v>
      </c>
      <c r="C376" s="3" t="s">
        <v>540</v>
      </c>
      <c r="D376" s="3" t="str">
        <f t="shared" si="2"/>
        <v/>
      </c>
      <c r="E376" s="3">
        <f t="shared" si="1"/>
        <v>46</v>
      </c>
      <c r="F376" s="3" t="str">
        <f>IFERROR(__xludf.DUMMYFUNCTION("GOOGLETRANSLATE(C376,""auto"",""en"")"),"Would you like to remove the next prefix data?")</f>
        <v>Would you like to remove the next prefix data?</v>
      </c>
    </row>
    <row r="377" ht="15.75" customHeight="1">
      <c r="A377" s="1">
        <v>375.0</v>
      </c>
      <c r="B377" s="3">
        <v>7.0</v>
      </c>
      <c r="C377" s="3" t="s">
        <v>541</v>
      </c>
      <c r="D377" s="3" t="str">
        <f t="shared" si="2"/>
        <v/>
      </c>
      <c r="E377" s="3">
        <f t="shared" si="1"/>
        <v>5</v>
      </c>
      <c r="F377" s="3" t="str">
        <f>IFERROR(__xludf.DUMMYFUNCTION("GOOGLETRANSLATE(C377,""auto"",""en"")"),"every")</f>
        <v>every</v>
      </c>
    </row>
    <row r="378" ht="15.75" customHeight="1">
      <c r="A378" s="1">
        <v>376.0</v>
      </c>
      <c r="B378" s="3">
        <v>27.0</v>
      </c>
      <c r="C378" s="3" t="s">
        <v>542</v>
      </c>
      <c r="D378" s="3" t="str">
        <f t="shared" si="2"/>
        <v/>
      </c>
      <c r="E378" s="3">
        <f t="shared" si="1"/>
        <v>22</v>
      </c>
      <c r="F378" s="3" t="str">
        <f>IFERROR(__xludf.DUMMYFUNCTION("GOOGLETRANSLATE(C378,""auto"",""en"")"),"The prefix is ​​empty.")</f>
        <v>The prefix is ​​empty.</v>
      </c>
    </row>
    <row r="379" ht="15.75" customHeight="1">
      <c r="A379" s="1">
        <v>377.0</v>
      </c>
      <c r="B379" s="3">
        <v>43.0</v>
      </c>
      <c r="C379" s="3" t="s">
        <v>543</v>
      </c>
      <c r="D379" s="3" t="str">
        <f t="shared" si="2"/>
        <v/>
      </c>
      <c r="E379" s="3">
        <f t="shared" si="1"/>
        <v>29</v>
      </c>
      <c r="F379" s="2" t="s">
        <v>544</v>
      </c>
    </row>
    <row r="380" ht="15.75" customHeight="1">
      <c r="A380" s="1">
        <v>378.0</v>
      </c>
      <c r="B380" s="3">
        <v>31.0</v>
      </c>
      <c r="C380" s="3" t="s">
        <v>545</v>
      </c>
      <c r="D380" s="3" t="str">
        <f t="shared" si="2"/>
        <v/>
      </c>
      <c r="E380" s="3">
        <f t="shared" si="1"/>
        <v>29</v>
      </c>
      <c r="F380" s="2" t="s">
        <v>546</v>
      </c>
    </row>
    <row r="381" ht="15.75" customHeight="1">
      <c r="A381" s="1">
        <v>379.0</v>
      </c>
      <c r="B381" s="3">
        <v>47.0</v>
      </c>
      <c r="C381" s="3" t="s">
        <v>547</v>
      </c>
      <c r="D381" s="3" t="str">
        <f t="shared" si="2"/>
        <v/>
      </c>
      <c r="E381" s="3">
        <f t="shared" si="1"/>
        <v>44</v>
      </c>
      <c r="F381" s="3" t="str">
        <f>IFERROR(__xludf.DUMMYFUNCTION("GOOGLETRANSLATE(C381,""auto"",""en"")"),"Would you like to remove the next item data?")</f>
        <v>Would you like to remove the next item data?</v>
      </c>
    </row>
    <row r="382" ht="15.75" customHeight="1">
      <c r="A382" s="1">
        <v>380.0</v>
      </c>
      <c r="B382" s="3">
        <v>7.0</v>
      </c>
      <c r="C382" s="3" t="s">
        <v>548</v>
      </c>
      <c r="D382" s="3" t="str">
        <f t="shared" si="2"/>
        <v/>
      </c>
      <c r="E382" s="3">
        <f t="shared" si="1"/>
        <v>6</v>
      </c>
      <c r="F382" s="3" t="str">
        <f>IFERROR(__xludf.DUMMYFUNCTION("GOOGLETRANSLATE(C382,""auto"",""en"")"),"shadow")</f>
        <v>shadow</v>
      </c>
    </row>
    <row r="383" ht="15.75" customHeight="1">
      <c r="A383" s="1">
        <v>381.0</v>
      </c>
      <c r="B383" s="3">
        <v>75.0</v>
      </c>
      <c r="C383" s="3" t="s">
        <v>549</v>
      </c>
      <c r="D383" s="3" t="str">
        <f t="shared" si="2"/>
        <v/>
      </c>
      <c r="E383" s="3">
        <f t="shared" si="1"/>
        <v>63</v>
      </c>
      <c r="F383" s="3" t="str">
        <f>IFERROR(__xludf.DUMMYFUNCTION("GOOGLETRANSLATE(C383,""auto"",""en"")"),"There is a strange figure. Set the default or existing figures.")</f>
        <v>There is a strange figure. Set the default or existing figures.</v>
      </c>
    </row>
    <row r="384" ht="15.75" customHeight="1">
      <c r="A384" s="1">
        <v>382.0</v>
      </c>
      <c r="B384" s="3">
        <v>19.0</v>
      </c>
      <c r="C384" s="3" t="s">
        <v>550</v>
      </c>
      <c r="D384" s="3" t="str">
        <f t="shared" si="2"/>
        <v/>
      </c>
      <c r="E384" s="3">
        <f t="shared" si="1"/>
        <v>19</v>
      </c>
      <c r="F384" s="2" t="s">
        <v>551</v>
      </c>
    </row>
    <row r="385" ht="15.75" customHeight="1">
      <c r="A385" s="1">
        <v>383.0</v>
      </c>
      <c r="B385" s="3">
        <v>11.0</v>
      </c>
      <c r="C385" s="3" t="s">
        <v>552</v>
      </c>
      <c r="D385" s="3" t="str">
        <f t="shared" si="2"/>
        <v/>
      </c>
      <c r="E385" s="3">
        <f t="shared" si="1"/>
        <v>4</v>
      </c>
      <c r="F385" s="3" t="str">
        <f>IFERROR(__xludf.DUMMYFUNCTION("GOOGLETRANSLATE(C385,""auto"",""en"")"),"Area")</f>
        <v>Area</v>
      </c>
    </row>
    <row r="386" ht="15.75" customHeight="1">
      <c r="A386" s="1">
        <v>384.0</v>
      </c>
      <c r="B386" s="3">
        <v>15.0</v>
      </c>
      <c r="C386" s="3" t="s">
        <v>553</v>
      </c>
      <c r="D386" s="3" t="str">
        <f t="shared" si="2"/>
        <v/>
      </c>
      <c r="E386" s="3">
        <f t="shared" si="1"/>
        <v>15</v>
      </c>
      <c r="F386" s="3" t="str">
        <f>IFERROR(__xludf.DUMMYFUNCTION("GOOGLETRANSLATE(C386,""auto"",""en"")"),"Set as a factor")</f>
        <v>Set as a factor</v>
      </c>
    </row>
    <row r="387" ht="15.75" customHeight="1">
      <c r="A387" s="1">
        <v>385.0</v>
      </c>
      <c r="B387" s="3">
        <v>15.0</v>
      </c>
      <c r="C387" s="3" t="s">
        <v>554</v>
      </c>
      <c r="D387" s="3" t="str">
        <f t="shared" si="2"/>
        <v/>
      </c>
      <c r="E387" s="3">
        <f t="shared" si="1"/>
        <v>15</v>
      </c>
      <c r="F387" s="3" t="str">
        <f>IFERROR(__xludf.DUMMYFUNCTION("GOOGLETRANSLATE(C387,""auto"",""en"")"),"Set as a leader")</f>
        <v>Set as a leader</v>
      </c>
    </row>
    <row r="388" ht="15.75" customHeight="1">
      <c r="A388" s="1">
        <v>386.0</v>
      </c>
      <c r="B388" s="3">
        <v>15.0</v>
      </c>
      <c r="C388" s="3" t="s">
        <v>555</v>
      </c>
      <c r="D388" s="3" t="str">
        <f t="shared" si="2"/>
        <v/>
      </c>
      <c r="E388" s="3">
        <f t="shared" si="1"/>
        <v>7</v>
      </c>
      <c r="F388" s="3" t="str">
        <f>IFERROR(__xludf.DUMMYFUNCTION("GOOGLETRANSLATE(C388,""auto"",""en"")"),"_Inting")</f>
        <v>_Inting</v>
      </c>
    </row>
    <row r="389" ht="15.75" customHeight="1">
      <c r="A389" s="1">
        <v>387.0</v>
      </c>
      <c r="B389" s="3">
        <v>19.0</v>
      </c>
      <c r="C389" s="3" t="s">
        <v>556</v>
      </c>
      <c r="D389" s="3" t="str">
        <f t="shared" si="2"/>
        <v/>
      </c>
      <c r="E389" s="3">
        <f t="shared" si="1"/>
        <v>18</v>
      </c>
      <c r="F389" s="2" t="s">
        <v>557</v>
      </c>
    </row>
    <row r="390" ht="15.75" customHeight="1">
      <c r="A390" s="1">
        <v>388.0</v>
      </c>
      <c r="B390" s="3">
        <v>7.0</v>
      </c>
      <c r="C390" s="3" t="s">
        <v>558</v>
      </c>
      <c r="D390" s="3" t="str">
        <f t="shared" si="2"/>
        <v/>
      </c>
      <c r="E390" s="3">
        <f t="shared" si="1"/>
        <v>6</v>
      </c>
      <c r="F390" s="3" t="str">
        <f>IFERROR(__xludf.DUMMYFUNCTION("GOOGLETRANSLATE(C390,""auto"",""en"")"),"factor")</f>
        <v>factor</v>
      </c>
    </row>
    <row r="391" ht="15.75" customHeight="1">
      <c r="A391" s="1">
        <v>389.0</v>
      </c>
      <c r="B391" s="3">
        <v>7.0</v>
      </c>
      <c r="C391" s="3" t="s">
        <v>559</v>
      </c>
      <c r="D391" s="3" t="str">
        <f t="shared" si="2"/>
        <v/>
      </c>
      <c r="E391" s="3">
        <f t="shared" si="1"/>
        <v>6</v>
      </c>
      <c r="F391" s="3" t="str">
        <f>IFERROR(__xludf.DUMMYFUNCTION("GOOGLETRANSLATE(C391,""auto"",""en"")"),"leader")</f>
        <v>leader</v>
      </c>
    </row>
    <row r="392" ht="15.75" customHeight="1">
      <c r="A392" s="1">
        <v>390.0</v>
      </c>
      <c r="B392" s="3">
        <v>11.0</v>
      </c>
      <c r="C392" s="3" t="s">
        <v>560</v>
      </c>
      <c r="D392" s="3" t="str">
        <f t="shared" si="2"/>
        <v/>
      </c>
      <c r="E392" s="3">
        <f t="shared" si="1"/>
        <v>11</v>
      </c>
      <c r="F392" s="2" t="s">
        <v>561</v>
      </c>
    </row>
    <row r="393" ht="15.75" customHeight="1">
      <c r="A393" s="1">
        <v>391.0</v>
      </c>
      <c r="B393" s="3">
        <v>47.0</v>
      </c>
      <c r="C393" s="3" t="s">
        <v>562</v>
      </c>
      <c r="D393" s="3" t="str">
        <f t="shared" si="2"/>
        <v/>
      </c>
      <c r="E393" s="3">
        <f t="shared" si="1"/>
        <v>35</v>
      </c>
      <c r="F393" s="3" t="str">
        <f>IFERROR(__xludf.DUMMYFUNCTION("GOOGLETRANSLATE(C393,""auto"",""en"")"),"Too many monsters have been linked.")</f>
        <v>Too many monsters have been linked.</v>
      </c>
    </row>
    <row r="394" ht="15.75" customHeight="1">
      <c r="A394" s="1">
        <v>392.0</v>
      </c>
      <c r="B394" s="3">
        <v>11.0</v>
      </c>
      <c r="C394" s="3" t="s">
        <v>563</v>
      </c>
      <c r="D394" s="3" t="str">
        <f t="shared" si="2"/>
        <v/>
      </c>
      <c r="E394" s="3">
        <f t="shared" si="1"/>
        <v>10</v>
      </c>
      <c r="F394" s="2" t="s">
        <v>564</v>
      </c>
    </row>
    <row r="395" ht="15.75" customHeight="1">
      <c r="A395" s="1">
        <v>393.0</v>
      </c>
      <c r="B395" s="3">
        <v>7.0</v>
      </c>
      <c r="C395" s="3" t="s">
        <v>565</v>
      </c>
      <c r="D395" s="3" t="str">
        <f t="shared" si="2"/>
        <v/>
      </c>
      <c r="E395" s="3">
        <f t="shared" si="1"/>
        <v>4</v>
      </c>
      <c r="F395" s="3" t="str">
        <f>IFERROR(__xludf.DUMMYFUNCTION("GOOGLETRANSLATE(C395,""auto"",""en"")"),"link")</f>
        <v>link</v>
      </c>
    </row>
    <row r="396" ht="15.75" customHeight="1">
      <c r="A396" s="1">
        <v>394.0</v>
      </c>
      <c r="B396" s="3">
        <v>11.0</v>
      </c>
      <c r="C396" s="3" t="s">
        <v>566</v>
      </c>
      <c r="D396" s="3" t="str">
        <f t="shared" si="2"/>
        <v/>
      </c>
      <c r="E396" s="3">
        <f t="shared" si="1"/>
        <v>10</v>
      </c>
      <c r="F396" s="3" t="str">
        <f>IFERROR(__xludf.DUMMYFUNCTION("GOOGLETRANSLATE(C396,""auto"",""en"")"),"Rare level")</f>
        <v>Rare level</v>
      </c>
    </row>
    <row r="397" ht="15.75" customHeight="1">
      <c r="A397" s="1">
        <v>395.0</v>
      </c>
      <c r="B397" s="3">
        <v>7.0</v>
      </c>
      <c r="C397" s="3" t="s">
        <v>567</v>
      </c>
      <c r="D397" s="3" t="str">
        <f t="shared" si="2"/>
        <v/>
      </c>
      <c r="E397" s="3">
        <f t="shared" si="1"/>
        <v>7</v>
      </c>
      <c r="F397" s="2" t="s">
        <v>568</v>
      </c>
    </row>
    <row r="398" ht="15.75" customHeight="1">
      <c r="A398" s="1">
        <v>396.0</v>
      </c>
      <c r="B398" s="3">
        <v>23.0</v>
      </c>
      <c r="C398" s="3" t="s">
        <v>569</v>
      </c>
      <c r="D398" s="3" t="str">
        <f t="shared" si="2"/>
        <v/>
      </c>
      <c r="E398" s="3">
        <f t="shared" si="1"/>
        <v>23</v>
      </c>
      <c r="F398" s="3" t="str">
        <f>IFERROR(__xludf.DUMMYFUNCTION("GOOGLETRANSLATE(C398,""auto"",""en"")"),"Character data settings")</f>
        <v>Character data settings</v>
      </c>
    </row>
    <row r="399" ht="15.75" customHeight="1">
      <c r="A399" s="1">
        <v>397.0</v>
      </c>
      <c r="B399" s="3">
        <v>11.0</v>
      </c>
      <c r="C399" s="3" t="s">
        <v>570</v>
      </c>
      <c r="D399" s="3" t="str">
        <f t="shared" si="2"/>
        <v/>
      </c>
      <c r="E399" s="3">
        <f t="shared" si="1"/>
        <v>11</v>
      </c>
      <c r="F399" s="2" t="s">
        <v>571</v>
      </c>
    </row>
    <row r="400" ht="15.75" customHeight="1">
      <c r="A400" s="1">
        <v>398.0</v>
      </c>
      <c r="B400" s="3">
        <v>7.0</v>
      </c>
      <c r="C400" s="3" t="s">
        <v>572</v>
      </c>
      <c r="D400" s="3" t="str">
        <f t="shared" si="2"/>
        <v/>
      </c>
      <c r="E400" s="3">
        <f t="shared" si="1"/>
        <v>6</v>
      </c>
      <c r="F400" s="3" t="str">
        <f>IFERROR(__xludf.DUMMYFUNCTION("GOOGLETRANSLATE(C400,""auto"",""en"")"),"select")</f>
        <v>select</v>
      </c>
    </row>
    <row r="401" ht="15.75" customHeight="1">
      <c r="A401" s="1">
        <v>399.0</v>
      </c>
      <c r="B401" s="3">
        <v>19.0</v>
      </c>
      <c r="C401" s="3" t="s">
        <v>573</v>
      </c>
      <c r="D401" s="3" t="str">
        <f t="shared" si="2"/>
        <v/>
      </c>
      <c r="E401" s="3">
        <f t="shared" si="1"/>
        <v>19</v>
      </c>
      <c r="F401" s="2" t="s">
        <v>574</v>
      </c>
    </row>
    <row r="402" ht="15.75" customHeight="1">
      <c r="A402" s="1">
        <v>400.0</v>
      </c>
      <c r="B402" s="3">
        <v>23.0</v>
      </c>
      <c r="C402" s="3" t="s">
        <v>575</v>
      </c>
      <c r="D402" s="3" t="str">
        <f t="shared" si="2"/>
        <v/>
      </c>
      <c r="E402" s="3">
        <f t="shared" si="1"/>
        <v>18</v>
      </c>
      <c r="F402" s="3" t="str">
        <f>IFERROR(__xludf.DUMMYFUNCTION("GOOGLETRANSLATE(C402,""auto"",""en"")"),"Select all objects")</f>
        <v>Select all objects</v>
      </c>
    </row>
    <row r="403" ht="15.75" customHeight="1">
      <c r="A403" s="1">
        <v>401.0</v>
      </c>
      <c r="B403" s="3">
        <v>19.0</v>
      </c>
      <c r="C403" s="3" t="s">
        <v>576</v>
      </c>
      <c r="D403" s="3" t="str">
        <f t="shared" si="2"/>
        <v/>
      </c>
      <c r="E403" s="3">
        <f t="shared" si="1"/>
        <v>16</v>
      </c>
      <c r="F403" s="2" t="s">
        <v>577</v>
      </c>
    </row>
    <row r="404" ht="15.75" customHeight="1">
      <c r="A404" s="1">
        <v>402.0</v>
      </c>
      <c r="B404" s="3">
        <v>11.0</v>
      </c>
      <c r="C404" s="3" t="s">
        <v>578</v>
      </c>
      <c r="D404" s="3" t="str">
        <f t="shared" si="2"/>
        <v/>
      </c>
      <c r="E404" s="3">
        <f t="shared" si="1"/>
        <v>10</v>
      </c>
      <c r="F404" s="3" t="str">
        <f>IFERROR(__xludf.DUMMYFUNCTION("GOOGLETRANSLATE(C404,""auto"",""en"")"),"Select all")</f>
        <v>Select all</v>
      </c>
    </row>
    <row r="405" ht="15.75" customHeight="1">
      <c r="A405" s="1">
        <v>403.0</v>
      </c>
      <c r="B405" s="3">
        <v>23.0</v>
      </c>
      <c r="C405" s="3" t="s">
        <v>579</v>
      </c>
      <c r="D405" s="3" t="str">
        <f t="shared" si="2"/>
        <v/>
      </c>
      <c r="E405" s="3">
        <f t="shared" si="1"/>
        <v>21</v>
      </c>
      <c r="F405" s="2" t="s">
        <v>580</v>
      </c>
    </row>
    <row r="406" ht="15.75" customHeight="1">
      <c r="A406" s="1">
        <v>404.0</v>
      </c>
      <c r="B406" s="3">
        <v>39.0</v>
      </c>
      <c r="C406" s="3" t="s">
        <v>581</v>
      </c>
      <c r="D406" s="3" t="str">
        <f t="shared" si="2"/>
        <v/>
      </c>
      <c r="E406" s="3">
        <f t="shared" si="1"/>
        <v>28</v>
      </c>
      <c r="F406" s="3" t="str">
        <f>IFERROR(__xludf.DUMMYFUNCTION("GOOGLETRANSLATE(C406,""auto"",""en"")"),"The monster is not selected.")</f>
        <v>The monster is not selected.</v>
      </c>
    </row>
    <row r="407" ht="15.75" customHeight="1">
      <c r="A407" s="1">
        <v>405.0</v>
      </c>
      <c r="B407" s="3">
        <v>31.0</v>
      </c>
      <c r="C407" s="3" t="s">
        <v>582</v>
      </c>
      <c r="D407" s="3" t="str">
        <f t="shared" si="2"/>
        <v/>
      </c>
      <c r="E407" s="3">
        <f t="shared" si="1"/>
        <v>23</v>
      </c>
      <c r="F407" s="3" t="str">
        <f>IFERROR(__xludf.DUMMYFUNCTION("GOOGLETRANSLATE(C407,""auto"",""en"")"),"The area name is empty.")</f>
        <v>The area name is empty.</v>
      </c>
    </row>
    <row r="408" ht="15.75" customHeight="1">
      <c r="A408" s="1">
        <v>406.0</v>
      </c>
      <c r="B408" s="3">
        <v>43.0</v>
      </c>
      <c r="C408" s="3" t="s">
        <v>583</v>
      </c>
      <c r="D408" s="3" t="str">
        <f t="shared" si="2"/>
        <v/>
      </c>
      <c r="E408" s="3">
        <f t="shared" si="1"/>
        <v>30</v>
      </c>
      <c r="F408" s="3" t="str">
        <f>IFERROR(__xludf.DUMMYFUNCTION("GOOGLETRANSLATE(C408,""auto"",""en"")"),"The start area is already set.")</f>
        <v>The start area is already set.</v>
      </c>
    </row>
    <row r="409" ht="15.75" customHeight="1">
      <c r="A409" s="1">
        <v>407.0</v>
      </c>
      <c r="B409" s="3">
        <v>55.0</v>
      </c>
      <c r="C409" s="3" t="s">
        <v>584</v>
      </c>
      <c r="D409" s="3" t="str">
        <f t="shared" si="2"/>
        <v/>
      </c>
      <c r="E409" s="3">
        <f t="shared" si="1"/>
        <v>50</v>
      </c>
      <c r="F409" s="3" t="str">
        <f>IFERROR(__xludf.DUMMYFUNCTION("GOOGLETRANSLATE(C409,""auto"",""en"")"),"The entrance in the next direction is already set.")</f>
        <v>The entrance in the next direction is already set.</v>
      </c>
    </row>
    <row r="410" ht="15.75" customHeight="1">
      <c r="A410" s="1">
        <v>408.0</v>
      </c>
      <c r="B410" s="3">
        <v>15.0</v>
      </c>
      <c r="C410" s="3" t="s">
        <v>585</v>
      </c>
      <c r="D410" s="3" t="str">
        <f t="shared" si="2"/>
        <v/>
      </c>
      <c r="E410" s="3">
        <f t="shared" si="1"/>
        <v>8</v>
      </c>
      <c r="F410" s="3" t="str">
        <f>IFERROR(__xludf.DUMMYFUNCTION("GOOGLETRANSLATE(C410,""auto"",""en"")"),"Entrance")</f>
        <v>Entrance</v>
      </c>
    </row>
    <row r="411" ht="15.75" customHeight="1">
      <c r="A411" s="1">
        <v>409.0</v>
      </c>
      <c r="B411" s="3">
        <v>7.0</v>
      </c>
      <c r="C411" s="3" t="s">
        <v>586</v>
      </c>
      <c r="D411" s="3" t="str">
        <f t="shared" si="2"/>
        <v/>
      </c>
      <c r="E411" s="3">
        <f t="shared" si="1"/>
        <v>5</v>
      </c>
      <c r="F411" s="2" t="s">
        <v>587</v>
      </c>
    </row>
    <row r="412" ht="15.75" customHeight="1">
      <c r="A412" s="1">
        <v>410.0</v>
      </c>
      <c r="B412" s="3">
        <v>7.0</v>
      </c>
      <c r="C412" s="3" t="s">
        <v>588</v>
      </c>
      <c r="D412" s="3" t="str">
        <f t="shared" si="2"/>
        <v/>
      </c>
      <c r="E412" s="3">
        <f t="shared" si="1"/>
        <v>6</v>
      </c>
      <c r="F412" s="2" t="s">
        <v>589</v>
      </c>
    </row>
    <row r="413" ht="15.75" customHeight="1">
      <c r="A413" s="1">
        <v>411.0</v>
      </c>
      <c r="B413" s="3">
        <v>19.0</v>
      </c>
      <c r="C413" s="3" t="s">
        <v>590</v>
      </c>
      <c r="D413" s="3" t="str">
        <f t="shared" si="2"/>
        <v/>
      </c>
      <c r="E413" s="3">
        <f t="shared" si="1"/>
        <v>15</v>
      </c>
      <c r="F413" s="3" t="str">
        <f>IFERROR(__xludf.DUMMYFUNCTION("GOOGLETRANSLATE(C413,""auto"",""en"")"),"Select the map.")</f>
        <v>Select the map.</v>
      </c>
    </row>
    <row r="414" ht="15.75" customHeight="1">
      <c r="A414" s="1">
        <v>412.0</v>
      </c>
      <c r="B414" s="3">
        <v>159.0</v>
      </c>
      <c r="C414" s="3" t="s">
        <v>591</v>
      </c>
      <c r="D414" s="3" t="str">
        <f t="shared" si="2"/>
        <v/>
      </c>
      <c r="E414" s="3">
        <f t="shared" si="1"/>
        <v>122</v>
      </c>
      <c r="F414" s="3" t="str">
        <f>IFERROR(__xludf.DUMMYFUNCTION("GOOGLETRANSLATE(C414,""auto"",""en"")"),"""001.RMD"" You can't find a file.
In order to store the dungeon, there must be at least one file.
ex) 001.RMD 002.RMD ...")</f>
        <v>"001.RMD" You can't find a file.
In order to store the dungeon, there must be at least one file.
ex) 001.RMD 002.RMD ...</v>
      </c>
    </row>
    <row r="415" ht="15.75" customHeight="1">
      <c r="A415" s="1">
        <v>413.0</v>
      </c>
      <c r="B415" s="3">
        <v>87.0</v>
      </c>
      <c r="C415" s="3" t="s">
        <v>592</v>
      </c>
      <c r="D415" s="3" t="str">
        <f t="shared" si="2"/>
        <v/>
      </c>
      <c r="E415" s="3">
        <f t="shared" si="1"/>
        <v>80</v>
      </c>
      <c r="F415" s="3" t="str">
        <f>IFERROR(__xludf.DUMMYFUNCTION("GOOGLETRANSLATE(C415,""auto"",""en"")"),"At the bottom of the project map folder, the folder of the name cannot be found:")</f>
        <v>At the bottom of the project map folder, the folder of the name cannot be found:</v>
      </c>
    </row>
    <row r="416" ht="15.75" customHeight="1">
      <c r="A416" s="1">
        <v>414.0</v>
      </c>
      <c r="B416" s="3">
        <v>31.0</v>
      </c>
      <c r="C416" s="3" t="s">
        <v>593</v>
      </c>
      <c r="D416" s="3" t="str">
        <f t="shared" si="2"/>
        <v/>
      </c>
      <c r="E416" s="3">
        <f t="shared" si="1"/>
        <v>25</v>
      </c>
      <c r="F416" s="3" t="str">
        <f>IFERROR(__xludf.DUMMYFUNCTION("GOOGLETRANSLATE(C416,""auto"",""en"")"),"There is a modified data.")</f>
        <v>There is a modified data.</v>
      </c>
    </row>
    <row r="417" ht="15.75" customHeight="1">
      <c r="A417" s="1">
        <v>415.0</v>
      </c>
      <c r="B417" s="3">
        <v>55.0</v>
      </c>
      <c r="C417" s="3" t="s">
        <v>594</v>
      </c>
      <c r="D417" s="3" t="str">
        <f t="shared" si="2"/>
        <v/>
      </c>
      <c r="E417" s="3">
        <f t="shared" si="1"/>
        <v>47</v>
      </c>
      <c r="F417" s="3" t="str">
        <f>IFERROR(__xludf.DUMMYFUNCTION("GOOGLETRANSLATE(C417,""auto"",""en"")"),"The next file is not a map file of red jewelry.")</f>
        <v>The next file is not a map file of red jewelry.</v>
      </c>
    </row>
    <row r="418" ht="15.75" customHeight="1">
      <c r="A418" s="1">
        <v>416.0</v>
      </c>
      <c r="B418" s="3">
        <v>139.0</v>
      </c>
      <c r="C418" s="3" t="s">
        <v>595</v>
      </c>
      <c r="D418" s="3" t="str">
        <f t="shared" si="2"/>
        <v/>
      </c>
      <c r="E418" s="3">
        <f t="shared" si="1"/>
        <v>107</v>
      </c>
      <c r="F418" s="3" t="str">
        <f>IFERROR(__xludf.DUMMYFUNCTION("GOOGLETRANSLATE(C418,""auto"",""en"")"),"First, please select a folder where the maps of the dungeon are stored.
The folder is wrong or is not set.")</f>
        <v>First, please select a folder where the maps of the dungeon are stored.
The folder is wrong or is not set.</v>
      </c>
    </row>
    <row r="419" ht="15.75" customHeight="1">
      <c r="A419" s="1">
        <v>417.0</v>
      </c>
      <c r="B419" s="3">
        <v>19.0</v>
      </c>
      <c r="C419" s="3" t="s">
        <v>596</v>
      </c>
      <c r="D419" s="3" t="str">
        <f t="shared" si="2"/>
        <v/>
      </c>
      <c r="E419" s="3">
        <f t="shared" si="1"/>
        <v>19</v>
      </c>
      <c r="F419" s="2" t="s">
        <v>597</v>
      </c>
    </row>
    <row r="420" ht="15.75" customHeight="1">
      <c r="A420" s="1">
        <v>418.0</v>
      </c>
      <c r="B420" s="3">
        <v>31.0</v>
      </c>
      <c r="C420" s="3" t="s">
        <v>598</v>
      </c>
      <c r="D420" s="3" t="str">
        <f t="shared" si="2"/>
        <v/>
      </c>
      <c r="E420" s="3">
        <f t="shared" si="1"/>
        <v>21</v>
      </c>
      <c r="F420" s="3" t="str">
        <f>IFERROR(__xludf.DUMMYFUNCTION("GOOGLETRANSLATE(C420,""auto"",""en"")"),"Select the Start Map.")</f>
        <v>Select the Start Map.</v>
      </c>
    </row>
    <row r="421" ht="15.75" customHeight="1">
      <c r="A421" s="1">
        <v>419.0</v>
      </c>
      <c r="B421" s="3">
        <v>83.0</v>
      </c>
      <c r="C421" s="3" t="s">
        <v>599</v>
      </c>
      <c r="D421" s="3" t="str">
        <f t="shared" si="2"/>
        <v/>
      </c>
      <c r="E421" s="3">
        <f t="shared" si="1"/>
        <v>69</v>
      </c>
      <c r="F421" s="3" t="str">
        <f>IFERROR(__xludf.DUMMYFUNCTION("GOOGLETRANSLATE(C421,""auto"",""en"")"),"You must select the subfolder (map stored) of the project map folder.")</f>
        <v>You must select the subfolder (map stored) of the project map folder.</v>
      </c>
    </row>
    <row r="422" ht="15.75" customHeight="1">
      <c r="A422" s="1">
        <v>420.0</v>
      </c>
      <c r="B422" s="3">
        <v>23.0</v>
      </c>
      <c r="C422" s="3" t="s">
        <v>600</v>
      </c>
      <c r="D422" s="3" t="str">
        <f t="shared" si="2"/>
        <v/>
      </c>
      <c r="E422" s="3">
        <f t="shared" si="1"/>
        <v>16</v>
      </c>
      <c r="F422" s="2" t="s">
        <v>601</v>
      </c>
    </row>
    <row r="423" ht="15.75" customHeight="1">
      <c r="A423" s="1">
        <v>421.0</v>
      </c>
      <c r="B423" s="3">
        <v>55.0</v>
      </c>
      <c r="C423" s="3" t="s">
        <v>602</v>
      </c>
      <c r="D423" s="3" t="str">
        <f t="shared" si="2"/>
        <v/>
      </c>
      <c r="E423" s="3">
        <f t="shared" si="1"/>
        <v>48</v>
      </c>
      <c r="F423" s="2" t="s">
        <v>603</v>
      </c>
    </row>
    <row r="424" ht="15.75" customHeight="1">
      <c r="A424" s="1">
        <v>422.0</v>
      </c>
      <c r="B424" s="3">
        <v>55.0</v>
      </c>
      <c r="C424" s="3" t="s">
        <v>604</v>
      </c>
      <c r="D424" s="3" t="str">
        <f t="shared" si="2"/>
        <v/>
      </c>
      <c r="E424" s="3">
        <f t="shared" si="1"/>
        <v>48</v>
      </c>
      <c r="F424" s="2" t="s">
        <v>605</v>
      </c>
    </row>
    <row r="425" ht="15.75" customHeight="1">
      <c r="A425" s="1">
        <v>423.0</v>
      </c>
      <c r="B425" s="3">
        <v>31.0</v>
      </c>
      <c r="C425" s="3" t="s">
        <v>606</v>
      </c>
      <c r="D425" s="3" t="str">
        <f t="shared" si="2"/>
        <v/>
      </c>
      <c r="E425" s="3">
        <f t="shared" si="1"/>
        <v>22</v>
      </c>
      <c r="F425" s="3" t="str">
        <f>IFERROR(__xludf.DUMMYFUNCTION("GOOGLETRANSLATE(C425,""auto"",""en"")"),"Save the dungeon data.")</f>
        <v>Save the dungeon data.</v>
      </c>
    </row>
    <row r="426" ht="15.75" customHeight="1">
      <c r="A426" s="1">
        <v>424.0</v>
      </c>
      <c r="B426" s="3">
        <v>35.0</v>
      </c>
      <c r="C426" s="3" t="s">
        <v>607</v>
      </c>
      <c r="D426" s="3" t="str">
        <f t="shared" si="2"/>
        <v/>
      </c>
      <c r="E426" s="3">
        <f t="shared" si="1"/>
        <v>25</v>
      </c>
      <c r="F426" s="3" t="str">
        <f>IFERROR(__xludf.DUMMYFUNCTION("GOOGLETRANSLATE(C426,""auto"",""en"")"),"The start map is not set.")</f>
        <v>The start map is not set.</v>
      </c>
    </row>
    <row r="427" ht="15.75" customHeight="1">
      <c r="A427" s="1">
        <v>425.0</v>
      </c>
      <c r="B427" s="3">
        <v>27.0</v>
      </c>
      <c r="C427" s="3" t="s">
        <v>608</v>
      </c>
      <c r="D427" s="3" t="str">
        <f t="shared" si="2"/>
        <v/>
      </c>
      <c r="E427" s="3">
        <f t="shared" si="1"/>
        <v>27</v>
      </c>
      <c r="F427" s="3" t="str">
        <f>IFERROR(__xludf.DUMMYFUNCTION("GOOGLETRANSLATE(C427,""auto"",""en"")"),"The dungeon name was empty.")</f>
        <v>The dungeon name was empty.</v>
      </c>
    </row>
    <row r="428" ht="15.75" customHeight="1">
      <c r="A428" s="1">
        <v>426.0</v>
      </c>
      <c r="B428" s="3">
        <v>39.0</v>
      </c>
      <c r="C428" s="3" t="s">
        <v>609</v>
      </c>
      <c r="D428" s="3" t="str">
        <f t="shared" si="2"/>
        <v/>
      </c>
      <c r="E428" s="3">
        <f t="shared" si="1"/>
        <v>30</v>
      </c>
      <c r="F428" s="2" t="s">
        <v>610</v>
      </c>
    </row>
    <row r="429" ht="15.75" customHeight="1">
      <c r="A429" s="1">
        <v>427.0</v>
      </c>
      <c r="B429" s="3">
        <v>43.0</v>
      </c>
      <c r="C429" s="3" t="s">
        <v>611</v>
      </c>
      <c r="D429" s="3" t="str">
        <f t="shared" si="2"/>
        <v/>
      </c>
      <c r="E429" s="3">
        <f t="shared" si="1"/>
        <v>25</v>
      </c>
      <c r="F429" s="3" t="str">
        <f>IFERROR(__xludf.DUMMYFUNCTION("GOOGLETRANSLATE(C429,""auto"",""en"")"),"The first map is not set.")</f>
        <v>The first map is not set.</v>
      </c>
    </row>
    <row r="430" ht="15.75" customHeight="1">
      <c r="A430" s="1">
        <v>428.0</v>
      </c>
      <c r="B430" s="3">
        <v>19.0</v>
      </c>
      <c r="C430" s="3" t="s">
        <v>612</v>
      </c>
      <c r="D430" s="3" t="str">
        <f t="shared" si="2"/>
        <v/>
      </c>
      <c r="E430" s="3">
        <f t="shared" si="1"/>
        <v>18</v>
      </c>
      <c r="F430" s="2" t="s">
        <v>613</v>
      </c>
    </row>
    <row r="431" ht="15.75" customHeight="1">
      <c r="A431" s="1">
        <v>429.0</v>
      </c>
      <c r="B431" s="3">
        <v>15.0</v>
      </c>
      <c r="C431" s="3" t="s">
        <v>614</v>
      </c>
      <c r="D431" s="3" t="str">
        <f t="shared" si="2"/>
        <v/>
      </c>
      <c r="E431" s="3">
        <f t="shared" si="1"/>
        <v>9</v>
      </c>
      <c r="F431" s="3" t="str">
        <f>IFERROR(__xludf.DUMMYFUNCTION("GOOGLETRANSLATE(C431,""auto"",""en"")"),"Save maps")</f>
        <v>Save maps</v>
      </c>
    </row>
    <row r="432" ht="15.75" customHeight="1">
      <c r="A432" s="1">
        <v>430.0</v>
      </c>
      <c r="B432" s="3">
        <v>39.0</v>
      </c>
      <c r="C432" s="3" t="s">
        <v>615</v>
      </c>
      <c r="D432" s="3" t="str">
        <f t="shared" si="2"/>
        <v/>
      </c>
      <c r="E432" s="3">
        <f t="shared" si="1"/>
        <v>35</v>
      </c>
      <c r="F432" s="3" t="str">
        <f>IFERROR(__xludf.DUMMYFUNCTION("GOOGLETRANSLATE(C432,""auto"",""en"")"),"The project folder cannot be found.")</f>
        <v>The project folder cannot be found.</v>
      </c>
    </row>
    <row r="433" ht="15.75" customHeight="1">
      <c r="A433" s="1">
        <v>431.0</v>
      </c>
      <c r="B433" s="3">
        <v>19.0</v>
      </c>
      <c r="C433" s="3" t="s">
        <v>616</v>
      </c>
      <c r="D433" s="3" t="str">
        <f t="shared" si="2"/>
        <v/>
      </c>
      <c r="E433" s="3">
        <f t="shared" si="1"/>
        <v>18</v>
      </c>
      <c r="F433" s="3" t="str">
        <f>IFERROR(__xludf.DUMMYFUNCTION("GOOGLETRANSLATE(C433,""auto"",""en"")"),"Fire open error !!")</f>
        <v>Fire open error !!</v>
      </c>
    </row>
    <row r="434" ht="15.75" customHeight="1">
      <c r="A434" s="1">
        <v>432.0</v>
      </c>
      <c r="B434" s="3">
        <v>31.0</v>
      </c>
      <c r="C434" s="3" t="s">
        <v>617</v>
      </c>
      <c r="D434" s="3" t="str">
        <f t="shared" si="2"/>
        <v/>
      </c>
      <c r="E434" s="3">
        <f t="shared" si="1"/>
        <v>30</v>
      </c>
      <c r="F434" s="3" t="str">
        <f>IFERROR(__xludf.DUMMYFUNCTION("GOOGLETRANSLATE(C434,""auto"",""en"")"),"The next file cannot be opened")</f>
        <v>The next file cannot be opened</v>
      </c>
    </row>
    <row r="435" ht="15.75" customHeight="1">
      <c r="A435" s="1">
        <v>433.0</v>
      </c>
      <c r="B435" s="3">
        <v>19.0</v>
      </c>
      <c r="C435" s="3" t="s">
        <v>618</v>
      </c>
      <c r="D435" s="3" t="str">
        <f t="shared" si="2"/>
        <v/>
      </c>
      <c r="E435" s="3">
        <f t="shared" si="1"/>
        <v>12</v>
      </c>
      <c r="F435" s="3" t="str">
        <f>IFERROR(__xludf.DUMMYFUNCTION("GOOGLETRANSLATE(C435,""auto"",""en"")"),"Filing error")</f>
        <v>Filing error</v>
      </c>
    </row>
    <row r="436" ht="15.75" customHeight="1">
      <c r="A436" s="1">
        <v>434.0</v>
      </c>
      <c r="B436" s="3">
        <v>11.0</v>
      </c>
      <c r="C436" s="3" t="s">
        <v>619</v>
      </c>
      <c r="D436" s="3" t="str">
        <f t="shared" si="2"/>
        <v/>
      </c>
      <c r="E436" s="3">
        <f t="shared" si="1"/>
        <v>7</v>
      </c>
      <c r="F436" s="3" t="str">
        <f>IFERROR(__xludf.DUMMYFUNCTION("GOOGLETRANSLATE(C436,""auto"",""en"")"),"ADD NPC")</f>
        <v>ADD NPC</v>
      </c>
    </row>
    <row r="437" ht="15.75" customHeight="1">
      <c r="A437" s="1">
        <v>435.0</v>
      </c>
      <c r="B437" s="3">
        <v>7.0</v>
      </c>
      <c r="C437" s="3" t="s">
        <v>620</v>
      </c>
      <c r="D437" s="3" t="str">
        <f t="shared" si="2"/>
        <v/>
      </c>
      <c r="E437" s="3">
        <f t="shared" si="1"/>
        <v>5</v>
      </c>
      <c r="F437" s="2" t="s">
        <v>621</v>
      </c>
    </row>
    <row r="438" ht="15.75" customHeight="1">
      <c r="A438" s="1">
        <v>436.0</v>
      </c>
      <c r="B438" s="3">
        <v>7.0</v>
      </c>
      <c r="C438" s="3" t="s">
        <v>622</v>
      </c>
      <c r="D438" s="3" t="str">
        <f t="shared" si="2"/>
        <v/>
      </c>
      <c r="E438" s="3">
        <f t="shared" si="1"/>
        <v>1</v>
      </c>
      <c r="F438" s="2" t="s">
        <v>623</v>
      </c>
    </row>
    <row r="439" ht="15.75" customHeight="1">
      <c r="A439" s="1">
        <v>437.0</v>
      </c>
      <c r="B439" s="3">
        <v>19.0</v>
      </c>
      <c r="C439" s="3" t="s">
        <v>624</v>
      </c>
      <c r="D439" s="3" t="str">
        <f t="shared" si="2"/>
        <v/>
      </c>
      <c r="E439" s="3">
        <f t="shared" si="1"/>
        <v>16</v>
      </c>
      <c r="F439" s="2" t="s">
        <v>625</v>
      </c>
    </row>
    <row r="440" ht="15.75" customHeight="1">
      <c r="A440" s="1">
        <v>438.0</v>
      </c>
      <c r="B440" s="3">
        <v>23.0</v>
      </c>
      <c r="C440" s="3" t="s">
        <v>626</v>
      </c>
      <c r="D440" s="3" t="str">
        <f t="shared" si="2"/>
        <v/>
      </c>
      <c r="E440" s="3">
        <f t="shared" si="1"/>
        <v>22</v>
      </c>
      <c r="F440" s="2" t="s">
        <v>627</v>
      </c>
    </row>
    <row r="441" ht="15.75" customHeight="1">
      <c r="A441" s="1">
        <v>439.0</v>
      </c>
      <c r="B441" s="3">
        <v>19.0</v>
      </c>
      <c r="C441" s="3" t="s">
        <v>628</v>
      </c>
      <c r="D441" s="3" t="str">
        <f t="shared" si="2"/>
        <v/>
      </c>
      <c r="E441" s="3">
        <f t="shared" si="1"/>
        <v>18</v>
      </c>
      <c r="F441" s="2" t="s">
        <v>629</v>
      </c>
    </row>
    <row r="442" ht="15.75" customHeight="1">
      <c r="A442" s="1">
        <v>440.0</v>
      </c>
      <c r="B442" s="3">
        <v>99.0</v>
      </c>
      <c r="C442" s="3" t="s">
        <v>630</v>
      </c>
      <c r="D442" s="3" t="str">
        <f t="shared" si="2"/>
        <v/>
      </c>
      <c r="E442" s="3">
        <f t="shared" si="1"/>
        <v>94</v>
      </c>
      <c r="F442" s="3" t="str">
        <f>IFERROR(__xludf.DUMMYFUNCTION("GOOGLETRANSLATE(C442,""auto"",""en"")"),"There is already a job of the same name.
Temporarily set it to the job of the following name:")</f>
        <v>There is already a job of the same name.
Temporarily set it to the job of the following name:</v>
      </c>
    </row>
    <row r="443" ht="15.75" customHeight="1">
      <c r="A443" s="1">
        <v>441.0</v>
      </c>
      <c r="B443" s="3">
        <v>27.0</v>
      </c>
      <c r="C443" s="3" t="s">
        <v>631</v>
      </c>
      <c r="D443" s="3" t="str">
        <f t="shared" si="2"/>
        <v/>
      </c>
      <c r="E443" s="3">
        <f t="shared" si="1"/>
        <v>27</v>
      </c>
      <c r="F443" s="3" t="str">
        <f>IFERROR(__xludf.DUMMYFUNCTION("GOOGLETRANSLATE(C443,""auto"",""en"")"),"New job additional error !!")</f>
        <v>New job additional error !!</v>
      </c>
    </row>
    <row r="444" ht="15.75" customHeight="1">
      <c r="A444" s="1">
        <v>442.0</v>
      </c>
      <c r="B444" s="3">
        <v>11.0</v>
      </c>
      <c r="C444" s="3" t="s">
        <v>632</v>
      </c>
      <c r="D444" s="3" t="str">
        <f t="shared" si="2"/>
        <v/>
      </c>
      <c r="E444" s="3">
        <f t="shared" si="1"/>
        <v>6</v>
      </c>
      <c r="F444" s="3" t="str">
        <f>IFERROR(__xludf.DUMMYFUNCTION("GOOGLETRANSLATE(C444,""auto"",""en"")"),"No job")</f>
        <v>No job</v>
      </c>
    </row>
    <row r="445" ht="15.75" customHeight="1">
      <c r="A445" s="1">
        <v>443.0</v>
      </c>
      <c r="B445" s="3">
        <v>7.0</v>
      </c>
      <c r="C445" s="3" t="s">
        <v>633</v>
      </c>
      <c r="D445" s="3" t="str">
        <f t="shared" si="2"/>
        <v/>
      </c>
      <c r="E445" s="3">
        <f t="shared" si="1"/>
        <v>7</v>
      </c>
      <c r="F445" s="3" t="str">
        <f>IFERROR(__xludf.DUMMYFUNCTION("GOOGLETRANSLATE(C445,""auto"",""en"")"),"monster")</f>
        <v>monster</v>
      </c>
    </row>
    <row r="446" ht="15.75" customHeight="1">
      <c r="A446" s="1">
        <v>444.0</v>
      </c>
      <c r="B446" s="3">
        <v>27.0</v>
      </c>
      <c r="C446" s="3" t="s">
        <v>634</v>
      </c>
      <c r="D446" s="3">
        <f>len(C446)</f>
        <v>13</v>
      </c>
      <c r="E446" s="3">
        <f t="shared" si="1"/>
        <v>21</v>
      </c>
      <c r="F446" s="3" t="str">
        <f>IFERROR(__xludf.DUMMYFUNCTION("GOOGLETRANSLATE(C446,""auto"",""en"")"),"NPC job data settings")</f>
        <v>NPC job data settings</v>
      </c>
    </row>
    <row r="447" ht="15.75" customHeight="1">
      <c r="A447" s="1">
        <v>445.0</v>
      </c>
      <c r="B447" s="3">
        <v>27.0</v>
      </c>
      <c r="C447" s="3" t="s">
        <v>635</v>
      </c>
      <c r="D447" s="3" t="str">
        <f t="shared" ref="D447:D657" si="3">IF(E447&lt;=B447,"","troca")</f>
        <v/>
      </c>
      <c r="E447" s="3">
        <f t="shared" si="1"/>
        <v>25</v>
      </c>
      <c r="F447" s="3" t="str">
        <f>IFERROR(__xludf.DUMMYFUNCTION("GOOGLETRANSLATE(C447,""auto"",""en"")"),"Monster job data settings")</f>
        <v>Monster job data settings</v>
      </c>
    </row>
    <row r="448" ht="15.75" customHeight="1">
      <c r="A448" s="1">
        <v>446.0</v>
      </c>
      <c r="B448" s="3">
        <v>15.0</v>
      </c>
      <c r="C448" s="3" t="s">
        <v>636</v>
      </c>
      <c r="D448" s="3" t="str">
        <f t="shared" si="3"/>
        <v/>
      </c>
      <c r="E448" s="3">
        <f t="shared" si="1"/>
        <v>14</v>
      </c>
      <c r="F448" s="2" t="s">
        <v>637</v>
      </c>
    </row>
    <row r="449" ht="15.75" customHeight="1">
      <c r="A449" s="1">
        <v>447.0</v>
      </c>
      <c r="B449" s="3">
        <v>39.0</v>
      </c>
      <c r="C449" s="3" t="s">
        <v>638</v>
      </c>
      <c r="D449" s="3" t="str">
        <f t="shared" si="3"/>
        <v/>
      </c>
      <c r="E449" s="3">
        <f t="shared" si="1"/>
        <v>38</v>
      </c>
      <c r="F449" s="3" t="str">
        <f>IFERROR(__xludf.DUMMYFUNCTION("GOOGLETRANSLATE(C449,""auto"",""en"")"),"There is no equipment you are wearing.")</f>
        <v>There is no equipment you are wearing.</v>
      </c>
    </row>
    <row r="450" ht="15.75" customHeight="1">
      <c r="A450" s="1">
        <v>448.0</v>
      </c>
      <c r="B450" s="3">
        <v>11.0</v>
      </c>
      <c r="C450" s="3" t="s">
        <v>639</v>
      </c>
      <c r="D450" s="3" t="str">
        <f t="shared" si="3"/>
        <v/>
      </c>
      <c r="E450" s="3">
        <f t="shared" si="1"/>
        <v>9</v>
      </c>
      <c r="F450" s="2" t="s">
        <v>640</v>
      </c>
    </row>
    <row r="451" ht="15.75" customHeight="1">
      <c r="A451" s="1">
        <v>449.0</v>
      </c>
      <c r="B451" s="3">
        <v>11.0</v>
      </c>
      <c r="C451" s="3" t="s">
        <v>641</v>
      </c>
      <c r="D451" s="3" t="str">
        <f t="shared" si="3"/>
        <v/>
      </c>
      <c r="E451" s="3">
        <f t="shared" si="1"/>
        <v>11</v>
      </c>
      <c r="F451" s="2" t="s">
        <v>642</v>
      </c>
    </row>
    <row r="452" ht="15.75" customHeight="1">
      <c r="A452" s="1">
        <v>450.0</v>
      </c>
      <c r="B452" s="3">
        <v>19.0</v>
      </c>
      <c r="C452" s="3" t="s">
        <v>643</v>
      </c>
      <c r="D452" s="3" t="str">
        <f t="shared" si="3"/>
        <v/>
      </c>
      <c r="E452" s="3">
        <f t="shared" si="1"/>
        <v>12</v>
      </c>
      <c r="F452" s="3" t="str">
        <f>IFERROR(__xludf.DUMMYFUNCTION("GOOGLETRANSLATE(C452,""auto"",""en"")"),"Wearable job")</f>
        <v>Wearable job</v>
      </c>
    </row>
    <row r="453" ht="15.75" customHeight="1">
      <c r="A453" s="1">
        <v>451.0</v>
      </c>
      <c r="B453" s="3">
        <v>23.0</v>
      </c>
      <c r="C453" s="3" t="s">
        <v>644</v>
      </c>
      <c r="D453" s="3" t="str">
        <f t="shared" si="3"/>
        <v/>
      </c>
      <c r="E453" s="3">
        <f t="shared" si="1"/>
        <v>13</v>
      </c>
      <c r="F453" s="2" t="s">
        <v>645</v>
      </c>
    </row>
    <row r="454" ht="15.75" customHeight="1">
      <c r="A454" s="1">
        <v>452.0</v>
      </c>
      <c r="B454" s="3">
        <v>19.0</v>
      </c>
      <c r="C454" s="3" t="s">
        <v>646</v>
      </c>
      <c r="D454" s="3" t="str">
        <f t="shared" si="3"/>
        <v/>
      </c>
      <c r="E454" s="3">
        <f t="shared" si="1"/>
        <v>15</v>
      </c>
      <c r="F454" s="2" t="s">
        <v>647</v>
      </c>
    </row>
    <row r="455" ht="15.75" customHeight="1">
      <c r="A455" s="1">
        <v>453.0</v>
      </c>
      <c r="B455" s="3">
        <v>19.0</v>
      </c>
      <c r="C455" s="3" t="s">
        <v>648</v>
      </c>
      <c r="D455" s="3" t="str">
        <f t="shared" si="3"/>
        <v/>
      </c>
      <c r="E455" s="3">
        <f t="shared" si="1"/>
        <v>17</v>
      </c>
      <c r="F455" s="3" t="str">
        <f>IFERROR(__xludf.DUMMYFUNCTION("GOOGLETRANSLATE(C455,""auto"",""en"")"),"Additional effect")</f>
        <v>Additional effect</v>
      </c>
    </row>
    <row r="456" ht="15.75" customHeight="1">
      <c r="A456" s="1">
        <v>454.0</v>
      </c>
      <c r="B456" s="3">
        <v>39.0</v>
      </c>
      <c r="C456" s="3" t="s">
        <v>649</v>
      </c>
      <c r="D456" s="3" t="str">
        <f t="shared" si="3"/>
        <v/>
      </c>
      <c r="E456" s="3">
        <f t="shared" si="1"/>
        <v>27</v>
      </c>
      <c r="F456" s="2" t="s">
        <v>650</v>
      </c>
    </row>
    <row r="457" ht="15.75" customHeight="1">
      <c r="A457" s="1">
        <v>455.0</v>
      </c>
      <c r="B457" s="3">
        <v>7.0</v>
      </c>
      <c r="C457" s="3" t="s">
        <v>651</v>
      </c>
      <c r="D457" s="3" t="str">
        <f t="shared" si="3"/>
        <v/>
      </c>
      <c r="E457" s="3">
        <f t="shared" si="1"/>
        <v>6</v>
      </c>
      <c r="F457" s="3" t="str">
        <f>IFERROR(__xludf.DUMMYFUNCTION("GOOGLETRANSLATE(C457,""auto"",""en"")"),"effect")</f>
        <v>effect</v>
      </c>
    </row>
    <row r="458" ht="15.75" customHeight="1">
      <c r="A458" s="1">
        <v>456.0</v>
      </c>
      <c r="B458" s="3">
        <v>47.0</v>
      </c>
      <c r="C458" s="3" t="s">
        <v>652</v>
      </c>
      <c r="D458" s="3" t="str">
        <f t="shared" si="3"/>
        <v/>
      </c>
      <c r="E458" s="3">
        <f t="shared" si="1"/>
        <v>26</v>
      </c>
      <c r="F458" s="2" t="s">
        <v>653</v>
      </c>
    </row>
    <row r="459" ht="15.75" customHeight="1">
      <c r="A459" s="1">
        <v>457.0</v>
      </c>
      <c r="B459" s="3">
        <v>63.0</v>
      </c>
      <c r="C459" s="3" t="s">
        <v>654</v>
      </c>
      <c r="D459" s="3" t="str">
        <f t="shared" si="3"/>
        <v/>
      </c>
      <c r="E459" s="3">
        <f t="shared" si="1"/>
        <v>48</v>
      </c>
      <c r="F459" s="3" t="str">
        <f>IFERROR(__xludf.DUMMYFUNCTION("GOOGLETRANSLATE(C459,""auto"",""en"")"),"One item can only set up to six or less effects.")</f>
        <v>One item can only set up to six or less effects.</v>
      </c>
    </row>
    <row r="460" ht="15.75" customHeight="1">
      <c r="A460" s="1">
        <v>458.0</v>
      </c>
      <c r="B460" s="3">
        <v>27.0</v>
      </c>
      <c r="C460" s="3" t="s">
        <v>655</v>
      </c>
      <c r="D460" s="3" t="str">
        <f t="shared" si="3"/>
        <v/>
      </c>
      <c r="E460" s="3">
        <f t="shared" si="1"/>
        <v>26</v>
      </c>
      <c r="F460" s="3" t="str">
        <f>IFERROR(__xludf.DUMMYFUNCTION("GOOGLETRANSLATE(C460,""auto"",""en"")"),"Item Effect Added error !!")</f>
        <v>Item Effect Added error !!</v>
      </c>
    </row>
    <row r="461" ht="15.75" customHeight="1">
      <c r="A461" s="1">
        <v>459.0</v>
      </c>
      <c r="B461" s="3">
        <v>15.0</v>
      </c>
      <c r="C461" s="3" t="s">
        <v>656</v>
      </c>
      <c r="D461" s="3" t="str">
        <f t="shared" si="3"/>
        <v/>
      </c>
      <c r="E461" s="3">
        <f t="shared" si="1"/>
        <v>10</v>
      </c>
      <c r="F461" s="3" t="str">
        <f>IFERROR(__xludf.DUMMYFUNCTION("GOOGLETRANSLATE(C461,""auto"",""en"")"),"Basic data")</f>
        <v>Basic data</v>
      </c>
    </row>
    <row r="462" ht="15.75" customHeight="1">
      <c r="A462" s="1">
        <v>460.0</v>
      </c>
      <c r="B462" s="3">
        <v>11.0</v>
      </c>
      <c r="C462" s="3" t="s">
        <v>657</v>
      </c>
      <c r="D462" s="3" t="str">
        <f t="shared" si="3"/>
        <v/>
      </c>
      <c r="E462" s="3">
        <f t="shared" si="1"/>
        <v>9</v>
      </c>
      <c r="F462" s="2" t="s">
        <v>658</v>
      </c>
    </row>
    <row r="463" ht="15.75" customHeight="1">
      <c r="A463" s="1">
        <v>461.0</v>
      </c>
      <c r="B463" s="3">
        <v>7.0</v>
      </c>
      <c r="C463" s="3" t="s">
        <v>659</v>
      </c>
      <c r="D463" s="3" t="str">
        <f t="shared" si="3"/>
        <v/>
      </c>
      <c r="E463" s="3">
        <f t="shared" si="1"/>
        <v>6</v>
      </c>
      <c r="F463" s="3" t="str">
        <f>IFERROR(__xludf.DUMMYFUNCTION("GOOGLETRANSLATE(C463,""auto"",""en"")"),"weight")</f>
        <v>weight</v>
      </c>
    </row>
    <row r="464" ht="15.75" customHeight="1">
      <c r="A464" s="1">
        <v>462.0</v>
      </c>
      <c r="B464" s="3">
        <v>3.0</v>
      </c>
      <c r="C464" s="3" t="s">
        <v>660</v>
      </c>
      <c r="D464" s="3" t="str">
        <f t="shared" si="3"/>
        <v/>
      </c>
      <c r="E464" s="3">
        <f t="shared" si="1"/>
        <v>3</v>
      </c>
      <c r="F464" s="2" t="s">
        <v>661</v>
      </c>
    </row>
    <row r="465" ht="15.75" customHeight="1">
      <c r="A465" s="1">
        <v>463.0</v>
      </c>
      <c r="B465" s="3">
        <v>11.0</v>
      </c>
      <c r="C465" s="3" t="s">
        <v>662</v>
      </c>
      <c r="D465" s="3" t="str">
        <f t="shared" si="3"/>
        <v/>
      </c>
      <c r="E465" s="3">
        <f t="shared" si="1"/>
        <v>8</v>
      </c>
      <c r="F465" s="3" t="str">
        <f>IFERROR(__xludf.DUMMYFUNCTION("GOOGLETRANSLATE(C465,""auto"",""en"")"),"charisma")</f>
        <v>charisma</v>
      </c>
    </row>
    <row r="466" ht="15.75" customHeight="1">
      <c r="A466" s="1">
        <v>464.0</v>
      </c>
      <c r="B466" s="3">
        <v>7.0</v>
      </c>
      <c r="C466" s="3" t="s">
        <v>663</v>
      </c>
      <c r="D466" s="3" t="str">
        <f t="shared" si="3"/>
        <v/>
      </c>
      <c r="E466" s="3">
        <f t="shared" si="1"/>
        <v>7</v>
      </c>
      <c r="F466" s="2" t="s">
        <v>664</v>
      </c>
    </row>
    <row r="467" ht="15.75" customHeight="1">
      <c r="A467" s="1">
        <v>465.0</v>
      </c>
      <c r="B467" s="3">
        <v>7.0</v>
      </c>
      <c r="C467" s="3" t="s">
        <v>665</v>
      </c>
      <c r="D467" s="3" t="str">
        <f t="shared" si="3"/>
        <v/>
      </c>
      <c r="E467" s="3">
        <f t="shared" si="1"/>
        <v>6</v>
      </c>
      <c r="F467" s="3" t="str">
        <f>IFERROR(__xludf.DUMMYFUNCTION("GOOGLETRANSLATE(C467,""auto"",""en"")"),"wisdom")</f>
        <v>wisdom</v>
      </c>
    </row>
    <row r="468" ht="15.75" customHeight="1">
      <c r="A468" s="1">
        <v>466.0</v>
      </c>
      <c r="B468" s="3">
        <v>7.0</v>
      </c>
      <c r="C468" s="3" t="s">
        <v>666</v>
      </c>
      <c r="D468" s="3" t="str">
        <f t="shared" si="3"/>
        <v/>
      </c>
      <c r="E468" s="3">
        <f t="shared" si="1"/>
        <v>6</v>
      </c>
      <c r="F468" s="2" t="s">
        <v>667</v>
      </c>
    </row>
    <row r="469" ht="15.75" customHeight="1">
      <c r="A469" s="1">
        <v>467.0</v>
      </c>
      <c r="B469" s="3">
        <v>7.0</v>
      </c>
      <c r="C469" s="3" t="s">
        <v>668</v>
      </c>
      <c r="D469" s="3" t="str">
        <f t="shared" si="3"/>
        <v/>
      </c>
      <c r="E469" s="3">
        <f t="shared" si="1"/>
        <v>7</v>
      </c>
      <c r="F469" s="3" t="str">
        <f>IFERROR(__xludf.DUMMYFUNCTION("GOOGLETRANSLATE(C469,""auto"",""en"")"),"Agility")</f>
        <v>Agility</v>
      </c>
    </row>
    <row r="470" ht="15.75" customHeight="1">
      <c r="A470" s="1">
        <v>468.0</v>
      </c>
      <c r="B470" s="3">
        <v>3.0</v>
      </c>
      <c r="C470" s="3" t="s">
        <v>669</v>
      </c>
      <c r="D470" s="3" t="str">
        <f t="shared" si="3"/>
        <v/>
      </c>
      <c r="E470" s="3">
        <f t="shared" si="1"/>
        <v>3</v>
      </c>
      <c r="F470" s="2" t="s">
        <v>670</v>
      </c>
    </row>
    <row r="471" ht="15.75" customHeight="1">
      <c r="A471" s="1">
        <v>469.0</v>
      </c>
      <c r="B471" s="3">
        <v>7.0</v>
      </c>
      <c r="C471" s="3" t="s">
        <v>671</v>
      </c>
      <c r="D471" s="3" t="str">
        <f t="shared" si="3"/>
        <v/>
      </c>
      <c r="E471" s="3">
        <f t="shared" si="1"/>
        <v>7</v>
      </c>
      <c r="F471" s="2" t="s">
        <v>672</v>
      </c>
    </row>
    <row r="472" ht="15.75" customHeight="1">
      <c r="A472" s="1">
        <v>470.0</v>
      </c>
      <c r="B472" s="3">
        <v>19.0</v>
      </c>
      <c r="C472" s="3" t="s">
        <v>673</v>
      </c>
      <c r="D472" s="3" t="str">
        <f t="shared" si="3"/>
        <v/>
      </c>
      <c r="E472" s="3">
        <f t="shared" si="1"/>
        <v>16</v>
      </c>
      <c r="F472" s="2" t="s">
        <v>674</v>
      </c>
    </row>
    <row r="473" ht="15.75" customHeight="1">
      <c r="A473" s="1">
        <v>471.0</v>
      </c>
      <c r="B473" s="3">
        <v>7.0</v>
      </c>
      <c r="C473" s="3" t="s">
        <v>675</v>
      </c>
      <c r="D473" s="3" t="str">
        <f t="shared" si="3"/>
        <v/>
      </c>
      <c r="E473" s="3">
        <f t="shared" si="1"/>
        <v>7</v>
      </c>
      <c r="F473" s="3" t="str">
        <f>IFERROR(__xludf.DUMMYFUNCTION("GOOGLETRANSLATE(C473,""auto"",""en"")"),"Defense")</f>
        <v>Defense</v>
      </c>
    </row>
    <row r="474" ht="15.75" customHeight="1">
      <c r="A474" s="1">
        <v>472.0</v>
      </c>
      <c r="B474" s="3">
        <v>7.0</v>
      </c>
      <c r="C474" s="3" t="s">
        <v>676</v>
      </c>
      <c r="D474" s="3" t="str">
        <f t="shared" si="3"/>
        <v/>
      </c>
      <c r="E474" s="3">
        <f t="shared" si="1"/>
        <v>6</v>
      </c>
      <c r="F474" s="3" t="str">
        <f>IFERROR(__xludf.DUMMYFUNCTION("GOOGLETRANSLATE(C474,""auto"",""en"")"),"damage")</f>
        <v>damage</v>
      </c>
    </row>
    <row r="475" ht="15.75" customHeight="1">
      <c r="A475" s="1">
        <v>473.0</v>
      </c>
      <c r="B475" s="3">
        <v>7.0</v>
      </c>
      <c r="C475" s="3" t="s">
        <v>677</v>
      </c>
      <c r="D475" s="3" t="str">
        <f t="shared" si="3"/>
        <v/>
      </c>
      <c r="E475" s="3">
        <f t="shared" si="1"/>
        <v>7</v>
      </c>
      <c r="F475" s="3" t="str">
        <f>IFERROR(__xludf.DUMMYFUNCTION("GOOGLETRANSLATE(C475,""auto"",""en"")"),"stamina")</f>
        <v>stamina</v>
      </c>
    </row>
    <row r="476" ht="15.75" customHeight="1">
      <c r="A476" s="1">
        <v>474.0</v>
      </c>
      <c r="B476" s="3">
        <v>7.0</v>
      </c>
      <c r="C476" s="3" t="s">
        <v>678</v>
      </c>
      <c r="D476" s="3" t="str">
        <f t="shared" si="3"/>
        <v/>
      </c>
      <c r="E476" s="3">
        <f t="shared" si="1"/>
        <v>5</v>
      </c>
      <c r="F476" s="3" t="str">
        <f>IFERROR(__xludf.DUMMYFUNCTION("GOOGLETRANSLATE(C476,""auto"",""en"")"),"price")</f>
        <v>price</v>
      </c>
    </row>
    <row r="477" ht="15.75" customHeight="1">
      <c r="A477" s="1">
        <v>475.0</v>
      </c>
      <c r="B477" s="3">
        <v>11.0</v>
      </c>
      <c r="C477" s="3" t="s">
        <v>679</v>
      </c>
      <c r="D477" s="3" t="str">
        <f t="shared" si="3"/>
        <v/>
      </c>
      <c r="E477" s="3">
        <f t="shared" si="1"/>
        <v>9</v>
      </c>
      <c r="F477" s="3" t="str">
        <f>IFERROR(__xludf.DUMMYFUNCTION("GOOGLETRANSLATE(C477,""auto"",""en"")"),"No change")</f>
        <v>No change</v>
      </c>
    </row>
    <row r="478" ht="15.75" customHeight="1">
      <c r="A478" s="1">
        <v>476.0</v>
      </c>
      <c r="B478" s="3">
        <v>15.0</v>
      </c>
      <c r="C478" s="3" t="s">
        <v>680</v>
      </c>
      <c r="D478" s="3" t="str">
        <f t="shared" si="3"/>
        <v/>
      </c>
      <c r="E478" s="3">
        <f t="shared" si="1"/>
        <v>12</v>
      </c>
      <c r="F478" s="3" t="str">
        <f>IFERROR(__xludf.DUMMYFUNCTION("GOOGLETRANSLATE(C478,""auto"",""en"")"),"When wearing")</f>
        <v>When wearing</v>
      </c>
    </row>
    <row r="479" ht="15.75" customHeight="1">
      <c r="A479" s="1">
        <v>477.0</v>
      </c>
      <c r="B479" s="3">
        <v>23.0</v>
      </c>
      <c r="C479" s="3" t="s">
        <v>681</v>
      </c>
      <c r="D479" s="3" t="str">
        <f t="shared" si="3"/>
        <v/>
      </c>
      <c r="E479" s="3">
        <f t="shared" si="1"/>
        <v>12</v>
      </c>
      <c r="F479" s="2" t="s">
        <v>682</v>
      </c>
    </row>
    <row r="480" ht="15.75" customHeight="1">
      <c r="A480" s="1">
        <v>478.0</v>
      </c>
      <c r="B480" s="3">
        <v>15.0</v>
      </c>
      <c r="C480" s="3" t="s">
        <v>683</v>
      </c>
      <c r="D480" s="3" t="str">
        <f t="shared" si="3"/>
        <v/>
      </c>
      <c r="E480" s="3">
        <f t="shared" si="1"/>
        <v>10</v>
      </c>
      <c r="F480" s="3" t="str">
        <f>IFERROR(__xludf.DUMMYFUNCTION("GOOGLETRANSLATE(C480,""auto"",""en"")"),"Icon shape")</f>
        <v>Icon shape</v>
      </c>
    </row>
    <row r="481" ht="15.75" customHeight="1">
      <c r="A481" s="1">
        <v>479.0</v>
      </c>
      <c r="B481" s="3">
        <v>11.0</v>
      </c>
      <c r="C481" s="3" t="s">
        <v>684</v>
      </c>
      <c r="D481" s="3" t="str">
        <f t="shared" si="3"/>
        <v/>
      </c>
      <c r="E481" s="3">
        <f t="shared" si="1"/>
        <v>10</v>
      </c>
      <c r="F481" s="2" t="s">
        <v>685</v>
      </c>
    </row>
    <row r="482" ht="15.75" customHeight="1">
      <c r="A482" s="1">
        <v>480.0</v>
      </c>
      <c r="B482" s="3">
        <v>35.0</v>
      </c>
      <c r="C482" s="3" t="s">
        <v>686</v>
      </c>
      <c r="D482" s="3" t="str">
        <f t="shared" si="3"/>
        <v/>
      </c>
      <c r="E482" s="3">
        <f t="shared" si="1"/>
        <v>19</v>
      </c>
      <c r="F482" s="3" t="str">
        <f>IFERROR(__xludf.DUMMYFUNCTION("GOOGLETRANSLATE(C482,""auto"",""en"")"),"Item name is empty.")</f>
        <v>Item name is empty.</v>
      </c>
    </row>
    <row r="483" ht="15.75" customHeight="1">
      <c r="A483" s="1">
        <v>481.0</v>
      </c>
      <c r="B483" s="3">
        <v>51.0</v>
      </c>
      <c r="C483" s="3" t="s">
        <v>687</v>
      </c>
      <c r="D483" s="3" t="str">
        <f t="shared" si="3"/>
        <v/>
      </c>
      <c r="E483" s="3">
        <f t="shared" si="1"/>
        <v>42</v>
      </c>
      <c r="F483" s="3" t="str">
        <f>IFERROR(__xludf.DUMMYFUNCTION("GOOGLETRANSLATE(C483,""auto"",""en"")"),"There is already an item of the same name.")</f>
        <v>There is already an item of the same name.</v>
      </c>
    </row>
    <row r="484" ht="15.75" customHeight="1">
      <c r="A484" s="1">
        <v>482.0</v>
      </c>
      <c r="B484" s="3">
        <v>47.0</v>
      </c>
      <c r="C484" s="3" t="s">
        <v>688</v>
      </c>
      <c r="D484" s="3" t="str">
        <f t="shared" si="3"/>
        <v/>
      </c>
      <c r="E484" s="3">
        <f t="shared" si="1"/>
        <v>46</v>
      </c>
      <c r="F484" s="2" t="s">
        <v>689</v>
      </c>
    </row>
    <row r="485" ht="15.75" customHeight="1">
      <c r="A485" s="1">
        <v>483.0</v>
      </c>
      <c r="B485" s="3">
        <v>51.0</v>
      </c>
      <c r="C485" s="3" t="s">
        <v>690</v>
      </c>
      <c r="D485" s="3" t="str">
        <f t="shared" si="3"/>
        <v/>
      </c>
      <c r="E485" s="3">
        <f t="shared" si="1"/>
        <v>37</v>
      </c>
      <c r="F485" s="3" t="str">
        <f>IFERROR(__xludf.DUMMYFUNCTION("GOOGLETRANSLATE(C485,""auto"",""en"")"),"First, please select the type of item")</f>
        <v>First, please select the type of item</v>
      </c>
    </row>
    <row r="486" ht="15.75" customHeight="1">
      <c r="A486" s="1">
        <v>484.0</v>
      </c>
      <c r="B486" s="3">
        <v>27.0</v>
      </c>
      <c r="C486" s="3" t="s">
        <v>691</v>
      </c>
      <c r="D486" s="3" t="str">
        <f t="shared" si="3"/>
        <v/>
      </c>
      <c r="E486" s="3">
        <f t="shared" si="1"/>
        <v>16</v>
      </c>
      <c r="F486" s="2" t="s">
        <v>692</v>
      </c>
    </row>
    <row r="487" ht="15.75" customHeight="1">
      <c r="A487" s="1">
        <v>485.0</v>
      </c>
      <c r="B487" s="3">
        <v>15.0</v>
      </c>
      <c r="C487" s="3" t="s">
        <v>693</v>
      </c>
      <c r="D487" s="3" t="str">
        <f t="shared" si="3"/>
        <v/>
      </c>
      <c r="E487" s="3">
        <f t="shared" si="1"/>
        <v>14</v>
      </c>
      <c r="F487" s="2" t="s">
        <v>694</v>
      </c>
    </row>
    <row r="488" ht="15.75" customHeight="1">
      <c r="A488" s="1">
        <v>486.0</v>
      </c>
      <c r="B488" s="3">
        <v>31.0</v>
      </c>
      <c r="C488" s="3" t="s">
        <v>695</v>
      </c>
      <c r="D488" s="3" t="str">
        <f t="shared" si="3"/>
        <v/>
      </c>
      <c r="E488" s="3">
        <f t="shared" si="1"/>
        <v>21</v>
      </c>
      <c r="F488" s="3" t="str">
        <f>IFERROR(__xludf.DUMMYFUNCTION("GOOGLETRANSLATE(C488,""auto"",""en"")"),"There is no set item.")</f>
        <v>There is no set item.</v>
      </c>
    </row>
    <row r="489" ht="15.75" customHeight="1">
      <c r="A489" s="1">
        <v>487.0</v>
      </c>
      <c r="B489" s="3">
        <v>27.0</v>
      </c>
      <c r="C489" s="3" t="s">
        <v>696</v>
      </c>
      <c r="D489" s="3" t="str">
        <f t="shared" si="3"/>
        <v/>
      </c>
      <c r="E489" s="3">
        <f t="shared" si="1"/>
        <v>27</v>
      </c>
      <c r="F489" s="3" t="str">
        <f>IFERROR(__xludf.DUMMYFUNCTION("GOOGLETRANSLATE(C489,""auto"",""en"")"),"All kinds of equipment/item")</f>
        <v>All kinds of equipment/item</v>
      </c>
    </row>
    <row r="490" ht="15.75" customHeight="1">
      <c r="A490" s="1">
        <v>488.0</v>
      </c>
      <c r="B490" s="3">
        <v>7.0</v>
      </c>
      <c r="C490" s="3" t="s">
        <v>697</v>
      </c>
      <c r="D490" s="3" t="str">
        <f t="shared" si="3"/>
        <v/>
      </c>
      <c r="E490" s="3">
        <f t="shared" si="1"/>
        <v>7</v>
      </c>
      <c r="F490" s="2" t="s">
        <v>698</v>
      </c>
    </row>
    <row r="491" ht="15.75" customHeight="1">
      <c r="A491" s="1">
        <v>489.0</v>
      </c>
      <c r="B491" s="3">
        <v>35.0</v>
      </c>
      <c r="C491" s="3" t="s">
        <v>699</v>
      </c>
      <c r="D491" s="3" t="str">
        <f t="shared" si="3"/>
        <v/>
      </c>
      <c r="E491" s="3">
        <f t="shared" si="1"/>
        <v>30</v>
      </c>
      <c r="F491" s="3" t="str">
        <f>IFERROR(__xludf.DUMMYFUNCTION("GOOGLETRANSLATE(C491,""auto"",""en"")"),"There is already the same job.")</f>
        <v>There is already the same job.</v>
      </c>
    </row>
    <row r="492" ht="15.75" customHeight="1">
      <c r="A492" s="1">
        <v>490.0</v>
      </c>
      <c r="B492" s="3">
        <v>27.0</v>
      </c>
      <c r="C492" s="3" t="s">
        <v>700</v>
      </c>
      <c r="D492" s="3" t="str">
        <f t="shared" si="3"/>
        <v/>
      </c>
      <c r="E492" s="3">
        <f t="shared" si="1"/>
        <v>27</v>
      </c>
      <c r="F492" s="2" t="s">
        <v>701</v>
      </c>
    </row>
    <row r="493" ht="15.75" customHeight="1">
      <c r="A493" s="1">
        <v>491.0</v>
      </c>
      <c r="B493" s="3">
        <v>7.0</v>
      </c>
      <c r="C493" s="3" t="s">
        <v>702</v>
      </c>
      <c r="D493" s="3" t="str">
        <f t="shared" si="3"/>
        <v/>
      </c>
      <c r="E493" s="3">
        <f t="shared" si="1"/>
        <v>5</v>
      </c>
      <c r="F493" s="3" t="str">
        <f>IFERROR(__xludf.DUMMYFUNCTION("GOOGLETRANSLATE(C493,""auto"",""en"")"),"range")</f>
        <v>range</v>
      </c>
    </row>
    <row r="494" ht="15.75" customHeight="1">
      <c r="A494" s="1">
        <v>492.0</v>
      </c>
      <c r="B494" s="3">
        <v>7.0</v>
      </c>
      <c r="C494" s="3" t="s">
        <v>703</v>
      </c>
      <c r="D494" s="3" t="str">
        <f t="shared" si="3"/>
        <v/>
      </c>
      <c r="E494" s="3">
        <f t="shared" si="1"/>
        <v>7</v>
      </c>
      <c r="F494" s="2" t="s">
        <v>704</v>
      </c>
    </row>
    <row r="495" ht="15.75" customHeight="1">
      <c r="A495" s="1">
        <v>493.0</v>
      </c>
      <c r="B495" s="3">
        <v>7.0</v>
      </c>
      <c r="C495" s="3" t="s">
        <v>705</v>
      </c>
      <c r="D495" s="3" t="str">
        <f t="shared" si="3"/>
        <v/>
      </c>
      <c r="E495" s="3">
        <f t="shared" si="1"/>
        <v>5</v>
      </c>
      <c r="F495" s="3" t="str">
        <f>IFERROR(__xludf.DUMMYFUNCTION("GOOGLETRANSLATE(C495,""auto"",""en"")"),"Stats")</f>
        <v>Stats</v>
      </c>
    </row>
    <row r="496" ht="15.75" customHeight="1">
      <c r="A496" s="1">
        <v>494.0</v>
      </c>
      <c r="B496" s="3">
        <v>7.0</v>
      </c>
      <c r="C496" s="3" t="s">
        <v>706</v>
      </c>
      <c r="D496" s="3" t="str">
        <f t="shared" si="3"/>
        <v/>
      </c>
      <c r="E496" s="3">
        <f t="shared" si="1"/>
        <v>5</v>
      </c>
      <c r="F496" s="2" t="s">
        <v>707</v>
      </c>
    </row>
    <row r="497" ht="15.75" customHeight="1">
      <c r="A497" s="1">
        <v>495.0</v>
      </c>
      <c r="B497" s="3">
        <v>11.0</v>
      </c>
      <c r="C497" s="3" t="s">
        <v>708</v>
      </c>
      <c r="D497" s="3" t="str">
        <f t="shared" si="3"/>
        <v/>
      </c>
      <c r="E497" s="3">
        <f t="shared" si="1"/>
        <v>8</v>
      </c>
      <c r="F497" s="3" t="str">
        <f>IFERROR(__xludf.DUMMYFUNCTION("GOOGLETRANSLATE(C497,""auto"",""en"")"),"duration")</f>
        <v>duration</v>
      </c>
    </row>
    <row r="498" ht="15.75" customHeight="1">
      <c r="A498" s="1">
        <v>496.0</v>
      </c>
      <c r="B498" s="3">
        <v>35.0</v>
      </c>
      <c r="C498" s="3" t="s">
        <v>709</v>
      </c>
      <c r="D498" s="3" t="str">
        <f t="shared" si="3"/>
        <v/>
      </c>
      <c r="E498" s="3">
        <f t="shared" si="1"/>
        <v>21</v>
      </c>
      <c r="F498" s="2" t="s">
        <v>710</v>
      </c>
    </row>
    <row r="499" ht="15.75" customHeight="1">
      <c r="A499" s="1">
        <v>497.0</v>
      </c>
      <c r="B499" s="3">
        <v>27.0</v>
      </c>
      <c r="C499" s="3" t="s">
        <v>711</v>
      </c>
      <c r="D499" s="3" t="str">
        <f t="shared" si="3"/>
        <v/>
      </c>
      <c r="E499" s="3">
        <f t="shared" si="1"/>
        <v>23</v>
      </c>
      <c r="F499" s="3" t="str">
        <f>IFERROR(__xludf.DUMMYFUNCTION("GOOGLETRANSLATE(C499,""auto"",""en"")"),"Add to existing numbers")</f>
        <v>Add to existing numbers</v>
      </c>
    </row>
    <row r="500" ht="15.75" customHeight="1">
      <c r="A500" s="1">
        <v>498.0</v>
      </c>
      <c r="B500" s="3">
        <v>35.0</v>
      </c>
      <c r="C500" s="3" t="s">
        <v>712</v>
      </c>
      <c r="D500" s="3" t="str">
        <f t="shared" si="3"/>
        <v/>
      </c>
      <c r="E500" s="3">
        <f t="shared" si="1"/>
        <v>35</v>
      </c>
      <c r="F500" s="3" t="str">
        <f>IFERROR(__xludf.DUMMYFUNCTION("GOOGLETRANSLATE(C500,""auto"",""en"")"),"Verifiers/percentage can be applied")</f>
        <v>Verifiers/percentage can be applied</v>
      </c>
    </row>
    <row r="501" ht="15.75" customHeight="1">
      <c r="A501" s="1">
        <v>499.0</v>
      </c>
      <c r="B501" s="3">
        <v>11.0</v>
      </c>
      <c r="C501" s="3" t="s">
        <v>713</v>
      </c>
      <c r="D501" s="3" t="str">
        <f t="shared" si="3"/>
        <v/>
      </c>
      <c r="E501" s="3">
        <f t="shared" si="1"/>
        <v>5</v>
      </c>
      <c r="F501" s="3" t="str">
        <f>IFERROR(__xludf.DUMMYFUNCTION("GOOGLETRANSLATE(C501,""auto"",""en"")"),"Shame")</f>
        <v>Shame</v>
      </c>
    </row>
    <row r="502" ht="15.75" customHeight="1">
      <c r="A502" s="1">
        <v>500.0</v>
      </c>
      <c r="B502" s="3">
        <v>7.0</v>
      </c>
      <c r="C502" s="3" t="s">
        <v>714</v>
      </c>
      <c r="D502" s="3" t="str">
        <f t="shared" si="3"/>
        <v/>
      </c>
      <c r="E502" s="3">
        <f t="shared" si="1"/>
        <v>7</v>
      </c>
      <c r="F502" s="2" t="s">
        <v>715</v>
      </c>
    </row>
    <row r="503" ht="15.75" customHeight="1">
      <c r="A503" s="1">
        <v>501.0</v>
      </c>
      <c r="B503" s="3">
        <v>7.0</v>
      </c>
      <c r="C503" s="3" t="s">
        <v>716</v>
      </c>
      <c r="D503" s="3" t="str">
        <f t="shared" si="3"/>
        <v/>
      </c>
      <c r="E503" s="3">
        <f t="shared" si="1"/>
        <v>4</v>
      </c>
      <c r="F503" s="3" t="str">
        <f>IFERROR(__xludf.DUMMYFUNCTION("GOOGLETRANSLATE(C503,""auto"",""en"")"),"hour")</f>
        <v>hour</v>
      </c>
    </row>
    <row r="504" ht="15.75" customHeight="1">
      <c r="A504" s="1">
        <v>502.0</v>
      </c>
      <c r="B504" s="3">
        <v>7.0</v>
      </c>
      <c r="C504" s="3" t="s">
        <v>717</v>
      </c>
      <c r="D504" s="3" t="str">
        <f t="shared" si="3"/>
        <v/>
      </c>
      <c r="E504" s="3">
        <f t="shared" si="1"/>
        <v>6</v>
      </c>
      <c r="F504" s="3" t="str">
        <f>IFERROR(__xludf.DUMMYFUNCTION("GOOGLETRANSLATE(C504,""auto"",""en"")"),"method")</f>
        <v>method</v>
      </c>
    </row>
    <row r="505" ht="15.75" customHeight="1">
      <c r="A505" s="1">
        <v>503.0</v>
      </c>
      <c r="B505" s="3">
        <v>11.0</v>
      </c>
      <c r="C505" s="3" t="s">
        <v>718</v>
      </c>
      <c r="D505" s="3" t="str">
        <f t="shared" si="3"/>
        <v/>
      </c>
      <c r="E505" s="3">
        <f t="shared" si="1"/>
        <v>11</v>
      </c>
      <c r="F505" s="3" t="str">
        <f>IFERROR(__xludf.DUMMYFUNCTION("GOOGLETRANSLATE(C505,""auto"",""en"")"),"Application")</f>
        <v>Application</v>
      </c>
    </row>
    <row r="506" ht="15.75" customHeight="1">
      <c r="A506" s="1">
        <v>504.0</v>
      </c>
      <c r="B506" s="3">
        <v>11.0</v>
      </c>
      <c r="C506" s="3" t="s">
        <v>719</v>
      </c>
      <c r="D506" s="3" t="str">
        <f t="shared" si="3"/>
        <v/>
      </c>
      <c r="E506" s="3">
        <f t="shared" si="1"/>
        <v>10</v>
      </c>
      <c r="F506" s="2" t="s">
        <v>720</v>
      </c>
    </row>
    <row r="507" ht="15.75" customHeight="1">
      <c r="A507" s="1">
        <v>505.0</v>
      </c>
      <c r="B507" s="3">
        <v>7.0</v>
      </c>
      <c r="C507" s="3" t="s">
        <v>721</v>
      </c>
      <c r="D507" s="3" t="str">
        <f t="shared" si="3"/>
        <v/>
      </c>
      <c r="E507" s="3">
        <f t="shared" si="1"/>
        <v>5</v>
      </c>
      <c r="F507" s="2" t="s">
        <v>722</v>
      </c>
    </row>
    <row r="508" ht="15.75" customHeight="1">
      <c r="A508" s="1">
        <v>506.0</v>
      </c>
      <c r="B508" s="3">
        <v>7.0</v>
      </c>
      <c r="C508" s="3" t="s">
        <v>723</v>
      </c>
      <c r="D508" s="3" t="str">
        <f t="shared" si="3"/>
        <v/>
      </c>
      <c r="E508" s="3">
        <f t="shared" si="1"/>
        <v>4</v>
      </c>
      <c r="F508" s="3" t="str">
        <f>IFERROR(__xludf.DUMMYFUNCTION("GOOGLETRANSLATE(C508,""auto"",""en"")"),"part")</f>
        <v>part</v>
      </c>
    </row>
    <row r="509" ht="15.75" customHeight="1">
      <c r="A509" s="1">
        <v>507.0</v>
      </c>
      <c r="B509" s="3">
        <v>19.0</v>
      </c>
      <c r="C509" s="3" t="s">
        <v>724</v>
      </c>
      <c r="D509" s="3" t="str">
        <f t="shared" si="3"/>
        <v/>
      </c>
      <c r="E509" s="3">
        <f t="shared" si="1"/>
        <v>18</v>
      </c>
      <c r="F509" s="3" t="str">
        <f>IFERROR(__xludf.DUMMYFUNCTION("GOOGLETRANSLATE(C509,""auto"",""en"")"),"Hero data settings")</f>
        <v>Hero data settings</v>
      </c>
    </row>
    <row r="510" ht="15.75" customHeight="1">
      <c r="A510" s="1">
        <v>508.0</v>
      </c>
      <c r="B510" s="3">
        <v>35.0</v>
      </c>
      <c r="C510" s="3" t="s">
        <v>725</v>
      </c>
      <c r="D510" s="3" t="str">
        <f t="shared" si="3"/>
        <v/>
      </c>
      <c r="E510" s="3">
        <f t="shared" si="1"/>
        <v>33</v>
      </c>
      <c r="F510" s="3" t="str">
        <f>IFERROR(__xludf.DUMMYFUNCTION("GOOGLETRANSLATE(C510,""auto"",""en"")"),"Would you like to erase your job?")</f>
        <v>Would you like to erase your job?</v>
      </c>
    </row>
    <row r="511" ht="15.75" customHeight="1">
      <c r="A511" s="1">
        <v>509.0</v>
      </c>
      <c r="B511" s="3">
        <v>27.0</v>
      </c>
      <c r="C511" s="3" t="s">
        <v>726</v>
      </c>
      <c r="D511" s="3" t="str">
        <f t="shared" si="3"/>
        <v/>
      </c>
      <c r="E511" s="3">
        <f t="shared" si="1"/>
        <v>23</v>
      </c>
      <c r="F511" s="3" t="str">
        <f>IFERROR(__xludf.DUMMYFUNCTION("GOOGLETRANSLATE(C511,""auto"",""en"")"),"Erase the selected job.")</f>
        <v>Erase the selected job.</v>
      </c>
    </row>
    <row r="512" ht="15.75" customHeight="1">
      <c r="A512" s="1">
        <v>510.0</v>
      </c>
      <c r="B512" s="3">
        <v>7.0</v>
      </c>
      <c r="C512" s="3" t="s">
        <v>727</v>
      </c>
      <c r="D512" s="3" t="str">
        <f t="shared" si="3"/>
        <v/>
      </c>
      <c r="E512" s="3">
        <f t="shared" si="1"/>
        <v>5</v>
      </c>
      <c r="F512" s="3" t="str">
        <f>IFERROR(__xludf.DUMMYFUNCTION("GOOGLETRANSLATE(C512,""auto"",""en"")"),"level")</f>
        <v>level</v>
      </c>
    </row>
    <row r="513" ht="15.75" customHeight="1">
      <c r="A513" s="1">
        <v>511.0</v>
      </c>
      <c r="B513" s="3">
        <v>11.0</v>
      </c>
      <c r="C513" s="3" t="s">
        <v>728</v>
      </c>
      <c r="D513" s="3" t="str">
        <f t="shared" si="3"/>
        <v/>
      </c>
      <c r="E513" s="3">
        <f t="shared" si="1"/>
        <v>11</v>
      </c>
      <c r="F513" s="2" t="s">
        <v>729</v>
      </c>
    </row>
    <row r="514" ht="15.75" customHeight="1">
      <c r="A514" s="1">
        <v>512.0</v>
      </c>
      <c r="B514" s="3">
        <v>11.0</v>
      </c>
      <c r="C514" s="3" t="s">
        <v>730</v>
      </c>
      <c r="D514" s="3" t="str">
        <f t="shared" si="3"/>
        <v/>
      </c>
      <c r="E514" s="3">
        <f t="shared" si="1"/>
        <v>9</v>
      </c>
      <c r="F514" s="2" t="s">
        <v>731</v>
      </c>
    </row>
    <row r="515" ht="15.75" customHeight="1">
      <c r="A515" s="1">
        <v>513.0</v>
      </c>
      <c r="B515" s="3">
        <v>7.0</v>
      </c>
      <c r="C515" s="3" t="s">
        <v>732</v>
      </c>
      <c r="D515" s="3" t="str">
        <f t="shared" si="3"/>
        <v/>
      </c>
      <c r="E515" s="3">
        <f t="shared" si="1"/>
        <v>7</v>
      </c>
      <c r="F515" s="2" t="s">
        <v>733</v>
      </c>
    </row>
    <row r="516" ht="15.75" customHeight="1">
      <c r="A516" s="1">
        <v>514.0</v>
      </c>
      <c r="B516" s="3">
        <v>19.0</v>
      </c>
      <c r="C516" s="3" t="s">
        <v>734</v>
      </c>
      <c r="D516" s="3" t="str">
        <f t="shared" si="3"/>
        <v/>
      </c>
      <c r="E516" s="3">
        <f t="shared" si="1"/>
        <v>17</v>
      </c>
      <c r="F516" s="3" t="str">
        <f>IFERROR(__xludf.DUMMYFUNCTION("GOOGLETRANSLATE(C516,""auto"",""en"")"),"Add special areas")</f>
        <v>Add special areas</v>
      </c>
    </row>
    <row r="517" ht="15.75" customHeight="1">
      <c r="A517" s="1">
        <v>515.0</v>
      </c>
      <c r="B517" s="3">
        <v>15.0</v>
      </c>
      <c r="C517" s="3" t="s">
        <v>735</v>
      </c>
      <c r="D517" s="3" t="str">
        <f t="shared" si="3"/>
        <v/>
      </c>
      <c r="E517" s="3">
        <f t="shared" si="1"/>
        <v>13</v>
      </c>
      <c r="F517" s="3" t="str">
        <f>IFERROR(__xludf.DUMMYFUNCTION("GOOGLETRANSLATE(C517,""auto"",""en"")"),"None of job 2")</f>
        <v>None of job 2</v>
      </c>
    </row>
    <row r="518" ht="15.75" customHeight="1">
      <c r="A518" s="1">
        <v>516.0</v>
      </c>
      <c r="B518" s="3">
        <v>7.0</v>
      </c>
      <c r="C518" s="3" t="s">
        <v>736</v>
      </c>
      <c r="D518" s="3" t="str">
        <f t="shared" si="3"/>
        <v/>
      </c>
      <c r="E518" s="3">
        <f t="shared" si="1"/>
        <v>3</v>
      </c>
      <c r="F518" s="3" t="str">
        <f>IFERROR(__xludf.DUMMYFUNCTION("GOOGLETRANSLATE(C518,""auto"",""en"")"),"job")</f>
        <v>job</v>
      </c>
    </row>
    <row r="519" ht="15.75" customHeight="1">
      <c r="A519" s="1">
        <v>517.0</v>
      </c>
      <c r="B519" s="3">
        <v>19.0</v>
      </c>
      <c r="C519" s="3" t="s">
        <v>737</v>
      </c>
      <c r="D519" s="3" t="str">
        <f t="shared" si="3"/>
        <v/>
      </c>
      <c r="E519" s="3">
        <f t="shared" si="1"/>
        <v>17</v>
      </c>
      <c r="F519" s="2" t="s">
        <v>738</v>
      </c>
    </row>
    <row r="520" ht="15.75" customHeight="1">
      <c r="A520" s="1">
        <v>518.0</v>
      </c>
      <c r="B520" s="3">
        <v>15.0</v>
      </c>
      <c r="C520" s="3" t="s">
        <v>739</v>
      </c>
      <c r="D520" s="3" t="str">
        <f t="shared" si="3"/>
        <v/>
      </c>
      <c r="E520" s="3">
        <f t="shared" si="1"/>
        <v>15</v>
      </c>
      <c r="F520" s="3" t="str">
        <f>IFERROR(__xludf.DUMMYFUNCTION("GOOGLETRANSLATE(C520,""auto"",""en"")"),"Monster removal")</f>
        <v>Monster removal</v>
      </c>
    </row>
    <row r="521" ht="15.75" customHeight="1">
      <c r="A521" s="1">
        <v>519.0</v>
      </c>
      <c r="B521" s="3">
        <v>15.0</v>
      </c>
      <c r="C521" s="3" t="s">
        <v>740</v>
      </c>
      <c r="D521" s="3" t="str">
        <f t="shared" si="3"/>
        <v/>
      </c>
      <c r="E521" s="3">
        <f t="shared" si="1"/>
        <v>14</v>
      </c>
      <c r="F521" s="2" t="s">
        <v>741</v>
      </c>
    </row>
    <row r="522" ht="15.75" customHeight="1">
      <c r="A522" s="1">
        <v>520.0</v>
      </c>
      <c r="B522" s="3">
        <v>15.0</v>
      </c>
      <c r="C522" s="3" t="s">
        <v>742</v>
      </c>
      <c r="D522" s="3" t="str">
        <f t="shared" si="3"/>
        <v/>
      </c>
      <c r="E522" s="3">
        <f t="shared" si="1"/>
        <v>11</v>
      </c>
      <c r="F522" s="3" t="str">
        <f>IFERROR(__xludf.DUMMYFUNCTION("GOOGLETRANSLATE(C522,""auto"",""en"")"),"Add monster")</f>
        <v>Add monster</v>
      </c>
    </row>
    <row r="523" ht="15.75" customHeight="1">
      <c r="A523" s="1">
        <v>521.0</v>
      </c>
      <c r="B523" s="3">
        <v>47.0</v>
      </c>
      <c r="C523" s="3" t="s">
        <v>743</v>
      </c>
      <c r="D523" s="3" t="str">
        <f t="shared" si="3"/>
        <v/>
      </c>
      <c r="E523" s="3">
        <f t="shared" si="1"/>
        <v>40</v>
      </c>
      <c r="F523" s="2" t="s">
        <v>744</v>
      </c>
    </row>
    <row r="524" ht="15.75" customHeight="1">
      <c r="A524" s="1">
        <v>522.0</v>
      </c>
      <c r="B524" s="3">
        <v>31.0</v>
      </c>
      <c r="C524" s="3" t="s">
        <v>745</v>
      </c>
      <c r="D524" s="3" t="str">
        <f t="shared" si="3"/>
        <v/>
      </c>
      <c r="E524" s="3">
        <f t="shared" si="1"/>
        <v>28</v>
      </c>
      <c r="F524" s="3" t="str">
        <f>IFERROR(__xludf.DUMMYFUNCTION("GOOGLETRANSLATE(C524,""auto"",""en"")"),"The two heroes are the same.")</f>
        <v>The two heroes are the same.</v>
      </c>
    </row>
    <row r="525" ht="15.75" customHeight="1">
      <c r="A525" s="1">
        <v>523.0</v>
      </c>
      <c r="B525" s="3">
        <v>11.0</v>
      </c>
      <c r="C525" s="3" t="s">
        <v>746</v>
      </c>
      <c r="D525" s="3" t="str">
        <f t="shared" si="3"/>
        <v/>
      </c>
      <c r="E525" s="3">
        <f t="shared" si="1"/>
        <v>10</v>
      </c>
      <c r="F525" s="2" t="s">
        <v>747</v>
      </c>
    </row>
    <row r="526" ht="15.75" customHeight="1">
      <c r="A526" s="1">
        <v>524.0</v>
      </c>
      <c r="B526" s="3">
        <v>71.0</v>
      </c>
      <c r="C526" s="3" t="s">
        <v>748</v>
      </c>
      <c r="D526" s="3" t="str">
        <f t="shared" si="3"/>
        <v/>
      </c>
      <c r="E526" s="3">
        <f t="shared" si="1"/>
        <v>63</v>
      </c>
      <c r="F526" s="3" t="str">
        <f>IFERROR(__xludf.DUMMYFUNCTION("GOOGLETRANSLATE(C526,""auto"",""en"")"),"This map is a bridge map. Only karma configuration is possible.")</f>
        <v>This map is a bridge map. Only karma configuration is possible.</v>
      </c>
    </row>
    <row r="527" ht="15.75" customHeight="1">
      <c r="A527" s="1">
        <v>525.0</v>
      </c>
      <c r="B527" s="3">
        <v>27.0</v>
      </c>
      <c r="C527" s="3" t="s">
        <v>749</v>
      </c>
      <c r="D527" s="3" t="str">
        <f t="shared" si="3"/>
        <v/>
      </c>
      <c r="E527" s="3">
        <f t="shared" si="1"/>
        <v>25</v>
      </c>
      <c r="F527" s="3" t="str">
        <f>IFERROR(__xludf.DUMMYFUNCTION("GOOGLETRANSLATE(C527,""auto"",""en"")"),"New map addition error !!")</f>
        <v>New map addition error !!</v>
      </c>
    </row>
    <row r="528" ht="15.75" customHeight="1">
      <c r="A528" s="1">
        <v>526.0</v>
      </c>
      <c r="B528" s="3">
        <v>43.0</v>
      </c>
      <c r="C528" s="3" t="s">
        <v>750</v>
      </c>
      <c r="D528" s="3" t="str">
        <f t="shared" si="3"/>
        <v/>
      </c>
      <c r="E528" s="3">
        <f t="shared" si="1"/>
        <v>41</v>
      </c>
      <c r="F528" s="3" t="str">
        <f>IFERROR(__xludf.DUMMYFUNCTION("GOOGLETRANSLATE(C528,""auto"",""en"")"),"There is already a map of the same title.")</f>
        <v>There is already a map of the same title.</v>
      </c>
    </row>
    <row r="529" ht="15.75" customHeight="1">
      <c r="A529" s="1">
        <v>527.0</v>
      </c>
      <c r="B529" s="3">
        <v>39.0</v>
      </c>
      <c r="C529" s="3" t="s">
        <v>751</v>
      </c>
      <c r="D529" s="3" t="str">
        <f t="shared" si="3"/>
        <v/>
      </c>
      <c r="E529" s="3">
        <f t="shared" si="1"/>
        <v>26</v>
      </c>
      <c r="F529" s="3" t="str">
        <f>IFERROR(__xludf.DUMMYFUNCTION("GOOGLETRANSLATE(C529,""auto"",""en"")"),"The map is already loaded.")</f>
        <v>The map is already loaded.</v>
      </c>
    </row>
    <row r="530" ht="15.75" customHeight="1">
      <c r="A530" s="1">
        <v>528.0</v>
      </c>
      <c r="B530" s="3">
        <v>23.0</v>
      </c>
      <c r="C530" s="3" t="s">
        <v>752</v>
      </c>
      <c r="D530" s="3" t="str">
        <f t="shared" si="3"/>
        <v/>
      </c>
      <c r="E530" s="3">
        <f t="shared" si="1"/>
        <v>16</v>
      </c>
      <c r="F530" s="3" t="str">
        <f>IFERROR(__xludf.DUMMYFUNCTION("GOOGLETRANSLATE(C530,""auto"",""en"")"),"Calling the map!")</f>
        <v>Calling the map!</v>
      </c>
    </row>
    <row r="531" ht="15.75" customHeight="1">
      <c r="A531" s="1">
        <v>529.0</v>
      </c>
      <c r="B531" s="3">
        <v>31.0</v>
      </c>
      <c r="C531" s="3" t="s">
        <v>753</v>
      </c>
      <c r="D531" s="3" t="str">
        <f t="shared" si="3"/>
        <v/>
      </c>
      <c r="E531" s="3">
        <f t="shared" si="1"/>
        <v>25</v>
      </c>
      <c r="F531" s="3" t="str">
        <f>IFERROR(__xludf.DUMMYFUNCTION("GOOGLETRANSLATE(C531,""auto"",""en"")"),"This map is a bridge map.")</f>
        <v>This map is a bridge map.</v>
      </c>
    </row>
    <row r="532" ht="15.75" customHeight="1">
      <c r="A532" s="1">
        <v>530.0</v>
      </c>
      <c r="B532" s="3">
        <v>67.0</v>
      </c>
      <c r="C532" s="3" t="s">
        <v>754</v>
      </c>
      <c r="D532" s="3" t="str">
        <f t="shared" si="3"/>
        <v/>
      </c>
      <c r="E532" s="3">
        <f t="shared" si="1"/>
        <v>60</v>
      </c>
      <c r="F532" s="3" t="str">
        <f>IFERROR(__xludf.DUMMYFUNCTION("GOOGLETRANSLATE(C532,""auto"",""en"")"),"This map is a bridge map, so you can't change your settings.")</f>
        <v>This map is a bridge map, so you can't change your settings.</v>
      </c>
    </row>
    <row r="533" ht="15.75" customHeight="1">
      <c r="A533" s="1">
        <v>531.0</v>
      </c>
      <c r="B533" s="3">
        <v>23.0</v>
      </c>
      <c r="C533" s="3" t="s">
        <v>755</v>
      </c>
      <c r="D533" s="3" t="str">
        <f t="shared" si="3"/>
        <v/>
      </c>
      <c r="E533" s="3">
        <f t="shared" si="1"/>
        <v>17</v>
      </c>
      <c r="F533" s="2" t="s">
        <v>756</v>
      </c>
    </row>
    <row r="534" ht="15.75" customHeight="1">
      <c r="A534" s="1">
        <v>532.0</v>
      </c>
      <c r="B534" s="3">
        <v>19.0</v>
      </c>
      <c r="C534" s="3" t="s">
        <v>757</v>
      </c>
      <c r="D534" s="3" t="str">
        <f t="shared" si="3"/>
        <v/>
      </c>
      <c r="E534" s="3">
        <f t="shared" si="1"/>
        <v>17</v>
      </c>
      <c r="F534" s="3" t="str">
        <f>IFERROR(__xludf.DUMMYFUNCTION("GOOGLETRANSLATE(C534,""auto"",""en"")"),"Additional error!")</f>
        <v>Additional error!</v>
      </c>
    </row>
    <row r="535" ht="15.75" customHeight="1">
      <c r="A535" s="1">
        <v>533.0</v>
      </c>
      <c r="B535" s="3">
        <v>47.0</v>
      </c>
      <c r="C535" s="3" t="s">
        <v>758</v>
      </c>
      <c r="D535" s="3" t="str">
        <f t="shared" si="3"/>
        <v/>
      </c>
      <c r="E535" s="3">
        <f t="shared" si="1"/>
        <v>44</v>
      </c>
      <c r="F535" s="3" t="str">
        <f>IFERROR(__xludf.DUMMYFUNCTION("GOOGLETRANSLATE(C535,""auto"",""en"")"),"There is already an area of ​​the same name.")</f>
        <v>There is already an area of ​​the same name.</v>
      </c>
    </row>
    <row r="536" ht="15.75" customHeight="1">
      <c r="A536" s="1">
        <v>534.0</v>
      </c>
      <c r="B536" s="3">
        <v>19.0</v>
      </c>
      <c r="C536" s="3" t="s">
        <v>759</v>
      </c>
      <c r="D536" s="3" t="str">
        <f t="shared" si="3"/>
        <v/>
      </c>
      <c r="E536" s="3">
        <f t="shared" si="1"/>
        <v>18</v>
      </c>
      <c r="F536" s="2" t="s">
        <v>760</v>
      </c>
    </row>
    <row r="537" ht="15.75" customHeight="1">
      <c r="A537" s="1">
        <v>535.0</v>
      </c>
      <c r="B537" s="3">
        <v>35.0</v>
      </c>
      <c r="C537" s="3" t="s">
        <v>761</v>
      </c>
      <c r="D537" s="3" t="str">
        <f t="shared" si="3"/>
        <v/>
      </c>
      <c r="E537" s="3">
        <f t="shared" si="1"/>
        <v>29</v>
      </c>
      <c r="F537" s="3" t="str">
        <f>IFERROR(__xludf.DUMMYFUNCTION("GOOGLETRANSLATE(C537,""auto"",""en"")"),"Remove the selected triggers.")</f>
        <v>Remove the selected triggers.</v>
      </c>
    </row>
    <row r="538" ht="15.75" customHeight="1">
      <c r="A538" s="1">
        <v>536.0</v>
      </c>
      <c r="B538" s="3">
        <v>35.0</v>
      </c>
      <c r="C538" s="3" t="s">
        <v>762</v>
      </c>
      <c r="D538" s="3" t="str">
        <f t="shared" si="3"/>
        <v/>
      </c>
      <c r="E538" s="3">
        <f t="shared" si="1"/>
        <v>30</v>
      </c>
      <c r="F538" s="3" t="str">
        <f>IFERROR(__xludf.DUMMYFUNCTION("GOOGLETRANSLATE(C538,""auto"",""en"")"),"Remove the selected reactions.")</f>
        <v>Remove the selected reactions.</v>
      </c>
    </row>
    <row r="539" ht="15.75" customHeight="1">
      <c r="A539" s="1">
        <v>537.0</v>
      </c>
      <c r="B539" s="3">
        <v>11.0</v>
      </c>
      <c r="C539" s="3" t="s">
        <v>763</v>
      </c>
      <c r="D539" s="3" t="str">
        <f t="shared" si="3"/>
        <v/>
      </c>
      <c r="E539" s="3">
        <f t="shared" si="1"/>
        <v>5</v>
      </c>
      <c r="F539" s="3" t="str">
        <f>IFERROR(__xludf.DUMMYFUNCTION("GOOGLETRANSLATE(C539,""auto"",""en"")"),"paste")</f>
        <v>paste</v>
      </c>
    </row>
    <row r="540" ht="15.75" customHeight="1">
      <c r="A540" s="1">
        <v>538.0</v>
      </c>
      <c r="B540" s="3">
        <v>11.0</v>
      </c>
      <c r="C540" s="3" t="s">
        <v>764</v>
      </c>
      <c r="D540" s="3" t="str">
        <f t="shared" si="3"/>
        <v/>
      </c>
      <c r="E540" s="3">
        <f t="shared" si="1"/>
        <v>3</v>
      </c>
      <c r="F540" s="3" t="str">
        <f>IFERROR(__xludf.DUMMYFUNCTION("GOOGLETRANSLATE(C540,""auto"",""en"")"),"cut")</f>
        <v>cut</v>
      </c>
    </row>
    <row r="541" ht="15.75" customHeight="1">
      <c r="A541" s="1">
        <v>539.0</v>
      </c>
      <c r="B541" s="3">
        <v>11.0</v>
      </c>
      <c r="C541" s="3" t="s">
        <v>765</v>
      </c>
      <c r="D541" s="3" t="str">
        <f t="shared" si="3"/>
        <v/>
      </c>
      <c r="E541" s="3">
        <f t="shared" si="1"/>
        <v>7</v>
      </c>
      <c r="F541" s="3" t="str">
        <f>IFERROR(__xludf.DUMMYFUNCTION("GOOGLETRANSLATE(C541,""auto"",""en"")"),"Copying")</f>
        <v>Copying</v>
      </c>
    </row>
    <row r="542" ht="15.75" customHeight="1">
      <c r="A542" s="1">
        <v>540.0</v>
      </c>
      <c r="B542" s="3">
        <v>35.0</v>
      </c>
      <c r="C542" s="3" t="s">
        <v>766</v>
      </c>
      <c r="D542" s="3" t="str">
        <f t="shared" si="3"/>
        <v/>
      </c>
      <c r="E542" s="3">
        <f t="shared" si="1"/>
        <v>26</v>
      </c>
      <c r="F542" s="3" t="str">
        <f>IFERROR(__xludf.DUMMYFUNCTION("GOOGLETRANSLATE(C542,""auto"",""en"")"),"Remove the selected karma.")</f>
        <v>Remove the selected karma.</v>
      </c>
    </row>
    <row r="543" ht="15.75" customHeight="1">
      <c r="A543" s="1">
        <v>541.0</v>
      </c>
      <c r="B543" s="3">
        <v>7.0</v>
      </c>
      <c r="C543" s="3" t="s">
        <v>767</v>
      </c>
      <c r="D543" s="3" t="str">
        <f t="shared" si="3"/>
        <v/>
      </c>
      <c r="E543" s="3">
        <f t="shared" si="1"/>
        <v>5</v>
      </c>
      <c r="F543" s="3" t="str">
        <f>IFERROR(__xludf.DUMMYFUNCTION("GOOGLETRANSLATE(C543,""auto"",""en"")"),"Karma")</f>
        <v>Karma</v>
      </c>
    </row>
    <row r="544" ht="15.75" customHeight="1">
      <c r="A544" s="1">
        <v>542.0</v>
      </c>
      <c r="B544" s="3">
        <v>15.0</v>
      </c>
      <c r="C544" s="3" t="s">
        <v>768</v>
      </c>
      <c r="D544" s="3" t="str">
        <f t="shared" si="3"/>
        <v/>
      </c>
      <c r="E544" s="3">
        <f t="shared" si="1"/>
        <v>10</v>
      </c>
      <c r="F544" s="3" t="str">
        <f>IFERROR(__xludf.DUMMYFUNCTION("GOOGLETRANSLATE(C544,""auto"",""en"")"),"Details of")</f>
        <v>Details of</v>
      </c>
    </row>
    <row r="545" ht="15.75" customHeight="1">
      <c r="A545" s="1">
        <v>543.0</v>
      </c>
      <c r="B545" s="3">
        <v>43.0</v>
      </c>
      <c r="C545" s="3" t="s">
        <v>769</v>
      </c>
      <c r="D545" s="3" t="str">
        <f t="shared" si="3"/>
        <v/>
      </c>
      <c r="E545" s="3">
        <f t="shared" si="1"/>
        <v>26</v>
      </c>
      <c r="F545" s="3" t="str">
        <f>IFERROR(__xludf.DUMMYFUNCTION("GOOGLETRANSLATE(C545,""auto"",""en"")"),"Set the Project Karma Set.")</f>
        <v>Set the Project Karma Set.</v>
      </c>
    </row>
    <row r="546" ht="15.75" customHeight="1">
      <c r="A546" s="1">
        <v>544.0</v>
      </c>
      <c r="B546" s="3">
        <v>39.0</v>
      </c>
      <c r="C546" s="3" t="s">
        <v>770</v>
      </c>
      <c r="D546" s="3" t="str">
        <f t="shared" si="3"/>
        <v/>
      </c>
      <c r="E546" s="3">
        <f t="shared" si="1"/>
        <v>24</v>
      </c>
      <c r="F546" s="3" t="str">
        <f>IFERROR(__xludf.DUMMYFUNCTION("GOOGLETRANSLATE(C546,""auto"",""en"")"),"Set the local karma set.")</f>
        <v>Set the local karma set.</v>
      </c>
    </row>
    <row r="547" ht="15.75" customHeight="1">
      <c r="A547" s="1">
        <v>545.0</v>
      </c>
      <c r="B547" s="3">
        <v>19.0</v>
      </c>
      <c r="C547" s="3" t="s">
        <v>771</v>
      </c>
      <c r="D547" s="3" t="str">
        <f t="shared" si="3"/>
        <v/>
      </c>
      <c r="E547" s="3">
        <f t="shared" si="1"/>
        <v>15</v>
      </c>
      <c r="F547" s="3" t="str">
        <f>IFERROR(__xludf.DUMMYFUNCTION("GOOGLETRANSLATE(C547,""auto"",""en"")"),"Local Karma Set")</f>
        <v>Local Karma Set</v>
      </c>
    </row>
    <row r="548" ht="15.75" customHeight="1">
      <c r="A548" s="1">
        <v>546.0</v>
      </c>
      <c r="B548" s="3">
        <v>27.0</v>
      </c>
      <c r="C548" s="3" t="s">
        <v>772</v>
      </c>
      <c r="D548" s="3" t="str">
        <f t="shared" si="3"/>
        <v/>
      </c>
      <c r="E548" s="3">
        <f t="shared" si="1"/>
        <v>17</v>
      </c>
      <c r="F548" s="3" t="str">
        <f>IFERROR(__xludf.DUMMYFUNCTION("GOOGLETRANSLATE(C548,""auto"",""en"")"),"Project Karma Set")</f>
        <v>Project Karma Set</v>
      </c>
    </row>
    <row r="549" ht="15.75" customHeight="1">
      <c r="A549" s="1">
        <v>547.0</v>
      </c>
      <c r="B549" s="3">
        <v>7.0</v>
      </c>
      <c r="C549" s="3" t="s">
        <v>773</v>
      </c>
      <c r="D549" s="3" t="str">
        <f t="shared" si="3"/>
        <v/>
      </c>
      <c r="E549" s="3">
        <f t="shared" si="1"/>
        <v>5</v>
      </c>
      <c r="F549" s="3" t="str">
        <f>IFERROR(__xludf.DUMMYFUNCTION("GOOGLETRANSLATE(C549,""auto"",""en"")"),"check")</f>
        <v>check</v>
      </c>
    </row>
    <row r="550" ht="15.75" customHeight="1">
      <c r="A550" s="1">
        <v>548.0</v>
      </c>
      <c r="B550" s="3">
        <v>19.0</v>
      </c>
      <c r="C550" s="3" t="s">
        <v>774</v>
      </c>
      <c r="D550" s="3" t="str">
        <f t="shared" si="3"/>
        <v/>
      </c>
      <c r="E550" s="3">
        <f t="shared" si="1"/>
        <v>16</v>
      </c>
      <c r="F550" s="3" t="str">
        <f>IFERROR(__xludf.DUMMYFUNCTION("GOOGLETRANSLATE(C550,""auto"",""en"")"),"It's not a door.")</f>
        <v>It's not a door.</v>
      </c>
    </row>
    <row r="551" ht="15.75" customHeight="1">
      <c r="A551" s="1">
        <v>549.0</v>
      </c>
      <c r="B551" s="3">
        <v>15.0</v>
      </c>
      <c r="C551" s="3" t="s">
        <v>775</v>
      </c>
      <c r="D551" s="3" t="str">
        <f t="shared" si="3"/>
        <v/>
      </c>
      <c r="E551" s="3">
        <f t="shared" si="1"/>
        <v>12</v>
      </c>
      <c r="F551" s="2" t="s">
        <v>776</v>
      </c>
    </row>
    <row r="552" ht="15.75" customHeight="1">
      <c r="A552" s="1">
        <v>550.0</v>
      </c>
      <c r="B552" s="3">
        <v>15.0</v>
      </c>
      <c r="C552" s="3" t="s">
        <v>777</v>
      </c>
      <c r="D552" s="3" t="str">
        <f t="shared" si="3"/>
        <v/>
      </c>
      <c r="E552" s="3">
        <f t="shared" si="1"/>
        <v>14</v>
      </c>
      <c r="F552" s="2" t="s">
        <v>778</v>
      </c>
    </row>
    <row r="553" ht="15.75" customHeight="1">
      <c r="A553" s="1">
        <v>551.0</v>
      </c>
      <c r="B553" s="3">
        <v>7.0</v>
      </c>
      <c r="C553" s="3" t="s">
        <v>779</v>
      </c>
      <c r="D553" s="3" t="str">
        <f t="shared" si="3"/>
        <v/>
      </c>
      <c r="E553" s="3">
        <f t="shared" si="1"/>
        <v>6</v>
      </c>
      <c r="F553" s="2" t="s">
        <v>780</v>
      </c>
    </row>
    <row r="554" ht="15.75" customHeight="1">
      <c r="A554" s="1">
        <v>552.0</v>
      </c>
      <c r="B554" s="3">
        <v>15.0</v>
      </c>
      <c r="C554" s="3" t="s">
        <v>781</v>
      </c>
      <c r="D554" s="3" t="str">
        <f t="shared" si="3"/>
        <v/>
      </c>
      <c r="E554" s="3">
        <f t="shared" si="1"/>
        <v>13</v>
      </c>
      <c r="F554" s="2" t="s">
        <v>782</v>
      </c>
    </row>
    <row r="555" ht="15.75" customHeight="1">
      <c r="A555" s="1">
        <v>553.0</v>
      </c>
      <c r="B555" s="3">
        <v>27.0</v>
      </c>
      <c r="C555" s="3" t="s">
        <v>783</v>
      </c>
      <c r="D555" s="3" t="str">
        <f t="shared" si="3"/>
        <v/>
      </c>
      <c r="E555" s="3">
        <f t="shared" si="1"/>
        <v>24</v>
      </c>
      <c r="F555" s="3" t="str">
        <f>IFERROR(__xludf.DUMMYFUNCTION("GOOGLETRANSLATE(C555,""auto"",""en"")"),"Clear the selected area.")</f>
        <v>Clear the selected area.</v>
      </c>
    </row>
    <row r="556" ht="15.75" customHeight="1">
      <c r="A556" s="1">
        <v>554.0</v>
      </c>
      <c r="B556" s="3">
        <v>23.0</v>
      </c>
      <c r="C556" s="3" t="s">
        <v>784</v>
      </c>
      <c r="D556" s="3" t="str">
        <f t="shared" si="3"/>
        <v/>
      </c>
      <c r="E556" s="3">
        <f t="shared" si="1"/>
        <v>9</v>
      </c>
      <c r="F556" s="2" t="s">
        <v>785</v>
      </c>
    </row>
    <row r="557" ht="15.75" customHeight="1">
      <c r="A557" s="1">
        <v>555.0</v>
      </c>
      <c r="B557" s="3">
        <v>19.0</v>
      </c>
      <c r="C557" s="3" t="s">
        <v>786</v>
      </c>
      <c r="D557" s="3" t="str">
        <f t="shared" si="3"/>
        <v/>
      </c>
      <c r="E557" s="3">
        <f t="shared" si="1"/>
        <v>15</v>
      </c>
      <c r="F557" s="2" t="s">
        <v>787</v>
      </c>
    </row>
    <row r="558" ht="15.75" customHeight="1">
      <c r="A558" s="1">
        <v>556.0</v>
      </c>
      <c r="B558" s="3">
        <v>23.0</v>
      </c>
      <c r="C558" s="3" t="s">
        <v>788</v>
      </c>
      <c r="D558" s="3" t="str">
        <f t="shared" si="3"/>
        <v/>
      </c>
      <c r="E558" s="3">
        <f t="shared" si="1"/>
        <v>23</v>
      </c>
      <c r="F558" s="3" t="str">
        <f>IFERROR(__xludf.DUMMYFUNCTION("GOOGLETRANSLATE(C558,""auto"",""en"")"),"Erase the selected area")</f>
        <v>Erase the selected area</v>
      </c>
    </row>
    <row r="559" ht="15.75" customHeight="1">
      <c r="A559" s="1">
        <v>557.0</v>
      </c>
      <c r="B559" s="3">
        <v>7.0</v>
      </c>
      <c r="C559" s="3" t="s">
        <v>789</v>
      </c>
      <c r="D559" s="3" t="str">
        <f t="shared" si="3"/>
        <v/>
      </c>
      <c r="E559" s="3">
        <f t="shared" si="1"/>
        <v>6</v>
      </c>
      <c r="F559" s="2" t="s">
        <v>790</v>
      </c>
    </row>
    <row r="560" ht="15.75" customHeight="1">
      <c r="A560" s="1">
        <v>558.0</v>
      </c>
      <c r="B560" s="3">
        <v>27.0</v>
      </c>
      <c r="C560" s="3" t="s">
        <v>791</v>
      </c>
      <c r="D560" s="3" t="str">
        <f t="shared" si="3"/>
        <v/>
      </c>
      <c r="E560" s="3">
        <f t="shared" si="1"/>
        <v>17</v>
      </c>
      <c r="F560" s="3" t="str">
        <f>IFERROR(__xludf.DUMMYFUNCTION("GOOGLETRANSLATE(C560,""auto"",""en"")"),"The quest is full")</f>
        <v>The quest is full</v>
      </c>
    </row>
    <row r="561" ht="15.75" customHeight="1">
      <c r="A561" s="1">
        <v>559.0</v>
      </c>
      <c r="B561" s="3">
        <v>47.0</v>
      </c>
      <c r="C561" s="3" t="s">
        <v>792</v>
      </c>
      <c r="D561" s="3" t="str">
        <f t="shared" si="3"/>
        <v/>
      </c>
      <c r="E561" s="3">
        <f t="shared" si="1"/>
        <v>42</v>
      </c>
      <c r="F561" s="3" t="str">
        <f>IFERROR(__xludf.DUMMYFUNCTION("GOOGLETRANSLATE(C561,""auto"",""en"")"),"There is already a quest of the same name.")</f>
        <v>There is already a quest of the same name.</v>
      </c>
    </row>
    <row r="562" ht="15.75" customHeight="1">
      <c r="A562" s="1">
        <v>560.0</v>
      </c>
      <c r="B562" s="3">
        <v>35.0</v>
      </c>
      <c r="C562" s="3" t="s">
        <v>793</v>
      </c>
      <c r="D562" s="3" t="str">
        <f t="shared" si="3"/>
        <v/>
      </c>
      <c r="E562" s="3">
        <f t="shared" si="1"/>
        <v>31</v>
      </c>
      <c r="F562" s="3" t="str">
        <f>IFERROR(__xludf.DUMMYFUNCTION("GOOGLETRANSLATE(C562,""auto"",""en"")"),"The quest description is empty.")</f>
        <v>The quest description is empty.</v>
      </c>
    </row>
    <row r="563" ht="15.75" customHeight="1">
      <c r="A563" s="1">
        <v>561.0</v>
      </c>
      <c r="B563" s="3">
        <v>35.0</v>
      </c>
      <c r="C563" s="3" t="s">
        <v>794</v>
      </c>
      <c r="D563" s="3" t="str">
        <f t="shared" si="3"/>
        <v/>
      </c>
      <c r="E563" s="3">
        <f t="shared" si="1"/>
        <v>24</v>
      </c>
      <c r="F563" s="3" t="str">
        <f>IFERROR(__xludf.DUMMYFUNCTION("GOOGLETRANSLATE(C563,""auto"",""en"")"),"The quest name is empty.")</f>
        <v>The quest name is empty.</v>
      </c>
    </row>
    <row r="564" ht="15.75" customHeight="1">
      <c r="A564" s="1">
        <v>562.0</v>
      </c>
      <c r="B564" s="3">
        <v>23.0</v>
      </c>
      <c r="C564" s="3" t="s">
        <v>795</v>
      </c>
      <c r="D564" s="3" t="str">
        <f t="shared" si="3"/>
        <v/>
      </c>
      <c r="E564" s="3">
        <f t="shared" si="1"/>
        <v>23</v>
      </c>
      <c r="F564" s="3" t="str">
        <f>IFERROR(__xludf.DUMMYFUNCTION("GOOGLETRANSLATE(C564,""auto"",""en"")"),"Quest addition error !!")</f>
        <v>Quest addition error !!</v>
      </c>
    </row>
    <row r="565" ht="15.75" customHeight="1">
      <c r="A565" s="1">
        <v>563.0</v>
      </c>
      <c r="B565" s="3">
        <v>15.0</v>
      </c>
      <c r="C565" s="3" t="s">
        <v>796</v>
      </c>
      <c r="D565" s="3" t="str">
        <f t="shared" si="3"/>
        <v/>
      </c>
      <c r="E565" s="3">
        <f t="shared" si="1"/>
        <v>5</v>
      </c>
      <c r="F565" s="3" t="str">
        <f>IFERROR(__xludf.DUMMYFUNCTION("GOOGLETRANSLATE(C565,""auto"",""en"")"),"Quest")</f>
        <v>Quest</v>
      </c>
    </row>
    <row r="566" ht="15.75" customHeight="1">
      <c r="A566" s="1">
        <v>564.0</v>
      </c>
      <c r="B566" s="3">
        <v>39.0</v>
      </c>
      <c r="C566" s="3" t="s">
        <v>797</v>
      </c>
      <c r="D566" s="3" t="str">
        <f t="shared" si="3"/>
        <v/>
      </c>
      <c r="E566" s="3">
        <f t="shared" si="1"/>
        <v>37</v>
      </c>
      <c r="F566" s="3" t="str">
        <f>IFERROR(__xludf.DUMMYFUNCTION("GOOGLETRANSLATE(C566,""auto"",""en"")"),"The name of the karma value is empty.")</f>
        <v>The name of the karma value is empty.</v>
      </c>
    </row>
    <row r="567" ht="15.75" customHeight="1">
      <c r="A567" s="1">
        <v>565.0</v>
      </c>
      <c r="B567" s="3">
        <v>55.0</v>
      </c>
      <c r="C567" s="3" t="s">
        <v>798</v>
      </c>
      <c r="D567" s="3" t="str">
        <f t="shared" si="3"/>
        <v/>
      </c>
      <c r="E567" s="3">
        <f t="shared" si="1"/>
        <v>46</v>
      </c>
      <c r="F567" s="3" t="str">
        <f>IFERROR(__xludf.DUMMYFUNCTION("GOOGLETRANSLATE(C567,""auto"",""en"")"),"The default level of the karma value is empty.")</f>
        <v>The default level of the karma value is empty.</v>
      </c>
    </row>
    <row r="568" ht="15.75" customHeight="1">
      <c r="A568" s="1">
        <v>566.0</v>
      </c>
      <c r="B568" s="3">
        <v>159.0</v>
      </c>
      <c r="C568" s="3" t="s">
        <v>799</v>
      </c>
      <c r="D568" s="3" t="str">
        <f t="shared" si="3"/>
        <v/>
      </c>
      <c r="E568" s="3">
        <f t="shared" si="1"/>
        <v>142</v>
      </c>
      <c r="F568" s="2" t="s">
        <v>800</v>
      </c>
    </row>
    <row r="569" ht="15.75" customHeight="1">
      <c r="A569" s="1">
        <v>567.0</v>
      </c>
      <c r="B569" s="3">
        <v>167.0</v>
      </c>
      <c r="C569" s="3" t="s">
        <v>801</v>
      </c>
      <c r="D569" s="3" t="str">
        <f t="shared" si="3"/>
        <v/>
      </c>
      <c r="E569" s="3">
        <f t="shared" si="1"/>
        <v>149</v>
      </c>
      <c r="F569" s="2" t="s">
        <v>802</v>
      </c>
    </row>
    <row r="570" ht="15.75" customHeight="1">
      <c r="A570" s="1">
        <v>568.0</v>
      </c>
      <c r="B570" s="3">
        <v>19.0</v>
      </c>
      <c r="C570" s="3" t="s">
        <v>803</v>
      </c>
      <c r="D570" s="3" t="str">
        <f t="shared" si="3"/>
        <v/>
      </c>
      <c r="E570" s="3">
        <f t="shared" si="1"/>
        <v>19</v>
      </c>
      <c r="F570" s="3" t="str">
        <f>IFERROR(__xludf.DUMMYFUNCTION("GOOGLETRANSLATE(C570,""auto"",""en"")"),"Karma value setting")</f>
        <v>Karma value setting</v>
      </c>
    </row>
    <row r="571" ht="15.75" customHeight="1">
      <c r="A571" s="1">
        <v>569.0</v>
      </c>
      <c r="B571" s="3">
        <v>19.0</v>
      </c>
      <c r="C571" s="3" t="s">
        <v>804</v>
      </c>
      <c r="D571" s="3" t="str">
        <f t="shared" si="3"/>
        <v/>
      </c>
      <c r="E571" s="3">
        <f t="shared" si="1"/>
        <v>17</v>
      </c>
      <c r="F571" s="3" t="str">
        <f>IFERROR(__xludf.DUMMYFUNCTION("GOOGLETRANSLATE(C571,""auto"",""en"")"),"Local karma value")</f>
        <v>Local karma value</v>
      </c>
    </row>
    <row r="572" ht="15.75" customHeight="1">
      <c r="A572" s="1">
        <v>570.0</v>
      </c>
      <c r="B572" s="3">
        <v>19.0</v>
      </c>
      <c r="C572" s="3" t="s">
        <v>805</v>
      </c>
      <c r="D572" s="3" t="str">
        <f t="shared" si="3"/>
        <v/>
      </c>
      <c r="E572" s="3">
        <f t="shared" si="1"/>
        <v>18</v>
      </c>
      <c r="F572" s="3" t="str">
        <f>IFERROR(__xludf.DUMMYFUNCTION("GOOGLETRANSLATE(C572,""auto"",""en"")"),"Global karma value")</f>
        <v>Global karma value</v>
      </c>
    </row>
    <row r="573" ht="15.75" customHeight="1">
      <c r="A573" s="1">
        <v>571.0</v>
      </c>
      <c r="B573" s="3">
        <v>11.0</v>
      </c>
      <c r="C573" s="3" t="s">
        <v>806</v>
      </c>
      <c r="D573" s="3" t="str">
        <f t="shared" si="3"/>
        <v/>
      </c>
      <c r="E573" s="3">
        <f t="shared" si="1"/>
        <v>11</v>
      </c>
      <c r="F573" s="2" t="s">
        <v>807</v>
      </c>
    </row>
    <row r="574" ht="15.75" customHeight="1">
      <c r="A574" s="1">
        <v>572.0</v>
      </c>
      <c r="B574" s="3">
        <v>7.0</v>
      </c>
      <c r="C574" s="3" t="s">
        <v>808</v>
      </c>
      <c r="D574" s="3" t="str">
        <f t="shared" si="3"/>
        <v/>
      </c>
      <c r="E574" s="3">
        <f t="shared" si="1"/>
        <v>4</v>
      </c>
      <c r="F574" s="3" t="str">
        <f>IFERROR(__xludf.DUMMYFUNCTION("GOOGLETRANSLATE(C574,""auto"",""en"")"),"name")</f>
        <v>name</v>
      </c>
    </row>
    <row r="575" ht="15.75" customHeight="1">
      <c r="A575" s="1">
        <v>573.0</v>
      </c>
      <c r="B575" s="3">
        <v>51.0</v>
      </c>
      <c r="C575" s="3" t="s">
        <v>809</v>
      </c>
      <c r="D575" s="3" t="str">
        <f t="shared" si="3"/>
        <v/>
      </c>
      <c r="E575" s="3">
        <f t="shared" si="1"/>
        <v>35</v>
      </c>
      <c r="F575" s="3" t="str">
        <f>IFERROR(__xludf.DUMMYFUNCTION("GOOGLETRANSLATE(C575,""auto"",""en"")"),"You can no longer add karma values.")</f>
        <v>You can no longer add karma values.</v>
      </c>
    </row>
    <row r="576" ht="15.75" customHeight="1">
      <c r="A576" s="1">
        <v>574.0</v>
      </c>
      <c r="B576" s="3">
        <v>51.0</v>
      </c>
      <c r="C576" s="3" t="s">
        <v>810</v>
      </c>
      <c r="D576" s="3" t="str">
        <f t="shared" si="3"/>
        <v/>
      </c>
      <c r="E576" s="3">
        <f t="shared" si="1"/>
        <v>44</v>
      </c>
      <c r="F576" s="3" t="str">
        <f>IFERROR(__xludf.DUMMYFUNCTION("GOOGLETRANSLATE(C576,""auto"",""en"")"),"Karma value of the same name already exists.")</f>
        <v>Karma value of the same name already exists.</v>
      </c>
    </row>
    <row r="577" ht="15.75" customHeight="1">
      <c r="A577" s="1">
        <v>575.0</v>
      </c>
      <c r="B577" s="3">
        <v>63.0</v>
      </c>
      <c r="C577" s="3" t="s">
        <v>811</v>
      </c>
      <c r="D577" s="3" t="str">
        <f t="shared" si="3"/>
        <v/>
      </c>
      <c r="E577" s="3">
        <f t="shared" si="1"/>
        <v>50</v>
      </c>
      <c r="F577" s="3" t="str">
        <f>IFERROR(__xludf.DUMMYFUNCTION("GOOGLETRANSLATE(C577,""auto"",""en"")"),"There was a problem with adding a new karma value.")</f>
        <v>There was a problem with adding a new karma value.</v>
      </c>
    </row>
    <row r="578" ht="15.75" customHeight="1">
      <c r="A578" s="1">
        <v>576.0</v>
      </c>
      <c r="B578" s="3">
        <v>75.0</v>
      </c>
      <c r="C578" s="3" t="s">
        <v>812</v>
      </c>
      <c r="D578" s="3" t="str">
        <f t="shared" si="3"/>
        <v/>
      </c>
      <c r="E578" s="3">
        <f t="shared" si="1"/>
        <v>53</v>
      </c>
      <c r="F578" s="3" t="str">
        <f>IFERROR(__xludf.DUMMYFUNCTION("GOOGLETRANSLATE(C578,""auto"",""en"")"),"There is no minimum data necessary to set this karma.")</f>
        <v>There is no minimum data necessary to set this karma.</v>
      </c>
    </row>
    <row r="579" ht="15.75" customHeight="1">
      <c r="A579" s="1">
        <v>577.0</v>
      </c>
      <c r="B579" s="3">
        <v>7.0</v>
      </c>
      <c r="C579" s="3" t="s">
        <v>813</v>
      </c>
      <c r="D579" s="3" t="str">
        <f t="shared" si="3"/>
        <v/>
      </c>
      <c r="E579" s="3">
        <f t="shared" si="1"/>
        <v>7</v>
      </c>
      <c r="F579" s="3" t="str">
        <f>IFERROR(__xludf.DUMMYFUNCTION("GOOGLETRANSLATE(C579,""auto"",""en"")"),"_screen")</f>
        <v>_screen</v>
      </c>
    </row>
    <row r="580" ht="15.75" customHeight="1">
      <c r="A580" s="1">
        <v>578.0</v>
      </c>
      <c r="B580" s="3">
        <v>11.0</v>
      </c>
      <c r="C580" s="3" t="s">
        <v>814</v>
      </c>
      <c r="D580" s="3" t="str">
        <f t="shared" si="3"/>
        <v/>
      </c>
      <c r="E580" s="3">
        <f t="shared" si="1"/>
        <v>9</v>
      </c>
      <c r="F580" s="3" t="str">
        <f>IFERROR(__xludf.DUMMYFUNCTION("GOOGLETRANSLATE(C580,""auto"",""en"")"),"Something")</f>
        <v>Something</v>
      </c>
    </row>
    <row r="581" ht="15.75" customHeight="1">
      <c r="A581" s="1">
        <v>579.0</v>
      </c>
      <c r="B581" s="3">
        <v>15.0</v>
      </c>
      <c r="C581" s="3" t="s">
        <v>815</v>
      </c>
      <c r="D581" s="3" t="str">
        <f t="shared" si="3"/>
        <v/>
      </c>
      <c r="E581" s="3">
        <f t="shared" si="1"/>
        <v>14</v>
      </c>
      <c r="F581" s="3" t="str">
        <f>IFERROR(__xludf.DUMMYFUNCTION("GOOGLETRANSLATE(C581,""auto"",""en"")"),"All characters")</f>
        <v>All characters</v>
      </c>
    </row>
    <row r="582" ht="15.75" customHeight="1">
      <c r="A582" s="1">
        <v>580.0</v>
      </c>
      <c r="B582" s="3">
        <v>7.0</v>
      </c>
      <c r="C582" s="3" t="s">
        <v>816</v>
      </c>
      <c r="D582" s="3" t="str">
        <f t="shared" si="3"/>
        <v/>
      </c>
      <c r="E582" s="3">
        <f t="shared" si="1"/>
        <v>4</v>
      </c>
      <c r="F582" s="3" t="str">
        <f>IFERROR(__xludf.DUMMYFUNCTION("GOOGLETRANSLATE(C582,""auto"",""en"")"),"hero")</f>
        <v>hero</v>
      </c>
    </row>
    <row r="583" ht="15.75" customHeight="1">
      <c r="A583" s="1">
        <v>581.0</v>
      </c>
      <c r="B583" s="3">
        <v>15.0</v>
      </c>
      <c r="C583" s="3" t="s">
        <v>817</v>
      </c>
      <c r="D583" s="3" t="str">
        <f t="shared" si="3"/>
        <v/>
      </c>
      <c r="E583" s="3">
        <f t="shared" si="1"/>
        <v>14</v>
      </c>
      <c r="F583" s="2" t="s">
        <v>818</v>
      </c>
    </row>
    <row r="584" ht="15.75" customHeight="1">
      <c r="A584" s="1">
        <v>582.0</v>
      </c>
      <c r="B584" s="3">
        <v>11.0</v>
      </c>
      <c r="C584" s="3" t="s">
        <v>819</v>
      </c>
      <c r="D584" s="3" t="str">
        <f t="shared" si="3"/>
        <v/>
      </c>
      <c r="E584" s="3">
        <f t="shared" si="1"/>
        <v>10</v>
      </c>
      <c r="F584" s="3" t="str">
        <f>IFERROR(__xludf.DUMMYFUNCTION("GOOGLETRANSLATE(C584,""auto"",""en"")"),"All heroes")</f>
        <v>All heroes</v>
      </c>
    </row>
    <row r="585" ht="15.75" customHeight="1">
      <c r="A585" s="1">
        <v>583.0</v>
      </c>
      <c r="B585" s="3">
        <v>23.0</v>
      </c>
      <c r="C585" s="3" t="s">
        <v>820</v>
      </c>
      <c r="D585" s="3" t="str">
        <f t="shared" si="3"/>
        <v/>
      </c>
      <c r="E585" s="3">
        <f t="shared" si="1"/>
        <v>18</v>
      </c>
      <c r="F585" s="3" t="str">
        <f>IFERROR(__xludf.DUMMYFUNCTION("GOOGLETRANSLATE(C585,""auto"",""en"")"),"Defold Karma Group")</f>
        <v>Defold Karma Group</v>
      </c>
    </row>
    <row r="586" ht="15.75" customHeight="1">
      <c r="A586" s="1">
        <v>584.0</v>
      </c>
      <c r="B586" s="3">
        <v>23.0</v>
      </c>
      <c r="C586" s="3" t="s">
        <v>821</v>
      </c>
      <c r="D586" s="3" t="str">
        <f t="shared" si="3"/>
        <v/>
      </c>
      <c r="E586" s="3">
        <f t="shared" si="1"/>
        <v>23</v>
      </c>
      <c r="F586" s="3" t="str">
        <f>IFERROR(__xludf.DUMMYFUNCTION("GOOGLETRANSLATE(C586,""auto"",""en"")"),"Project initial setting")</f>
        <v>Project initial setting</v>
      </c>
    </row>
    <row r="587" ht="15.75" customHeight="1">
      <c r="A587" s="1">
        <v>585.0</v>
      </c>
      <c r="B587" s="3">
        <v>39.0</v>
      </c>
      <c r="C587" s="3" t="s">
        <v>822</v>
      </c>
      <c r="D587" s="3" t="str">
        <f t="shared" si="3"/>
        <v/>
      </c>
      <c r="E587" s="3">
        <f t="shared" si="1"/>
        <v>34</v>
      </c>
      <c r="F587" s="3" t="str">
        <f>IFERROR(__xludf.DUMMYFUNCTION("GOOGLETRANSLATE(C587,""auto"",""en"")"),"You cannot delete the chosen file.")</f>
        <v>You cannot delete the chosen file.</v>
      </c>
    </row>
    <row r="588" ht="15.75" customHeight="1">
      <c r="A588" s="1">
        <v>586.0</v>
      </c>
      <c r="B588" s="3">
        <v>19.0</v>
      </c>
      <c r="C588" s="3" t="s">
        <v>823</v>
      </c>
      <c r="D588" s="3" t="str">
        <f t="shared" si="3"/>
        <v/>
      </c>
      <c r="E588" s="3">
        <f t="shared" si="1"/>
        <v>17</v>
      </c>
      <c r="F588" s="2" t="s">
        <v>824</v>
      </c>
    </row>
    <row r="589" ht="15.75" customHeight="1">
      <c r="A589" s="1">
        <v>587.0</v>
      </c>
      <c r="B589" s="3">
        <v>39.0</v>
      </c>
      <c r="C589" s="3" t="s">
        <v>825</v>
      </c>
      <c r="D589" s="3" t="str">
        <f t="shared" si="3"/>
        <v/>
      </c>
      <c r="E589" s="3">
        <f t="shared" si="1"/>
        <v>19</v>
      </c>
      <c r="F589" s="2" t="s">
        <v>826</v>
      </c>
    </row>
    <row r="590" ht="15.75" customHeight="1">
      <c r="A590" s="1">
        <v>588.0</v>
      </c>
      <c r="B590" s="3">
        <v>11.0</v>
      </c>
      <c r="C590" s="3" t="s">
        <v>827</v>
      </c>
      <c r="D590" s="3" t="str">
        <f t="shared" si="3"/>
        <v/>
      </c>
      <c r="E590" s="3">
        <f t="shared" si="1"/>
        <v>11</v>
      </c>
      <c r="F590" s="2" t="s">
        <v>828</v>
      </c>
    </row>
    <row r="591" ht="15.75" customHeight="1">
      <c r="A591" s="1">
        <v>589.0</v>
      </c>
      <c r="B591" s="3">
        <v>15.0</v>
      </c>
      <c r="C591" s="3" t="s">
        <v>829</v>
      </c>
      <c r="D591" s="3" t="str">
        <f t="shared" si="3"/>
        <v/>
      </c>
      <c r="E591" s="3">
        <f t="shared" si="1"/>
        <v>14</v>
      </c>
      <c r="F591" s="3" t="str">
        <f>IFERROR(__xludf.DUMMYFUNCTION("GOOGLETRANSLATE(C591,""auto"",""en"")"),"Project Filing")</f>
        <v>Project Filing</v>
      </c>
    </row>
    <row r="592" ht="15.75" customHeight="1">
      <c r="A592" s="1">
        <v>590.0</v>
      </c>
      <c r="B592" s="3">
        <v>23.0</v>
      </c>
      <c r="C592" s="3" t="s">
        <v>830</v>
      </c>
      <c r="D592" s="3" t="str">
        <f t="shared" si="3"/>
        <v/>
      </c>
      <c r="E592" s="3">
        <f t="shared" si="1"/>
        <v>12</v>
      </c>
      <c r="F592" s="3" t="str">
        <f>IFERROR(__xludf.DUMMYFUNCTION("GOOGLETRANSLATE(C592,""auto"",""en"")"),"Save project")</f>
        <v>Save project</v>
      </c>
    </row>
    <row r="593" ht="15.75" customHeight="1">
      <c r="A593" s="1">
        <v>591.0</v>
      </c>
      <c r="B593" s="3">
        <v>23.0</v>
      </c>
      <c r="C593" s="3" t="s">
        <v>831</v>
      </c>
      <c r="D593" s="3" t="str">
        <f t="shared" si="3"/>
        <v/>
      </c>
      <c r="E593" s="3">
        <f t="shared" si="1"/>
        <v>15</v>
      </c>
      <c r="F593" s="3" t="str">
        <f>IFERROR(__xludf.DUMMYFUNCTION("GOOGLETRANSLATE(C593,""auto"",""en"")"),"Calling project")</f>
        <v>Calling project</v>
      </c>
    </row>
    <row r="594" ht="15.75" customHeight="1">
      <c r="A594" s="1">
        <v>592.0</v>
      </c>
      <c r="B594" s="3">
        <v>19.0</v>
      </c>
      <c r="C594" s="3" t="s">
        <v>832</v>
      </c>
      <c r="D594" s="3" t="str">
        <f t="shared" si="3"/>
        <v/>
      </c>
      <c r="E594" s="3">
        <f t="shared" si="1"/>
        <v>12</v>
      </c>
      <c r="F594" s="3" t="str">
        <f>IFERROR(__xludf.DUMMYFUNCTION("GOOGLETRANSLATE(C594,""auto"",""en"")"),"Add map file")</f>
        <v>Add map file</v>
      </c>
    </row>
    <row r="595" ht="15.75" customHeight="1">
      <c r="A595" s="1">
        <v>593.0</v>
      </c>
      <c r="B595" s="3">
        <v>31.0</v>
      </c>
      <c r="C595" s="3" t="s">
        <v>833</v>
      </c>
      <c r="D595" s="3" t="str">
        <f t="shared" si="3"/>
        <v/>
      </c>
      <c r="E595" s="3">
        <f t="shared" si="1"/>
        <v>17</v>
      </c>
      <c r="F595" s="3" t="str">
        <f>IFERROR(__xludf.DUMMYFUNCTION("GOOGLETRANSLATE(C595,""auto"",""en"")"),"There is no file.")</f>
        <v>There is no file.</v>
      </c>
    </row>
    <row r="596" ht="15.75" customHeight="1">
      <c r="A596" s="1">
        <v>594.0</v>
      </c>
      <c r="B596" s="3">
        <v>11.0</v>
      </c>
      <c r="C596" s="3" t="s">
        <v>834</v>
      </c>
      <c r="D596" s="3" t="str">
        <f t="shared" si="3"/>
        <v/>
      </c>
      <c r="E596" s="3">
        <f t="shared" si="1"/>
        <v>4</v>
      </c>
      <c r="F596" s="3" t="str">
        <f>IFERROR(__xludf.DUMMYFUNCTION("GOOGLETRANSLATE(C596,""auto"",""en"")"),"Load")</f>
        <v>Load</v>
      </c>
    </row>
    <row r="597" ht="15.75" customHeight="1">
      <c r="A597" s="1">
        <v>595.0</v>
      </c>
      <c r="B597" s="3">
        <v>19.0</v>
      </c>
      <c r="C597" s="3" t="s">
        <v>835</v>
      </c>
      <c r="D597" s="3" t="str">
        <f t="shared" si="3"/>
        <v/>
      </c>
      <c r="E597" s="3">
        <f t="shared" si="1"/>
        <v>16</v>
      </c>
      <c r="F597" s="3" t="str">
        <f>IFERROR(__xludf.DUMMYFUNCTION("GOOGLETRANSLATE(C597,""auto"",""en"")"),"Map file loading")</f>
        <v>Map file loading</v>
      </c>
    </row>
    <row r="598" ht="15.75" customHeight="1">
      <c r="A598" s="1">
        <v>596.0</v>
      </c>
      <c r="B598" s="3">
        <v>11.0</v>
      </c>
      <c r="C598" s="3" t="s">
        <v>836</v>
      </c>
      <c r="D598" s="3" t="str">
        <f t="shared" si="3"/>
        <v/>
      </c>
      <c r="E598" s="3">
        <f t="shared" si="1"/>
        <v>8</v>
      </c>
      <c r="F598" s="3" t="str">
        <f>IFERROR(__xludf.DUMMYFUNCTION("GOOGLETRANSLATE(C598,""auto"",""en"")"),"Map file")</f>
        <v>Map file</v>
      </c>
    </row>
    <row r="599" ht="15.75" customHeight="1">
      <c r="A599" s="1">
        <v>597.0</v>
      </c>
      <c r="B599" s="3">
        <v>39.0</v>
      </c>
      <c r="C599" s="3" t="s">
        <v>837</v>
      </c>
      <c r="D599" s="3" t="str">
        <f t="shared" si="3"/>
        <v/>
      </c>
      <c r="E599" s="3">
        <f t="shared" si="1"/>
        <v>38</v>
      </c>
      <c r="F599" s="3" t="str">
        <f>IFERROR(__xludf.DUMMYFUNCTION("GOOGLETRANSLATE(C599,""auto"",""en"")"),"Would you like to cover the next file?")</f>
        <v>Would you like to cover the next file?</v>
      </c>
    </row>
    <row r="600" ht="15.75" customHeight="1">
      <c r="A600" s="1">
        <v>598.0</v>
      </c>
      <c r="B600" s="3">
        <v>47.0</v>
      </c>
      <c r="C600" s="3" t="s">
        <v>838</v>
      </c>
      <c r="D600" s="3" t="str">
        <f t="shared" si="3"/>
        <v/>
      </c>
      <c r="E600" s="3">
        <f t="shared" si="1"/>
        <v>41</v>
      </c>
      <c r="F600" s="3" t="str">
        <f>IFERROR(__xludf.DUMMYFUNCTION("GOOGLETRANSLATE(C600,""auto"",""en"")"),"There is already a file of the same name.")</f>
        <v>There is already a file of the same name.</v>
      </c>
    </row>
    <row r="601" ht="15.75" customHeight="1">
      <c r="A601" s="1">
        <v>599.0</v>
      </c>
      <c r="B601" s="3">
        <v>7.0</v>
      </c>
      <c r="C601" s="3" t="s">
        <v>839</v>
      </c>
      <c r="D601" s="3" t="str">
        <f t="shared" si="3"/>
        <v/>
      </c>
      <c r="E601" s="3">
        <f t="shared" si="1"/>
        <v>7</v>
      </c>
      <c r="F601" s="2" t="s">
        <v>840</v>
      </c>
    </row>
    <row r="602" ht="15.75" customHeight="1">
      <c r="A602" s="1">
        <v>600.0</v>
      </c>
      <c r="B602" s="3">
        <v>11.0</v>
      </c>
      <c r="C602" s="3" t="s">
        <v>841</v>
      </c>
      <c r="D602" s="3" t="str">
        <f t="shared" si="3"/>
        <v/>
      </c>
      <c r="E602" s="3">
        <f t="shared" si="1"/>
        <v>8</v>
      </c>
      <c r="F602" s="3" t="str">
        <f>IFERROR(__xludf.DUMMYFUNCTION("GOOGLETRANSLATE(C602,""auto"",""en"")"),"Tile set")</f>
        <v>Tile set</v>
      </c>
    </row>
    <row r="603" ht="15.75" customHeight="1">
      <c r="A603" s="1">
        <v>601.0</v>
      </c>
      <c r="B603" s="3">
        <v>11.0</v>
      </c>
      <c r="C603" s="3" t="s">
        <v>842</v>
      </c>
      <c r="D603" s="3" t="str">
        <f t="shared" si="3"/>
        <v/>
      </c>
      <c r="E603" s="3">
        <f t="shared" si="1"/>
        <v>8</v>
      </c>
      <c r="F603" s="3" t="str">
        <f>IFERROR(__xludf.DUMMYFUNCTION("GOOGLETRANSLATE(C603,""auto"",""en"")"),"Map size")</f>
        <v>Map size</v>
      </c>
    </row>
    <row r="604" ht="15.75" customHeight="1">
      <c r="A604" s="1">
        <v>602.0</v>
      </c>
      <c r="B604" s="3">
        <v>11.0</v>
      </c>
      <c r="C604" s="3" t="s">
        <v>843</v>
      </c>
      <c r="D604" s="3" t="str">
        <f t="shared" si="3"/>
        <v/>
      </c>
      <c r="E604" s="3">
        <f t="shared" si="1"/>
        <v>8</v>
      </c>
      <c r="F604" s="3" t="str">
        <f>IFERROR(__xludf.DUMMYFUNCTION("GOOGLETRANSLATE(C604,""auto"",""en"")"),"Map name")</f>
        <v>Map name</v>
      </c>
    </row>
    <row r="605" ht="15.75" customHeight="1">
      <c r="A605" s="1">
        <v>603.0</v>
      </c>
      <c r="B605" s="3">
        <v>31.0</v>
      </c>
      <c r="C605" s="3" t="s">
        <v>844</v>
      </c>
      <c r="D605" s="3" t="str">
        <f t="shared" si="3"/>
        <v/>
      </c>
      <c r="E605" s="3">
        <f t="shared" si="1"/>
        <v>17</v>
      </c>
      <c r="F605" s="3" t="str">
        <f>IFERROR(__xludf.DUMMYFUNCTION("GOOGLETRANSLATE(C605,""auto"",""en"")"),"Save the project!")</f>
        <v>Save the project!</v>
      </c>
    </row>
    <row r="606" ht="15.75" customHeight="1">
      <c r="A606" s="1">
        <v>604.0</v>
      </c>
      <c r="B606" s="3">
        <v>31.0</v>
      </c>
      <c r="C606" s="3" t="s">
        <v>845</v>
      </c>
      <c r="D606" s="3" t="str">
        <f t="shared" si="3"/>
        <v/>
      </c>
      <c r="E606" s="3">
        <f t="shared" si="1"/>
        <v>24</v>
      </c>
      <c r="F606" s="3" t="str">
        <f>IFERROR(__xludf.DUMMYFUNCTION("GOOGLETRANSLATE(C606,""auto"",""en"")"),"Calling project error !!")</f>
        <v>Calling project error !!</v>
      </c>
    </row>
    <row r="607" ht="15.75" customHeight="1">
      <c r="A607" s="1">
        <v>605.0</v>
      </c>
      <c r="B607" s="3">
        <v>59.0</v>
      </c>
      <c r="C607" s="3" t="s">
        <v>846</v>
      </c>
      <c r="D607" s="3" t="str">
        <f t="shared" si="3"/>
        <v/>
      </c>
      <c r="E607" s="3">
        <f t="shared" si="1"/>
        <v>54</v>
      </c>
      <c r="F607" s="3" t="str">
        <f>IFERROR(__xludf.DUMMYFUNCTION("GOOGLETRANSLATE(C607,""auto"",""en"")"),"The project list folder cannot be changed arbitrarily.")</f>
        <v>The project list folder cannot be changed arbitrarily.</v>
      </c>
    </row>
    <row r="608" ht="15.75" customHeight="1">
      <c r="A608" s="1">
        <v>606.0</v>
      </c>
      <c r="B608" s="3">
        <v>59.0</v>
      </c>
      <c r="C608" s="3" t="s">
        <v>847</v>
      </c>
      <c r="D608" s="3" t="str">
        <f t="shared" si="3"/>
        <v/>
      </c>
      <c r="E608" s="3">
        <f t="shared" si="1"/>
        <v>50</v>
      </c>
      <c r="F608" s="3" t="str">
        <f>IFERROR(__xludf.DUMMYFUNCTION("GOOGLETRANSLATE(C608,""auto"",""en"")"),"You cannot create a project folder with that name.")</f>
        <v>You cannot create a project folder with that name.</v>
      </c>
    </row>
    <row r="609" ht="15.75" customHeight="1">
      <c r="A609" s="1">
        <v>607.0</v>
      </c>
      <c r="B609" s="3">
        <v>51.0</v>
      </c>
      <c r="C609" s="3" t="s">
        <v>848</v>
      </c>
      <c r="D609" s="3" t="str">
        <f t="shared" si="3"/>
        <v/>
      </c>
      <c r="E609" s="3">
        <f t="shared" si="1"/>
        <v>44</v>
      </c>
      <c r="F609" s="3" t="str">
        <f>IFERROR(__xludf.DUMMYFUNCTION("GOOGLETRANSLATE(C609,""auto"",""en"")"),"There is already a project of the same name.")</f>
        <v>There is already a project of the same name.</v>
      </c>
    </row>
    <row r="610" ht="15.75" customHeight="1">
      <c r="A610" s="1">
        <v>608.0</v>
      </c>
      <c r="B610" s="3">
        <v>27.0</v>
      </c>
      <c r="C610" s="3" t="s">
        <v>849</v>
      </c>
      <c r="D610" s="3" t="str">
        <f t="shared" si="3"/>
        <v/>
      </c>
      <c r="E610" s="3">
        <f t="shared" si="1"/>
        <v>24</v>
      </c>
      <c r="F610" s="3" t="str">
        <f>IFERROR(__xludf.DUMMYFUNCTION("GOOGLETRANSLATE(C610,""auto"",""en"")"),"Project setting error !!")</f>
        <v>Project setting error !!</v>
      </c>
    </row>
    <row r="611" ht="15.75" customHeight="1">
      <c r="A611" s="1">
        <v>609.0</v>
      </c>
      <c r="B611" s="3">
        <v>19.0</v>
      </c>
      <c r="C611" s="3" t="s">
        <v>850</v>
      </c>
      <c r="D611" s="3" t="str">
        <f t="shared" si="3"/>
        <v/>
      </c>
      <c r="E611" s="3">
        <f t="shared" si="1"/>
        <v>16</v>
      </c>
      <c r="F611" s="2" t="s">
        <v>851</v>
      </c>
    </row>
    <row r="612" ht="15.75" customHeight="1">
      <c r="A612" s="1">
        <v>610.0</v>
      </c>
      <c r="B612" s="3">
        <v>11.0</v>
      </c>
      <c r="C612" s="3" t="s">
        <v>852</v>
      </c>
      <c r="D612" s="3" t="str">
        <f t="shared" si="3"/>
        <v/>
      </c>
      <c r="E612" s="3">
        <f t="shared" si="1"/>
        <v>11</v>
      </c>
      <c r="F612" s="2" t="s">
        <v>853</v>
      </c>
    </row>
    <row r="613" ht="15.75" customHeight="1">
      <c r="A613" s="1">
        <v>611.0</v>
      </c>
      <c r="B613" s="3">
        <v>11.0</v>
      </c>
      <c r="C613" s="3" t="s">
        <v>854</v>
      </c>
      <c r="D613" s="3" t="str">
        <f t="shared" si="3"/>
        <v/>
      </c>
      <c r="E613" s="3">
        <f t="shared" si="1"/>
        <v>10</v>
      </c>
      <c r="F613" s="3" t="str">
        <f>IFERROR(__xludf.DUMMYFUNCTION("GOOGLETRANSLATE(C613,""auto"",""en"")"),"Add Heroes")</f>
        <v>Add Heroes</v>
      </c>
    </row>
    <row r="614" ht="15.75" customHeight="1">
      <c r="A614" s="1">
        <v>612.0</v>
      </c>
      <c r="B614" s="3">
        <v>27.0</v>
      </c>
      <c r="C614" s="3" t="s">
        <v>855</v>
      </c>
      <c r="D614" s="3" t="str">
        <f t="shared" si="3"/>
        <v/>
      </c>
      <c r="E614" s="3">
        <f t="shared" si="1"/>
        <v>18</v>
      </c>
      <c r="F614" s="3" t="str">
        <f>IFERROR(__xludf.DUMMYFUNCTION("GOOGLETRANSLATE(C614,""auto"",""en"")"),"The name is empty.")</f>
        <v>The name is empty.</v>
      </c>
    </row>
    <row r="615" ht="15.75" customHeight="1">
      <c r="A615" s="1">
        <v>613.0</v>
      </c>
      <c r="B615" s="3">
        <v>51.0</v>
      </c>
      <c r="C615" s="3" t="s">
        <v>856</v>
      </c>
      <c r="D615" s="3" t="str">
        <f t="shared" si="3"/>
        <v/>
      </c>
      <c r="E615" s="3">
        <f t="shared" si="1"/>
        <v>43</v>
      </c>
      <c r="F615" s="3" t="str">
        <f>IFERROR(__xludf.DUMMYFUNCTION("GOOGLETRANSLATE(C615,""auto"",""en"")"),"The default job of occupation 1 is not set.")</f>
        <v>The default job of occupation 1 is not set.</v>
      </c>
    </row>
    <row r="616" ht="15.75" customHeight="1">
      <c r="A616" s="1">
        <v>614.0</v>
      </c>
      <c r="B616" s="3">
        <v>19.0</v>
      </c>
      <c r="C616" s="3" t="s">
        <v>857</v>
      </c>
      <c r="D616" s="3" t="str">
        <f t="shared" si="3"/>
        <v/>
      </c>
      <c r="E616" s="3">
        <f t="shared" si="1"/>
        <v>17</v>
      </c>
      <c r="F616" s="2" t="s">
        <v>858</v>
      </c>
    </row>
    <row r="617" ht="15.75" customHeight="1">
      <c r="A617" s="1">
        <v>615.0</v>
      </c>
      <c r="B617" s="3">
        <v>23.0</v>
      </c>
      <c r="C617" s="3" t="s">
        <v>859</v>
      </c>
      <c r="D617" s="3" t="str">
        <f t="shared" si="3"/>
        <v/>
      </c>
      <c r="E617" s="3">
        <f t="shared" si="1"/>
        <v>19</v>
      </c>
      <c r="F617" s="3" t="str">
        <f>IFERROR(__xludf.DUMMYFUNCTION("GOOGLETRANSLATE(C617,""auto"",""en"")"),"The action is full.")</f>
        <v>The action is full.</v>
      </c>
    </row>
    <row r="618" ht="15.75" customHeight="1">
      <c r="A618" s="1">
        <v>616.0</v>
      </c>
      <c r="B618" s="3">
        <v>19.0</v>
      </c>
      <c r="C618" s="3" t="s">
        <v>860</v>
      </c>
      <c r="D618" s="3" t="str">
        <f t="shared" si="3"/>
        <v/>
      </c>
      <c r="E618" s="3">
        <f t="shared" si="1"/>
        <v>16</v>
      </c>
      <c r="F618" s="2" t="s">
        <v>861</v>
      </c>
    </row>
    <row r="619" ht="15.75" customHeight="1">
      <c r="A619" s="1">
        <v>617.0</v>
      </c>
      <c r="B619" s="3">
        <v>27.0</v>
      </c>
      <c r="C619" s="3" t="s">
        <v>862</v>
      </c>
      <c r="D619" s="3" t="str">
        <f t="shared" si="3"/>
        <v/>
      </c>
      <c r="E619" s="3">
        <f t="shared" si="1"/>
        <v>20</v>
      </c>
      <c r="F619" s="3" t="str">
        <f>IFERROR(__xludf.DUMMYFUNCTION("GOOGLETRANSLATE(C619,""auto"",""en"")"),"The trigger is full.")</f>
        <v>The trigger is full.</v>
      </c>
    </row>
    <row r="620" ht="15.75" customHeight="1">
      <c r="A620" s="1">
        <v>618.0</v>
      </c>
      <c r="B620" s="3">
        <v>23.0</v>
      </c>
      <c r="C620" s="3" t="s">
        <v>863</v>
      </c>
      <c r="D620" s="3" t="str">
        <f t="shared" si="3"/>
        <v/>
      </c>
      <c r="E620" s="3">
        <f t="shared" si="1"/>
        <v>20</v>
      </c>
      <c r="F620" s="3" t="str">
        <f>IFERROR(__xludf.DUMMYFUNCTION("GOOGLETRANSLATE(C620,""auto"",""en"")"),"Add trigger error !!")</f>
        <v>Add trigger error !!</v>
      </c>
    </row>
    <row r="621" ht="15.75" customHeight="1">
      <c r="A621" s="1">
        <v>619.0</v>
      </c>
      <c r="B621" s="3">
        <v>23.0</v>
      </c>
      <c r="C621" s="3" t="s">
        <v>864</v>
      </c>
      <c r="D621" s="3" t="str">
        <f t="shared" si="3"/>
        <v/>
      </c>
      <c r="E621" s="3">
        <f t="shared" si="1"/>
        <v>13</v>
      </c>
      <c r="F621" s="3" t="str">
        <f>IFERROR(__xludf.DUMMYFUNCTION("GOOGLETRANSLATE(C621,""auto"",""en"")"),"Add new karma")</f>
        <v>Add new karma</v>
      </c>
    </row>
    <row r="622" ht="15.75" customHeight="1">
      <c r="A622" s="1">
        <v>620.0</v>
      </c>
      <c r="B622" s="3">
        <v>27.0</v>
      </c>
      <c r="C622" s="3" t="s">
        <v>865</v>
      </c>
      <c r="D622" s="3" t="str">
        <f t="shared" si="3"/>
        <v/>
      </c>
      <c r="E622" s="3">
        <f t="shared" si="1"/>
        <v>14</v>
      </c>
      <c r="F622" s="3" t="str">
        <f>IFERROR(__xludf.DUMMYFUNCTION("GOOGLETRANSLATE(C622,""auto"",""en"")"),"Karma is full.")</f>
        <v>Karma is full.</v>
      </c>
    </row>
    <row r="623" ht="15.75" customHeight="1">
      <c r="A623" s="1">
        <v>621.0</v>
      </c>
      <c r="B623" s="3">
        <v>23.0</v>
      </c>
      <c r="C623" s="3" t="s">
        <v>866</v>
      </c>
      <c r="D623" s="3" t="str">
        <f t="shared" si="3"/>
        <v/>
      </c>
      <c r="E623" s="3">
        <f t="shared" si="1"/>
        <v>15</v>
      </c>
      <c r="F623" s="2" t="s">
        <v>867</v>
      </c>
    </row>
    <row r="624" ht="15.75" customHeight="1">
      <c r="A624" s="1">
        <v>622.0</v>
      </c>
      <c r="B624" s="3">
        <v>27.0</v>
      </c>
      <c r="C624" s="3" t="s">
        <v>868</v>
      </c>
      <c r="D624" s="3" t="str">
        <f t="shared" si="3"/>
        <v/>
      </c>
      <c r="E624" s="3">
        <f t="shared" si="1"/>
        <v>25</v>
      </c>
      <c r="F624" s="2" t="s">
        <v>869</v>
      </c>
    </row>
    <row r="625" ht="15.75" customHeight="1">
      <c r="A625" s="1">
        <v>623.0</v>
      </c>
      <c r="B625" s="3">
        <v>119.0</v>
      </c>
      <c r="C625" s="3" t="s">
        <v>870</v>
      </c>
      <c r="D625" s="3" t="str">
        <f t="shared" si="3"/>
        <v/>
      </c>
      <c r="E625" s="3">
        <f t="shared" si="1"/>
        <v>102</v>
      </c>
      <c r="F625" s="2" t="s">
        <v>871</v>
      </c>
    </row>
    <row r="626" ht="15.75" customHeight="1">
      <c r="A626" s="1">
        <v>624.0</v>
      </c>
      <c r="B626" s="3">
        <v>19.0</v>
      </c>
      <c r="C626" s="3" t="s">
        <v>872</v>
      </c>
      <c r="D626" s="3" t="str">
        <f t="shared" si="3"/>
        <v/>
      </c>
      <c r="E626" s="3">
        <f t="shared" si="1"/>
        <v>14</v>
      </c>
      <c r="F626" s="2" t="s">
        <v>873</v>
      </c>
    </row>
    <row r="627" ht="15.75" customHeight="1">
      <c r="A627" s="1">
        <v>625.0</v>
      </c>
      <c r="B627" s="3">
        <v>43.0</v>
      </c>
      <c r="C627" s="3" t="s">
        <v>874</v>
      </c>
      <c r="D627" s="3" t="str">
        <f t="shared" si="3"/>
        <v/>
      </c>
      <c r="E627" s="3">
        <f t="shared" si="1"/>
        <v>40</v>
      </c>
      <c r="F627" s="3" t="str">
        <f>IFERROR(__xludf.DUMMYFUNCTION("GOOGLETRANSLATE(C627,""auto"",""en"")"),"The last remaining map cannot be closed.")</f>
        <v>The last remaining map cannot be closed.</v>
      </c>
    </row>
    <row r="628" ht="15.75" customHeight="1">
      <c r="A628" s="1">
        <v>626.0</v>
      </c>
      <c r="B628" s="3">
        <v>15.0</v>
      </c>
      <c r="C628" s="3" t="s">
        <v>875</v>
      </c>
      <c r="D628" s="3" t="str">
        <f t="shared" si="3"/>
        <v/>
      </c>
      <c r="E628" s="3">
        <f t="shared" si="1"/>
        <v>13</v>
      </c>
      <c r="F628" s="3" t="str">
        <f>IFERROR(__xludf.DUMMYFUNCTION("GOOGLETRANSLATE(C628,""auto"",""en"")"),"Close the map")</f>
        <v>Close the map</v>
      </c>
    </row>
    <row r="629" ht="15.75" customHeight="1">
      <c r="A629" s="1">
        <v>627.0</v>
      </c>
      <c r="B629" s="3">
        <v>39.0</v>
      </c>
      <c r="C629" s="3" t="s">
        <v>876</v>
      </c>
      <c r="D629" s="3" t="str">
        <f t="shared" si="3"/>
        <v/>
      </c>
      <c r="E629" s="3">
        <f t="shared" si="1"/>
        <v>39</v>
      </c>
      <c r="F629" s="3" t="str">
        <f>IFERROR(__xludf.DUMMYFUNCTION("GOOGLETRANSLATE(C629,""auto"",""en"")"),"The barrel map image must be 256 color.")</f>
        <v>The barrel map image must be 256 color.</v>
      </c>
    </row>
    <row r="630" ht="15.75" customHeight="1">
      <c r="A630" s="1">
        <v>628.0</v>
      </c>
      <c r="B630" s="3">
        <v>55.0</v>
      </c>
      <c r="C630" s="3" t="s">
        <v>877</v>
      </c>
      <c r="D630" s="3" t="str">
        <f t="shared" si="3"/>
        <v/>
      </c>
      <c r="E630" s="3">
        <f t="shared" si="1"/>
        <v>52</v>
      </c>
      <c r="F630" s="3" t="str">
        <f>IFERROR(__xludf.DUMMYFUNCTION("GOOGLETRANSLATE(C630,""auto"",""en"")"),"There was a problem with bringing a whole map image.")</f>
        <v>There was a problem with bringing a whole map image.</v>
      </c>
    </row>
    <row r="631" ht="15.75" customHeight="1">
      <c r="A631" s="1">
        <v>629.0</v>
      </c>
      <c r="B631" s="3">
        <v>47.0</v>
      </c>
      <c r="C631" s="3" t="s">
        <v>878</v>
      </c>
      <c r="D631" s="3" t="str">
        <f t="shared" si="3"/>
        <v/>
      </c>
      <c r="E631" s="3">
        <f t="shared" si="1"/>
        <v>41</v>
      </c>
      <c r="F631" s="3" t="str">
        <f>IFERROR(__xludf.DUMMYFUNCTION("GOOGLETRANSLATE(C631,""auto"",""en"")"),"There was a problem with bringing the map")</f>
        <v>There was a problem with bringing the map</v>
      </c>
    </row>
    <row r="632" ht="15.75" customHeight="1">
      <c r="A632" s="1">
        <v>630.0</v>
      </c>
      <c r="B632" s="3">
        <v>79.0</v>
      </c>
      <c r="C632" s="3" t="s">
        <v>879</v>
      </c>
      <c r="D632" s="3" t="str">
        <f t="shared" si="3"/>
        <v/>
      </c>
      <c r="E632" s="3">
        <f t="shared" si="1"/>
        <v>77</v>
      </c>
      <c r="F632" s="3" t="str">
        <f>IFERROR(__xludf.DUMMYFUNCTION("GOOGLETRANSLATE(C632,""auto"",""en"")"),"There is data that is not saved on the map.
Would you like to save the data?")</f>
        <v>There is data that is not saved on the map.
Would you like to save the data?</v>
      </c>
    </row>
    <row r="633" ht="15.75" customHeight="1">
      <c r="A633" s="1">
        <v>631.0</v>
      </c>
      <c r="B633" s="3">
        <v>27.0</v>
      </c>
      <c r="C633" s="3" t="s">
        <v>880</v>
      </c>
      <c r="D633" s="3" t="str">
        <f t="shared" si="3"/>
        <v/>
      </c>
      <c r="E633" s="3">
        <f t="shared" si="1"/>
        <v>16</v>
      </c>
      <c r="F633" s="3" t="str">
        <f>IFERROR(__xludf.DUMMYFUNCTION("GOOGLETRANSLATE(C633,""auto"",""en"")"),"Exit the editor.")</f>
        <v>Exit the editor.</v>
      </c>
    </row>
    <row r="634" ht="15.75" customHeight="1">
      <c r="A634" s="1">
        <v>632.0</v>
      </c>
      <c r="B634" s="3">
        <v>59.0</v>
      </c>
      <c r="C634" s="3" t="s">
        <v>881</v>
      </c>
      <c r="D634" s="3" t="str">
        <f t="shared" si="3"/>
        <v/>
      </c>
      <c r="E634" s="3">
        <f t="shared" si="1"/>
        <v>38</v>
      </c>
      <c r="F634" s="3" t="str">
        <f>IFERROR(__xludf.DUMMYFUNCTION("GOOGLETRANSLATE(C634,""auto"",""en"")"),"The image data for the map is not set.")</f>
        <v>The image data for the map is not set.</v>
      </c>
    </row>
    <row r="635" ht="15.75" customHeight="1">
      <c r="A635" s="1">
        <v>633.0</v>
      </c>
      <c r="B635" s="3">
        <v>15.0</v>
      </c>
      <c r="C635" s="3" t="s">
        <v>882</v>
      </c>
      <c r="D635" s="3" t="str">
        <f t="shared" si="3"/>
        <v/>
      </c>
      <c r="E635" s="3">
        <f t="shared" si="1"/>
        <v>14</v>
      </c>
      <c r="F635" s="3" t="str">
        <f>IFERROR(__xludf.DUMMYFUNCTION("GOOGLETRANSLATE(C635,""auto"",""en"")"),"_ Field entire")</f>
        <v>_ Field entire</v>
      </c>
    </row>
    <row r="636" ht="15.75" customHeight="1">
      <c r="A636" s="1">
        <v>634.0</v>
      </c>
      <c r="B636" s="3">
        <v>123.0</v>
      </c>
      <c r="C636" s="3" t="s">
        <v>883</v>
      </c>
      <c r="D636" s="3" t="str">
        <f t="shared" si="3"/>
        <v/>
      </c>
      <c r="E636" s="3">
        <f t="shared" si="1"/>
        <v>114</v>
      </c>
      <c r="F636" s="3" t="str">
        <f>IFERROR(__xludf.DUMMYFUNCTION("GOOGLETRANSLATE(C636,""auto"",""en"")"),"The horizontal or vertical size of the image is not a multiple of 64*32.
Some images are cut beyond the standard.")</f>
        <v>The horizontal or vertical size of the image is not a multiple of 64*32.
Some images are cut beyond the standard.</v>
      </c>
    </row>
    <row r="637" ht="15.75" customHeight="1">
      <c r="A637" s="1">
        <v>635.0</v>
      </c>
      <c r="B637" s="3">
        <v>39.0</v>
      </c>
      <c r="C637" s="3" t="s">
        <v>884</v>
      </c>
      <c r="D637" s="3" t="str">
        <f t="shared" si="3"/>
        <v/>
      </c>
      <c r="E637" s="3">
        <f t="shared" si="1"/>
        <v>27</v>
      </c>
      <c r="F637" s="3" t="str">
        <f>IFERROR(__xludf.DUMMYFUNCTION("GOOGLETRANSLATE(C637,""auto"",""en"")"),"You can no longer add maps.")</f>
        <v>You can no longer add maps.</v>
      </c>
    </row>
    <row r="638" ht="15.75" customHeight="1">
      <c r="A638" s="1">
        <v>636.0</v>
      </c>
      <c r="B638" s="3">
        <v>3.0</v>
      </c>
      <c r="C638" s="3" t="s">
        <v>885</v>
      </c>
      <c r="D638" s="3" t="str">
        <f t="shared" si="3"/>
        <v/>
      </c>
      <c r="E638" s="3">
        <f t="shared" si="1"/>
        <v>2</v>
      </c>
      <c r="F638" s="3" t="str">
        <f>IFERROR(__xludf.DUMMYFUNCTION("GOOGLETRANSLATE(C638,""auto"",""en"")"),"74")</f>
        <v>74</v>
      </c>
    </row>
    <row r="639" ht="15.75" customHeight="1">
      <c r="A639" s="1">
        <v>637.0</v>
      </c>
      <c r="B639" s="3">
        <v>23.0</v>
      </c>
      <c r="C639" s="3" t="s">
        <v>886</v>
      </c>
      <c r="D639" s="3" t="str">
        <f t="shared" si="3"/>
        <v/>
      </c>
      <c r="E639" s="3">
        <f t="shared" si="1"/>
        <v>23</v>
      </c>
      <c r="F639" s="3" t="str">
        <f>IFERROR(__xludf.DUMMYFUNCTION("GOOGLETRANSLATE(C639,""auto"",""en"")"),"Harbor City Bridge Head")</f>
        <v>Harbor City Bridge Head</v>
      </c>
    </row>
    <row r="640" ht="15.75" customHeight="1">
      <c r="A640" s="1">
        <v>638.0</v>
      </c>
      <c r="B640" s="3">
        <v>3.0</v>
      </c>
      <c r="C640" s="3" t="s">
        <v>887</v>
      </c>
      <c r="D640" s="3" t="str">
        <f t="shared" si="3"/>
        <v/>
      </c>
      <c r="E640" s="3">
        <f t="shared" si="1"/>
        <v>3</v>
      </c>
      <c r="F640" s="3" t="str">
        <f>IFERROR(__xludf.DUMMYFUNCTION("GOOGLETRANSLATE(C640,""auto"",""en"")"),"310")</f>
        <v>310</v>
      </c>
    </row>
    <row r="641" ht="15.75" customHeight="1">
      <c r="A641" s="1">
        <v>639.0</v>
      </c>
      <c r="B641" s="3">
        <v>19.0</v>
      </c>
      <c r="C641" s="3" t="s">
        <v>888</v>
      </c>
      <c r="D641" s="3" t="str">
        <f t="shared" si="3"/>
        <v/>
      </c>
      <c r="E641" s="3">
        <f t="shared" si="1"/>
        <v>19</v>
      </c>
      <c r="F641" s="2" t="s">
        <v>889</v>
      </c>
    </row>
    <row r="642" ht="15.75" customHeight="1">
      <c r="A642" s="1">
        <v>640.0</v>
      </c>
      <c r="B642" s="3">
        <v>3.0</v>
      </c>
      <c r="C642" s="3" t="s">
        <v>890</v>
      </c>
      <c r="D642" s="3" t="str">
        <f t="shared" si="3"/>
        <v/>
      </c>
      <c r="E642" s="3">
        <f t="shared" si="1"/>
        <v>3</v>
      </c>
      <c r="F642" s="3" t="str">
        <f>IFERROR(__xludf.DUMMYFUNCTION("GOOGLETRANSLATE(C642,""auto"",""en"")"),"347")</f>
        <v>347</v>
      </c>
    </row>
    <row r="643" ht="15.75" customHeight="1">
      <c r="A643" s="1">
        <v>641.0</v>
      </c>
      <c r="B643" s="3">
        <v>15.0</v>
      </c>
      <c r="C643" s="3" t="s">
        <v>891</v>
      </c>
      <c r="D643" s="3" t="str">
        <f t="shared" si="3"/>
        <v/>
      </c>
      <c r="E643" s="3">
        <f t="shared" si="1"/>
        <v>15</v>
      </c>
      <c r="F643" s="3" t="str">
        <f>IFERROR(__xludf.DUMMYFUNCTION("GOOGLETRANSLATE(C643,""auto"",""en"")"),"Village Brandal")</f>
        <v>Village Brandal</v>
      </c>
    </row>
    <row r="644" ht="15.75" customHeight="1">
      <c r="A644" s="1">
        <v>642.0</v>
      </c>
      <c r="B644" s="3">
        <v>3.0</v>
      </c>
      <c r="C644" s="3" t="s">
        <v>892</v>
      </c>
      <c r="D644" s="3" t="str">
        <f t="shared" si="3"/>
        <v/>
      </c>
      <c r="E644" s="3">
        <f t="shared" si="1"/>
        <v>3</v>
      </c>
      <c r="F644" s="3" t="str">
        <f>IFERROR(__xludf.DUMMYFUNCTION("GOOGLETRANSLATE(C644,""auto"",""en"")"),"373")</f>
        <v>373</v>
      </c>
    </row>
    <row r="645" ht="15.75" customHeight="1">
      <c r="A645" s="1">
        <v>643.0</v>
      </c>
      <c r="B645" s="3">
        <v>19.0</v>
      </c>
      <c r="C645" s="3" t="s">
        <v>893</v>
      </c>
      <c r="D645" s="3" t="str">
        <f t="shared" si="3"/>
        <v/>
      </c>
      <c r="E645" s="3">
        <f t="shared" si="1"/>
        <v>18</v>
      </c>
      <c r="F645" s="3" t="str">
        <f>IFERROR(__xludf.DUMMYFUNCTION("GOOGLETRANSLATE(C645,""auto"",""en"")"),"New Kingdom Bureau")</f>
        <v>New Kingdom Bureau</v>
      </c>
    </row>
    <row r="646" ht="15.75" customHeight="1">
      <c r="A646" s="1">
        <v>644.0</v>
      </c>
      <c r="B646" s="3">
        <v>3.0</v>
      </c>
      <c r="C646" s="3" t="s">
        <v>894</v>
      </c>
      <c r="D646" s="3" t="str">
        <f t="shared" si="3"/>
        <v/>
      </c>
      <c r="E646" s="3">
        <f t="shared" si="1"/>
        <v>2</v>
      </c>
      <c r="F646" s="3" t="str">
        <f>IFERROR(__xludf.DUMMYFUNCTION("GOOGLETRANSLATE(C646,""auto"",""en"")"),"71")</f>
        <v>71</v>
      </c>
    </row>
    <row r="647" ht="15.75" customHeight="1">
      <c r="A647" s="1">
        <v>645.0</v>
      </c>
      <c r="B647" s="3">
        <v>23.0</v>
      </c>
      <c r="C647" s="3" t="s">
        <v>895</v>
      </c>
      <c r="D647" s="3" t="str">
        <f t="shared" si="3"/>
        <v/>
      </c>
      <c r="E647" s="3">
        <f t="shared" si="1"/>
        <v>21</v>
      </c>
      <c r="F647" s="3" t="str">
        <f>IFERROR(__xludf.DUMMYFUNCTION("GOOGLETRANSLATE(C647,""auto"",""en"")"),"Shinsung City Augusta")</f>
        <v>Shinsung City Augusta</v>
      </c>
    </row>
    <row r="648" ht="15.75" customHeight="1">
      <c r="A648" s="1">
        <v>646.0</v>
      </c>
      <c r="B648" s="3">
        <v>3.0</v>
      </c>
      <c r="C648" s="3" t="s">
        <v>896</v>
      </c>
      <c r="D648" s="3" t="str">
        <f t="shared" si="3"/>
        <v/>
      </c>
      <c r="E648" s="3">
        <f t="shared" si="1"/>
        <v>3</v>
      </c>
      <c r="F648" s="3" t="str">
        <f>IFERROR(__xludf.DUMMYFUNCTION("GOOGLETRANSLATE(C648,""auto"",""en"")"),"214")</f>
        <v>214</v>
      </c>
    </row>
    <row r="649" ht="15.75" customHeight="1">
      <c r="A649" s="1">
        <v>647.0</v>
      </c>
      <c r="B649" s="3">
        <v>19.0</v>
      </c>
      <c r="C649" s="3" t="s">
        <v>897</v>
      </c>
      <c r="D649" s="3" t="str">
        <f t="shared" si="3"/>
        <v/>
      </c>
      <c r="E649" s="3">
        <f t="shared" si="1"/>
        <v>15</v>
      </c>
      <c r="F649" s="3" t="str">
        <f>IFERROR(__xludf.DUMMYFUNCTION("GOOGLETRANSLATE(C649,""auto"",""en"")"),"Magic City Smug")</f>
        <v>Magic City Smug</v>
      </c>
    </row>
    <row r="650" ht="15.75" customHeight="1">
      <c r="A650" s="1">
        <v>648.0</v>
      </c>
      <c r="B650" s="3">
        <v>3.0</v>
      </c>
      <c r="C650" s="3" t="s">
        <v>898</v>
      </c>
      <c r="D650" s="3" t="str">
        <f t="shared" si="3"/>
        <v/>
      </c>
      <c r="E650" s="3">
        <f t="shared" si="1"/>
        <v>3</v>
      </c>
      <c r="F650" s="3" t="str">
        <f>IFERROR(__xludf.DUMMYFUNCTION("GOOGLETRANSLATE(C650,""auto"",""en"")"),"193")</f>
        <v>193</v>
      </c>
    </row>
    <row r="651" ht="15.75" customHeight="1">
      <c r="A651" s="1">
        <v>649.0</v>
      </c>
      <c r="B651" s="3">
        <v>27.0</v>
      </c>
      <c r="C651" s="3" t="s">
        <v>899</v>
      </c>
      <c r="D651" s="3" t="str">
        <f t="shared" si="3"/>
        <v/>
      </c>
      <c r="E651" s="3">
        <f t="shared" si="1"/>
        <v>16</v>
      </c>
      <c r="F651" s="3" t="str">
        <f>IFERROR(__xludf.DUMMYFUNCTION("GOOGLETRANSLATE(C651,""auto"",""en"")"),"Oasis City Arian")</f>
        <v>Oasis City Arian</v>
      </c>
    </row>
    <row r="652" ht="15.75" customHeight="1">
      <c r="A652" s="1">
        <v>650.0</v>
      </c>
      <c r="B652" s="3">
        <v>3.0</v>
      </c>
      <c r="C652" s="3" t="s">
        <v>900</v>
      </c>
      <c r="D652" s="3" t="str">
        <f t="shared" si="3"/>
        <v/>
      </c>
      <c r="E652" s="3">
        <f t="shared" si="1"/>
        <v>3</v>
      </c>
      <c r="F652" s="3" t="str">
        <f>IFERROR(__xludf.DUMMYFUNCTION("GOOGLETRANSLATE(C652,""auto"",""en"")"),"375")</f>
        <v>375</v>
      </c>
    </row>
    <row r="653" ht="15.75" customHeight="1">
      <c r="A653" s="1">
        <v>651.0</v>
      </c>
      <c r="B653" s="3">
        <v>27.0</v>
      </c>
      <c r="C653" s="3" t="s">
        <v>901</v>
      </c>
      <c r="D653" s="3" t="str">
        <f t="shared" si="3"/>
        <v/>
      </c>
      <c r="E653" s="3">
        <f t="shared" si="1"/>
        <v>21</v>
      </c>
      <c r="F653" s="3" t="str">
        <f>IFERROR(__xludf.DUMMYFUNCTION("GOOGLETRANSLATE(C653,""auto"",""en"")"),"Harbor City Straserat")</f>
        <v>Harbor City Straserat</v>
      </c>
    </row>
    <row r="654" ht="15.75" customHeight="1">
      <c r="A654" s="1">
        <v>652.0</v>
      </c>
      <c r="B654" s="3">
        <v>3.0</v>
      </c>
      <c r="C654" s="3" t="s">
        <v>902</v>
      </c>
      <c r="D654" s="3" t="str">
        <f t="shared" si="3"/>
        <v/>
      </c>
      <c r="E654" s="3">
        <f t="shared" si="1"/>
        <v>2</v>
      </c>
      <c r="F654" s="3" t="str">
        <f>IFERROR(__xludf.DUMMYFUNCTION("GOOGLETRANSLATE(C654,""auto"",""en"")"),"36")</f>
        <v>36</v>
      </c>
    </row>
    <row r="655" ht="15.75" customHeight="1">
      <c r="A655" s="1">
        <v>653.0</v>
      </c>
      <c r="B655" s="3">
        <v>19.0</v>
      </c>
      <c r="C655" s="3" t="s">
        <v>903</v>
      </c>
      <c r="D655" s="3" t="str">
        <f t="shared" si="3"/>
        <v/>
      </c>
      <c r="E655" s="3">
        <f t="shared" si="1"/>
        <v>17</v>
      </c>
      <c r="F655" s="3" t="str">
        <f>IFERROR(__xludf.DUMMYFUNCTION("GOOGLETRANSLATE(C655,""auto"",""en"")"),"Mining city Hanov")</f>
        <v>Mining city Hanov</v>
      </c>
    </row>
    <row r="656" ht="15.75" customHeight="1">
      <c r="A656" s="1">
        <v>654.0</v>
      </c>
      <c r="B656" s="3">
        <v>3.0</v>
      </c>
      <c r="C656" s="3" t="s">
        <v>904</v>
      </c>
      <c r="D656" s="3" t="str">
        <f t="shared" si="3"/>
        <v/>
      </c>
      <c r="E656" s="3">
        <f t="shared" si="1"/>
        <v>1</v>
      </c>
      <c r="F656" s="3" t="str">
        <f>IFERROR(__xludf.DUMMYFUNCTION("GOOGLETRANSLATE(C656,""auto"",""en"")"),"0")</f>
        <v>0</v>
      </c>
    </row>
    <row r="657" ht="15.75" customHeight="1">
      <c r="A657" s="1">
        <v>655.0</v>
      </c>
      <c r="B657" s="3">
        <v>17.0</v>
      </c>
      <c r="C657" s="3" t="s">
        <v>905</v>
      </c>
      <c r="D657" s="3" t="str">
        <f t="shared" si="3"/>
        <v/>
      </c>
      <c r="E657" s="3">
        <f t="shared" si="1"/>
        <v>16</v>
      </c>
      <c r="F657" s="2" t="s">
        <v>906</v>
      </c>
    </row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2023-07-22T01:24:54Z</dcterms:created>
  <dc:creator>openpyxl</dc:creator>
</cp:coreProperties>
</file>