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09wKgoNCS5BwrQ1ET3lsrWq6jzFbG1DRdH0u1VVfpI="/>
    </ext>
  </extLst>
</workbook>
</file>

<file path=xl/sharedStrings.xml><?xml version="1.0" encoding="utf-8"?>
<sst xmlns="http://schemas.openxmlformats.org/spreadsheetml/2006/main" count="356" uniqueCount="356">
  <si>
    <t>idx</t>
  </si>
  <si>
    <t>txt</t>
  </si>
  <si>
    <t>enlen</t>
  </si>
  <si>
    <t>entxt</t>
  </si>
  <si>
    <t>00000000</t>
  </si>
  <si>
    <t>Power increase</t>
  </si>
  <si>
    <t>01000000</t>
  </si>
  <si>
    <t>민첩성 증감</t>
  </si>
  <si>
    <t>02000000</t>
  </si>
  <si>
    <t>건강 증감</t>
  </si>
  <si>
    <t>03000000</t>
  </si>
  <si>
    <t>지혜 증감</t>
  </si>
  <si>
    <t>04000000</t>
  </si>
  <si>
    <t>지식 증감</t>
  </si>
  <si>
    <t>05000000</t>
  </si>
  <si>
    <t>카리스마 증감</t>
  </si>
  <si>
    <t>06000000</t>
  </si>
  <si>
    <t>운 증감</t>
  </si>
  <si>
    <t>07000000</t>
  </si>
  <si>
    <t>힘 고정</t>
  </si>
  <si>
    <t>08000000</t>
  </si>
  <si>
    <t>민첩성 고정</t>
  </si>
  <si>
    <t>09000000</t>
  </si>
  <si>
    <t>건강 고정</t>
  </si>
  <si>
    <t>0a000000</t>
  </si>
  <si>
    <t>지혜 고정</t>
  </si>
  <si>
    <t>0b000000</t>
  </si>
  <si>
    <t>지식 고정</t>
  </si>
  <si>
    <t>0c000000</t>
  </si>
  <si>
    <t>카리스마 고정</t>
  </si>
  <si>
    <t>0d000000</t>
  </si>
  <si>
    <t>운 고정</t>
  </si>
  <si>
    <t>0e000000</t>
  </si>
  <si>
    <t>레벨 비례 힘 증감</t>
  </si>
  <si>
    <t>0f000000</t>
  </si>
  <si>
    <t>레벨 비례 민첩성 증감</t>
  </si>
  <si>
    <t>10000000</t>
  </si>
  <si>
    <t>레벨 비례 건강 증감</t>
  </si>
  <si>
    <t>11000000</t>
  </si>
  <si>
    <t>레벨 비례 지혜 증감</t>
  </si>
  <si>
    <t>12000000</t>
  </si>
  <si>
    <t>레벨 비례 지식 증감</t>
  </si>
  <si>
    <t>13000000</t>
  </si>
  <si>
    <t>레벨 비례 카리스마 증감</t>
  </si>
  <si>
    <t>14000000</t>
  </si>
  <si>
    <t>레벨 비례 운 증감</t>
  </si>
  <si>
    <t>15000000</t>
  </si>
  <si>
    <t>무기 대미지 증감 (퍼센티지)</t>
  </si>
  <si>
    <t>16000000</t>
  </si>
  <si>
    <t>무기 대미지 증감 (최소값)</t>
  </si>
  <si>
    <t>17000000</t>
  </si>
  <si>
    <t>무기 대미지 증감 (최대값)</t>
  </si>
  <si>
    <t>18000000</t>
  </si>
  <si>
    <t>방어력 증감 (퍼센티지)</t>
  </si>
  <si>
    <t>19000000</t>
  </si>
  <si>
    <t>방어력 증감 (수치)</t>
  </si>
  <si>
    <t>1a000000</t>
  </si>
  <si>
    <t>최대 체력 증감 (퍼센티지)</t>
  </si>
  <si>
    <t>1b000000</t>
  </si>
  <si>
    <t>최대 체력 증감 (수치)</t>
  </si>
  <si>
    <t>1c000000</t>
  </si>
  <si>
    <t>최대 CP 증감 (퍼센티지)</t>
  </si>
  <si>
    <t>1d000000</t>
  </si>
  <si>
    <t>최대 CP 증감 (수치)</t>
  </si>
  <si>
    <t>1e000000</t>
  </si>
  <si>
    <t>이동시 감소 한계 CP</t>
  </si>
  <si>
    <t>1f000000</t>
  </si>
  <si>
    <t>공격 성공 확률 (명중률)</t>
  </si>
  <si>
    <t>20000000</t>
  </si>
  <si>
    <t>공격을 피할 확률 (회피율)</t>
  </si>
  <si>
    <t>21000000</t>
  </si>
  <si>
    <t>방패 발동 확률</t>
  </si>
  <si>
    <t>22000000</t>
  </si>
  <si>
    <t>치명타 발동 확률</t>
  </si>
  <si>
    <t>23000000</t>
  </si>
  <si>
    <t>결정타 발동 확률</t>
  </si>
  <si>
    <t>24000000</t>
  </si>
  <si>
    <t>적 방어자의 회피 보정치 무시</t>
  </si>
  <si>
    <t>25000000</t>
  </si>
  <si>
    <t>적 공격자의 명중 보정치 무시</t>
  </si>
  <si>
    <t>26000000</t>
  </si>
  <si>
    <t>항상 명중</t>
  </si>
  <si>
    <t>27000000</t>
  </si>
  <si>
    <t>블러킹 속도</t>
  </si>
  <si>
    <t>28000000</t>
  </si>
  <si>
    <t>이동 속도</t>
  </si>
  <si>
    <t>29000000</t>
  </si>
  <si>
    <t>공격 속도</t>
  </si>
  <si>
    <t>2a000000</t>
  </si>
  <si>
    <t>물약 회복 속도 조절[+50]</t>
  </si>
  <si>
    <t>2b000000</t>
  </si>
  <si>
    <t>CP 감소 속도 조절 (집중력)</t>
  </si>
  <si>
    <t>2c000000</t>
  </si>
  <si>
    <t>불 속성 공격</t>
  </si>
  <si>
    <t>2d000000</t>
  </si>
  <si>
    <t>물 속성 공격</t>
  </si>
  <si>
    <t>2e000000</t>
  </si>
  <si>
    <t>바람 속성 공격</t>
  </si>
  <si>
    <t>2f000000</t>
  </si>
  <si>
    <t>대지 속성 공격</t>
  </si>
  <si>
    <t>30000000</t>
  </si>
  <si>
    <t>빛 속성 공격</t>
  </si>
  <si>
    <t>31000000</t>
  </si>
  <si>
    <t>어둠 속성 공격</t>
  </si>
  <si>
    <t>32000000</t>
  </si>
  <si>
    <t>체력 스틸</t>
  </si>
  <si>
    <t>33000000</t>
  </si>
  <si>
    <t>보너스 CP</t>
  </si>
  <si>
    <t>34000000</t>
  </si>
  <si>
    <t>도망</t>
  </si>
  <si>
    <t>35000000</t>
  </si>
  <si>
    <t>녹아웃</t>
  </si>
  <si>
    <t>36000000</t>
  </si>
  <si>
    <t>즉사</t>
  </si>
  <si>
    <t>37000000</t>
  </si>
  <si>
    <t>무기 파괴</t>
  </si>
  <si>
    <t>38000000</t>
  </si>
  <si>
    <t>갑옷 파괴</t>
  </si>
  <si>
    <t>39000000</t>
  </si>
  <si>
    <t>콜드 상태</t>
  </si>
  <si>
    <t>3a000000</t>
  </si>
  <si>
    <t>프리즈 상태</t>
  </si>
  <si>
    <t>3b000000</t>
  </si>
  <si>
    <t>장님 상태</t>
  </si>
  <si>
    <t>3c000000</t>
  </si>
  <si>
    <t>스턴 상태</t>
  </si>
  <si>
    <t>3d000000</t>
  </si>
  <si>
    <t>석화 상태</t>
  </si>
  <si>
    <t>3e000000</t>
  </si>
  <si>
    <t>혼란 상태</t>
  </si>
  <si>
    <t>3f000000</t>
  </si>
  <si>
    <t>잠 상태</t>
  </si>
  <si>
    <t>40000000</t>
  </si>
  <si>
    <t>차밍 상태</t>
  </si>
  <si>
    <t>41000000</t>
  </si>
  <si>
    <t>우선 타겟이 된 상태</t>
  </si>
  <si>
    <t>42000000</t>
  </si>
  <si>
    <t>AI 저하 상태</t>
  </si>
  <si>
    <t>43000000</t>
  </si>
  <si>
    <t>버서크 상태</t>
  </si>
  <si>
    <t>44000000</t>
  </si>
  <si>
    <t>불 속성 공격 저항</t>
  </si>
  <si>
    <t>45000000</t>
  </si>
  <si>
    <t>물 속성 공격 저항</t>
  </si>
  <si>
    <t>46000000</t>
  </si>
  <si>
    <t>바람 속성 공격 저항</t>
  </si>
  <si>
    <t>47000000</t>
  </si>
  <si>
    <t>대지 속성 공격 저항</t>
  </si>
  <si>
    <t>48000000</t>
  </si>
  <si>
    <t>빛 속성 공격 저항</t>
  </si>
  <si>
    <t>49000000</t>
  </si>
  <si>
    <t>어둠 속성 공격 저항</t>
  </si>
  <si>
    <t>4a000000</t>
  </si>
  <si>
    <t>모든 마법 속성 공격 저항</t>
  </si>
  <si>
    <t>4b000000</t>
  </si>
  <si>
    <t>불 속성 공격 흡수</t>
  </si>
  <si>
    <t>4c000000</t>
  </si>
  <si>
    <t>물 속성 공격 흡수</t>
  </si>
  <si>
    <t>4d000000</t>
  </si>
  <si>
    <t>바람 속성 공격 흡수</t>
  </si>
  <si>
    <t>4e000000</t>
  </si>
  <si>
    <t>대지 속성 공격 흡수</t>
  </si>
  <si>
    <t>4f000000</t>
  </si>
  <si>
    <t>빛 속성 공격 흡수</t>
  </si>
  <si>
    <t>50000000</t>
  </si>
  <si>
    <t>어둠 속성 공격 흡수</t>
  </si>
  <si>
    <t>51000000</t>
  </si>
  <si>
    <t>모든 마법 속성 공격 흡수</t>
  </si>
  <si>
    <t>52000000</t>
  </si>
  <si>
    <t>프리즈 공격에 대한 저항</t>
  </si>
  <si>
    <t>53000000</t>
  </si>
  <si>
    <t>콜드 공격에 대한 저항</t>
  </si>
  <si>
    <t>54000000</t>
  </si>
  <si>
    <t>스턴 공격에 대한 저항</t>
  </si>
  <si>
    <t>55000000</t>
  </si>
  <si>
    <t>혼란 공격에 대한 저항</t>
  </si>
  <si>
    <t>56000000</t>
  </si>
  <si>
    <t>차밍 공격에 대한 저항</t>
  </si>
  <si>
    <t>57000000</t>
  </si>
  <si>
    <t>석화 공격에 대한 저항</t>
  </si>
  <si>
    <t>58000000</t>
  </si>
  <si>
    <t>즉사 공격에 대한 저항</t>
  </si>
  <si>
    <t>59000000</t>
  </si>
  <si>
    <t>중독 공격에 대한 저항</t>
  </si>
  <si>
    <t>5a000000</t>
  </si>
  <si>
    <t>잠 공격에 대한 저항</t>
  </si>
  <si>
    <t>5b000000</t>
  </si>
  <si>
    <t>상태이상 공격에 대한 저항</t>
  </si>
  <si>
    <t>5c000000</t>
  </si>
  <si>
    <t>저하계 공격에 대한 저항</t>
  </si>
  <si>
    <t>5d000000</t>
  </si>
  <si>
    <t>저주계 공격에 대한 저항</t>
  </si>
  <si>
    <t>5e000000</t>
  </si>
  <si>
    <t>모든 이상 공격에 대한 저항</t>
  </si>
  <si>
    <t>5f000000</t>
  </si>
  <si>
    <t>녹백/넘어짐 공격에 대한 저항</t>
  </si>
  <si>
    <t>60000000</t>
  </si>
  <si>
    <t>치명타 공격에 대한 저항</t>
  </si>
  <si>
    <t>61000000</t>
  </si>
  <si>
    <t>결정타 공격에 대한 저항</t>
  </si>
  <si>
    <t>62000000</t>
  </si>
  <si>
    <t>받은 대미지 일부 돌려 줌</t>
  </si>
  <si>
    <t>63000000</t>
  </si>
  <si>
    <t>받은 대미지 CP 변환</t>
  </si>
  <si>
    <t>64000000</t>
  </si>
  <si>
    <t>공격자 프리즈</t>
  </si>
  <si>
    <t>65000000</t>
  </si>
  <si>
    <t>공격자 콜드</t>
  </si>
  <si>
    <t>66000000</t>
  </si>
  <si>
    <t>스킬/마법 충전</t>
  </si>
  <si>
    <t>67000000</t>
  </si>
  <si>
    <t>계열 스킬/마법 레벨 조절</t>
  </si>
  <si>
    <t>68000000</t>
  </si>
  <si>
    <t>모든 스킬/마법 레벨 조절</t>
  </si>
  <si>
    <t>69000000</t>
  </si>
  <si>
    <t>타격 응급 처치</t>
  </si>
  <si>
    <t>6a000000</t>
  </si>
  <si>
    <t>무기 교환 속도</t>
  </si>
  <si>
    <t>6b000000</t>
  </si>
  <si>
    <t>체력 리제네레이션</t>
  </si>
  <si>
    <t>6c000000</t>
  </si>
  <si>
    <t>부활 확률</t>
  </si>
  <si>
    <t>6d000000</t>
  </si>
  <si>
    <t>흐릿한 상태 (Blurred)</t>
  </si>
  <si>
    <t>6e000000</t>
  </si>
  <si>
    <t>투명 상태 (Invisible)</t>
  </si>
  <si>
    <t>6f000000</t>
  </si>
  <si>
    <t>공중 부양</t>
  </si>
  <si>
    <t>70000000</t>
  </si>
  <si>
    <t>마법 탄환</t>
  </si>
  <si>
    <t>71000000</t>
  </si>
  <si>
    <t>무한 탄환</t>
  </si>
  <si>
    <t>72000000</t>
  </si>
  <si>
    <t>타겟에서 제외</t>
  </si>
  <si>
    <t>73000000</t>
  </si>
  <si>
    <t>마법 아이템 확률 증가</t>
  </si>
  <si>
    <t>74000000</t>
  </si>
  <si>
    <t>유니크 아이템 확률 증가</t>
  </si>
  <si>
    <t>75000000</t>
  </si>
  <si>
    <t>벨트 채우는 시간 감소</t>
  </si>
  <si>
    <t>76000000</t>
  </si>
  <si>
    <t>벨트 자동 채우기</t>
  </si>
  <si>
    <t>77000000</t>
  </si>
  <si>
    <t>사용 불가</t>
  </si>
  <si>
    <t>78000000</t>
  </si>
  <si>
    <t>착용 후 탈의 불능</t>
  </si>
  <si>
    <t>79000000</t>
  </si>
  <si>
    <t>추가 인챈트 불능</t>
  </si>
  <si>
    <t>7a000000</t>
  </si>
  <si>
    <t>불 공격 1단계 상승</t>
  </si>
  <si>
    <t>7b000000</t>
  </si>
  <si>
    <t>물 공격 1단계 상승</t>
  </si>
  <si>
    <t>7c000000</t>
  </si>
  <si>
    <t>바람 공격 1단계 상승</t>
  </si>
  <si>
    <t>7d000000</t>
  </si>
  <si>
    <t>대지 공격 1단계 상승</t>
  </si>
  <si>
    <t>7e000000</t>
  </si>
  <si>
    <t>빛 공격 1단계 상승</t>
  </si>
  <si>
    <t>7f000000</t>
  </si>
  <si>
    <t>어둠 공격 1단계 상승</t>
  </si>
  <si>
    <t>80000000</t>
  </si>
  <si>
    <t>레벨별 스킬/마법 레벨 조절</t>
  </si>
  <si>
    <t>81000000</t>
  </si>
  <si>
    <t>소환수 스탯 증가</t>
  </si>
  <si>
    <t>82000000</t>
  </si>
  <si>
    <t>펫 경험치 획득 증가</t>
  </si>
  <si>
    <t>83000000</t>
  </si>
  <si>
    <t>사용기간</t>
  </si>
  <si>
    <t>84000000</t>
  </si>
  <si>
    <t>타겟 불 저항 약화</t>
  </si>
  <si>
    <t>85000000</t>
  </si>
  <si>
    <t>타겟 물 저항 약화</t>
  </si>
  <si>
    <t>86000000</t>
  </si>
  <si>
    <t>타겟 바람 저항 약화</t>
  </si>
  <si>
    <t>87000000</t>
  </si>
  <si>
    <t>타겟 대지 저항 약화</t>
  </si>
  <si>
    <t>88000000</t>
  </si>
  <si>
    <t>타겟 빛 저항 약화</t>
  </si>
  <si>
    <t>89000000</t>
  </si>
  <si>
    <t>타겟 어둠 저항 약화</t>
  </si>
  <si>
    <t>8a000000</t>
  </si>
  <si>
    <t>타겟 마법 저항 약화</t>
  </si>
  <si>
    <t>8b000000</t>
  </si>
  <si>
    <t>불 속성 공격력 강화</t>
  </si>
  <si>
    <t>8c000000</t>
  </si>
  <si>
    <t>물 속성 공격력 강화</t>
  </si>
  <si>
    <t>8d000000</t>
  </si>
  <si>
    <t>바람 속성 공격력 강화</t>
  </si>
  <si>
    <t>8e000000</t>
  </si>
  <si>
    <t>대지 속성 공격력 강화</t>
  </si>
  <si>
    <t>8f000000</t>
  </si>
  <si>
    <t>빛 속성 공격력 강화</t>
  </si>
  <si>
    <t>90000000</t>
  </si>
  <si>
    <t>어둠 속성 공격력 강화</t>
  </si>
  <si>
    <t>91000000</t>
  </si>
  <si>
    <t>마법 공격력 강화</t>
  </si>
  <si>
    <t>92000000</t>
  </si>
  <si>
    <t>힘 감소</t>
  </si>
  <si>
    <t>93000000</t>
  </si>
  <si>
    <t>민첩성 감소</t>
  </si>
  <si>
    <t>94000000</t>
  </si>
  <si>
    <t>건강 감소</t>
  </si>
  <si>
    <t>95000000</t>
  </si>
  <si>
    <t>지혜 감소</t>
  </si>
  <si>
    <t>96000000</t>
  </si>
  <si>
    <t>지식 감소</t>
  </si>
  <si>
    <t>97000000</t>
  </si>
  <si>
    <t>카리스마 감소</t>
  </si>
  <si>
    <t>98000000</t>
  </si>
  <si>
    <t>운 감소</t>
  </si>
  <si>
    <t>99000000</t>
  </si>
  <si>
    <t>이동 속도 감소</t>
  </si>
  <si>
    <t>9a000000</t>
  </si>
  <si>
    <t>공격 속도 감소</t>
  </si>
  <si>
    <t>9b000000</t>
  </si>
  <si>
    <t>언데드 사냥꾼</t>
  </si>
  <si>
    <t>9c000000</t>
  </si>
  <si>
    <t>악마 사냥꾼</t>
  </si>
  <si>
    <t>9d000000</t>
  </si>
  <si>
    <t>인간 사냥꾼</t>
  </si>
  <si>
    <t>9e000000</t>
  </si>
  <si>
    <t>동물 사냥꾼</t>
  </si>
  <si>
    <t>9f000000</t>
  </si>
  <si>
    <t>신수 사냥꾼</t>
  </si>
  <si>
    <t>a0000000</t>
  </si>
  <si>
    <t>물약 회복 속도 조절</t>
  </si>
  <si>
    <t>a1000000</t>
  </si>
  <si>
    <t>방어력 퍼센티지 감소</t>
  </si>
  <si>
    <t>a2000000</t>
  </si>
  <si>
    <t>방어력 감소</t>
  </si>
  <si>
    <t>a3000000</t>
  </si>
  <si>
    <t>명중률 감소</t>
  </si>
  <si>
    <t>a4000000</t>
  </si>
  <si>
    <t>회피율 감소</t>
  </si>
  <si>
    <t>a5000000</t>
  </si>
  <si>
    <t>불 속성 공격(DX)</t>
  </si>
  <si>
    <t>a6000000</t>
  </si>
  <si>
    <t>물 속성 공격(DX)</t>
  </si>
  <si>
    <t>a7000000</t>
  </si>
  <si>
    <t>바람 속성 공격(DX)</t>
  </si>
  <si>
    <t>a8000000</t>
  </si>
  <si>
    <t>대지 속성 공격(DX)</t>
  </si>
  <si>
    <t>a9000000</t>
  </si>
  <si>
    <t>빛 속성 공격(DX)</t>
  </si>
  <si>
    <t>aa000000</t>
  </si>
  <si>
    <t>어둠 속성 공격(DX)</t>
  </si>
  <si>
    <t>ab000000</t>
  </si>
  <si>
    <t>버프 스킬 사용</t>
  </si>
  <si>
    <t>ac000000</t>
  </si>
  <si>
    <t>모든 능력치 증가</t>
  </si>
  <si>
    <t>ad000000</t>
  </si>
  <si>
    <t>각인 버프 스킬 사용</t>
  </si>
  <si>
    <t>ae000000</t>
  </si>
  <si>
    <t>강타 확률 증가</t>
  </si>
  <si>
    <t>af000000</t>
  </si>
  <si>
    <t>최종대미지 퍼센트증가(물리마법구분없음)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</si>
</sst>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>
        <v>14.0</v>
      </c>
      <c r="E2" s="2" t="str">
        <f>IFERROR(__xludf.DUMMYFUNCTION("GOOGLETRANSLATE(""Power increase"",""auto"",""en"")"),"Power increase")</f>
        <v>Power increase</v>
      </c>
    </row>
    <row r="3">
      <c r="A3" s="1">
        <v>1.0</v>
      </c>
      <c r="B3" s="2" t="s">
        <v>6</v>
      </c>
      <c r="C3" s="2" t="s">
        <v>7</v>
      </c>
      <c r="D3" s="2">
        <v>6.0</v>
      </c>
      <c r="E3" s="2" t="str">
        <f>IFERROR(__xludf.DUMMYFUNCTION("GOOGLETRANSLATE(""민첩성 증감"",""auto"",""en"")"),"Agility")</f>
        <v>Agility</v>
      </c>
    </row>
    <row r="4">
      <c r="A4" s="1">
        <v>2.0</v>
      </c>
      <c r="B4" s="2" t="s">
        <v>8</v>
      </c>
      <c r="C4" s="2" t="s">
        <v>9</v>
      </c>
      <c r="D4" s="2">
        <v>5.0</v>
      </c>
      <c r="E4" s="2" t="str">
        <f>IFERROR(__xludf.DUMMYFUNCTION("GOOGLETRANSLATE(""건강 증감"",""auto"",""en"")"),"Health increase and decrease")</f>
        <v>Health increase and decrease</v>
      </c>
    </row>
    <row r="5">
      <c r="A5" s="1">
        <v>3.0</v>
      </c>
      <c r="B5" s="2" t="s">
        <v>10</v>
      </c>
      <c r="C5" s="2" t="s">
        <v>11</v>
      </c>
      <c r="D5" s="2">
        <v>5.0</v>
      </c>
      <c r="E5" s="2" t="str">
        <f>IFERROR(__xludf.DUMMYFUNCTION("GOOGLETRANSLATE(""지혜 증감"",""auto"",""en"")"),"Wisdom")</f>
        <v>Wisdom</v>
      </c>
    </row>
    <row r="6">
      <c r="A6" s="1">
        <v>4.0</v>
      </c>
      <c r="B6" s="2" t="s">
        <v>12</v>
      </c>
      <c r="C6" s="2" t="s">
        <v>13</v>
      </c>
      <c r="D6" s="2">
        <v>5.0</v>
      </c>
      <c r="E6" s="2" t="str">
        <f>IFERROR(__xludf.DUMMYFUNCTION("GOOGLETRANSLATE(""지식 증감"",""auto"",""en"")"),"Knowledge increase")</f>
        <v>Knowledge increase</v>
      </c>
    </row>
    <row r="7">
      <c r="A7" s="1">
        <v>5.0</v>
      </c>
      <c r="B7" s="2" t="s">
        <v>14</v>
      </c>
      <c r="C7" s="2" t="s">
        <v>15</v>
      </c>
      <c r="D7" s="2">
        <v>7.0</v>
      </c>
      <c r="E7" s="2" t="str">
        <f>IFERROR(__xludf.DUMMYFUNCTION("GOOGLETRANSLATE(""카리스마 증감"",""auto"",""en"")"),"Charisma increase")</f>
        <v>Charisma increase</v>
      </c>
    </row>
    <row r="8">
      <c r="A8" s="1">
        <v>6.0</v>
      </c>
      <c r="B8" s="2" t="s">
        <v>16</v>
      </c>
      <c r="C8" s="2" t="s">
        <v>17</v>
      </c>
      <c r="D8" s="2">
        <v>4.0</v>
      </c>
      <c r="E8" s="2" t="str">
        <f>IFERROR(__xludf.DUMMYFUNCTION("GOOGLETRANSLATE(""운 증감"",""auto"",""en"")"),"Luck")</f>
        <v>Luck</v>
      </c>
    </row>
    <row r="9">
      <c r="A9" s="1">
        <v>7.0</v>
      </c>
      <c r="B9" s="2" t="s">
        <v>18</v>
      </c>
      <c r="C9" s="2" t="s">
        <v>19</v>
      </c>
      <c r="D9" s="2">
        <v>4.0</v>
      </c>
      <c r="E9" s="2" t="str">
        <f>IFERROR(__xludf.DUMMYFUNCTION("GOOGLETRANSLATE(""힘 고정"",""auto"",""en"")"),"Stiffness")</f>
        <v>Stiffness</v>
      </c>
    </row>
    <row r="10">
      <c r="A10" s="1">
        <v>8.0</v>
      </c>
      <c r="B10" s="2" t="s">
        <v>20</v>
      </c>
      <c r="C10" s="2" t="s">
        <v>21</v>
      </c>
      <c r="D10" s="2">
        <v>6.0</v>
      </c>
      <c r="E10" s="2" t="str">
        <f>IFERROR(__xludf.DUMMYFUNCTION("GOOGLETRANSLATE(""민첩성 고정"",""auto"",""en"")"),"Agility")</f>
        <v>Agility</v>
      </c>
    </row>
    <row r="11">
      <c r="A11" s="1">
        <v>9.0</v>
      </c>
      <c r="B11" s="2" t="s">
        <v>22</v>
      </c>
      <c r="C11" s="2" t="s">
        <v>23</v>
      </c>
      <c r="D11" s="2">
        <v>5.0</v>
      </c>
      <c r="E11" s="2" t="str">
        <f>IFERROR(__xludf.DUMMYFUNCTION("GOOGLETRANSLATE(""건강 고정"",""auto"",""en"")"),"Health fixing")</f>
        <v>Health fixing</v>
      </c>
    </row>
    <row r="12">
      <c r="A12" s="1">
        <v>10.0</v>
      </c>
      <c r="B12" s="2" t="s">
        <v>24</v>
      </c>
      <c r="C12" s="2" t="s">
        <v>25</v>
      </c>
      <c r="D12" s="2">
        <v>5.0</v>
      </c>
      <c r="E12" s="2" t="str">
        <f>IFERROR(__xludf.DUMMYFUNCTION("GOOGLETRANSLATE(""지혜 고정"",""auto"",""en"")"),"Wisdom fixation")</f>
        <v>Wisdom fixation</v>
      </c>
    </row>
    <row r="13">
      <c r="A13" s="1">
        <v>11.0</v>
      </c>
      <c r="B13" s="2" t="s">
        <v>26</v>
      </c>
      <c r="C13" s="2" t="s">
        <v>27</v>
      </c>
      <c r="D13" s="2">
        <v>5.0</v>
      </c>
      <c r="E13" s="2" t="str">
        <f>IFERROR(__xludf.DUMMYFUNCTION("GOOGLETRANSLATE(""지식 고정"",""auto"",""en"")"),"Knowledge fixation")</f>
        <v>Knowledge fixation</v>
      </c>
    </row>
    <row r="14">
      <c r="A14" s="1">
        <v>12.0</v>
      </c>
      <c r="B14" s="2" t="s">
        <v>28</v>
      </c>
      <c r="C14" s="2" t="s">
        <v>29</v>
      </c>
      <c r="D14" s="2">
        <v>7.0</v>
      </c>
      <c r="E14" s="2" t="str">
        <f>IFERROR(__xludf.DUMMYFUNCTION("GOOGLETRANSLATE(""카리스마 고정"",""auto"",""en"")"),"Charisma fixed")</f>
        <v>Charisma fixed</v>
      </c>
    </row>
    <row r="15">
      <c r="A15" s="1">
        <v>13.0</v>
      </c>
      <c r="B15" s="2" t="s">
        <v>30</v>
      </c>
      <c r="C15" s="2" t="s">
        <v>31</v>
      </c>
      <c r="D15" s="2">
        <v>4.0</v>
      </c>
      <c r="E15" s="2" t="str">
        <f>IFERROR(__xludf.DUMMYFUNCTION("GOOGLETRANSLATE(""운 고정"",""auto"",""en"")"),"Luck")</f>
        <v>Luck</v>
      </c>
    </row>
    <row r="16">
      <c r="A16" s="1">
        <v>14.0</v>
      </c>
      <c r="B16" s="2" t="s">
        <v>32</v>
      </c>
      <c r="C16" s="2" t="s">
        <v>33</v>
      </c>
      <c r="D16" s="2">
        <v>10.0</v>
      </c>
      <c r="E16" s="2" t="str">
        <f>IFERROR(__xludf.DUMMYFUNCTION("GOOGLETRANSLATE(""레벨 비례 힘 증감"",""auto"",""en"")"),"Level proportional power increase")</f>
        <v>Level proportional power increase</v>
      </c>
    </row>
    <row r="17">
      <c r="A17" s="1">
        <v>15.0</v>
      </c>
      <c r="B17" s="2" t="s">
        <v>34</v>
      </c>
      <c r="C17" s="2" t="s">
        <v>35</v>
      </c>
      <c r="D17" s="2">
        <v>12.0</v>
      </c>
      <c r="E17" s="2" t="str">
        <f>IFERROR(__xludf.DUMMYFUNCTION("GOOGLETRANSLATE(""레벨 비례 민첩성 증감"",""auto"",""en"")"),"Level proportional agility increases")</f>
        <v>Level proportional agility increases</v>
      </c>
    </row>
    <row r="18">
      <c r="A18" s="1">
        <v>16.0</v>
      </c>
      <c r="B18" s="2" t="s">
        <v>36</v>
      </c>
      <c r="C18" s="2" t="s">
        <v>37</v>
      </c>
      <c r="D18" s="2">
        <v>11.0</v>
      </c>
      <c r="E18" s="2" t="str">
        <f>IFERROR(__xludf.DUMMYFUNCTION("GOOGLETRANSLATE(""레벨 비례 건강 증감"",""auto"",""en"")"),"Level proportional health increment")</f>
        <v>Level proportional health increment</v>
      </c>
    </row>
    <row r="19">
      <c r="A19" s="1">
        <v>17.0</v>
      </c>
      <c r="B19" s="2" t="s">
        <v>38</v>
      </c>
      <c r="C19" s="2" t="s">
        <v>39</v>
      </c>
      <c r="D19" s="2">
        <v>11.0</v>
      </c>
      <c r="E19" s="2" t="str">
        <f>IFERROR(__xludf.DUMMYFUNCTION("GOOGLETRANSLATE(""레벨 비례 지혜 증감"",""auto"",""en"")"),"Level proportional wisdom increase")</f>
        <v>Level proportional wisdom increase</v>
      </c>
    </row>
    <row r="20">
      <c r="A20" s="1">
        <v>18.0</v>
      </c>
      <c r="B20" s="2" t="s">
        <v>40</v>
      </c>
      <c r="C20" s="2" t="s">
        <v>41</v>
      </c>
      <c r="D20" s="2">
        <v>11.0</v>
      </c>
      <c r="E20" s="2" t="str">
        <f>IFERROR(__xludf.DUMMYFUNCTION("GOOGLETRANSLATE(""레벨 비례 지식 증감"",""auto"",""en"")"),"Level proportional knowledge increase")</f>
        <v>Level proportional knowledge increase</v>
      </c>
    </row>
    <row r="21" ht="15.75" customHeight="1">
      <c r="A21" s="1">
        <v>19.0</v>
      </c>
      <c r="B21" s="2" t="s">
        <v>42</v>
      </c>
      <c r="C21" s="2" t="s">
        <v>43</v>
      </c>
      <c r="D21" s="2">
        <v>13.0</v>
      </c>
      <c r="E21" s="2" t="str">
        <f>IFERROR(__xludf.DUMMYFUNCTION("GOOGLETRANSLATE(""레벨 비례 카리스마 증감"",""auto"",""en"")"),"Level proportional charisma increase")</f>
        <v>Level proportional charisma increase</v>
      </c>
    </row>
    <row r="22" ht="15.75" customHeight="1">
      <c r="A22" s="1">
        <v>20.0</v>
      </c>
      <c r="B22" s="2" t="s">
        <v>44</v>
      </c>
      <c r="C22" s="2" t="s">
        <v>45</v>
      </c>
      <c r="D22" s="2">
        <v>10.0</v>
      </c>
      <c r="E22" s="2" t="str">
        <f>IFERROR(__xludf.DUMMYFUNCTION("GOOGLETRANSLATE(""레벨 비례 운 증감"",""auto"",""en"")"),"Level proportional luck decrease")</f>
        <v>Level proportional luck decrease</v>
      </c>
    </row>
    <row r="23" ht="15.75" customHeight="1">
      <c r="A23" s="1">
        <v>21.0</v>
      </c>
      <c r="B23" s="2" t="s">
        <v>46</v>
      </c>
      <c r="C23" s="2" t="s">
        <v>47</v>
      </c>
      <c r="D23" s="2">
        <v>16.0</v>
      </c>
      <c r="E23" s="2" t="str">
        <f>IFERROR(__xludf.DUMMYFUNCTION("GOOGLETRANSLATE(""무기 대미지 증감 (퍼센티지)"",""auto"",""en"")"),"Increase in weapons damage (percentage)")</f>
        <v>Increase in weapons damage (percentage)</v>
      </c>
    </row>
    <row r="24" ht="15.75" customHeight="1">
      <c r="A24" s="1">
        <v>22.0</v>
      </c>
      <c r="B24" s="2" t="s">
        <v>48</v>
      </c>
      <c r="C24" s="2" t="s">
        <v>49</v>
      </c>
      <c r="D24" s="2">
        <v>15.0</v>
      </c>
      <c r="E24" s="2" t="str">
        <f>IFERROR(__xludf.DUMMYFUNCTION("GOOGLETRANSLATE(""무기 대미지 증감 (최소값)"",""auto"",""en"")"),"Increase in weapon damage (minimum value)")</f>
        <v>Increase in weapon damage (minimum value)</v>
      </c>
    </row>
    <row r="25" ht="15.75" customHeight="1">
      <c r="A25" s="1">
        <v>23.0</v>
      </c>
      <c r="B25" s="2" t="s">
        <v>50</v>
      </c>
      <c r="C25" s="2" t="s">
        <v>51</v>
      </c>
      <c r="D25" s="2">
        <v>15.0</v>
      </c>
      <c r="E25" s="2" t="str">
        <f>IFERROR(__xludf.DUMMYFUNCTION("GOOGLETRANSLATE(""무기 대미지 증감 (최대값)"",""auto"",""en"")"),"Increase in weapon damage (maximum value)")</f>
        <v>Increase in weapon damage (maximum value)</v>
      </c>
    </row>
    <row r="26" ht="15.75" customHeight="1">
      <c r="A26" s="1">
        <v>24.0</v>
      </c>
      <c r="B26" s="2" t="s">
        <v>52</v>
      </c>
      <c r="C26" s="2" t="s">
        <v>53</v>
      </c>
      <c r="D26" s="2">
        <v>13.0</v>
      </c>
      <c r="E26" s="2" t="str">
        <f>IFERROR(__xludf.DUMMYFUNCTION("GOOGLETRANSLATE(""방어력 증감 (퍼센티지)"",""auto"",""en"")"),"Defense increase and decrease (percentage)")</f>
        <v>Defense increase and decrease (percentage)</v>
      </c>
    </row>
    <row r="27" ht="15.75" customHeight="1">
      <c r="A27" s="1">
        <v>25.0</v>
      </c>
      <c r="B27" s="2" t="s">
        <v>54</v>
      </c>
      <c r="C27" s="2" t="s">
        <v>55</v>
      </c>
      <c r="D27" s="2">
        <v>11.0</v>
      </c>
      <c r="E27" s="2" t="str">
        <f>IFERROR(__xludf.DUMMYFUNCTION("GOOGLETRANSLATE(""방어력 증감 (수치)"",""auto"",""en"")"),"Defense increase and decrease (numerical)")</f>
        <v>Defense increase and decrease (numerical)</v>
      </c>
    </row>
    <row r="28" ht="15.75" customHeight="1">
      <c r="A28" s="1">
        <v>26.0</v>
      </c>
      <c r="B28" s="2" t="s">
        <v>56</v>
      </c>
      <c r="C28" s="2" t="s">
        <v>57</v>
      </c>
      <c r="D28" s="2">
        <v>15.0</v>
      </c>
      <c r="E28" s="2" t="str">
        <f>IFERROR(__xludf.DUMMYFUNCTION("GOOGLETRANSLATE(""최대 체력 증감 (퍼센티지)"",""auto"",""en"")"),"Maximum physical increase and decrease (percentage)")</f>
        <v>Maximum physical increase and decrease (percentage)</v>
      </c>
    </row>
    <row r="29" ht="15.75" customHeight="1">
      <c r="A29" s="1">
        <v>27.0</v>
      </c>
      <c r="B29" s="2" t="s">
        <v>58</v>
      </c>
      <c r="C29" s="2" t="s">
        <v>59</v>
      </c>
      <c r="D29" s="2">
        <v>13.0</v>
      </c>
      <c r="E29" s="2" t="str">
        <f>IFERROR(__xludf.DUMMYFUNCTION("GOOGLETRANSLATE(""최대 체력 증감 (수치)"",""auto"",""en"")"),"Maximum physical increase and decrease (numerical)")</f>
        <v>Maximum physical increase and decrease (numerical)</v>
      </c>
    </row>
    <row r="30" ht="15.75" customHeight="1">
      <c r="A30" s="1">
        <v>28.0</v>
      </c>
      <c r="B30" s="2" t="s">
        <v>60</v>
      </c>
      <c r="C30" s="2" t="s">
        <v>61</v>
      </c>
      <c r="D30" s="2">
        <v>15.0</v>
      </c>
      <c r="E30" s="2" t="str">
        <f>IFERROR(__xludf.DUMMYFUNCTION("GOOGLETRANSLATE(""최대 CP 증감 (퍼센티지)"",""auto"",""en"")"),"Maximum CP increase and decrease (percentage)")</f>
        <v>Maximum CP increase and decrease (percentage)</v>
      </c>
    </row>
    <row r="31" ht="15.75" customHeight="1">
      <c r="A31" s="1">
        <v>29.0</v>
      </c>
      <c r="B31" s="2" t="s">
        <v>62</v>
      </c>
      <c r="C31" s="2" t="s">
        <v>63</v>
      </c>
      <c r="D31" s="2">
        <v>13.0</v>
      </c>
      <c r="E31" s="2" t="str">
        <f>IFERROR(__xludf.DUMMYFUNCTION("GOOGLETRANSLATE(""최대 CP 증감 (수치)"",""auto"",""en"")"),"Maximum CP increase and decrease (value)")</f>
        <v>Maximum CP increase and decrease (value)</v>
      </c>
    </row>
    <row r="32" ht="15.75" customHeight="1">
      <c r="A32" s="1">
        <v>30.0</v>
      </c>
      <c r="B32" s="2" t="s">
        <v>64</v>
      </c>
      <c r="C32" s="2" t="s">
        <v>65</v>
      </c>
      <c r="D32" s="2">
        <v>12.0</v>
      </c>
      <c r="E32" s="2" t="str">
        <f>IFERROR(__xludf.DUMMYFUNCTION("GOOGLETRANSLATE(""이동시 감소 한계 CP"",""auto"",""en"")"),"Reduction Limit CP")</f>
        <v>Reduction Limit CP</v>
      </c>
    </row>
    <row r="33" ht="15.75" customHeight="1">
      <c r="A33" s="1">
        <v>31.0</v>
      </c>
      <c r="B33" s="2" t="s">
        <v>66</v>
      </c>
      <c r="C33" s="2" t="s">
        <v>67</v>
      </c>
      <c r="D33" s="2">
        <v>14.0</v>
      </c>
      <c r="E33" s="2" t="str">
        <f>IFERROR(__xludf.DUMMYFUNCTION("GOOGLETRANSLATE(""공격 성공 확률 (명중률)"",""auto"",""en"")"),"Probability of attack success (accuracy rate)")</f>
        <v>Probability of attack success (accuracy rate)</v>
      </c>
    </row>
    <row r="34" ht="15.75" customHeight="1">
      <c r="A34" s="1">
        <v>32.0</v>
      </c>
      <c r="B34" s="2" t="s">
        <v>68</v>
      </c>
      <c r="C34" s="2" t="s">
        <v>69</v>
      </c>
      <c r="D34" s="2">
        <v>15.0</v>
      </c>
      <c r="E34" s="2" t="str">
        <f>IFERROR(__xludf.DUMMYFUNCTION("GOOGLETRANSLATE(""공격을 피할 확률 (회피율)"",""auto"",""en"")"),"The probability of avoiding attack (evasion rate)")</f>
        <v>The probability of avoiding attack (evasion rate)</v>
      </c>
    </row>
    <row r="35" ht="15.75" customHeight="1">
      <c r="A35" s="1">
        <v>33.0</v>
      </c>
      <c r="B35" s="2" t="s">
        <v>70</v>
      </c>
      <c r="C35" s="2" t="s">
        <v>71</v>
      </c>
      <c r="D35" s="2">
        <v>8.0</v>
      </c>
      <c r="E35" s="2" t="str">
        <f>IFERROR(__xludf.DUMMYFUNCTION("GOOGLETRANSLATE(""방패 발동 확률"",""auto"",""en"")"),"Chance of shielding")</f>
        <v>Chance of shielding</v>
      </c>
    </row>
    <row r="36" ht="15.75" customHeight="1">
      <c r="A36" s="1">
        <v>34.0</v>
      </c>
      <c r="B36" s="2" t="s">
        <v>72</v>
      </c>
      <c r="C36" s="2" t="s">
        <v>73</v>
      </c>
      <c r="D36" s="2">
        <v>9.0</v>
      </c>
      <c r="E36" s="2" t="str">
        <f>IFERROR(__xludf.DUMMYFUNCTION("GOOGLETRANSLATE(""치명타 발동 확률"",""auto"",""en"")"),"Critical strike chance")</f>
        <v>Critical strike chance</v>
      </c>
    </row>
    <row r="37" ht="15.75" customHeight="1">
      <c r="A37" s="1">
        <v>35.0</v>
      </c>
      <c r="B37" s="2" t="s">
        <v>74</v>
      </c>
      <c r="C37" s="2" t="s">
        <v>75</v>
      </c>
      <c r="D37" s="2">
        <v>9.0</v>
      </c>
      <c r="E37" s="2" t="str">
        <f>IFERROR(__xludf.DUMMYFUNCTION("GOOGLETRANSLATE(""결정타 발동 확률"",""auto"",""en"")"),"Crystalline probability")</f>
        <v>Crystalline probability</v>
      </c>
    </row>
    <row r="38" ht="15.75" customHeight="1">
      <c r="A38" s="1">
        <v>36.0</v>
      </c>
      <c r="B38" s="2" t="s">
        <v>76</v>
      </c>
      <c r="C38" s="2" t="s">
        <v>77</v>
      </c>
      <c r="D38" s="2">
        <v>16.0</v>
      </c>
      <c r="E38" s="2" t="str">
        <f>IFERROR(__xludf.DUMMYFUNCTION("GOOGLETRANSLATE(""적 방어자의 회피 보정치 무시"",""auto"",""en"")"),"Ignoring the avoidance of enemy defense")</f>
        <v>Ignoring the avoidance of enemy defense</v>
      </c>
    </row>
    <row r="39" ht="15.75" customHeight="1">
      <c r="A39" s="1">
        <v>37.0</v>
      </c>
      <c r="B39" s="2" t="s">
        <v>78</v>
      </c>
      <c r="C39" s="2" t="s">
        <v>79</v>
      </c>
      <c r="D39" s="2">
        <v>16.0</v>
      </c>
      <c r="E39" s="2" t="str">
        <f>IFERROR(__xludf.DUMMYFUNCTION("GOOGLETRANSLATE(""적 공격자의 명중 보정치 무시"",""auto"",""en"")"),"Ignoring enemy attacker's hits")</f>
        <v>Ignoring enemy attacker's hits</v>
      </c>
    </row>
    <row r="40" ht="15.75" customHeight="1">
      <c r="A40" s="1">
        <v>38.0</v>
      </c>
      <c r="B40" s="2" t="s">
        <v>80</v>
      </c>
      <c r="C40" s="2" t="s">
        <v>81</v>
      </c>
      <c r="D40" s="2">
        <v>5.0</v>
      </c>
      <c r="E40" s="2" t="str">
        <f>IFERROR(__xludf.DUMMYFUNCTION("GOOGLETRANSLATE(""항상 명중"",""auto"",""en"")"),"Always hit")</f>
        <v>Always hit</v>
      </c>
    </row>
    <row r="41" ht="15.75" customHeight="1">
      <c r="A41" s="1">
        <v>39.0</v>
      </c>
      <c r="B41" s="2" t="s">
        <v>82</v>
      </c>
      <c r="C41" s="2" t="s">
        <v>83</v>
      </c>
      <c r="D41" s="2">
        <v>6.0</v>
      </c>
      <c r="E41" s="2" t="str">
        <f>IFERROR(__xludf.DUMMYFUNCTION("GOOGLETRANSLATE(""블러킹 속도"",""auto"",""en"")"),"Blocking speed")</f>
        <v>Blocking speed</v>
      </c>
    </row>
    <row r="42" ht="15.75" customHeight="1">
      <c r="A42" s="1">
        <v>40.0</v>
      </c>
      <c r="B42" s="2" t="s">
        <v>84</v>
      </c>
      <c r="C42" s="2" t="s">
        <v>85</v>
      </c>
      <c r="D42" s="2">
        <v>5.0</v>
      </c>
      <c r="E42" s="2" t="str">
        <f>IFERROR(__xludf.DUMMYFUNCTION("GOOGLETRANSLATE(""이동 속도"",""auto"",""en"")"),"speed")</f>
        <v>speed</v>
      </c>
    </row>
    <row r="43" ht="15.75" customHeight="1">
      <c r="A43" s="1">
        <v>41.0</v>
      </c>
      <c r="B43" s="2" t="s">
        <v>86</v>
      </c>
      <c r="C43" s="2" t="s">
        <v>87</v>
      </c>
      <c r="D43" s="2">
        <v>5.0</v>
      </c>
      <c r="E43" s="2" t="str">
        <f>IFERROR(__xludf.DUMMYFUNCTION("GOOGLETRANSLATE(""공격 속도"",""auto"",""en"")"),"attack speed")</f>
        <v>attack speed</v>
      </c>
    </row>
    <row r="44" ht="15.75" customHeight="1">
      <c r="A44" s="1">
        <v>42.0</v>
      </c>
      <c r="B44" s="2" t="s">
        <v>88</v>
      </c>
      <c r="C44" s="2" t="s">
        <v>89</v>
      </c>
      <c r="D44" s="2">
        <v>16.0</v>
      </c>
      <c r="E44" s="2" t="str">
        <f>IFERROR(__xludf.DUMMYFUNCTION("GOOGLETRANSLATE(""물약 회복 속도 조절[+50]"",""auto"",""en"")"),"Potion recovery speed control [+50]")</f>
        <v>Potion recovery speed control [+50]</v>
      </c>
    </row>
    <row r="45" ht="15.75" customHeight="1">
      <c r="A45" s="1">
        <v>43.0</v>
      </c>
      <c r="B45" s="2" t="s">
        <v>90</v>
      </c>
      <c r="C45" s="2" t="s">
        <v>91</v>
      </c>
      <c r="D45" s="2">
        <v>17.0</v>
      </c>
      <c r="E45" s="2" t="str">
        <f>IFERROR(__xludf.DUMMYFUNCTION("GOOGLETRANSLATE(""CP 감소 속도 조절 (집중력)"",""auto"",""en"")"),"CP reduction speed control (concentration)")</f>
        <v>CP reduction speed control (concentration)</v>
      </c>
    </row>
    <row r="46" ht="15.75" customHeight="1">
      <c r="A46" s="1">
        <v>44.0</v>
      </c>
      <c r="B46" s="2" t="s">
        <v>92</v>
      </c>
      <c r="C46" s="2" t="s">
        <v>93</v>
      </c>
      <c r="D46" s="2">
        <v>7.0</v>
      </c>
      <c r="E46" s="2" t="str">
        <f>IFERROR(__xludf.DUMMYFUNCTION("GOOGLETRANSLATE(""불 속성 공격"",""auto"",""en"")"),"Fire attack")</f>
        <v>Fire attack</v>
      </c>
    </row>
    <row r="47" ht="15.75" customHeight="1">
      <c r="A47" s="1">
        <v>45.0</v>
      </c>
      <c r="B47" s="2" t="s">
        <v>94</v>
      </c>
      <c r="C47" s="2" t="s">
        <v>95</v>
      </c>
      <c r="D47" s="2">
        <v>7.0</v>
      </c>
      <c r="E47" s="2" t="str">
        <f>IFERROR(__xludf.DUMMYFUNCTION("GOOGLETRANSLATE(""물 속성 공격"",""auto"",""en"")"),"Water attribute attack")</f>
        <v>Water attribute attack</v>
      </c>
    </row>
    <row r="48" ht="15.75" customHeight="1">
      <c r="A48" s="1">
        <v>46.0</v>
      </c>
      <c r="B48" s="2" t="s">
        <v>96</v>
      </c>
      <c r="C48" s="2" t="s">
        <v>97</v>
      </c>
      <c r="D48" s="2">
        <v>8.0</v>
      </c>
      <c r="E48" s="2" t="str">
        <f>IFERROR(__xludf.DUMMYFUNCTION("GOOGLETRANSLATE(""바람 속성 공격"",""auto"",""en"")"),"Wind attribute attack")</f>
        <v>Wind attribute attack</v>
      </c>
    </row>
    <row r="49" ht="15.75" customHeight="1">
      <c r="A49" s="1">
        <v>47.0</v>
      </c>
      <c r="B49" s="2" t="s">
        <v>98</v>
      </c>
      <c r="C49" s="2" t="s">
        <v>99</v>
      </c>
      <c r="D49" s="2">
        <v>8.0</v>
      </c>
      <c r="E49" s="2" t="str">
        <f>IFERROR(__xludf.DUMMYFUNCTION("GOOGLETRANSLATE(""대지 속성 공격"",""auto"",""en"")"),"Earth Attribute Attack")</f>
        <v>Earth Attribute Attack</v>
      </c>
    </row>
    <row r="50" ht="15.75" customHeight="1">
      <c r="A50" s="1">
        <v>48.0</v>
      </c>
      <c r="B50" s="2" t="s">
        <v>100</v>
      </c>
      <c r="C50" s="2" t="s">
        <v>101</v>
      </c>
      <c r="D50" s="2">
        <v>7.0</v>
      </c>
      <c r="E50" s="2" t="str">
        <f>IFERROR(__xludf.DUMMYFUNCTION("GOOGLETRANSLATE(""빛 속성 공격"",""auto"",""en"")"),"Light attribute")</f>
        <v>Light attribute</v>
      </c>
    </row>
    <row r="51" ht="15.75" customHeight="1">
      <c r="A51" s="1">
        <v>49.0</v>
      </c>
      <c r="B51" s="2" t="s">
        <v>102</v>
      </c>
      <c r="C51" s="2" t="s">
        <v>103</v>
      </c>
      <c r="D51" s="2">
        <v>8.0</v>
      </c>
      <c r="E51" s="2" t="str">
        <f>IFERROR(__xludf.DUMMYFUNCTION("GOOGLETRANSLATE(""어둠 속성 공격"",""auto"",""en"")"),"Dark attribute attack")</f>
        <v>Dark attribute attack</v>
      </c>
    </row>
    <row r="52" ht="15.75" customHeight="1">
      <c r="A52" s="1">
        <v>50.0</v>
      </c>
      <c r="B52" s="2" t="s">
        <v>104</v>
      </c>
      <c r="C52" s="2" t="s">
        <v>105</v>
      </c>
      <c r="D52" s="2">
        <v>5.0</v>
      </c>
      <c r="E52" s="2" t="str">
        <f>IFERROR(__xludf.DUMMYFUNCTION("GOOGLETRANSLATE(""체력 스틸"",""auto"",""en"")"),"Stamina")</f>
        <v>Stamina</v>
      </c>
    </row>
    <row r="53" ht="15.75" customHeight="1">
      <c r="A53" s="1">
        <v>51.0</v>
      </c>
      <c r="B53" s="2" t="s">
        <v>106</v>
      </c>
      <c r="C53" s="2" t="s">
        <v>107</v>
      </c>
      <c r="D53" s="2">
        <v>6.0</v>
      </c>
      <c r="E53" s="2" t="str">
        <f>IFERROR(__xludf.DUMMYFUNCTION("GOOGLETRANSLATE(""보너스 CP"",""auto"",""en"")"),"Bonus cp")</f>
        <v>Bonus cp</v>
      </c>
    </row>
    <row r="54" ht="15.75" customHeight="1">
      <c r="A54" s="1">
        <v>52.0</v>
      </c>
      <c r="B54" s="2" t="s">
        <v>108</v>
      </c>
      <c r="C54" s="2" t="s">
        <v>109</v>
      </c>
      <c r="D54" s="2">
        <v>2.0</v>
      </c>
      <c r="E54" s="2" t="str">
        <f>IFERROR(__xludf.DUMMYFUNCTION("GOOGLETRANSLATE(""도망"",""auto"",""en"")"),"escape")</f>
        <v>escape</v>
      </c>
    </row>
    <row r="55" ht="15.75" customHeight="1">
      <c r="A55" s="1">
        <v>53.0</v>
      </c>
      <c r="B55" s="2" t="s">
        <v>110</v>
      </c>
      <c r="C55" s="2" t="s">
        <v>111</v>
      </c>
      <c r="D55" s="2">
        <v>3.0</v>
      </c>
      <c r="E55" s="2" t="str">
        <f>IFERROR(__xludf.DUMMYFUNCTION("GOOGLETRANSLATE(""녹아웃"",""auto"",""en"")"),"knockout")</f>
        <v>knockout</v>
      </c>
    </row>
    <row r="56" ht="15.75" customHeight="1">
      <c r="A56" s="1">
        <v>54.0</v>
      </c>
      <c r="B56" s="2" t="s">
        <v>112</v>
      </c>
      <c r="C56" s="2" t="s">
        <v>113</v>
      </c>
      <c r="D56" s="2">
        <v>2.0</v>
      </c>
      <c r="E56" s="2" t="str">
        <f>IFERROR(__xludf.DUMMYFUNCTION("GOOGLETRANSLATE(""즉사"",""auto"",""en"")"),"Instant death")</f>
        <v>Instant death</v>
      </c>
    </row>
    <row r="57" ht="15.75" customHeight="1">
      <c r="A57" s="1">
        <v>55.0</v>
      </c>
      <c r="B57" s="2" t="s">
        <v>114</v>
      </c>
      <c r="C57" s="2" t="s">
        <v>115</v>
      </c>
      <c r="D57" s="2">
        <v>5.0</v>
      </c>
      <c r="E57" s="2" t="str">
        <f>IFERROR(__xludf.DUMMYFUNCTION("GOOGLETRANSLATE(""무기 파괴"",""auto"",""en"")"),"Weapon destruction")</f>
        <v>Weapon destruction</v>
      </c>
    </row>
    <row r="58" ht="15.75" customHeight="1">
      <c r="A58" s="1">
        <v>56.0</v>
      </c>
      <c r="B58" s="2" t="s">
        <v>116</v>
      </c>
      <c r="C58" s="2" t="s">
        <v>117</v>
      </c>
      <c r="D58" s="2">
        <v>5.0</v>
      </c>
      <c r="E58" s="2" t="str">
        <f>IFERROR(__xludf.DUMMYFUNCTION("GOOGLETRANSLATE(""갑옷 파괴"",""auto"",""en"")"),"Armor destruction")</f>
        <v>Armor destruction</v>
      </c>
    </row>
    <row r="59" ht="15.75" customHeight="1">
      <c r="A59" s="1">
        <v>57.0</v>
      </c>
      <c r="B59" s="2" t="s">
        <v>118</v>
      </c>
      <c r="C59" s="2" t="s">
        <v>119</v>
      </c>
      <c r="D59" s="2">
        <v>5.0</v>
      </c>
      <c r="E59" s="2" t="str">
        <f>IFERROR(__xludf.DUMMYFUNCTION("GOOGLETRANSLATE(""콜드 상태"",""auto"",""en"")"),"Cold state")</f>
        <v>Cold state</v>
      </c>
    </row>
    <row r="60" ht="15.75" customHeight="1">
      <c r="A60" s="1">
        <v>58.0</v>
      </c>
      <c r="B60" s="2" t="s">
        <v>120</v>
      </c>
      <c r="C60" s="2" t="s">
        <v>121</v>
      </c>
      <c r="D60" s="2">
        <v>6.0</v>
      </c>
      <c r="E60" s="2" t="str">
        <f>IFERROR(__xludf.DUMMYFUNCTION("GOOGLETRANSLATE(""프리즈 상태"",""auto"",""en"")"),"Freeze state")</f>
        <v>Freeze state</v>
      </c>
    </row>
    <row r="61" ht="15.75" customHeight="1">
      <c r="A61" s="1">
        <v>59.0</v>
      </c>
      <c r="B61" s="2" t="s">
        <v>122</v>
      </c>
      <c r="C61" s="2" t="s">
        <v>123</v>
      </c>
      <c r="D61" s="2">
        <v>5.0</v>
      </c>
      <c r="E61" s="2" t="str">
        <f>IFERROR(__xludf.DUMMYFUNCTION("GOOGLETRANSLATE(""장님 상태"",""auto"",""en"")"),"Blind")</f>
        <v>Blind</v>
      </c>
    </row>
    <row r="62" ht="15.75" customHeight="1">
      <c r="A62" s="1">
        <v>60.0</v>
      </c>
      <c r="B62" s="2" t="s">
        <v>124</v>
      </c>
      <c r="C62" s="2" t="s">
        <v>125</v>
      </c>
      <c r="D62" s="2">
        <v>5.0</v>
      </c>
      <c r="E62" s="2" t="str">
        <f>IFERROR(__xludf.DUMMYFUNCTION("GOOGLETRANSLATE(""스턴 상태"",""auto"",""en"")"),"Stun")</f>
        <v>Stun</v>
      </c>
    </row>
    <row r="63" ht="15.75" customHeight="1">
      <c r="A63" s="1">
        <v>61.0</v>
      </c>
      <c r="B63" s="2" t="s">
        <v>126</v>
      </c>
      <c r="C63" s="2" t="s">
        <v>127</v>
      </c>
      <c r="D63" s="2">
        <v>5.0</v>
      </c>
      <c r="E63" s="2" t="str">
        <f>IFERROR(__xludf.DUMMYFUNCTION("GOOGLETRANSLATE(""석화 상태"",""auto"",""en"")"),"Petrification")</f>
        <v>Petrification</v>
      </c>
    </row>
    <row r="64" ht="15.75" customHeight="1">
      <c r="A64" s="1">
        <v>62.0</v>
      </c>
      <c r="B64" s="2" t="s">
        <v>128</v>
      </c>
      <c r="C64" s="2" t="s">
        <v>129</v>
      </c>
      <c r="D64" s="2">
        <v>5.0</v>
      </c>
      <c r="E64" s="2" t="str">
        <f>IFERROR(__xludf.DUMMYFUNCTION("GOOGLETRANSLATE(""혼란 상태"",""auto"",""en"")"),"muddle")</f>
        <v>muddle</v>
      </c>
    </row>
    <row r="65" ht="15.75" customHeight="1">
      <c r="A65" s="1">
        <v>63.0</v>
      </c>
      <c r="B65" s="2" t="s">
        <v>130</v>
      </c>
      <c r="C65" s="2" t="s">
        <v>131</v>
      </c>
      <c r="D65" s="2">
        <v>4.0</v>
      </c>
      <c r="E65" s="2" t="str">
        <f>IFERROR(__xludf.DUMMYFUNCTION("GOOGLETRANSLATE(""잠 상태"",""auto"",""en"")"),"Sleep")</f>
        <v>Sleep</v>
      </c>
    </row>
    <row r="66" ht="15.75" customHeight="1">
      <c r="A66" s="1">
        <v>64.0</v>
      </c>
      <c r="B66" s="2" t="s">
        <v>132</v>
      </c>
      <c r="C66" s="2" t="s">
        <v>133</v>
      </c>
      <c r="D66" s="2">
        <v>5.0</v>
      </c>
      <c r="E66" s="2" t="str">
        <f>IFERROR(__xludf.DUMMYFUNCTION("GOOGLETRANSLATE(""차밍 상태"",""auto"",""en"")"),"Charming state")</f>
        <v>Charming state</v>
      </c>
    </row>
    <row r="67" ht="15.75" customHeight="1">
      <c r="A67" s="1">
        <v>65.0</v>
      </c>
      <c r="B67" s="2" t="s">
        <v>134</v>
      </c>
      <c r="C67" s="2" t="s">
        <v>135</v>
      </c>
      <c r="D67" s="2">
        <v>11.0</v>
      </c>
      <c r="E67" s="2" t="str">
        <f>IFERROR(__xludf.DUMMYFUNCTION("GOOGLETRANSLATE(""우선 타겟이 된 상태"",""auto"",""en"")"),"First of all")</f>
        <v>First of all</v>
      </c>
    </row>
    <row r="68" ht="15.75" customHeight="1">
      <c r="A68" s="1">
        <v>66.0</v>
      </c>
      <c r="B68" s="2" t="s">
        <v>136</v>
      </c>
      <c r="C68" s="2" t="s">
        <v>137</v>
      </c>
      <c r="D68" s="2">
        <v>8.0</v>
      </c>
      <c r="E68" s="2" t="str">
        <f>IFERROR(__xludf.DUMMYFUNCTION("GOOGLETRANSLATE(""AI 저하 상태"",""auto"",""en"")"),"AI deterioration")</f>
        <v>AI deterioration</v>
      </c>
    </row>
    <row r="69" ht="15.75" customHeight="1">
      <c r="A69" s="1">
        <v>67.0</v>
      </c>
      <c r="B69" s="2" t="s">
        <v>138</v>
      </c>
      <c r="C69" s="2" t="s">
        <v>139</v>
      </c>
      <c r="D69" s="2">
        <v>6.0</v>
      </c>
      <c r="E69" s="2" t="str">
        <f>IFERROR(__xludf.DUMMYFUNCTION("GOOGLETRANSLATE(""버서크 상태"",""auto"",""en"")"),"Berserk")</f>
        <v>Berserk</v>
      </c>
    </row>
    <row r="70" ht="15.75" customHeight="1">
      <c r="A70" s="1">
        <v>68.0</v>
      </c>
      <c r="B70" s="2" t="s">
        <v>140</v>
      </c>
      <c r="C70" s="2" t="s">
        <v>141</v>
      </c>
      <c r="D70" s="2">
        <v>10.0</v>
      </c>
      <c r="E70" s="2" t="str">
        <f>IFERROR(__xludf.DUMMYFUNCTION("GOOGLETRANSLATE(""불 속성 공격 저항"",""auto"",""en"")"),"Fire attribute attack resistance")</f>
        <v>Fire attribute attack resistance</v>
      </c>
    </row>
    <row r="71" ht="15.75" customHeight="1">
      <c r="A71" s="1">
        <v>69.0</v>
      </c>
      <c r="B71" s="2" t="s">
        <v>142</v>
      </c>
      <c r="C71" s="2" t="s">
        <v>143</v>
      </c>
      <c r="D71" s="2">
        <v>10.0</v>
      </c>
      <c r="E71" s="2" t="str">
        <f>IFERROR(__xludf.DUMMYFUNCTION("GOOGLETRANSLATE(""물 속성 공격 저항"",""auto"",""en"")"),"Water property attack resistance")</f>
        <v>Water property attack resistance</v>
      </c>
    </row>
    <row r="72" ht="15.75" customHeight="1">
      <c r="A72" s="1">
        <v>70.0</v>
      </c>
      <c r="B72" s="2" t="s">
        <v>144</v>
      </c>
      <c r="C72" s="2" t="s">
        <v>145</v>
      </c>
      <c r="D72" s="2">
        <v>11.0</v>
      </c>
      <c r="E72" s="2" t="str">
        <f>IFERROR(__xludf.DUMMYFUNCTION("GOOGLETRANSLATE(""바람 속성 공격 저항"",""auto"",""en"")"),"Wind attribute attack resistance")</f>
        <v>Wind attribute attack resistance</v>
      </c>
    </row>
    <row r="73" ht="15.75" customHeight="1">
      <c r="A73" s="1">
        <v>71.0</v>
      </c>
      <c r="B73" s="2" t="s">
        <v>146</v>
      </c>
      <c r="C73" s="2" t="s">
        <v>147</v>
      </c>
      <c r="D73" s="2">
        <v>11.0</v>
      </c>
      <c r="E73" s="2" t="str">
        <f>IFERROR(__xludf.DUMMYFUNCTION("GOOGLETRANSLATE(""대지 속성 공격 저항"",""auto"",""en"")"),"Earth Attribute Attack Resistance")</f>
        <v>Earth Attribute Attack Resistance</v>
      </c>
    </row>
    <row r="74" ht="15.75" customHeight="1">
      <c r="A74" s="1">
        <v>72.0</v>
      </c>
      <c r="B74" s="2" t="s">
        <v>148</v>
      </c>
      <c r="C74" s="2" t="s">
        <v>149</v>
      </c>
      <c r="D74" s="2">
        <v>10.0</v>
      </c>
      <c r="E74" s="2" t="str">
        <f>IFERROR(__xludf.DUMMYFUNCTION("GOOGLETRANSLATE(""빛 속성 공격 저항"",""auto"",""en"")"),"Light Attribute Attack Resistance")</f>
        <v>Light Attribute Attack Resistance</v>
      </c>
    </row>
    <row r="75" ht="15.75" customHeight="1">
      <c r="A75" s="1">
        <v>73.0</v>
      </c>
      <c r="B75" s="2" t="s">
        <v>150</v>
      </c>
      <c r="C75" s="2" t="s">
        <v>151</v>
      </c>
      <c r="D75" s="2">
        <v>11.0</v>
      </c>
      <c r="E75" s="2" t="str">
        <f>IFERROR(__xludf.DUMMYFUNCTION("GOOGLETRANSLATE(""어둠 속성 공격 저항"",""auto"",""en"")"),"Dark attribute attack resistance")</f>
        <v>Dark attribute attack resistance</v>
      </c>
    </row>
    <row r="76" ht="15.75" customHeight="1">
      <c r="A76" s="1">
        <v>74.0</v>
      </c>
      <c r="B76" s="2" t="s">
        <v>152</v>
      </c>
      <c r="C76" s="2" t="s">
        <v>153</v>
      </c>
      <c r="D76" s="2">
        <v>14.0</v>
      </c>
      <c r="E76" s="2" t="str">
        <f>IFERROR(__xludf.DUMMYFUNCTION("GOOGLETRANSLATE(""모든 마법 속성 공격 저항"",""auto"",""en"")"),"All magical properties attack resistance")</f>
        <v>All magical properties attack resistance</v>
      </c>
    </row>
    <row r="77" ht="15.75" customHeight="1">
      <c r="A77" s="1">
        <v>75.0</v>
      </c>
      <c r="B77" s="2" t="s">
        <v>154</v>
      </c>
      <c r="C77" s="2" t="s">
        <v>155</v>
      </c>
      <c r="D77" s="2">
        <v>10.0</v>
      </c>
      <c r="E77" s="2" t="str">
        <f>IFERROR(__xludf.DUMMYFUNCTION("GOOGLETRANSLATE(""불 속성 공격 흡수"",""auto"",""en"")"),"Insurance attribute attack absorption")</f>
        <v>Insurance attribute attack absorption</v>
      </c>
    </row>
    <row r="78" ht="15.75" customHeight="1">
      <c r="A78" s="1">
        <v>76.0</v>
      </c>
      <c r="B78" s="2" t="s">
        <v>156</v>
      </c>
      <c r="C78" s="2" t="s">
        <v>157</v>
      </c>
      <c r="D78" s="2">
        <v>10.0</v>
      </c>
      <c r="E78" s="2" t="str">
        <f>IFERROR(__xludf.DUMMYFUNCTION("GOOGLETRANSLATE(""물 속성 공격 흡수"",""auto"",""en"")"),"Water property attack absorption")</f>
        <v>Water property attack absorption</v>
      </c>
    </row>
    <row r="79" ht="15.75" customHeight="1">
      <c r="A79" s="1">
        <v>77.0</v>
      </c>
      <c r="B79" s="2" t="s">
        <v>158</v>
      </c>
      <c r="C79" s="2" t="s">
        <v>159</v>
      </c>
      <c r="D79" s="2">
        <v>11.0</v>
      </c>
      <c r="E79" s="2" t="str">
        <f>IFERROR(__xludf.DUMMYFUNCTION("GOOGLETRANSLATE(""바람 속성 공격 흡수"",""auto"",""en"")"),"Wind attribute attack absorption")</f>
        <v>Wind attribute attack absorption</v>
      </c>
    </row>
    <row r="80" ht="15.75" customHeight="1">
      <c r="A80" s="1">
        <v>78.0</v>
      </c>
      <c r="B80" s="2" t="s">
        <v>160</v>
      </c>
      <c r="C80" s="2" t="s">
        <v>161</v>
      </c>
      <c r="D80" s="2">
        <v>11.0</v>
      </c>
      <c r="E80" s="2" t="str">
        <f>IFERROR(__xludf.DUMMYFUNCTION("GOOGLETRANSLATE(""대지 속성 공격 흡수"",""auto"",""en"")"),"Earth attribute attack absorption")</f>
        <v>Earth attribute attack absorption</v>
      </c>
    </row>
    <row r="81" ht="15.75" customHeight="1">
      <c r="A81" s="1">
        <v>79.0</v>
      </c>
      <c r="B81" s="2" t="s">
        <v>162</v>
      </c>
      <c r="C81" s="2" t="s">
        <v>163</v>
      </c>
      <c r="D81" s="2">
        <v>10.0</v>
      </c>
      <c r="E81" s="2" t="str">
        <f>IFERROR(__xludf.DUMMYFUNCTION("GOOGLETRANSLATE(""빛 속성 공격 흡수"",""auto"",""en"")"),"Light property attack absorption")</f>
        <v>Light property attack absorption</v>
      </c>
    </row>
    <row r="82" ht="15.75" customHeight="1">
      <c r="A82" s="1">
        <v>80.0</v>
      </c>
      <c r="B82" s="2" t="s">
        <v>164</v>
      </c>
      <c r="C82" s="2" t="s">
        <v>165</v>
      </c>
      <c r="D82" s="2">
        <v>11.0</v>
      </c>
      <c r="E82" s="2" t="str">
        <f>IFERROR(__xludf.DUMMYFUNCTION("GOOGLETRANSLATE(""어둠 속성 공격 흡수"",""auto"",""en"")"),"Dark attribute attack absorption")</f>
        <v>Dark attribute attack absorption</v>
      </c>
    </row>
    <row r="83" ht="15.75" customHeight="1">
      <c r="A83" s="1">
        <v>81.0</v>
      </c>
      <c r="B83" s="2" t="s">
        <v>166</v>
      </c>
      <c r="C83" s="2" t="s">
        <v>167</v>
      </c>
      <c r="D83" s="2">
        <v>14.0</v>
      </c>
      <c r="E83" s="2" t="str">
        <f>IFERROR(__xludf.DUMMYFUNCTION("GOOGLETRANSLATE(""모든 마법 속성 공격 흡수"",""auto"",""en"")"),"Absorption of all magical properties")</f>
        <v>Absorption of all magical properties</v>
      </c>
    </row>
    <row r="84" ht="15.75" customHeight="1">
      <c r="A84" s="1">
        <v>82.0</v>
      </c>
      <c r="B84" s="2" t="s">
        <v>168</v>
      </c>
      <c r="C84" s="2" t="s">
        <v>169</v>
      </c>
      <c r="D84" s="2">
        <v>13.0</v>
      </c>
      <c r="E84" s="2" t="str">
        <f>IFERROR(__xludf.DUMMYFUNCTION("GOOGLETRANSLATE(""프리즈 공격에 대한 저항"",""auto"",""en"")"),"Resistance to freeze attack")</f>
        <v>Resistance to freeze attack</v>
      </c>
    </row>
    <row r="85" ht="15.75" customHeight="1">
      <c r="A85" s="1">
        <v>83.0</v>
      </c>
      <c r="B85" s="2" t="s">
        <v>170</v>
      </c>
      <c r="C85" s="2" t="s">
        <v>171</v>
      </c>
      <c r="D85" s="2">
        <v>12.0</v>
      </c>
      <c r="E85" s="2" t="str">
        <f>IFERROR(__xludf.DUMMYFUNCTION("GOOGLETRANSLATE(""콜드 공격에 대한 저항"",""auto"",""en"")"),"Resistance to cold attack")</f>
        <v>Resistance to cold attack</v>
      </c>
    </row>
    <row r="86" ht="15.75" customHeight="1">
      <c r="A86" s="1">
        <v>84.0</v>
      </c>
      <c r="B86" s="2" t="s">
        <v>172</v>
      </c>
      <c r="C86" s="2" t="s">
        <v>173</v>
      </c>
      <c r="D86" s="2">
        <v>12.0</v>
      </c>
      <c r="E86" s="2" t="str">
        <f>IFERROR(__xludf.DUMMYFUNCTION("GOOGLETRANSLATE(""스턴 공격에 대한 저항"",""auto"",""en"")"),"Resistance to stun attack")</f>
        <v>Resistance to stun attack</v>
      </c>
    </row>
    <row r="87" ht="15.75" customHeight="1">
      <c r="A87" s="1">
        <v>85.0</v>
      </c>
      <c r="B87" s="2" t="s">
        <v>174</v>
      </c>
      <c r="C87" s="2" t="s">
        <v>175</v>
      </c>
      <c r="D87" s="2">
        <v>12.0</v>
      </c>
      <c r="E87" s="2" t="str">
        <f>IFERROR(__xludf.DUMMYFUNCTION("GOOGLETRANSLATE(""혼란 공격에 대한 저항"",""auto"",""en"")"),"Resistance to confusion attack")</f>
        <v>Resistance to confusion attack</v>
      </c>
    </row>
    <row r="88" ht="15.75" customHeight="1">
      <c r="A88" s="1">
        <v>86.0</v>
      </c>
      <c r="B88" s="2" t="s">
        <v>176</v>
      </c>
      <c r="C88" s="2" t="s">
        <v>177</v>
      </c>
      <c r="D88" s="2">
        <v>12.0</v>
      </c>
      <c r="E88" s="2" t="str">
        <f>IFERROR(__xludf.DUMMYFUNCTION("GOOGLETRANSLATE(""차밍 공격에 대한 저항"",""auto"",""en"")"),"Resistance")</f>
        <v>Resistance</v>
      </c>
    </row>
    <row r="89" ht="15.75" customHeight="1">
      <c r="A89" s="1">
        <v>87.0</v>
      </c>
      <c r="B89" s="2" t="s">
        <v>178</v>
      </c>
      <c r="C89" s="2" t="s">
        <v>179</v>
      </c>
      <c r="D89" s="2">
        <v>12.0</v>
      </c>
      <c r="E89" s="2" t="str">
        <f>IFERROR(__xludf.DUMMYFUNCTION("GOOGLETRANSLATE(""석화 공격에 대한 저항"",""auto"",""en"")"),"Resistance to petrification attack")</f>
        <v>Resistance to petrification attack</v>
      </c>
    </row>
    <row r="90" ht="15.75" customHeight="1">
      <c r="A90" s="1">
        <v>88.0</v>
      </c>
      <c r="B90" s="2" t="s">
        <v>180</v>
      </c>
      <c r="C90" s="2" t="s">
        <v>181</v>
      </c>
      <c r="D90" s="2">
        <v>12.0</v>
      </c>
      <c r="E90" s="2" t="str">
        <f>IFERROR(__xludf.DUMMYFUNCTION("GOOGLETRANSLATE(""즉사 공격에 대한 저항"",""auto"",""en"")"),"Resistance to instant death attack")</f>
        <v>Resistance to instant death attack</v>
      </c>
    </row>
    <row r="91" ht="15.75" customHeight="1">
      <c r="A91" s="1">
        <v>89.0</v>
      </c>
      <c r="B91" s="2" t="s">
        <v>182</v>
      </c>
      <c r="C91" s="2" t="s">
        <v>183</v>
      </c>
      <c r="D91" s="2">
        <v>12.0</v>
      </c>
      <c r="E91" s="2" t="str">
        <f>IFERROR(__xludf.DUMMYFUNCTION("GOOGLETRANSLATE(""중독 공격에 대한 저항"",""auto"",""en"")"),"Resistance to addiction attack")</f>
        <v>Resistance to addiction attack</v>
      </c>
    </row>
    <row r="92" ht="15.75" customHeight="1">
      <c r="A92" s="1">
        <v>90.0</v>
      </c>
      <c r="B92" s="2" t="s">
        <v>184</v>
      </c>
      <c r="C92" s="2" t="s">
        <v>185</v>
      </c>
      <c r="D92" s="2">
        <v>11.0</v>
      </c>
      <c r="E92" s="2" t="str">
        <f>IFERROR(__xludf.DUMMYFUNCTION("GOOGLETRANSLATE(""잠 공격에 대한 저항"",""auto"",""en"")"),"Resistance")</f>
        <v>Resistance</v>
      </c>
    </row>
    <row r="93" ht="15.75" customHeight="1">
      <c r="A93" s="1">
        <v>91.0</v>
      </c>
      <c r="B93" s="2" t="s">
        <v>186</v>
      </c>
      <c r="C93" s="2" t="s">
        <v>187</v>
      </c>
      <c r="D93" s="2">
        <v>14.0</v>
      </c>
      <c r="E93" s="2" t="str">
        <f>IFERROR(__xludf.DUMMYFUNCTION("GOOGLETRANSLATE(""상태이상 공격에 대한 저항"",""auto"",""en"")"),"Resistance to attack abnormalities")</f>
        <v>Resistance to attack abnormalities</v>
      </c>
    </row>
    <row r="94" ht="15.75" customHeight="1">
      <c r="A94" s="1">
        <v>92.0</v>
      </c>
      <c r="B94" s="2" t="s">
        <v>188</v>
      </c>
      <c r="C94" s="2" t="s">
        <v>189</v>
      </c>
      <c r="D94" s="2">
        <v>13.0</v>
      </c>
      <c r="E94" s="2" t="str">
        <f>IFERROR(__xludf.DUMMYFUNCTION("GOOGLETRANSLATE(""저하계 공격에 대한 저항"",""auto"",""en"")"),"Resistance to low summer attack")</f>
        <v>Resistance to low summer attack</v>
      </c>
    </row>
    <row r="95" ht="15.75" customHeight="1">
      <c r="A95" s="1">
        <v>93.0</v>
      </c>
      <c r="B95" s="2" t="s">
        <v>190</v>
      </c>
      <c r="C95" s="2" t="s">
        <v>191</v>
      </c>
      <c r="D95" s="2">
        <v>13.0</v>
      </c>
      <c r="E95" s="2" t="str">
        <f>IFERROR(__xludf.DUMMYFUNCTION("GOOGLETRANSLATE(""저주계 공격에 대한 저항"",""auto"",""en"")"),"Resistance")</f>
        <v>Resistance</v>
      </c>
    </row>
    <row r="96" ht="15.75" customHeight="1">
      <c r="A96" s="1">
        <v>94.0</v>
      </c>
      <c r="B96" s="2" t="s">
        <v>192</v>
      </c>
      <c r="C96" s="2" t="s">
        <v>193</v>
      </c>
      <c r="D96" s="2">
        <v>15.0</v>
      </c>
      <c r="E96" s="2" t="str">
        <f>IFERROR(__xludf.DUMMYFUNCTION("GOOGLETRANSLATE(""모든 이상 공격에 대한 저항"",""auto"",""en"")"),"Resistance to all abnormalities")</f>
        <v>Resistance to all abnormalities</v>
      </c>
    </row>
    <row r="97" ht="15.75" customHeight="1">
      <c r="A97" s="1">
        <v>95.0</v>
      </c>
      <c r="B97" s="2" t="s">
        <v>194</v>
      </c>
      <c r="C97" s="2" t="s">
        <v>195</v>
      </c>
      <c r="D97" s="2">
        <v>16.0</v>
      </c>
      <c r="E97" s="2" t="str">
        <f>IFERROR(__xludf.DUMMYFUNCTION("GOOGLETRANSLATE(""녹백/넘어짐 공격에 대한 저항"",""auto"",""en"")"),"Resistance to greenback/fall attack")</f>
        <v>Resistance to greenback/fall attack</v>
      </c>
    </row>
    <row r="98" ht="15.75" customHeight="1">
      <c r="A98" s="1">
        <v>96.0</v>
      </c>
      <c r="B98" s="2" t="s">
        <v>196</v>
      </c>
      <c r="C98" s="2" t="s">
        <v>197</v>
      </c>
      <c r="D98" s="2">
        <v>13.0</v>
      </c>
      <c r="E98" s="2" t="str">
        <f>IFERROR(__xludf.DUMMYFUNCTION("GOOGLETRANSLATE(""치명타 공격에 대한 저항"",""auto"",""en"")"),"Resistance")</f>
        <v>Resistance</v>
      </c>
    </row>
    <row r="99" ht="15.75" customHeight="1">
      <c r="A99" s="1">
        <v>97.0</v>
      </c>
      <c r="B99" s="2" t="s">
        <v>198</v>
      </c>
      <c r="C99" s="2" t="s">
        <v>199</v>
      </c>
      <c r="D99" s="2">
        <v>13.0</v>
      </c>
      <c r="E99" s="2" t="str">
        <f>IFERROR(__xludf.DUMMYFUNCTION("GOOGLETRANSLATE(""결정타 공격에 대한 저항"",""auto"",""en"")"),"Resistance")</f>
        <v>Resistance</v>
      </c>
    </row>
    <row r="100" ht="15.75" customHeight="1">
      <c r="A100" s="1">
        <v>98.0</v>
      </c>
      <c r="B100" s="2" t="s">
        <v>200</v>
      </c>
      <c r="C100" s="2" t="s">
        <v>201</v>
      </c>
      <c r="D100" s="2">
        <v>14.0</v>
      </c>
      <c r="E100" s="2" t="str">
        <f>IFERROR(__xludf.DUMMYFUNCTION("GOOGLETRANSLATE(""받은 대미지 일부 돌려 줌"",""auto"",""en"")"),"Some of the damage you received")</f>
        <v>Some of the damage you received</v>
      </c>
    </row>
    <row r="101" ht="15.75" customHeight="1">
      <c r="A101" s="1">
        <v>99.0</v>
      </c>
      <c r="B101" s="2" t="s">
        <v>202</v>
      </c>
      <c r="C101" s="2" t="s">
        <v>203</v>
      </c>
      <c r="D101" s="2">
        <v>12.0</v>
      </c>
      <c r="E101" s="2" t="str">
        <f>IFERROR(__xludf.DUMMYFUNCTION("GOOGLETRANSLATE(""받은 대미지 CP 변환"",""auto"",""en"")"),"Received damage CP conversion")</f>
        <v>Received damage CP conversion</v>
      </c>
    </row>
    <row r="102" ht="15.75" customHeight="1">
      <c r="A102" s="1">
        <v>100.0</v>
      </c>
      <c r="B102" s="2" t="s">
        <v>204</v>
      </c>
      <c r="C102" s="2" t="s">
        <v>205</v>
      </c>
      <c r="D102" s="2">
        <v>7.0</v>
      </c>
      <c r="E102" s="2" t="str">
        <f>IFERROR(__xludf.DUMMYFUNCTION("GOOGLETRANSLATE(""공격자 프리즈"",""auto"",""en"")"),"Attacker")</f>
        <v>Attacker</v>
      </c>
    </row>
    <row r="103" ht="15.75" customHeight="1">
      <c r="A103" s="1">
        <v>101.0</v>
      </c>
      <c r="B103" s="2" t="s">
        <v>206</v>
      </c>
      <c r="C103" s="2" t="s">
        <v>207</v>
      </c>
      <c r="D103" s="2">
        <v>6.0</v>
      </c>
      <c r="E103" s="2" t="str">
        <f>IFERROR(__xludf.DUMMYFUNCTION("GOOGLETRANSLATE(""공격자 콜드"",""auto"",""en"")"),"Attacker")</f>
        <v>Attacker</v>
      </c>
    </row>
    <row r="104" ht="15.75" customHeight="1">
      <c r="A104" s="1">
        <v>102.0</v>
      </c>
      <c r="B104" s="2" t="s">
        <v>208</v>
      </c>
      <c r="C104" s="2" t="s">
        <v>209</v>
      </c>
      <c r="D104" s="2">
        <v>8.0</v>
      </c>
      <c r="E104" s="2" t="str">
        <f>IFERROR(__xludf.DUMMYFUNCTION("GOOGLETRANSLATE(""스킬/마법 충전"",""auto"",""en"")"),"Skill/Magic Charging")</f>
        <v>Skill/Magic Charging</v>
      </c>
    </row>
    <row r="105" ht="15.75" customHeight="1">
      <c r="A105" s="1">
        <v>103.0</v>
      </c>
      <c r="B105" s="2" t="s">
        <v>210</v>
      </c>
      <c r="C105" s="2" t="s">
        <v>211</v>
      </c>
      <c r="D105" s="2">
        <v>14.0</v>
      </c>
      <c r="E105" s="2" t="str">
        <f>IFERROR(__xludf.DUMMYFUNCTION("GOOGLETRANSLATE(""계열 스킬/마법 레벨 조절"",""auto"",""en"")"),"Sky Skill/Magic Level Control")</f>
        <v>Sky Skill/Magic Level Control</v>
      </c>
    </row>
    <row r="106" ht="15.75" customHeight="1">
      <c r="A106" s="1">
        <v>104.0</v>
      </c>
      <c r="B106" s="2" t="s">
        <v>212</v>
      </c>
      <c r="C106" s="2" t="s">
        <v>213</v>
      </c>
      <c r="D106" s="2">
        <v>14.0</v>
      </c>
      <c r="E106" s="2" t="str">
        <f>IFERROR(__xludf.DUMMYFUNCTION("GOOGLETRANSLATE(""모든 스킬/마법 레벨 조절"",""auto"",""en"")"),"All skills/magic level control")</f>
        <v>All skills/magic level control</v>
      </c>
    </row>
    <row r="107" ht="15.75" customHeight="1">
      <c r="A107" s="1">
        <v>105.0</v>
      </c>
      <c r="B107" s="2" t="s">
        <v>214</v>
      </c>
      <c r="C107" s="2" t="s">
        <v>215</v>
      </c>
      <c r="D107" s="2">
        <v>8.0</v>
      </c>
      <c r="E107" s="2" t="str">
        <f>IFERROR(__xludf.DUMMYFUNCTION("GOOGLETRANSLATE(""타격 응급 처치"",""auto"",""en"")"),"Hitting first aid")</f>
        <v>Hitting first aid</v>
      </c>
    </row>
    <row r="108" ht="15.75" customHeight="1">
      <c r="A108" s="1">
        <v>106.0</v>
      </c>
      <c r="B108" s="2" t="s">
        <v>216</v>
      </c>
      <c r="C108" s="2" t="s">
        <v>217</v>
      </c>
      <c r="D108" s="2">
        <v>8.0</v>
      </c>
      <c r="E108" s="2" t="str">
        <f>IFERROR(__xludf.DUMMYFUNCTION("GOOGLETRANSLATE(""무기 교환 속도"",""auto"",""en"")"),"Weapon")</f>
        <v>Weapon</v>
      </c>
    </row>
    <row r="109" ht="15.75" customHeight="1">
      <c r="A109" s="1">
        <v>107.0</v>
      </c>
      <c r="B109" s="2" t="s">
        <v>218</v>
      </c>
      <c r="C109" s="2" t="s">
        <v>219</v>
      </c>
      <c r="D109" s="2">
        <v>9.0</v>
      </c>
      <c r="E109" s="2" t="str">
        <f>IFERROR(__xludf.DUMMYFUNCTION("GOOGLETRANSLATE(""체력 리제네레이션"",""auto"",""en"")"),"Health Reager")</f>
        <v>Health Reager</v>
      </c>
    </row>
    <row r="110" ht="15.75" customHeight="1">
      <c r="A110" s="1">
        <v>108.0</v>
      </c>
      <c r="B110" s="2" t="s">
        <v>220</v>
      </c>
      <c r="C110" s="2" t="s">
        <v>221</v>
      </c>
      <c r="D110" s="2">
        <v>5.0</v>
      </c>
      <c r="E110" s="2" t="str">
        <f>IFERROR(__xludf.DUMMYFUNCTION("GOOGLETRANSLATE(""부활 확률"",""auto"",""en"")"),"Resurrection probability")</f>
        <v>Resurrection probability</v>
      </c>
    </row>
    <row r="111" ht="15.75" customHeight="1">
      <c r="A111" s="1">
        <v>109.0</v>
      </c>
      <c r="B111" s="2" t="s">
        <v>222</v>
      </c>
      <c r="C111" s="2" t="s">
        <v>223</v>
      </c>
      <c r="D111" s="2">
        <v>16.0</v>
      </c>
      <c r="E111" s="2" t="str">
        <f>IFERROR(__xludf.DUMMYFUNCTION("GOOGLETRANSLATE(""흐릿한 상태 (Blurred)"",""auto"",""en"")"),"Blurred")</f>
        <v>Blurred</v>
      </c>
    </row>
    <row r="112" ht="15.75" customHeight="1">
      <c r="A112" s="1">
        <v>110.0</v>
      </c>
      <c r="B112" s="2" t="s">
        <v>224</v>
      </c>
      <c r="C112" s="2" t="s">
        <v>225</v>
      </c>
      <c r="D112" s="2">
        <v>17.0</v>
      </c>
      <c r="E112" s="2" t="str">
        <f>IFERROR(__xludf.DUMMYFUNCTION("GOOGLETRANSLATE(""투명 상태 (Invisible)"",""auto"",""en"")"),"Invisible")</f>
        <v>Invisible</v>
      </c>
    </row>
    <row r="113" ht="15.75" customHeight="1">
      <c r="A113" s="1">
        <v>111.0</v>
      </c>
      <c r="B113" s="2" t="s">
        <v>226</v>
      </c>
      <c r="C113" s="2" t="s">
        <v>227</v>
      </c>
      <c r="D113" s="2">
        <v>5.0</v>
      </c>
      <c r="E113" s="2" t="str">
        <f>IFERROR(__xludf.DUMMYFUNCTION("GOOGLETRANSLATE(""공중 부양"",""auto"",""en"")"),"Levitation")</f>
        <v>Levitation</v>
      </c>
    </row>
    <row r="114" ht="15.75" customHeight="1">
      <c r="A114" s="1">
        <v>112.0</v>
      </c>
      <c r="B114" s="2" t="s">
        <v>228</v>
      </c>
      <c r="C114" s="2" t="s">
        <v>229</v>
      </c>
      <c r="D114" s="2">
        <v>5.0</v>
      </c>
      <c r="E114" s="2" t="str">
        <f>IFERROR(__xludf.DUMMYFUNCTION("GOOGLETRANSLATE(""마법 탄환"",""auto"",""en"")"),"Magic bullet")</f>
        <v>Magic bullet</v>
      </c>
    </row>
    <row r="115" ht="15.75" customHeight="1">
      <c r="A115" s="1">
        <v>113.0</v>
      </c>
      <c r="B115" s="2" t="s">
        <v>230</v>
      </c>
      <c r="C115" s="2" t="s">
        <v>231</v>
      </c>
      <c r="D115" s="2">
        <v>5.0</v>
      </c>
      <c r="E115" s="2" t="str">
        <f>IFERROR(__xludf.DUMMYFUNCTION("GOOGLETRANSLATE(""무한 탄환"",""auto"",""en"")"),"Infinite bullet")</f>
        <v>Infinite bullet</v>
      </c>
    </row>
    <row r="116" ht="15.75" customHeight="1">
      <c r="A116" s="1">
        <v>114.0</v>
      </c>
      <c r="B116" s="2" t="s">
        <v>232</v>
      </c>
      <c r="C116" s="2" t="s">
        <v>233</v>
      </c>
      <c r="D116" s="2">
        <v>7.0</v>
      </c>
      <c r="E116" s="2" t="str">
        <f>IFERROR(__xludf.DUMMYFUNCTION("GOOGLETRANSLATE(""타겟에서 제외"",""auto"",""en"")"),"Excluded from target")</f>
        <v>Excluded from target</v>
      </c>
    </row>
    <row r="117" ht="15.75" customHeight="1">
      <c r="A117" s="1">
        <v>115.0</v>
      </c>
      <c r="B117" s="2" t="s">
        <v>234</v>
      </c>
      <c r="C117" s="2" t="s">
        <v>235</v>
      </c>
      <c r="D117" s="2">
        <v>12.0</v>
      </c>
      <c r="E117" s="2" t="str">
        <f>IFERROR(__xludf.DUMMYFUNCTION("GOOGLETRANSLATE(""마법 아이템 확률 증가"",""auto"",""en"")"),"Increasing the probability of magic item")</f>
        <v>Increasing the probability of magic item</v>
      </c>
    </row>
    <row r="118" ht="15.75" customHeight="1">
      <c r="A118" s="1">
        <v>116.0</v>
      </c>
      <c r="B118" s="2" t="s">
        <v>236</v>
      </c>
      <c r="C118" s="2" t="s">
        <v>237</v>
      </c>
      <c r="D118" s="2">
        <v>13.0</v>
      </c>
      <c r="E118" s="2" t="str">
        <f>IFERROR(__xludf.DUMMYFUNCTION("GOOGLETRANSLATE(""유니크 아이템 확률 증가"",""auto"",""en"")"),"Increasing the probability of unique items")</f>
        <v>Increasing the probability of unique items</v>
      </c>
    </row>
    <row r="119" ht="15.75" customHeight="1">
      <c r="A119" s="1">
        <v>117.0</v>
      </c>
      <c r="B119" s="2" t="s">
        <v>238</v>
      </c>
      <c r="C119" s="2" t="s">
        <v>239</v>
      </c>
      <c r="D119" s="2">
        <v>12.0</v>
      </c>
      <c r="E119" s="2" t="str">
        <f>IFERROR(__xludf.DUMMYFUNCTION("GOOGLETRANSLATE(""벨트 채우는 시간 감소"",""auto"",""en"")"),"Reduction of the time to fill the belt")</f>
        <v>Reduction of the time to fill the belt</v>
      </c>
    </row>
    <row r="120" ht="15.75" customHeight="1">
      <c r="A120" s="1">
        <v>118.0</v>
      </c>
      <c r="B120" s="2" t="s">
        <v>240</v>
      </c>
      <c r="C120" s="2" t="s">
        <v>241</v>
      </c>
      <c r="D120" s="2">
        <v>9.0</v>
      </c>
      <c r="E120" s="2" t="str">
        <f>IFERROR(__xludf.DUMMYFUNCTION("GOOGLETRANSLATE(""벨트 자동 채우기"",""auto"",""en"")"),"Filling the belt automatic")</f>
        <v>Filling the belt automatic</v>
      </c>
    </row>
    <row r="121" ht="15.75" customHeight="1">
      <c r="A121" s="1">
        <v>119.0</v>
      </c>
      <c r="B121" s="2" t="s">
        <v>242</v>
      </c>
      <c r="C121" s="2" t="s">
        <v>243</v>
      </c>
      <c r="D121" s="2">
        <v>5.0</v>
      </c>
      <c r="E121" s="2" t="str">
        <f>IFERROR(__xludf.DUMMYFUNCTION("GOOGLETRANSLATE(""사용 불가"",""auto"",""en"")"),"can not be used")</f>
        <v>can not be used</v>
      </c>
    </row>
    <row r="122" ht="15.75" customHeight="1">
      <c r="A122" s="1">
        <v>120.0</v>
      </c>
      <c r="B122" s="2" t="s">
        <v>244</v>
      </c>
      <c r="C122" s="2" t="s">
        <v>245</v>
      </c>
      <c r="D122" s="2">
        <v>10.0</v>
      </c>
      <c r="E122" s="2" t="str">
        <f>IFERROR(__xludf.DUMMYFUNCTION("GOOGLETRANSLATE(""착용 후 탈의 불능"",""auto"",""en"")"),"Inability to mask after wearing")</f>
        <v>Inability to mask after wearing</v>
      </c>
    </row>
    <row r="123" ht="15.75" customHeight="1">
      <c r="A123" s="1">
        <v>121.0</v>
      </c>
      <c r="B123" s="2" t="s">
        <v>246</v>
      </c>
      <c r="C123" s="2" t="s">
        <v>247</v>
      </c>
      <c r="D123" s="2">
        <v>9.0</v>
      </c>
      <c r="E123" s="2" t="str">
        <f>IFERROR(__xludf.DUMMYFUNCTION("GOOGLETRANSLATE(""추가 인챈트 불능"",""auto"",""en"")"),"Additional enchantment")</f>
        <v>Additional enchantment</v>
      </c>
    </row>
    <row r="124" ht="15.75" customHeight="1">
      <c r="A124" s="1">
        <v>122.0</v>
      </c>
      <c r="B124" s="2" t="s">
        <v>248</v>
      </c>
      <c r="C124" s="2" t="s">
        <v>249</v>
      </c>
      <c r="D124" s="2">
        <v>11.0</v>
      </c>
      <c r="E124" s="2" t="str">
        <f>IFERROR(__xludf.DUMMYFUNCTION("GOOGLETRANSLATE(""불 공격 1단계 상승"",""auto"",""en"")"),"Increase in the first stage of fire attack")</f>
        <v>Increase in the first stage of fire attack</v>
      </c>
    </row>
    <row r="125" ht="15.75" customHeight="1">
      <c r="A125" s="1">
        <v>123.0</v>
      </c>
      <c r="B125" s="2" t="s">
        <v>250</v>
      </c>
      <c r="C125" s="2" t="s">
        <v>251</v>
      </c>
      <c r="D125" s="2">
        <v>11.0</v>
      </c>
      <c r="E125" s="2" t="str">
        <f>IFERROR(__xludf.DUMMYFUNCTION("GOOGLETRANSLATE(""물 공격 1단계 상승"",""auto"",""en"")"),"Water attack 1 stage increase")</f>
        <v>Water attack 1 stage increase</v>
      </c>
    </row>
    <row r="126" ht="15.75" customHeight="1">
      <c r="A126" s="1">
        <v>124.0</v>
      </c>
      <c r="B126" s="2" t="s">
        <v>252</v>
      </c>
      <c r="C126" s="2" t="s">
        <v>253</v>
      </c>
      <c r="D126" s="2">
        <v>12.0</v>
      </c>
      <c r="E126" s="2" t="str">
        <f>IFERROR(__xludf.DUMMYFUNCTION("GOOGLETRANSLATE(""바람 공격 1단계 상승"",""auto"",""en"")"),"Increase in the first stage of wind attack")</f>
        <v>Increase in the first stage of wind attack</v>
      </c>
    </row>
    <row r="127" ht="15.75" customHeight="1">
      <c r="A127" s="1">
        <v>125.0</v>
      </c>
      <c r="B127" s="2" t="s">
        <v>254</v>
      </c>
      <c r="C127" s="2" t="s">
        <v>255</v>
      </c>
      <c r="D127" s="2">
        <v>12.0</v>
      </c>
      <c r="E127" s="2" t="str">
        <f>IFERROR(__xludf.DUMMYFUNCTION("GOOGLETRANSLATE(""대지 공격 1단계 상승"",""auto"",""en"")"),"Earth Attack 1 stage increase")</f>
        <v>Earth Attack 1 stage increase</v>
      </c>
    </row>
    <row r="128" ht="15.75" customHeight="1">
      <c r="A128" s="1">
        <v>126.0</v>
      </c>
      <c r="B128" s="2" t="s">
        <v>256</v>
      </c>
      <c r="C128" s="2" t="s">
        <v>257</v>
      </c>
      <c r="D128" s="2">
        <v>11.0</v>
      </c>
      <c r="E128" s="2" t="str">
        <f>IFERROR(__xludf.DUMMYFUNCTION("GOOGLETRANSLATE(""빛 공격 1단계 상승"",""auto"",""en"")"),"Light attack 1 stage increase")</f>
        <v>Light attack 1 stage increase</v>
      </c>
    </row>
    <row r="129" ht="15.75" customHeight="1">
      <c r="A129" s="1">
        <v>127.0</v>
      </c>
      <c r="B129" s="2" t="s">
        <v>258</v>
      </c>
      <c r="C129" s="2" t="s">
        <v>259</v>
      </c>
      <c r="D129" s="2">
        <v>12.0</v>
      </c>
      <c r="E129" s="2" t="str">
        <f>IFERROR(__xludf.DUMMYFUNCTION("GOOGLETRANSLATE(""어둠 공격 1단계 상승"",""auto"",""en"")"),"Dark Attack 1 stage increase")</f>
        <v>Dark Attack 1 stage increase</v>
      </c>
    </row>
    <row r="130" ht="15.75" customHeight="1">
      <c r="A130" s="1">
        <v>128.0</v>
      </c>
      <c r="B130" s="2" t="s">
        <v>260</v>
      </c>
      <c r="C130" s="2" t="s">
        <v>261</v>
      </c>
      <c r="D130" s="2">
        <v>15.0</v>
      </c>
      <c r="E130" s="2" t="str">
        <f>IFERROR(__xludf.DUMMYFUNCTION("GOOGLETRANSLATE(""레벨별 스킬/마법 레벨 조절"",""auto"",""en"")"),"Level Skill/Magic Level Control")</f>
        <v>Level Skill/Magic Level Control</v>
      </c>
    </row>
    <row r="131" ht="15.75" customHeight="1">
      <c r="A131" s="1">
        <v>129.0</v>
      </c>
      <c r="B131" s="2" t="s">
        <v>262</v>
      </c>
      <c r="C131" s="2" t="s">
        <v>263</v>
      </c>
      <c r="D131" s="2">
        <v>9.0</v>
      </c>
      <c r="E131" s="2" t="str">
        <f>IFERROR(__xludf.DUMMYFUNCTION("GOOGLETRANSLATE(""소환수 스탯 증가"",""auto"",""en"")"),"Increased summoner stats")</f>
        <v>Increased summoner stats</v>
      </c>
    </row>
    <row r="132" ht="15.75" customHeight="1">
      <c r="A132" s="1">
        <v>130.0</v>
      </c>
      <c r="B132" s="2" t="s">
        <v>264</v>
      </c>
      <c r="C132" s="2" t="s">
        <v>265</v>
      </c>
      <c r="D132" s="2">
        <v>11.0</v>
      </c>
      <c r="E132" s="2" t="str">
        <f>IFERROR(__xludf.DUMMYFUNCTION("GOOGLETRANSLATE(""펫 경험치 획득 증가"",""auto"",""en"")"),"Increased pet experience acquisition")</f>
        <v>Increased pet experience acquisition</v>
      </c>
    </row>
    <row r="133" ht="15.75" customHeight="1">
      <c r="A133" s="1">
        <v>131.0</v>
      </c>
      <c r="B133" s="2" t="s">
        <v>266</v>
      </c>
      <c r="C133" s="2" t="s">
        <v>267</v>
      </c>
      <c r="D133" s="2">
        <v>4.0</v>
      </c>
      <c r="E133" s="2" t="str">
        <f>IFERROR(__xludf.DUMMYFUNCTION("GOOGLETRANSLATE(""사용기간"",""auto"",""en"")"),"Period")</f>
        <v>Period</v>
      </c>
    </row>
    <row r="134" ht="15.75" customHeight="1">
      <c r="A134" s="1">
        <v>132.0</v>
      </c>
      <c r="B134" s="2" t="s">
        <v>268</v>
      </c>
      <c r="C134" s="2" t="s">
        <v>269</v>
      </c>
      <c r="D134" s="2">
        <v>10.0</v>
      </c>
      <c r="E134" s="2" t="str">
        <f>IFERROR(__xludf.DUMMYFUNCTION("GOOGLETRANSLATE(""타겟 불 저항 약화"",""auto"",""en"")"),"Target fire resistance weakening")</f>
        <v>Target fire resistance weakening</v>
      </c>
    </row>
    <row r="135" ht="15.75" customHeight="1">
      <c r="A135" s="1">
        <v>133.0</v>
      </c>
      <c r="B135" s="2" t="s">
        <v>270</v>
      </c>
      <c r="C135" s="2" t="s">
        <v>271</v>
      </c>
      <c r="D135" s="2">
        <v>10.0</v>
      </c>
      <c r="E135" s="2" t="str">
        <f>IFERROR(__xludf.DUMMYFUNCTION("GOOGLETRANSLATE(""타겟 물 저항 약화"",""auto"",""en"")"),"Target water resistance weakening")</f>
        <v>Target water resistance weakening</v>
      </c>
    </row>
    <row r="136" ht="15.75" customHeight="1">
      <c r="A136" s="1">
        <v>134.0</v>
      </c>
      <c r="B136" s="2" t="s">
        <v>272</v>
      </c>
      <c r="C136" s="2" t="s">
        <v>273</v>
      </c>
      <c r="D136" s="2">
        <v>11.0</v>
      </c>
      <c r="E136" s="2" t="str">
        <f>IFERROR(__xludf.DUMMYFUNCTION("GOOGLETRANSLATE(""타겟 바람 저항 약화"",""auto"",""en"")"),"Target wind resistance weakening")</f>
        <v>Target wind resistance weakening</v>
      </c>
    </row>
    <row r="137" ht="15.75" customHeight="1">
      <c r="A137" s="1">
        <v>135.0</v>
      </c>
      <c r="B137" s="2" t="s">
        <v>274</v>
      </c>
      <c r="C137" s="2" t="s">
        <v>275</v>
      </c>
      <c r="D137" s="2">
        <v>11.0</v>
      </c>
      <c r="E137" s="2" t="str">
        <f>IFERROR(__xludf.DUMMYFUNCTION("GOOGLETRANSLATE(""타겟 대지 저항 약화"",""auto"",""en"")"),"Target land resistance weakening")</f>
        <v>Target land resistance weakening</v>
      </c>
    </row>
    <row r="138" ht="15.75" customHeight="1">
      <c r="A138" s="1">
        <v>136.0</v>
      </c>
      <c r="B138" s="2" t="s">
        <v>276</v>
      </c>
      <c r="C138" s="2" t="s">
        <v>277</v>
      </c>
      <c r="D138" s="2">
        <v>10.0</v>
      </c>
      <c r="E138" s="2" t="str">
        <f>IFERROR(__xludf.DUMMYFUNCTION("GOOGLETRANSLATE(""타겟 빛 저항 약화"",""auto"",""en"")"),"Target resistance weakening")</f>
        <v>Target resistance weakening</v>
      </c>
    </row>
    <row r="139" ht="15.75" customHeight="1">
      <c r="A139" s="1">
        <v>137.0</v>
      </c>
      <c r="B139" s="2" t="s">
        <v>278</v>
      </c>
      <c r="C139" s="2" t="s">
        <v>279</v>
      </c>
      <c r="D139" s="2">
        <v>11.0</v>
      </c>
      <c r="E139" s="2" t="str">
        <f>IFERROR(__xludf.DUMMYFUNCTION("GOOGLETRANSLATE(""타겟 어둠 저항 약화"",""auto"",""en"")"),"Target dark resistance weakness")</f>
        <v>Target dark resistance weakness</v>
      </c>
    </row>
    <row r="140" ht="15.75" customHeight="1">
      <c r="A140" s="1">
        <v>138.0</v>
      </c>
      <c r="B140" s="2" t="s">
        <v>280</v>
      </c>
      <c r="C140" s="2" t="s">
        <v>281</v>
      </c>
      <c r="D140" s="2">
        <v>11.0</v>
      </c>
      <c r="E140" s="2" t="str">
        <f>IFERROR(__xludf.DUMMYFUNCTION("GOOGLETRANSLATE(""타겟 마법 저항 약화"",""auto"",""en"")"),"Target magic resistance weakening")</f>
        <v>Target magic resistance weakening</v>
      </c>
    </row>
    <row r="141" ht="15.75" customHeight="1">
      <c r="A141" s="1">
        <v>139.0</v>
      </c>
      <c r="B141" s="2" t="s">
        <v>282</v>
      </c>
      <c r="C141" s="2" t="s">
        <v>283</v>
      </c>
      <c r="D141" s="2">
        <v>11.0</v>
      </c>
      <c r="E141" s="2" t="str">
        <f>IFERROR(__xludf.DUMMYFUNCTION("GOOGLETRANSLATE(""불 속성 공격력 강화"",""auto"",""en"")"),"Strengthen fire attribute attack power")</f>
        <v>Strengthen fire attribute attack power</v>
      </c>
    </row>
    <row r="142" ht="15.75" customHeight="1">
      <c r="A142" s="1">
        <v>140.0</v>
      </c>
      <c r="B142" s="2" t="s">
        <v>284</v>
      </c>
      <c r="C142" s="2" t="s">
        <v>285</v>
      </c>
      <c r="D142" s="2">
        <v>11.0</v>
      </c>
      <c r="E142" s="2" t="str">
        <f>IFERROR(__xludf.DUMMYFUNCTION("GOOGLETRANSLATE(""물 속성 공격력 강화"",""auto"",""en"")"),"Strengthening water attribute damage")</f>
        <v>Strengthening water attribute damage</v>
      </c>
    </row>
    <row r="143" ht="15.75" customHeight="1">
      <c r="A143" s="1">
        <v>141.0</v>
      </c>
      <c r="B143" s="2" t="s">
        <v>286</v>
      </c>
      <c r="C143" s="2" t="s">
        <v>287</v>
      </c>
      <c r="D143" s="2">
        <v>12.0</v>
      </c>
      <c r="E143" s="2" t="str">
        <f>IFERROR(__xludf.DUMMYFUNCTION("GOOGLETRANSLATE(""바람 속성 공격력 강화"",""auto"",""en"")"),"Strengthening wind attribute damage")</f>
        <v>Strengthening wind attribute damage</v>
      </c>
    </row>
    <row r="144" ht="15.75" customHeight="1">
      <c r="A144" s="1">
        <v>142.0</v>
      </c>
      <c r="B144" s="2" t="s">
        <v>288</v>
      </c>
      <c r="C144" s="2" t="s">
        <v>289</v>
      </c>
      <c r="D144" s="2">
        <v>12.0</v>
      </c>
      <c r="E144" s="2" t="str">
        <f>IFERROR(__xludf.DUMMYFUNCTION("GOOGLETRANSLATE(""대지 속성 공격력 강화"",""auto"",""en"")"),"Strengthen the damage of the land attribute")</f>
        <v>Strengthen the damage of the land attribute</v>
      </c>
    </row>
    <row r="145" ht="15.75" customHeight="1">
      <c r="A145" s="1">
        <v>143.0</v>
      </c>
      <c r="B145" s="2" t="s">
        <v>290</v>
      </c>
      <c r="C145" s="2" t="s">
        <v>291</v>
      </c>
      <c r="D145" s="2">
        <v>11.0</v>
      </c>
      <c r="E145" s="2" t="str">
        <f>IFERROR(__xludf.DUMMYFUNCTION("GOOGLETRANSLATE(""빛 속성 공격력 강화"",""auto"",""en"")"),"Strengthen light attribute damage")</f>
        <v>Strengthen light attribute damage</v>
      </c>
    </row>
    <row r="146" ht="15.75" customHeight="1">
      <c r="A146" s="1">
        <v>144.0</v>
      </c>
      <c r="B146" s="2" t="s">
        <v>292</v>
      </c>
      <c r="C146" s="2" t="s">
        <v>293</v>
      </c>
      <c r="D146" s="2">
        <v>12.0</v>
      </c>
      <c r="E146" s="2" t="str">
        <f>IFERROR(__xludf.DUMMYFUNCTION("GOOGLETRANSLATE(""어둠 속성 공격력 강화"",""auto"",""en"")"),"Strengthening Dark Attribute Attack")</f>
        <v>Strengthening Dark Attribute Attack</v>
      </c>
    </row>
    <row r="147" ht="15.75" customHeight="1">
      <c r="A147" s="1">
        <v>145.0</v>
      </c>
      <c r="B147" s="2" t="s">
        <v>294</v>
      </c>
      <c r="C147" s="2" t="s">
        <v>295</v>
      </c>
      <c r="D147" s="2">
        <v>9.0</v>
      </c>
      <c r="E147" s="2" t="str">
        <f>IFERROR(__xludf.DUMMYFUNCTION("GOOGLETRANSLATE(""마법 공격력 강화"",""auto"",""en"")"),"Strengthening magic attack power")</f>
        <v>Strengthening magic attack power</v>
      </c>
    </row>
    <row r="148" ht="15.75" customHeight="1">
      <c r="A148" s="1">
        <v>146.0</v>
      </c>
      <c r="B148" s="2" t="s">
        <v>296</v>
      </c>
      <c r="C148" s="2" t="s">
        <v>297</v>
      </c>
      <c r="D148" s="2">
        <v>4.0</v>
      </c>
      <c r="E148" s="2" t="str">
        <f>IFERROR(__xludf.DUMMYFUNCTION("GOOGLETRANSLATE(""힘 감소"",""auto"",""en"")"),"Reduction")</f>
        <v>Reduction</v>
      </c>
    </row>
    <row r="149" ht="15.75" customHeight="1">
      <c r="A149" s="1">
        <v>147.0</v>
      </c>
      <c r="B149" s="2" t="s">
        <v>298</v>
      </c>
      <c r="C149" s="2" t="s">
        <v>299</v>
      </c>
      <c r="D149" s="2">
        <v>6.0</v>
      </c>
      <c r="E149" s="2" t="str">
        <f>IFERROR(__xludf.DUMMYFUNCTION("GOOGLETRANSLATE(""민첩성 감소"",""auto"",""en"")"),"Reduction of agility")</f>
        <v>Reduction of agility</v>
      </c>
    </row>
    <row r="150" ht="15.75" customHeight="1">
      <c r="A150" s="1">
        <v>148.0</v>
      </c>
      <c r="B150" s="2" t="s">
        <v>300</v>
      </c>
      <c r="C150" s="2" t="s">
        <v>301</v>
      </c>
      <c r="D150" s="2">
        <v>5.0</v>
      </c>
      <c r="E150" s="2" t="str">
        <f>IFERROR(__xludf.DUMMYFUNCTION("GOOGLETRANSLATE(""건강 감소"",""auto"",""en"")"),"Reduction")</f>
        <v>Reduction</v>
      </c>
    </row>
    <row r="151" ht="15.75" customHeight="1">
      <c r="A151" s="1">
        <v>149.0</v>
      </c>
      <c r="B151" s="2" t="s">
        <v>302</v>
      </c>
      <c r="C151" s="2" t="s">
        <v>303</v>
      </c>
      <c r="D151" s="2">
        <v>5.0</v>
      </c>
      <c r="E151" s="2" t="str">
        <f>IFERROR(__xludf.DUMMYFUNCTION("GOOGLETRANSLATE(""지혜 감소"",""auto"",""en"")"),"Reduction in wisdom")</f>
        <v>Reduction in wisdom</v>
      </c>
    </row>
    <row r="152" ht="15.75" customHeight="1">
      <c r="A152" s="1">
        <v>150.0</v>
      </c>
      <c r="B152" s="2" t="s">
        <v>304</v>
      </c>
      <c r="C152" s="2" t="s">
        <v>305</v>
      </c>
      <c r="D152" s="2">
        <v>5.0</v>
      </c>
      <c r="E152" s="2" t="str">
        <f>IFERROR(__xludf.DUMMYFUNCTION("GOOGLETRANSLATE(""지식 감소"",""auto"",""en"")"),"Knowledge decrease")</f>
        <v>Knowledge decrease</v>
      </c>
    </row>
    <row r="153" ht="15.75" customHeight="1">
      <c r="A153" s="1">
        <v>151.0</v>
      </c>
      <c r="B153" s="2" t="s">
        <v>306</v>
      </c>
      <c r="C153" s="2" t="s">
        <v>307</v>
      </c>
      <c r="D153" s="2">
        <v>7.0</v>
      </c>
      <c r="E153" s="2" t="str">
        <f>IFERROR(__xludf.DUMMYFUNCTION("GOOGLETRANSLATE(""카리스마 감소"",""auto"",""en"")"),"Charisma")</f>
        <v>Charisma</v>
      </c>
    </row>
    <row r="154" ht="15.75" customHeight="1">
      <c r="A154" s="1">
        <v>152.0</v>
      </c>
      <c r="B154" s="2" t="s">
        <v>308</v>
      </c>
      <c r="C154" s="2" t="s">
        <v>309</v>
      </c>
      <c r="D154" s="2">
        <v>4.0</v>
      </c>
      <c r="E154" s="2" t="str">
        <f>IFERROR(__xludf.DUMMYFUNCTION("GOOGLETRANSLATE(""운 감소"",""auto"",""en"")"),"Reduction")</f>
        <v>Reduction</v>
      </c>
    </row>
    <row r="155" ht="15.75" customHeight="1">
      <c r="A155" s="1">
        <v>153.0</v>
      </c>
      <c r="B155" s="2" t="s">
        <v>310</v>
      </c>
      <c r="C155" s="2" t="s">
        <v>311</v>
      </c>
      <c r="D155" s="2">
        <v>8.0</v>
      </c>
      <c r="E155" s="2" t="str">
        <f>IFERROR(__xludf.DUMMYFUNCTION("GOOGLETRANSLATE(""이동 속도 감소"",""auto"",""en"")"),"Reduction of movement speed")</f>
        <v>Reduction of movement speed</v>
      </c>
    </row>
    <row r="156" ht="15.75" customHeight="1">
      <c r="A156" s="1">
        <v>154.0</v>
      </c>
      <c r="B156" s="2" t="s">
        <v>312</v>
      </c>
      <c r="C156" s="2" t="s">
        <v>313</v>
      </c>
      <c r="D156" s="2">
        <v>8.0</v>
      </c>
      <c r="E156" s="2" t="str">
        <f>IFERROR(__xludf.DUMMYFUNCTION("GOOGLETRANSLATE(""공격 속도 감소"",""auto"",""en"")"),"Reduction of attack speed")</f>
        <v>Reduction of attack speed</v>
      </c>
    </row>
    <row r="157" ht="15.75" customHeight="1">
      <c r="A157" s="1">
        <v>155.0</v>
      </c>
      <c r="B157" s="2" t="s">
        <v>314</v>
      </c>
      <c r="C157" s="2" t="s">
        <v>315</v>
      </c>
      <c r="D157" s="2">
        <v>7.0</v>
      </c>
      <c r="E157" s="2" t="str">
        <f>IFERROR(__xludf.DUMMYFUNCTION("GOOGLETRANSLATE(""언데드 사냥꾼"",""auto"",""en"")"),"Undead hunter")</f>
        <v>Undead hunter</v>
      </c>
    </row>
    <row r="158" ht="15.75" customHeight="1">
      <c r="A158" s="1">
        <v>156.0</v>
      </c>
      <c r="B158" s="2" t="s">
        <v>316</v>
      </c>
      <c r="C158" s="2" t="s">
        <v>317</v>
      </c>
      <c r="D158" s="2">
        <v>6.0</v>
      </c>
      <c r="E158" s="2" t="str">
        <f>IFERROR(__xludf.DUMMYFUNCTION("GOOGLETRANSLATE(""악마 사냥꾼"",""auto"",""en"")"),"Demon hunter")</f>
        <v>Demon hunter</v>
      </c>
    </row>
    <row r="159" ht="15.75" customHeight="1">
      <c r="A159" s="1">
        <v>157.0</v>
      </c>
      <c r="B159" s="2" t="s">
        <v>318</v>
      </c>
      <c r="C159" s="2" t="s">
        <v>319</v>
      </c>
      <c r="D159" s="2">
        <v>6.0</v>
      </c>
      <c r="E159" s="2" t="str">
        <f>IFERROR(__xludf.DUMMYFUNCTION("GOOGLETRANSLATE(""인간 사냥꾼"",""auto"",""en"")"),"Human hunter")</f>
        <v>Human hunter</v>
      </c>
    </row>
    <row r="160" ht="15.75" customHeight="1">
      <c r="A160" s="1">
        <v>158.0</v>
      </c>
      <c r="B160" s="2" t="s">
        <v>320</v>
      </c>
      <c r="C160" s="2" t="s">
        <v>321</v>
      </c>
      <c r="D160" s="2">
        <v>6.0</v>
      </c>
      <c r="E160" s="2" t="str">
        <f>IFERROR(__xludf.DUMMYFUNCTION("GOOGLETRANSLATE(""동물 사냥꾼"",""auto"",""en"")"),"Animal hunter")</f>
        <v>Animal hunter</v>
      </c>
    </row>
    <row r="161" ht="15.75" customHeight="1">
      <c r="A161" s="1">
        <v>159.0</v>
      </c>
      <c r="B161" s="2" t="s">
        <v>322</v>
      </c>
      <c r="C161" s="2" t="s">
        <v>323</v>
      </c>
      <c r="D161" s="2">
        <v>6.0</v>
      </c>
      <c r="E161" s="2" t="str">
        <f>IFERROR(__xludf.DUMMYFUNCTION("GOOGLETRANSLATE(""신수 사냥꾼"",""auto"",""en"")"),"Shinsu hunter")</f>
        <v>Shinsu hunter</v>
      </c>
    </row>
    <row r="162" ht="15.75" customHeight="1">
      <c r="A162" s="1">
        <v>160.0</v>
      </c>
      <c r="B162" s="2" t="s">
        <v>324</v>
      </c>
      <c r="C162" s="2" t="s">
        <v>325</v>
      </c>
      <c r="D162" s="2">
        <v>11.0</v>
      </c>
      <c r="E162" s="2" t="str">
        <f>IFERROR(__xludf.DUMMYFUNCTION("GOOGLETRANSLATE(""물약 회복 속도 조절"",""auto"",""en"")"),"Control potion recovery speed")</f>
        <v>Control potion recovery speed</v>
      </c>
    </row>
    <row r="163" ht="15.75" customHeight="1">
      <c r="A163" s="1">
        <v>161.0</v>
      </c>
      <c r="B163" s="2" t="s">
        <v>326</v>
      </c>
      <c r="C163" s="2" t="s">
        <v>327</v>
      </c>
      <c r="D163" s="2">
        <v>11.0</v>
      </c>
      <c r="E163" s="2" t="str">
        <f>IFERROR(__xludf.DUMMYFUNCTION("GOOGLETRANSLATE(""방어력 퍼센티지 감소"",""auto"",""en"")"),"Reduction of defense percentage")</f>
        <v>Reduction of defense percentage</v>
      </c>
    </row>
    <row r="164" ht="15.75" customHeight="1">
      <c r="A164" s="1">
        <v>162.0</v>
      </c>
      <c r="B164" s="2" t="s">
        <v>328</v>
      </c>
      <c r="C164" s="2" t="s">
        <v>329</v>
      </c>
      <c r="D164" s="2">
        <v>6.0</v>
      </c>
      <c r="E164" s="2" t="str">
        <f>IFERROR(__xludf.DUMMYFUNCTION("GOOGLETRANSLATE(""방어력 감소"",""auto"",""en"")"),"Reduction of defense")</f>
        <v>Reduction of defense</v>
      </c>
    </row>
    <row r="165" ht="15.75" customHeight="1">
      <c r="A165" s="1">
        <v>163.0</v>
      </c>
      <c r="B165" s="2" t="s">
        <v>330</v>
      </c>
      <c r="C165" s="2" t="s">
        <v>331</v>
      </c>
      <c r="D165" s="2">
        <v>6.0</v>
      </c>
      <c r="E165" s="2" t="str">
        <f>IFERROR(__xludf.DUMMYFUNCTION("GOOGLETRANSLATE(""명중률 감소"",""auto"",""en"")"),"Reduction of accuracy")</f>
        <v>Reduction of accuracy</v>
      </c>
    </row>
    <row r="166" ht="15.75" customHeight="1">
      <c r="A166" s="1">
        <v>164.0</v>
      </c>
      <c r="B166" s="2" t="s">
        <v>332</v>
      </c>
      <c r="C166" s="2" t="s">
        <v>333</v>
      </c>
      <c r="D166" s="2">
        <v>6.0</v>
      </c>
      <c r="E166" s="2" t="str">
        <f>IFERROR(__xludf.DUMMYFUNCTION("GOOGLETRANSLATE(""회피율 감소"",""auto"",""en"")"),"Reduction of evasion rate")</f>
        <v>Reduction of evasion rate</v>
      </c>
    </row>
    <row r="167" ht="15.75" customHeight="1">
      <c r="A167" s="1">
        <v>165.0</v>
      </c>
      <c r="B167" s="2" t="s">
        <v>334</v>
      </c>
      <c r="C167" s="2" t="s">
        <v>335</v>
      </c>
      <c r="D167" s="2">
        <v>11.0</v>
      </c>
      <c r="E167" s="2" t="str">
        <f>IFERROR(__xludf.DUMMYFUNCTION("GOOGLETRANSLATE(""불 속성 공격(DX)"",""auto"",""en"")"),"Fire attribute attack (DX)")</f>
        <v>Fire attribute attack (DX)</v>
      </c>
    </row>
    <row r="168" ht="15.75" customHeight="1">
      <c r="A168" s="1">
        <v>166.0</v>
      </c>
      <c r="B168" s="2" t="s">
        <v>336</v>
      </c>
      <c r="C168" s="2" t="s">
        <v>337</v>
      </c>
      <c r="D168" s="2">
        <v>11.0</v>
      </c>
      <c r="E168" s="2" t="str">
        <f>IFERROR(__xludf.DUMMYFUNCTION("GOOGLETRANSLATE(""물 속성 공격(DX)"",""auto"",""en"")"),"Water property attack (DX)")</f>
        <v>Water property attack (DX)</v>
      </c>
    </row>
    <row r="169" ht="15.75" customHeight="1">
      <c r="A169" s="1">
        <v>167.0</v>
      </c>
      <c r="B169" s="2" t="s">
        <v>338</v>
      </c>
      <c r="C169" s="2" t="s">
        <v>339</v>
      </c>
      <c r="D169" s="2">
        <v>12.0</v>
      </c>
      <c r="E169" s="2" t="str">
        <f>IFERROR(__xludf.DUMMYFUNCTION("GOOGLETRANSLATE(""바람 속성 공격(DX)"",""auto"",""en"")"),"Wind attribute attack (DX)")</f>
        <v>Wind attribute attack (DX)</v>
      </c>
    </row>
    <row r="170" ht="15.75" customHeight="1">
      <c r="A170" s="1">
        <v>168.0</v>
      </c>
      <c r="B170" s="2" t="s">
        <v>340</v>
      </c>
      <c r="C170" s="2" t="s">
        <v>341</v>
      </c>
      <c r="D170" s="2">
        <v>12.0</v>
      </c>
      <c r="E170" s="2" t="str">
        <f>IFERROR(__xludf.DUMMYFUNCTION("GOOGLETRANSLATE(""대지 속성 공격(DX)"",""auto"",""en"")"),"Earth Attribute Attack (DX)")</f>
        <v>Earth Attribute Attack (DX)</v>
      </c>
    </row>
    <row r="171" ht="15.75" customHeight="1">
      <c r="A171" s="1">
        <v>169.0</v>
      </c>
      <c r="B171" s="2" t="s">
        <v>342</v>
      </c>
      <c r="C171" s="2" t="s">
        <v>343</v>
      </c>
      <c r="D171" s="2">
        <v>11.0</v>
      </c>
      <c r="E171" s="2" t="str">
        <f>IFERROR(__xludf.DUMMYFUNCTION("GOOGLETRANSLATE(""빛 속성 공격(DX)"",""auto"",""en"")"),"Light Attribute Attack (DX)")</f>
        <v>Light Attribute Attack (DX)</v>
      </c>
    </row>
    <row r="172" ht="15.75" customHeight="1">
      <c r="A172" s="1">
        <v>170.0</v>
      </c>
      <c r="B172" s="2" t="s">
        <v>344</v>
      </c>
      <c r="C172" s="2" t="s">
        <v>345</v>
      </c>
      <c r="D172" s="2">
        <v>12.0</v>
      </c>
      <c r="E172" s="2" t="str">
        <f>IFERROR(__xludf.DUMMYFUNCTION("GOOGLETRANSLATE(""어둠 속성 공격(DX)"",""auto"",""en"")"),"Dark attribute attack (DX)")</f>
        <v>Dark attribute attack (DX)</v>
      </c>
    </row>
    <row r="173" ht="15.75" customHeight="1">
      <c r="A173" s="1">
        <v>171.0</v>
      </c>
      <c r="B173" s="2" t="s">
        <v>346</v>
      </c>
      <c r="C173" s="2" t="s">
        <v>347</v>
      </c>
      <c r="D173" s="2">
        <v>8.0</v>
      </c>
      <c r="E173" s="2" t="str">
        <f>IFERROR(__xludf.DUMMYFUNCTION("GOOGLETRANSLATE(""버프 스킬 사용"",""auto"",""en"")"),"Using buff skills")</f>
        <v>Using buff skills</v>
      </c>
    </row>
    <row r="174" ht="15.75" customHeight="1">
      <c r="A174" s="1">
        <v>172.0</v>
      </c>
      <c r="B174" s="2" t="s">
        <v>348</v>
      </c>
      <c r="C174" s="2" t="s">
        <v>349</v>
      </c>
      <c r="D174" s="2">
        <v>9.0</v>
      </c>
      <c r="E174" s="2" t="str">
        <f>IFERROR(__xludf.DUMMYFUNCTION("GOOGLETRANSLATE(""모든 능력치 증가"",""auto"",""en"")"),"Increase all stats")</f>
        <v>Increase all stats</v>
      </c>
    </row>
    <row r="175" ht="15.75" customHeight="1">
      <c r="A175" s="1">
        <v>173.0</v>
      </c>
      <c r="B175" s="2" t="s">
        <v>350</v>
      </c>
      <c r="C175" s="2" t="s">
        <v>351</v>
      </c>
      <c r="D175" s="2">
        <v>11.0</v>
      </c>
      <c r="E175" s="2" t="str">
        <f>IFERROR(__xludf.DUMMYFUNCTION("GOOGLETRANSLATE(""각인 버프 스킬 사용"",""auto"",""en"")"),"Use of imprint buff skills")</f>
        <v>Use of imprint buff skills</v>
      </c>
    </row>
    <row r="176" ht="15.75" customHeight="1">
      <c r="A176" s="1">
        <v>174.0</v>
      </c>
      <c r="B176" s="2" t="s">
        <v>352</v>
      </c>
      <c r="C176" s="2" t="s">
        <v>353</v>
      </c>
      <c r="D176" s="2">
        <v>8.0</v>
      </c>
      <c r="E176" s="2" t="str">
        <f>IFERROR(__xludf.DUMMYFUNCTION("GOOGLETRANSLATE(""강타 확률 증가"",""auto"",""en"")"),"Increased probability")</f>
        <v>Increased probability</v>
      </c>
    </row>
    <row r="177" ht="15.75" customHeight="1">
      <c r="A177" s="1">
        <v>175.0</v>
      </c>
      <c r="B177" s="2" t="s">
        <v>354</v>
      </c>
      <c r="C177" s="2" t="s">
        <v>355</v>
      </c>
      <c r="D177" s="2">
        <v>21.0</v>
      </c>
      <c r="E177" s="2" t="str">
        <f>IFERROR(__xludf.DUMMYFUNCTION("GOOGLETRANSLATE(""최종대미지 퍼센트증가(물리마법구분없음)"",""auto"",""en"")"),"Increased final damage percent (no physician law)")</f>
        <v>Increased final damage percent (no physician law)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2023-07-21T23:09:31Z</dcterms:created>
  <dc:creator>openpyxl</dc:creator>
</cp:coreProperties>
</file>