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m\Downloads\Modelos Ayudante\"/>
    </mc:Choice>
  </mc:AlternateContent>
  <xr:revisionPtr revIDLastSave="0" documentId="13_ncr:1_{358BB004-D031-4C16-9C69-E181F7D8EE8F}" xr6:coauthVersionLast="47" xr6:coauthVersionMax="47" xr10:uidLastSave="{00000000-0000-0000-0000-000000000000}"/>
  <bookViews>
    <workbookView xWindow="-120" yWindow="-120" windowWidth="29040" windowHeight="15840" xr2:uid="{82943633-B444-4C5E-81ED-0E4466E478A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1" i="1" l="1"/>
  <c r="D42" i="1"/>
  <c r="B43" i="1"/>
  <c r="I55" i="1"/>
  <c r="I54" i="1"/>
  <c r="L170" i="1"/>
  <c r="K170" i="1"/>
  <c r="J170" i="1"/>
  <c r="H170" i="1"/>
  <c r="G170" i="1"/>
  <c r="C170" i="1"/>
  <c r="A170" i="1"/>
  <c r="L169" i="1"/>
  <c r="K169" i="1"/>
  <c r="H169" i="1"/>
  <c r="G169" i="1"/>
  <c r="C169" i="1"/>
  <c r="A169" i="1"/>
  <c r="K168" i="1"/>
  <c r="H168" i="1"/>
  <c r="G168" i="1"/>
  <c r="C168" i="1"/>
  <c r="A168" i="1"/>
  <c r="J167" i="1"/>
  <c r="H167" i="1"/>
  <c r="G167" i="1"/>
  <c r="C167" i="1"/>
  <c r="A167" i="1"/>
  <c r="C171" i="1" s="1"/>
  <c r="B42" i="1"/>
  <c r="B41" i="1"/>
  <c r="D41" i="1"/>
  <c r="E41" i="1"/>
  <c r="I41" i="1"/>
  <c r="E42" i="1"/>
  <c r="J42" i="1"/>
  <c r="K42" i="1"/>
  <c r="D43" i="1"/>
  <c r="E43" i="1"/>
  <c r="K43" i="1"/>
  <c r="E44" i="1"/>
  <c r="I44" i="1"/>
  <c r="J44" i="1"/>
  <c r="K44" i="1"/>
  <c r="D45" i="1"/>
  <c r="E45" i="1"/>
  <c r="I45" i="1"/>
  <c r="J45" i="1"/>
  <c r="K45" i="1"/>
  <c r="J46" i="1" l="1"/>
  <c r="D46" i="1"/>
  <c r="L46" i="1"/>
  <c r="H46" i="1"/>
  <c r="F46" i="1"/>
  <c r="E46" i="1"/>
  <c r="I46" i="1"/>
  <c r="M46" i="1"/>
  <c r="G46" i="1"/>
  <c r="K46" i="1"/>
  <c r="L171" i="1"/>
  <c r="I171" i="1"/>
  <c r="H171" i="1"/>
  <c r="G171" i="1"/>
  <c r="J171" i="1"/>
  <c r="E171" i="1"/>
  <c r="K171" i="1"/>
  <c r="F171" i="1"/>
</calcChain>
</file>

<file path=xl/sharedStrings.xml><?xml version="1.0" encoding="utf-8"?>
<sst xmlns="http://schemas.openxmlformats.org/spreadsheetml/2006/main" count="115" uniqueCount="86">
  <si>
    <t>C</t>
  </si>
  <si>
    <t>K</t>
  </si>
  <si>
    <t>B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</si>
  <si>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</si>
  <si>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</si>
  <si>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</si>
  <si>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</si>
  <si>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</si>
  <si>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</si>
  <si>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</si>
  <si>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</si>
  <si>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</si>
  <si>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X2</t>
  </si>
  <si>
    <t>X3</t>
  </si>
  <si>
    <t>X4</t>
  </si>
  <si>
    <t>X8</t>
  </si>
  <si>
    <t>X9</t>
  </si>
  <si>
    <t xml:space="preserve">Z = </t>
  </si>
  <si>
    <t>Directo</t>
  </si>
  <si>
    <t>Dual</t>
  </si>
  <si>
    <t>Y1</t>
  </si>
  <si>
    <t>Y2</t>
  </si>
  <si>
    <t>Y3</t>
  </si>
  <si>
    <t>Y6</t>
  </si>
  <si>
    <t xml:space="preserve">5X1 + </t>
  </si>
  <si>
    <t>6*X2</t>
  </si>
  <si>
    <t>&lt;=</t>
  </si>
  <si>
    <t>4*X3 +</t>
  </si>
  <si>
    <t>4*X4</t>
  </si>
  <si>
    <t>1,6*X1 +</t>
  </si>
  <si>
    <t>1,2*X4</t>
  </si>
  <si>
    <t>1,8*X2 +</t>
  </si>
  <si>
    <t>1,8*X3</t>
  </si>
  <si>
    <t>X2   +</t>
  </si>
  <si>
    <t>&gt;=</t>
  </si>
  <si>
    <t>Z = 10*X1 + 15*X2 + 15*X3 + 18*X4</t>
  </si>
  <si>
    <t>Hs Maq 1</t>
  </si>
  <si>
    <t>Lana normal</t>
  </si>
  <si>
    <t>Lana mejorada</t>
  </si>
  <si>
    <t>Hs Maq 2</t>
  </si>
  <si>
    <t>Dem min</t>
  </si>
  <si>
    <t>X1: cantidad de pull A</t>
  </si>
  <si>
    <t>X2: idem B en Maq 1</t>
  </si>
  <si>
    <t>X3: idem B en Maq 2</t>
  </si>
  <si>
    <t>X4: pull C</t>
  </si>
  <si>
    <t>X6</t>
  </si>
  <si>
    <t>X7</t>
  </si>
  <si>
    <t>X5</t>
  </si>
  <si>
    <t>X5: sobr de Hs Maq1</t>
  </si>
  <si>
    <t>X6 sobr de Hs Maq2</t>
  </si>
  <si>
    <t>X7: sobr lana mejorada</t>
  </si>
  <si>
    <t>X8 sobre lana normal</t>
  </si>
  <si>
    <t>X9: cuantas pull B se hicieron por encima de la demanda mínima</t>
  </si>
  <si>
    <t>Y2 VM de las Hs Maq 2</t>
  </si>
  <si>
    <t>Y1: VM de las Hs Maq 1</t>
  </si>
  <si>
    <t>Y3: VM de la lana mejorada</t>
  </si>
  <si>
    <t>Y4 VM de lana normal</t>
  </si>
  <si>
    <t>Y5: VM de la demanda / costo de oportunidad encubierto</t>
  </si>
  <si>
    <t>VM --&gt; cuánto mejoraría el funcional si tenemos una unidad más del recurso asociado (&lt;=)</t>
  </si>
  <si>
    <t>VM --&gt; cuánto mejoraría el funcional si relajamos en una unidad el límite asociado  (&gt;=)</t>
  </si>
  <si>
    <t>Y6: costo de oportudidad de pull A</t>
  </si>
  <si>
    <t>Y7 idem</t>
  </si>
  <si>
    <t>Y8 idem</t>
  </si>
  <si>
    <t>Y9 idem</t>
  </si>
  <si>
    <t>Cto de op. --&gt; cuanto empeora el funcional si obligo a producir una unidad del producto</t>
  </si>
  <si>
    <t>VM</t>
  </si>
  <si>
    <t>Costo de op</t>
  </si>
  <si>
    <t>Reduced Cost</t>
  </si>
  <si>
    <t>Dual price</t>
  </si>
  <si>
    <t>En un problema de MAX --&gt; la solución óptima se mantinene mientras todos los Zj-Cj &gt;= 0</t>
  </si>
  <si>
    <t>C1 ≤ 16.5</t>
  </si>
  <si>
    <t>C2 ≥ 7.2</t>
  </si>
  <si>
    <t>0 ≤ C3 ≤ 18</t>
  </si>
  <si>
    <t>15 * ⅚ + 15 * (-4/3) + C4 * 4/3 - 10 ≥ 0</t>
  </si>
  <si>
    <t>C4 ≥ 13.125</t>
  </si>
  <si>
    <t xml:space="preserve">15*(-5/6) + C4 *5/6 ≥ </t>
  </si>
  <si>
    <t>C4 &gt;= 15</t>
  </si>
  <si>
    <t>En un problema de MIN --&gt; la solución óptima se mantinene mientras todos los Zj-Cj &lt;= 0</t>
  </si>
  <si>
    <t>40 ≤ b1 ≤ 100</t>
  </si>
  <si>
    <t>200/3 ≤ b2 ≤ 280/3</t>
  </si>
  <si>
    <t>16 ≤ b3 ≤ 24</t>
  </si>
  <si>
    <t>b4 ≥ 30</t>
  </si>
  <si>
    <t>b5 ≥ -50/3</t>
  </si>
  <si>
    <t>Slack</t>
  </si>
  <si>
    <t>Valor de producción</t>
  </si>
  <si>
    <t>e- C1 &gt;= 16,5 para que sea conveniente fabricar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</si>
</sst>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4" borderId="1" xfId="0" applyFill="1" applyBorder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29323</xdr:colOff>
      <xdr:row>31</xdr:row>
      <xdr:rowOff>57982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661768C-9496-46D7-9B59-B310B5746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63323" cy="5963482"/>
        </a:xfrm>
        <a:prstGeom prst="rect">
          <a:avLst/>
        </a:prstGeom>
      </xdr:spPr>
    </xdr:pic>
    <xdr:clientData/>
  </xdr:twoCellAnchor>
  <xdr:twoCellAnchor>
    <xdr:from>
      <xdr:col>0</xdr:col>
      <xdr:colOff>750094</xdr:colOff>
      <xdr:row>39</xdr:row>
      <xdr:rowOff>166689</xdr:rowOff>
    </xdr:from>
    <xdr:to>
      <xdr:col>1</xdr:col>
      <xdr:colOff>756046</xdr:colOff>
      <xdr:row>44</xdr:row>
      <xdr:rowOff>166689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1602B5EC-4FAB-4887-A484-6548A9B84847}"/>
            </a:ext>
          </a:extLst>
        </xdr:cNvPr>
        <xdr:cNvSpPr/>
      </xdr:nvSpPr>
      <xdr:spPr>
        <a:xfrm>
          <a:off x="750094" y="7596189"/>
          <a:ext cx="767952" cy="952500"/>
        </a:xfrm>
        <a:prstGeom prst="rect">
          <a:avLst/>
        </a:prstGeom>
        <a:solidFill>
          <a:srgbClr val="4472C4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10</xdr:col>
      <xdr:colOff>9525</xdr:colOff>
      <xdr:row>40</xdr:row>
      <xdr:rowOff>3573</xdr:rowOff>
    </xdr:from>
    <xdr:to>
      <xdr:col>11</xdr:col>
      <xdr:colOff>15477</xdr:colOff>
      <xdr:row>45</xdr:row>
      <xdr:rowOff>3573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948D9EE4-0365-44CF-A0C6-6814696B7611}"/>
            </a:ext>
          </a:extLst>
        </xdr:cNvPr>
        <xdr:cNvSpPr/>
      </xdr:nvSpPr>
      <xdr:spPr>
        <a:xfrm>
          <a:off x="7629525" y="7623573"/>
          <a:ext cx="767952" cy="952500"/>
        </a:xfrm>
        <a:prstGeom prst="rect">
          <a:avLst/>
        </a:prstGeom>
        <a:solidFill>
          <a:srgbClr val="4472C4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10</xdr:col>
      <xdr:colOff>497682</xdr:colOff>
      <xdr:row>49</xdr:row>
      <xdr:rowOff>39290</xdr:rowOff>
    </xdr:from>
    <xdr:to>
      <xdr:col>11</xdr:col>
      <xdr:colOff>494109</xdr:colOff>
      <xdr:row>50</xdr:row>
      <xdr:rowOff>39290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AB952091-AC51-447C-806C-AD80833D1CCE}"/>
            </a:ext>
          </a:extLst>
        </xdr:cNvPr>
        <xdr:cNvSpPr/>
      </xdr:nvSpPr>
      <xdr:spPr>
        <a:xfrm>
          <a:off x="8117682" y="9373790"/>
          <a:ext cx="758427" cy="190500"/>
        </a:xfrm>
        <a:prstGeom prst="rect">
          <a:avLst/>
        </a:prstGeom>
        <a:solidFill>
          <a:srgbClr val="FF0000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 editAs="oneCell">
    <xdr:from>
      <xdr:col>0</xdr:col>
      <xdr:colOff>0</xdr:colOff>
      <xdr:row>31</xdr:row>
      <xdr:rowOff>154782</xdr:rowOff>
    </xdr:from>
    <xdr:to>
      <xdr:col>7</xdr:col>
      <xdr:colOff>506016</xdr:colOff>
      <xdr:row>35</xdr:row>
      <xdr:rowOff>87670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F36CB12-8DDA-4A65-B89D-F7FAB939D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060282"/>
          <a:ext cx="5840016" cy="6948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7</xdr:col>
      <xdr:colOff>506016</xdr:colOff>
      <xdr:row>161</xdr:row>
      <xdr:rowOff>123388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20C35A9-4933-440B-8CDB-42357E809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099000"/>
          <a:ext cx="5840016" cy="694888"/>
        </a:xfrm>
        <a:prstGeom prst="rect">
          <a:avLst/>
        </a:prstGeom>
      </xdr:spPr>
    </xdr:pic>
    <xdr:clientData/>
  </xdr:twoCellAnchor>
  <xdr:twoCellAnchor>
    <xdr:from>
      <xdr:col>2</xdr:col>
      <xdr:colOff>269330</xdr:colOff>
      <xdr:row>174</xdr:row>
      <xdr:rowOff>145133</xdr:rowOff>
    </xdr:from>
    <xdr:to>
      <xdr:col>3</xdr:col>
      <xdr:colOff>275281</xdr:colOff>
      <xdr:row>179</xdr:row>
      <xdr:rowOff>43930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96BD5506-2C0F-47F3-B15B-B5B743B345A6}"/>
            </a:ext>
          </a:extLst>
        </xdr:cNvPr>
        <xdr:cNvSpPr/>
      </xdr:nvSpPr>
      <xdr:spPr>
        <a:xfrm>
          <a:off x="1793330" y="33292133"/>
          <a:ext cx="767951" cy="851297"/>
        </a:xfrm>
        <a:prstGeom prst="rect">
          <a:avLst/>
        </a:prstGeom>
        <a:solidFill>
          <a:srgbClr val="4472C4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495013</xdr:colOff>
      <xdr:row>175</xdr:row>
      <xdr:rowOff>167181</xdr:rowOff>
    </xdr:from>
    <xdr:to>
      <xdr:col>4</xdr:col>
      <xdr:colOff>467628</xdr:colOff>
      <xdr:row>179</xdr:row>
      <xdr:rowOff>169563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A800BAC5-1E4B-4D08-AC82-BC14BA7586E4}"/>
            </a:ext>
          </a:extLst>
        </xdr:cNvPr>
        <xdr:cNvSpPr/>
      </xdr:nvSpPr>
      <xdr:spPr>
        <a:xfrm>
          <a:off x="2781013" y="33504681"/>
          <a:ext cx="734615" cy="764382"/>
        </a:xfrm>
        <a:prstGeom prst="rect">
          <a:avLst/>
        </a:prstGeom>
        <a:solidFill>
          <a:srgbClr val="4472C4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5</xdr:col>
      <xdr:colOff>63105</xdr:colOff>
      <xdr:row>174</xdr:row>
      <xdr:rowOff>92866</xdr:rowOff>
    </xdr:from>
    <xdr:to>
      <xdr:col>6</xdr:col>
      <xdr:colOff>59532</xdr:colOff>
      <xdr:row>175</xdr:row>
      <xdr:rowOff>92866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0343E4C8-8B1C-4FD7-B34E-B7795C038F10}"/>
            </a:ext>
          </a:extLst>
        </xdr:cNvPr>
        <xdr:cNvSpPr/>
      </xdr:nvSpPr>
      <xdr:spPr>
        <a:xfrm>
          <a:off x="3873105" y="33239866"/>
          <a:ext cx="758427" cy="190500"/>
        </a:xfrm>
        <a:prstGeom prst="rect">
          <a:avLst/>
        </a:prstGeom>
        <a:solidFill>
          <a:srgbClr val="FF0000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D1D14-FC3A-4E31-9451-7E7846B2C46D}">
  <dimension ref="A15:Q183"/>
  <sheetViews>
    <sheetView tabSelected="1" topLeftCell="A157" zoomScale="145" zoomScaleNormal="145" workbookViewId="0">
      <selection activeCell="C164" sqref="C164"/>
    </sheetView>
  </sheetViews>
  <sheetFormatPr baseColWidth="10" defaultRowHeight="15" x14ac:dyDescent="0.25"/>
  <cols>
    <col min="4" max="4" width="11.42578125" customWidth="1"/>
  </cols>
  <sheetData>
    <row r="15" spans="8:15" x14ac:dyDescent="0.25">
      <c r="H15" t="s">
        <v>47</v>
      </c>
      <c r="I15" t="s">
        <v>24</v>
      </c>
      <c r="J15" t="s">
        <v>25</v>
      </c>
      <c r="M15" t="s">
        <v>26</v>
      </c>
      <c r="N15" s="5">
        <v>80</v>
      </c>
      <c r="O15" t="s">
        <v>36</v>
      </c>
    </row>
    <row r="16" spans="8:15" x14ac:dyDescent="0.25">
      <c r="H16" t="s">
        <v>45</v>
      </c>
      <c r="K16" t="s">
        <v>27</v>
      </c>
      <c r="L16" t="s">
        <v>28</v>
      </c>
      <c r="M16" t="s">
        <v>26</v>
      </c>
      <c r="N16" s="5">
        <v>80</v>
      </c>
      <c r="O16" t="s">
        <v>39</v>
      </c>
    </row>
    <row r="17" spans="8:17" x14ac:dyDescent="0.25">
      <c r="H17" t="s">
        <v>46</v>
      </c>
      <c r="I17" t="s">
        <v>29</v>
      </c>
      <c r="L17" t="s">
        <v>30</v>
      </c>
      <c r="M17" t="s">
        <v>26</v>
      </c>
      <c r="N17" s="5">
        <v>20</v>
      </c>
      <c r="O17" t="s">
        <v>38</v>
      </c>
    </row>
    <row r="18" spans="8:17" x14ac:dyDescent="0.25">
      <c r="H18" t="s">
        <v>15</v>
      </c>
      <c r="J18" t="s">
        <v>31</v>
      </c>
      <c r="K18" t="s">
        <v>32</v>
      </c>
      <c r="M18" t="s">
        <v>26</v>
      </c>
      <c r="N18" s="5">
        <v>36</v>
      </c>
      <c r="O18" t="s">
        <v>37</v>
      </c>
    </row>
    <row r="19" spans="8:17" x14ac:dyDescent="0.25">
      <c r="H19" t="s">
        <v>16</v>
      </c>
      <c r="J19" t="s">
        <v>33</v>
      </c>
      <c r="K19" t="s">
        <v>13</v>
      </c>
      <c r="M19" t="s">
        <v>34</v>
      </c>
      <c r="N19" s="5">
        <v>10</v>
      </c>
      <c r="O19" t="s">
        <v>40</v>
      </c>
    </row>
    <row r="21" spans="8:17" x14ac:dyDescent="0.25">
      <c r="I21" t="s">
        <v>35</v>
      </c>
    </row>
    <row r="24" spans="8:17" x14ac:dyDescent="0.25">
      <c r="I24" t="s">
        <v>41</v>
      </c>
      <c r="N24" t="s">
        <v>60</v>
      </c>
      <c r="Q24" t="s">
        <v>64</v>
      </c>
    </row>
    <row r="25" spans="8:17" x14ac:dyDescent="0.25">
      <c r="I25" t="s">
        <v>42</v>
      </c>
      <c r="N25" t="s">
        <v>61</v>
      </c>
    </row>
    <row r="26" spans="8:17" x14ac:dyDescent="0.25">
      <c r="I26" t="s">
        <v>43</v>
      </c>
      <c r="N26" t="s">
        <v>62</v>
      </c>
    </row>
    <row r="27" spans="8:17" x14ac:dyDescent="0.25">
      <c r="I27" t="s">
        <v>44</v>
      </c>
      <c r="N27" t="s">
        <v>63</v>
      </c>
    </row>
    <row r="28" spans="8:17" x14ac:dyDescent="0.25">
      <c r="I28" t="s">
        <v>48</v>
      </c>
      <c r="N28" t="s">
        <v>54</v>
      </c>
      <c r="Q28" t="s">
        <v>58</v>
      </c>
    </row>
    <row r="29" spans="8:17" x14ac:dyDescent="0.25">
      <c r="I29" t="s">
        <v>49</v>
      </c>
      <c r="N29" t="s">
        <v>53</v>
      </c>
    </row>
    <row r="30" spans="8:17" x14ac:dyDescent="0.25">
      <c r="I30" t="s">
        <v>50</v>
      </c>
      <c r="N30" t="s">
        <v>55</v>
      </c>
    </row>
    <row r="31" spans="8:17" x14ac:dyDescent="0.25">
      <c r="I31" t="s">
        <v>51</v>
      </c>
      <c r="N31" t="s">
        <v>56</v>
      </c>
    </row>
    <row r="32" spans="8:17" x14ac:dyDescent="0.25">
      <c r="I32" t="s">
        <v>52</v>
      </c>
      <c r="N32" t="s">
        <v>57</v>
      </c>
    </row>
    <row r="33" spans="2:17" x14ac:dyDescent="0.25">
      <c r="Q33" t="s">
        <v>59</v>
      </c>
    </row>
    <row r="38" spans="2:17" x14ac:dyDescent="0.25">
      <c r="B38" s="4" t="s">
        <v>18</v>
      </c>
    </row>
    <row r="39" spans="2:17" x14ac:dyDescent="0.25">
      <c r="B39" s="1"/>
      <c r="C39" s="1"/>
      <c r="D39" s="1"/>
      <c r="E39" s="1">
        <v>10</v>
      </c>
      <c r="F39" s="1">
        <v>15</v>
      </c>
      <c r="G39" s="1">
        <v>15</v>
      </c>
      <c r="H39" s="1">
        <v>18</v>
      </c>
      <c r="I39" s="1"/>
      <c r="J39" s="1"/>
      <c r="K39" s="1"/>
      <c r="L39" s="1"/>
      <c r="M39" s="1"/>
    </row>
    <row r="40" spans="2:17" x14ac:dyDescent="0.25">
      <c r="B40" s="1" t="s">
        <v>0</v>
      </c>
      <c r="C40" s="1" t="s">
        <v>1</v>
      </c>
      <c r="D40" s="1" t="s">
        <v>2</v>
      </c>
      <c r="E40" s="1" t="s">
        <v>3</v>
      </c>
      <c r="F40" s="1" t="s">
        <v>4</v>
      </c>
      <c r="G40" s="1" t="s">
        <v>5</v>
      </c>
      <c r="H40" s="1" t="s">
        <v>6</v>
      </c>
      <c r="I40" s="1" t="s">
        <v>7</v>
      </c>
      <c r="J40" s="1" t="s">
        <v>8</v>
      </c>
      <c r="K40" s="1" t="s">
        <v>9</v>
      </c>
      <c r="L40" s="1" t="s">
        <v>10</v>
      </c>
      <c r="M40" s="1" t="s">
        <v>11</v>
      </c>
    </row>
    <row r="41" spans="2:17" x14ac:dyDescent="0.25">
      <c r="B41" s="1">
        <f>F39</f>
        <v>15</v>
      </c>
      <c r="C41" s="1" t="s">
        <v>12</v>
      </c>
      <c r="D41" s="1">
        <f>40/3</f>
        <v>13.333333333333334</v>
      </c>
      <c r="E41" s="1">
        <f>5/6</f>
        <v>0.83333333333333337</v>
      </c>
      <c r="F41" s="1">
        <v>1</v>
      </c>
      <c r="G41" s="1">
        <v>0</v>
      </c>
      <c r="H41" s="1">
        <v>0</v>
      </c>
      <c r="I41" s="1">
        <f>1/6</f>
        <v>0.16666666666666666</v>
      </c>
      <c r="J41" s="1">
        <v>0</v>
      </c>
      <c r="K41" s="1">
        <v>0</v>
      </c>
      <c r="L41" s="1">
        <v>0</v>
      </c>
      <c r="M41" s="1">
        <v>0</v>
      </c>
    </row>
    <row r="42" spans="2:17" x14ac:dyDescent="0.25">
      <c r="B42" s="1">
        <f>G39</f>
        <v>15</v>
      </c>
      <c r="C42" s="1" t="s">
        <v>13</v>
      </c>
      <c r="D42" s="2">
        <f>10/3</f>
        <v>3.3333333333333335</v>
      </c>
      <c r="E42" s="1">
        <f>-4/3</f>
        <v>-1.3333333333333333</v>
      </c>
      <c r="F42" s="1">
        <v>0</v>
      </c>
      <c r="G42" s="1">
        <v>1</v>
      </c>
      <c r="H42" s="1">
        <v>0</v>
      </c>
      <c r="I42" s="1">
        <v>0</v>
      </c>
      <c r="J42" s="1">
        <f>1/4</f>
        <v>0.25</v>
      </c>
      <c r="K42" s="1">
        <f>-5/6</f>
        <v>-0.83333333333333337</v>
      </c>
      <c r="L42" s="1">
        <v>0</v>
      </c>
      <c r="M42" s="1">
        <v>0</v>
      </c>
    </row>
    <row r="43" spans="2:17" x14ac:dyDescent="0.25">
      <c r="B43" s="1">
        <f>H39</f>
        <v>18</v>
      </c>
      <c r="C43" s="1" t="s">
        <v>14</v>
      </c>
      <c r="D43" s="1">
        <f>50/3</f>
        <v>16.666666666666668</v>
      </c>
      <c r="E43" s="1">
        <f>4/3</f>
        <v>1.3333333333333333</v>
      </c>
      <c r="F43" s="1">
        <v>0</v>
      </c>
      <c r="G43" s="1">
        <v>0</v>
      </c>
      <c r="H43" s="1">
        <v>1</v>
      </c>
      <c r="I43" s="1">
        <v>0</v>
      </c>
      <c r="J43" s="1">
        <v>0</v>
      </c>
      <c r="K43" s="1">
        <f>5/6</f>
        <v>0.83333333333333337</v>
      </c>
      <c r="L43" s="1">
        <v>0</v>
      </c>
      <c r="M43" s="1">
        <v>0</v>
      </c>
    </row>
    <row r="44" spans="2:17" x14ac:dyDescent="0.25">
      <c r="B44" s="1"/>
      <c r="C44" s="1" t="s">
        <v>15</v>
      </c>
      <c r="D44" s="1">
        <v>6</v>
      </c>
      <c r="E44" s="1">
        <f>9/10</f>
        <v>0.9</v>
      </c>
      <c r="F44" s="1">
        <v>0</v>
      </c>
      <c r="G44" s="1">
        <v>0</v>
      </c>
      <c r="H44" s="1">
        <v>0</v>
      </c>
      <c r="I44" s="1">
        <f>-3/10</f>
        <v>-0.3</v>
      </c>
      <c r="J44" s="1">
        <f>-9/20</f>
        <v>-0.45</v>
      </c>
      <c r="K44" s="1">
        <f>3/2</f>
        <v>1.5</v>
      </c>
      <c r="L44" s="1">
        <v>1</v>
      </c>
      <c r="M44" s="1">
        <v>1</v>
      </c>
    </row>
    <row r="45" spans="2:17" x14ac:dyDescent="0.25">
      <c r="B45" s="1"/>
      <c r="C45" s="1" t="s">
        <v>16</v>
      </c>
      <c r="D45" s="2">
        <f>20/3</f>
        <v>6.666666666666667</v>
      </c>
      <c r="E45" s="1">
        <f>-1/2</f>
        <v>-0.5</v>
      </c>
      <c r="F45" s="1">
        <v>0</v>
      </c>
      <c r="G45" s="1">
        <v>0</v>
      </c>
      <c r="H45" s="1">
        <v>0</v>
      </c>
      <c r="I45" s="1">
        <f>1/6</f>
        <v>0.16666666666666666</v>
      </c>
      <c r="J45" s="1">
        <f>-1/4</f>
        <v>-0.25</v>
      </c>
      <c r="K45" s="1">
        <f>-5/6</f>
        <v>-0.83333333333333337</v>
      </c>
      <c r="L45" s="1">
        <v>0</v>
      </c>
      <c r="M45" s="1">
        <v>0</v>
      </c>
    </row>
    <row r="46" spans="2:17" x14ac:dyDescent="0.25">
      <c r="B46" s="1"/>
      <c r="C46" s="1" t="s">
        <v>17</v>
      </c>
      <c r="D46" s="3">
        <f>$B$41*D41+$B$42*D42+$B$43*D43+$B$44*D44+$B$45*D45-D39</f>
        <v>550</v>
      </c>
      <c r="E46" s="8">
        <f>$B$41*E41+$B$42*E42+$B$43*E43+$B$44*E44+$B$45*E45-E39</f>
        <v>6.5</v>
      </c>
      <c r="F46" s="8">
        <f t="shared" ref="F46:M46" si="0">$B$41*F41+$B$42*F42+$B$43*F43+$B$44*F44+$B$45*F45-F39</f>
        <v>0</v>
      </c>
      <c r="G46" s="8">
        <f t="shared" si="0"/>
        <v>0</v>
      </c>
      <c r="H46" s="8">
        <f t="shared" si="0"/>
        <v>0</v>
      </c>
      <c r="I46" s="6">
        <f t="shared" si="0"/>
        <v>2.5</v>
      </c>
      <c r="J46" s="6">
        <f t="shared" si="0"/>
        <v>3.75</v>
      </c>
      <c r="K46" s="6">
        <f t="shared" si="0"/>
        <v>2.5</v>
      </c>
      <c r="L46" s="6">
        <f t="shared" si="0"/>
        <v>0</v>
      </c>
      <c r="M46" s="6">
        <f t="shared" si="0"/>
        <v>0</v>
      </c>
    </row>
    <row r="47" spans="2:17" x14ac:dyDescent="0.25">
      <c r="E47" s="9" t="s">
        <v>66</v>
      </c>
      <c r="F47" s="9"/>
      <c r="G47" s="9"/>
      <c r="H47" s="9"/>
      <c r="I47" s="7" t="s">
        <v>65</v>
      </c>
      <c r="J47" s="7"/>
      <c r="K47" s="7"/>
      <c r="L47" s="7"/>
      <c r="M47" s="7"/>
    </row>
    <row r="48" spans="2:17" x14ac:dyDescent="0.25">
      <c r="E48" t="s">
        <v>67</v>
      </c>
      <c r="I48" t="s">
        <v>68</v>
      </c>
    </row>
    <row r="50" spans="2:9" x14ac:dyDescent="0.25">
      <c r="B50" t="s">
        <v>69</v>
      </c>
    </row>
    <row r="52" spans="2:9" x14ac:dyDescent="0.25">
      <c r="B52" t="s">
        <v>70</v>
      </c>
      <c r="F52" t="s">
        <v>73</v>
      </c>
      <c r="I52" t="s">
        <v>74</v>
      </c>
    </row>
    <row r="53" spans="2:9" x14ac:dyDescent="0.25">
      <c r="B53" t="s">
        <v>71</v>
      </c>
      <c r="F53" t="s">
        <v>75</v>
      </c>
      <c r="I53" t="s">
        <v>76</v>
      </c>
    </row>
    <row r="54" spans="2:9" x14ac:dyDescent="0.25">
      <c r="B54" t="s">
        <v>72</v>
      </c>
      <c r="I54">
        <f>-5/6*15</f>
        <v>-12.5</v>
      </c>
    </row>
    <row r="55" spans="2:9" x14ac:dyDescent="0.25">
      <c r="B55" t="s">
        <v>76</v>
      </c>
      <c r="I55">
        <f>12.5*6/5</f>
        <v>15</v>
      </c>
    </row>
    <row r="57" spans="2:9" x14ac:dyDescent="0.25">
      <c r="B57" t="s">
        <v>85</v>
      </c>
    </row>
    <row r="164" spans="1:12" x14ac:dyDescent="0.25">
      <c r="A164" s="4" t="s">
        <v>19</v>
      </c>
    </row>
    <row r="165" spans="1:12" x14ac:dyDescent="0.25">
      <c r="A165" s="1"/>
      <c r="B165" s="1"/>
      <c r="C165" s="1"/>
      <c r="D165" s="1">
        <v>80</v>
      </c>
      <c r="E165" s="1">
        <v>80</v>
      </c>
      <c r="F165" s="1">
        <v>20</v>
      </c>
      <c r="G165" s="1">
        <v>36</v>
      </c>
      <c r="H165" s="1">
        <v>-10</v>
      </c>
      <c r="I165" s="1"/>
      <c r="J165" s="1"/>
      <c r="K165" s="1"/>
      <c r="L165" s="1"/>
    </row>
    <row r="166" spans="1:12" x14ac:dyDescent="0.25">
      <c r="A166" s="1" t="s">
        <v>0</v>
      </c>
      <c r="B166" s="1" t="s">
        <v>1</v>
      </c>
      <c r="C166" s="1" t="s">
        <v>2</v>
      </c>
      <c r="D166" s="1" t="s">
        <v>3</v>
      </c>
      <c r="E166" s="1" t="s">
        <v>4</v>
      </c>
      <c r="F166" s="1" t="s">
        <v>5</v>
      </c>
      <c r="G166" s="1" t="s">
        <v>6</v>
      </c>
      <c r="H166" s="1" t="s">
        <v>7</v>
      </c>
      <c r="I166" s="1" t="s">
        <v>8</v>
      </c>
      <c r="J166" s="1" t="s">
        <v>9</v>
      </c>
      <c r="K166" s="1" t="s">
        <v>10</v>
      </c>
      <c r="L166" s="1" t="s">
        <v>11</v>
      </c>
    </row>
    <row r="167" spans="1:12" x14ac:dyDescent="0.25">
      <c r="A167" s="1">
        <f>D165</f>
        <v>80</v>
      </c>
      <c r="B167" s="1" t="s">
        <v>20</v>
      </c>
      <c r="C167" s="1">
        <f>5/2</f>
        <v>2.5</v>
      </c>
      <c r="D167" s="1">
        <v>1</v>
      </c>
      <c r="E167" s="1">
        <v>0</v>
      </c>
      <c r="F167" s="1">
        <v>0</v>
      </c>
      <c r="G167" s="1">
        <f>3/10</f>
        <v>0.3</v>
      </c>
      <c r="H167" s="1">
        <f>-1/6</f>
        <v>-0.16666666666666666</v>
      </c>
      <c r="I167" s="1">
        <v>0</v>
      </c>
      <c r="J167" s="1">
        <f>-1/6</f>
        <v>-0.16666666666666666</v>
      </c>
      <c r="K167" s="1">
        <v>0</v>
      </c>
      <c r="L167" s="1">
        <v>0</v>
      </c>
    </row>
    <row r="168" spans="1:12" x14ac:dyDescent="0.25">
      <c r="A168" s="1">
        <f>E165</f>
        <v>80</v>
      </c>
      <c r="B168" s="1" t="s">
        <v>21</v>
      </c>
      <c r="C168" s="2">
        <f>15/4</f>
        <v>3.75</v>
      </c>
      <c r="D168" s="1">
        <v>0</v>
      </c>
      <c r="E168" s="1">
        <v>1</v>
      </c>
      <c r="F168" s="1">
        <v>0</v>
      </c>
      <c r="G168" s="1">
        <f>9/20</f>
        <v>0.45</v>
      </c>
      <c r="H168" s="1">
        <f>-1/4</f>
        <v>-0.25</v>
      </c>
      <c r="I168" s="1">
        <v>0</v>
      </c>
      <c r="J168" s="1">
        <v>0</v>
      </c>
      <c r="K168" s="1">
        <f>-1/4</f>
        <v>-0.25</v>
      </c>
      <c r="L168" s="1">
        <v>0</v>
      </c>
    </row>
    <row r="169" spans="1:12" x14ac:dyDescent="0.25">
      <c r="A169" s="1">
        <f>F165</f>
        <v>20</v>
      </c>
      <c r="B169" s="1" t="s">
        <v>22</v>
      </c>
      <c r="C169" s="1">
        <f>5/2</f>
        <v>2.5</v>
      </c>
      <c r="D169" s="1">
        <v>0</v>
      </c>
      <c r="E169" s="1">
        <v>0</v>
      </c>
      <c r="F169" s="1">
        <v>1</v>
      </c>
      <c r="G169" s="1">
        <f>-3/2</f>
        <v>-1.5</v>
      </c>
      <c r="H169" s="1">
        <f>5/6</f>
        <v>0.83333333333333337</v>
      </c>
      <c r="I169" s="1">
        <v>0</v>
      </c>
      <c r="J169" s="1">
        <v>0</v>
      </c>
      <c r="K169" s="1">
        <f>5/6</f>
        <v>0.83333333333333337</v>
      </c>
      <c r="L169" s="1">
        <f>-5/6</f>
        <v>-0.83333333333333337</v>
      </c>
    </row>
    <row r="170" spans="1:12" x14ac:dyDescent="0.25">
      <c r="A170" s="1">
        <f>I165</f>
        <v>0</v>
      </c>
      <c r="B170" s="1" t="s">
        <v>23</v>
      </c>
      <c r="C170" s="1">
        <f>13/2</f>
        <v>6.5</v>
      </c>
      <c r="D170" s="1">
        <v>0</v>
      </c>
      <c r="E170" s="1">
        <v>0</v>
      </c>
      <c r="F170" s="1">
        <v>0</v>
      </c>
      <c r="G170" s="1">
        <f>-9/10</f>
        <v>-0.9</v>
      </c>
      <c r="H170" s="1">
        <f>1/2</f>
        <v>0.5</v>
      </c>
      <c r="I170" s="1">
        <v>1</v>
      </c>
      <c r="J170" s="1">
        <f>-5/6</f>
        <v>-0.83333333333333337</v>
      </c>
      <c r="K170" s="1">
        <f>4/3</f>
        <v>1.3333333333333333</v>
      </c>
      <c r="L170" s="1">
        <f>-4/3</f>
        <v>-1.3333333333333333</v>
      </c>
    </row>
    <row r="171" spans="1:12" x14ac:dyDescent="0.25">
      <c r="A171" s="1"/>
      <c r="B171" s="1" t="s">
        <v>17</v>
      </c>
      <c r="C171" s="1">
        <f>$A$167*C167+$A$168*C168+$A$169*C169+$A$170*C170</f>
        <v>550</v>
      </c>
      <c r="D171" s="10">
        <f>$A$167*D167+$A$168*D168+$A$169*D169+$A$170*D170-D165</f>
        <v>0</v>
      </c>
      <c r="E171" s="10">
        <f t="shared" ref="E171:L171" si="1">$A$167*E167+$A$168*E168+$A$169*E169+$A$170*E170-E165</f>
        <v>0</v>
      </c>
      <c r="F171" s="10">
        <f t="shared" si="1"/>
        <v>0</v>
      </c>
      <c r="G171" s="10">
        <f t="shared" si="1"/>
        <v>-6</v>
      </c>
      <c r="H171" s="10">
        <f>$A$167*H167+$A$168*H168+$A$169*H169+$A$170*H170-H165</f>
        <v>-6.6666666666666607</v>
      </c>
      <c r="I171" s="8">
        <f t="shared" si="1"/>
        <v>0</v>
      </c>
      <c r="J171" s="8">
        <f t="shared" si="1"/>
        <v>-13.333333333333332</v>
      </c>
      <c r="K171" s="8">
        <f t="shared" si="1"/>
        <v>-3.3333333333333321</v>
      </c>
      <c r="L171" s="8">
        <f t="shared" si="1"/>
        <v>-16.666666666666668</v>
      </c>
    </row>
    <row r="172" spans="1:12" x14ac:dyDescent="0.25">
      <c r="D172" s="11" t="s">
        <v>83</v>
      </c>
      <c r="E172" s="11"/>
      <c r="F172" s="11"/>
      <c r="G172" s="11"/>
      <c r="H172" s="11"/>
      <c r="I172" s="9" t="s">
        <v>84</v>
      </c>
      <c r="J172" s="9"/>
      <c r="K172" s="9"/>
      <c r="L172" s="9"/>
    </row>
    <row r="173" spans="1:12" x14ac:dyDescent="0.25">
      <c r="A173" t="s">
        <v>77</v>
      </c>
    </row>
    <row r="175" spans="1:12" x14ac:dyDescent="0.25">
      <c r="H175" t="s">
        <v>60</v>
      </c>
    </row>
    <row r="176" spans="1:12" x14ac:dyDescent="0.25">
      <c r="H176" t="s">
        <v>61</v>
      </c>
    </row>
    <row r="177" spans="1:8" x14ac:dyDescent="0.25">
      <c r="A177" t="s">
        <v>78</v>
      </c>
      <c r="H177" t="s">
        <v>62</v>
      </c>
    </row>
    <row r="178" spans="1:8" x14ac:dyDescent="0.25">
      <c r="A178" t="s">
        <v>79</v>
      </c>
      <c r="H178" t="s">
        <v>63</v>
      </c>
    </row>
    <row r="179" spans="1:8" x14ac:dyDescent="0.25">
      <c r="A179" t="s">
        <v>80</v>
      </c>
      <c r="H179" t="s">
        <v>54</v>
      </c>
    </row>
    <row r="180" spans="1:8" x14ac:dyDescent="0.25">
      <c r="A180" t="s">
        <v>81</v>
      </c>
      <c r="H180" t="s">
        <v>53</v>
      </c>
    </row>
    <row r="181" spans="1:8" x14ac:dyDescent="0.25">
      <c r="A181" t="s">
        <v>82</v>
      </c>
      <c r="H181" t="s">
        <v>55</v>
      </c>
    </row>
    <row r="182" spans="1:8" x14ac:dyDescent="0.25">
      <c r="H182" t="s">
        <v>56</v>
      </c>
    </row>
    <row r="183" spans="1:8" x14ac:dyDescent="0.25">
      <c r="H183" t="s">
        <v>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 Fernandez Caeiro</dc:creator>
  <cp:lastModifiedBy>Juan Manuel Fernandez Caeiro</cp:lastModifiedBy>
  <dcterms:created xsi:type="dcterms:W3CDTF">2021-06-28T22:12:44Z</dcterms:created>
  <dcterms:modified xsi:type="dcterms:W3CDTF">2021-06-29T00:47:59Z</dcterms:modified>
</cp:coreProperties>
</file>