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2"/>
  </bookViews>
  <sheets>
    <sheet name="PP" sheetId="6" r:id="rId1"/>
    <sheet name="FDM - Individual" sheetId="4" r:id="rId2"/>
    <sheet name="FDM - Média e Incerteza" sheetId="5" r:id="rId3"/>
    <sheet name="SLS" sheetId="7" r:id="rId4"/>
    <sheet name="Geral" sheetId="9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AO3" i="5"/>
  <c r="AP3"/>
  <c r="AQ3"/>
  <c r="AR3"/>
  <c r="AS3"/>
  <c r="AT3"/>
  <c r="AP4"/>
  <c r="AQ4"/>
  <c r="AR4"/>
  <c r="AS4"/>
  <c r="AT4"/>
  <c r="AO4"/>
  <c r="AU3"/>
  <c r="AP10"/>
  <c r="AQ10"/>
  <c r="AR10"/>
  <c r="AS10"/>
  <c r="AT10"/>
  <c r="AP11"/>
  <c r="AQ11"/>
  <c r="AR11"/>
  <c r="AS11"/>
  <c r="AT11"/>
  <c r="AO11"/>
  <c r="AO12" s="1"/>
  <c r="AO14" s="1"/>
  <c r="AO10"/>
  <c r="AU10"/>
  <c r="AT15"/>
  <c r="AS15"/>
  <c r="AR15"/>
  <c r="AQ15"/>
  <c r="AP15"/>
  <c r="AO15"/>
  <c r="AT13"/>
  <c r="AS13"/>
  <c r="AR13"/>
  <c r="AQ13"/>
  <c r="AP13"/>
  <c r="AO13"/>
  <c r="AT12"/>
  <c r="AT14" s="1"/>
  <c r="AS12"/>
  <c r="AS14" s="1"/>
  <c r="AR12"/>
  <c r="AR14" s="1"/>
  <c r="AQ12"/>
  <c r="AQ14" s="1"/>
  <c r="AP12"/>
  <c r="AP14" s="1"/>
  <c r="AT8"/>
  <c r="AS8"/>
  <c r="AR8"/>
  <c r="AQ8"/>
  <c r="AP8"/>
  <c r="AO8"/>
  <c r="AT6"/>
  <c r="AS6"/>
  <c r="AR6"/>
  <c r="AQ6"/>
  <c r="AP6"/>
  <c r="AO6"/>
  <c r="AT5"/>
  <c r="AT7" s="1"/>
  <c r="AS5"/>
  <c r="AS7" s="1"/>
  <c r="AR5"/>
  <c r="AR7" s="1"/>
  <c r="AQ5"/>
  <c r="AQ7" s="1"/>
  <c r="AP5"/>
  <c r="AP7" s="1"/>
  <c r="AO5"/>
  <c r="AO7" s="1"/>
  <c r="AU6" s="1"/>
  <c r="AU7" s="1"/>
  <c r="AT18"/>
  <c r="AS18"/>
  <c r="AR18"/>
  <c r="AQ18"/>
  <c r="AP18"/>
  <c r="AS12" i="4"/>
  <c r="AR12"/>
  <c r="AQ12"/>
  <c r="AP12"/>
  <c r="AO12"/>
  <c r="AN12"/>
  <c r="AS11"/>
  <c r="AR11"/>
  <c r="AQ11"/>
  <c r="AP11"/>
  <c r="AO11"/>
  <c r="AN11"/>
  <c r="AS7"/>
  <c r="AR7"/>
  <c r="AQ7"/>
  <c r="AP7"/>
  <c r="AO7"/>
  <c r="AN7"/>
  <c r="AS6"/>
  <c r="AR6"/>
  <c r="AQ6"/>
  <c r="AP6"/>
  <c r="AO6"/>
  <c r="AN6"/>
  <c r="AU13" i="5" l="1"/>
  <c r="AO18"/>
  <c r="AU14"/>
  <c r="AU15" s="1"/>
  <c r="AU16" s="1"/>
  <c r="AU8"/>
  <c r="AU9" s="1"/>
  <c r="AP19"/>
  <c r="AP20" s="1"/>
  <c r="AP21" s="1"/>
  <c r="AR19"/>
  <c r="AR20" s="1"/>
  <c r="AR21" s="1"/>
  <c r="AT19"/>
  <c r="AT20" s="1"/>
  <c r="AT21" s="1"/>
  <c r="AP9"/>
  <c r="AR9"/>
  <c r="AT9"/>
  <c r="AP16"/>
  <c r="AR16"/>
  <c r="AT16"/>
  <c r="AO19"/>
  <c r="AO20" s="1"/>
  <c r="AO21" s="1"/>
  <c r="AQ19"/>
  <c r="AQ20" s="1"/>
  <c r="AQ21" s="1"/>
  <c r="AS19"/>
  <c r="AS20" s="1"/>
  <c r="AS21" s="1"/>
  <c r="AO9"/>
  <c r="AQ9"/>
  <c r="AS9"/>
  <c r="AO16"/>
  <c r="AQ16"/>
  <c r="AS16"/>
  <c r="AP17"/>
  <c r="AR17"/>
  <c r="AT17"/>
  <c r="AO17"/>
  <c r="AQ17"/>
  <c r="AS17"/>
  <c r="P23" i="7" l="1"/>
  <c r="P20"/>
  <c r="P19"/>
  <c r="P21" s="1"/>
  <c r="P16"/>
  <c r="P13"/>
  <c r="P10"/>
  <c r="P9"/>
  <c r="P11" s="1"/>
  <c r="P6"/>
  <c r="I23"/>
  <c r="I20"/>
  <c r="I19"/>
  <c r="I21" s="1"/>
  <c r="I16"/>
  <c r="I13"/>
  <c r="I10"/>
  <c r="I9"/>
  <c r="I11" s="1"/>
  <c r="I6"/>
  <c r="W23"/>
  <c r="W20"/>
  <c r="W19"/>
  <c r="W21" s="1"/>
  <c r="W16"/>
  <c r="W13"/>
  <c r="W10"/>
  <c r="W9"/>
  <c r="W11" s="1"/>
  <c r="W6"/>
  <c r="AD23"/>
  <c r="AD20"/>
  <c r="AD19"/>
  <c r="AD21" s="1"/>
  <c r="AD16"/>
  <c r="AD13"/>
  <c r="AD10"/>
  <c r="AD9"/>
  <c r="AD11" s="1"/>
  <c r="AD6"/>
  <c r="AK23"/>
  <c r="AK20"/>
  <c r="AK19"/>
  <c r="AK21" s="1"/>
  <c r="AK16"/>
  <c r="AK13"/>
  <c r="AK10"/>
  <c r="AK9"/>
  <c r="AK11" s="1"/>
  <c r="AK6"/>
  <c r="AR23"/>
  <c r="AR20"/>
  <c r="AR19"/>
  <c r="AR21" s="1"/>
  <c r="AR16"/>
  <c r="AR13"/>
  <c r="AR10"/>
  <c r="AR9"/>
  <c r="AR11" s="1"/>
  <c r="AR6"/>
  <c r="AY19"/>
  <c r="AY23"/>
  <c r="AY20"/>
  <c r="AY16"/>
  <c r="AY13"/>
  <c r="AY10"/>
  <c r="AY6"/>
  <c r="AX21"/>
  <c r="AW21"/>
  <c r="AV21"/>
  <c r="AU21"/>
  <c r="AT21"/>
  <c r="AX19"/>
  <c r="AW19"/>
  <c r="AV19"/>
  <c r="AU19"/>
  <c r="AT19"/>
  <c r="AW18"/>
  <c r="AW20" s="1"/>
  <c r="AU18"/>
  <c r="AU20" s="1"/>
  <c r="AX17"/>
  <c r="AX18" s="1"/>
  <c r="AX20" s="1"/>
  <c r="AW17"/>
  <c r="AV17"/>
  <c r="AV18" s="1"/>
  <c r="AV20" s="1"/>
  <c r="AU17"/>
  <c r="AT17"/>
  <c r="AT18" s="1"/>
  <c r="AT20" s="1"/>
  <c r="AX16"/>
  <c r="AW16"/>
  <c r="AV16"/>
  <c r="AU16"/>
  <c r="AT16"/>
  <c r="AX11"/>
  <c r="AW11"/>
  <c r="AV11"/>
  <c r="AV12" s="1"/>
  <c r="AU11"/>
  <c r="AT11"/>
  <c r="AX9"/>
  <c r="AW9"/>
  <c r="AV9"/>
  <c r="AU9"/>
  <c r="AT9"/>
  <c r="AX8"/>
  <c r="AX10" s="1"/>
  <c r="AV8"/>
  <c r="AV10" s="1"/>
  <c r="AT8"/>
  <c r="AT10" s="1"/>
  <c r="AX7"/>
  <c r="AW7"/>
  <c r="AW8" s="1"/>
  <c r="AW10" s="1"/>
  <c r="AV7"/>
  <c r="AU7"/>
  <c r="AU8" s="1"/>
  <c r="AU10" s="1"/>
  <c r="AT7"/>
  <c r="AX6"/>
  <c r="AX24" s="1"/>
  <c r="AW6"/>
  <c r="AW23" s="1"/>
  <c r="AV6"/>
  <c r="AV24" s="1"/>
  <c r="AU6"/>
  <c r="AU23" s="1"/>
  <c r="AT6"/>
  <c r="AT24" s="1"/>
  <c r="H9" i="9"/>
  <c r="H8"/>
  <c r="H7"/>
  <c r="H6"/>
  <c r="H5"/>
  <c r="H4"/>
  <c r="H3"/>
  <c r="E4"/>
  <c r="E5"/>
  <c r="E6"/>
  <c r="E7"/>
  <c r="E8"/>
  <c r="E9"/>
  <c r="E3"/>
  <c r="P12" i="7" l="1"/>
  <c r="P22"/>
  <c r="I12"/>
  <c r="I22"/>
  <c r="W12"/>
  <c r="W22"/>
  <c r="AD12"/>
  <c r="AD22"/>
  <c r="AK12"/>
  <c r="AK22"/>
  <c r="AR12"/>
  <c r="AR22"/>
  <c r="AY9"/>
  <c r="AY11" s="1"/>
  <c r="AY12" s="1"/>
  <c r="AY21"/>
  <c r="AY22" s="1"/>
  <c r="AV25"/>
  <c r="AV26" s="1"/>
  <c r="AV27" s="1"/>
  <c r="AX25"/>
  <c r="AX26" s="1"/>
  <c r="AX27" s="1"/>
  <c r="AT12"/>
  <c r="AX12"/>
  <c r="AT22"/>
  <c r="AV22"/>
  <c r="AX22"/>
  <c r="AT27"/>
  <c r="AT25"/>
  <c r="AT26" s="1"/>
  <c r="AU12"/>
  <c r="AW12"/>
  <c r="AU22"/>
  <c r="AW22"/>
  <c r="AT23"/>
  <c r="AV23"/>
  <c r="AX23"/>
  <c r="AU24"/>
  <c r="AW24"/>
  <c r="G3" i="9"/>
  <c r="F3"/>
  <c r="H21" i="6"/>
  <c r="G21"/>
  <c r="F21"/>
  <c r="E21"/>
  <c r="D21"/>
  <c r="H19"/>
  <c r="G19"/>
  <c r="F19"/>
  <c r="E19"/>
  <c r="D19"/>
  <c r="H17"/>
  <c r="H18" s="1"/>
  <c r="H20" s="1"/>
  <c r="G17"/>
  <c r="G18" s="1"/>
  <c r="G20" s="1"/>
  <c r="F17"/>
  <c r="F18" s="1"/>
  <c r="F20" s="1"/>
  <c r="E17"/>
  <c r="E18" s="1"/>
  <c r="E20" s="1"/>
  <c r="D17"/>
  <c r="D18" s="1"/>
  <c r="D20" s="1"/>
  <c r="H16"/>
  <c r="G16"/>
  <c r="F16"/>
  <c r="E16"/>
  <c r="D16"/>
  <c r="I16" s="1"/>
  <c r="AW25" i="7" l="1"/>
  <c r="AW26" s="1"/>
  <c r="AW27" s="1"/>
  <c r="AU25"/>
  <c r="AU26" s="1"/>
  <c r="AU27" s="1"/>
  <c r="I19" i="6"/>
  <c r="I20" s="1"/>
  <c r="I21" s="1"/>
  <c r="I22" s="1"/>
  <c r="D22"/>
  <c r="F22"/>
  <c r="H22"/>
  <c r="E22"/>
  <c r="G22"/>
  <c r="C3" i="9" l="1"/>
  <c r="I9" i="6"/>
  <c r="I6"/>
  <c r="E7"/>
  <c r="F7"/>
  <c r="G7"/>
  <c r="H7"/>
  <c r="D7"/>
  <c r="H11"/>
  <c r="G11"/>
  <c r="F11"/>
  <c r="E11"/>
  <c r="D11"/>
  <c r="H9"/>
  <c r="G9"/>
  <c r="F9"/>
  <c r="E9"/>
  <c r="D9"/>
  <c r="H8"/>
  <c r="H10" s="1"/>
  <c r="G8"/>
  <c r="G10" s="1"/>
  <c r="G12" s="1"/>
  <c r="F8"/>
  <c r="F10" s="1"/>
  <c r="E8"/>
  <c r="E10" s="1"/>
  <c r="E12" s="1"/>
  <c r="D8"/>
  <c r="D10" s="1"/>
  <c r="G15" i="9"/>
  <c r="F15"/>
  <c r="D15"/>
  <c r="C15"/>
  <c r="G14"/>
  <c r="F14"/>
  <c r="D14"/>
  <c r="C14"/>
  <c r="G13"/>
  <c r="F13"/>
  <c r="D13"/>
  <c r="C13"/>
  <c r="G12"/>
  <c r="F12"/>
  <c r="D12"/>
  <c r="C12"/>
  <c r="C11"/>
  <c r="G11"/>
  <c r="F11"/>
  <c r="D11"/>
  <c r="G10"/>
  <c r="F10"/>
  <c r="D10"/>
  <c r="C10"/>
  <c r="G9"/>
  <c r="F9"/>
  <c r="D9"/>
  <c r="C9"/>
  <c r="G8"/>
  <c r="F8"/>
  <c r="D8"/>
  <c r="C8"/>
  <c r="G7"/>
  <c r="F7"/>
  <c r="D7"/>
  <c r="C7"/>
  <c r="G6"/>
  <c r="F6"/>
  <c r="D6"/>
  <c r="C6"/>
  <c r="C5"/>
  <c r="G5"/>
  <c r="F5"/>
  <c r="D5"/>
  <c r="G4"/>
  <c r="F4"/>
  <c r="D4"/>
  <c r="C4"/>
  <c r="AN14" i="5"/>
  <c r="AN15" s="1"/>
  <c r="AN16" s="1"/>
  <c r="AN13"/>
  <c r="AN10"/>
  <c r="AN6"/>
  <c r="AN3"/>
  <c r="AH13"/>
  <c r="AH10"/>
  <c r="AH7"/>
  <c r="AH8" s="1"/>
  <c r="AH9" s="1"/>
  <c r="AH6"/>
  <c r="AH3"/>
  <c r="AB13"/>
  <c r="AB10"/>
  <c r="AB6"/>
  <c r="AB3"/>
  <c r="V14"/>
  <c r="V15" s="1"/>
  <c r="V16" s="1"/>
  <c r="V13"/>
  <c r="V10"/>
  <c r="V6"/>
  <c r="V3"/>
  <c r="P13"/>
  <c r="P10"/>
  <c r="P7"/>
  <c r="P8" s="1"/>
  <c r="P9" s="1"/>
  <c r="P6"/>
  <c r="P3"/>
  <c r="I13"/>
  <c r="I10"/>
  <c r="AM8"/>
  <c r="AL8"/>
  <c r="AK8"/>
  <c r="AJ8"/>
  <c r="AI8"/>
  <c r="AM15"/>
  <c r="AL15"/>
  <c r="AK15"/>
  <c r="AJ15"/>
  <c r="AI15"/>
  <c r="AG15"/>
  <c r="AF15"/>
  <c r="AE15"/>
  <c r="AD15"/>
  <c r="AC15"/>
  <c r="AG8"/>
  <c r="AF8"/>
  <c r="AE8"/>
  <c r="AD8"/>
  <c r="AC8"/>
  <c r="AA15"/>
  <c r="Z15"/>
  <c r="Y15"/>
  <c r="X15"/>
  <c r="W15"/>
  <c r="AA8"/>
  <c r="Z8"/>
  <c r="Y8"/>
  <c r="X8"/>
  <c r="W8"/>
  <c r="U15"/>
  <c r="T15"/>
  <c r="S15"/>
  <c r="R15"/>
  <c r="Q15"/>
  <c r="O15"/>
  <c r="N15"/>
  <c r="M15"/>
  <c r="L15"/>
  <c r="K15"/>
  <c r="H15"/>
  <c r="G15"/>
  <c r="F15"/>
  <c r="E15"/>
  <c r="D15"/>
  <c r="U8"/>
  <c r="T8"/>
  <c r="S8"/>
  <c r="R8"/>
  <c r="Q8"/>
  <c r="O8"/>
  <c r="N8"/>
  <c r="M8"/>
  <c r="L8"/>
  <c r="K8"/>
  <c r="E8"/>
  <c r="F8"/>
  <c r="G8"/>
  <c r="H8"/>
  <c r="D8"/>
  <c r="AQ21" i="7"/>
  <c r="AP21"/>
  <c r="AO21"/>
  <c r="AN21"/>
  <c r="AM21"/>
  <c r="AJ21"/>
  <c r="AI21"/>
  <c r="AH21"/>
  <c r="AG21"/>
  <c r="AF21"/>
  <c r="AC21"/>
  <c r="AB21"/>
  <c r="AA21"/>
  <c r="Z21"/>
  <c r="Y21"/>
  <c r="V21"/>
  <c r="U21"/>
  <c r="T21"/>
  <c r="S21"/>
  <c r="R21"/>
  <c r="O21"/>
  <c r="N21"/>
  <c r="M21"/>
  <c r="L21"/>
  <c r="K21"/>
  <c r="H21"/>
  <c r="G21"/>
  <c r="F21"/>
  <c r="E21"/>
  <c r="D21"/>
  <c r="AQ19"/>
  <c r="AP19"/>
  <c r="AO19"/>
  <c r="AN19"/>
  <c r="AM19"/>
  <c r="AJ19"/>
  <c r="AI19"/>
  <c r="AH19"/>
  <c r="AG19"/>
  <c r="AF19"/>
  <c r="AC19"/>
  <c r="AB19"/>
  <c r="AA19"/>
  <c r="Z19"/>
  <c r="Y19"/>
  <c r="V19"/>
  <c r="U19"/>
  <c r="T19"/>
  <c r="S19"/>
  <c r="R19"/>
  <c r="O19"/>
  <c r="N19"/>
  <c r="M19"/>
  <c r="L19"/>
  <c r="K19"/>
  <c r="H19"/>
  <c r="G19"/>
  <c r="F19"/>
  <c r="E19"/>
  <c r="D19"/>
  <c r="AQ17"/>
  <c r="AQ18" s="1"/>
  <c r="AQ20" s="1"/>
  <c r="AP17"/>
  <c r="AP18" s="1"/>
  <c r="AP20" s="1"/>
  <c r="AO17"/>
  <c r="AO18" s="1"/>
  <c r="AO20" s="1"/>
  <c r="AN17"/>
  <c r="AN18" s="1"/>
  <c r="AN20" s="1"/>
  <c r="AM17"/>
  <c r="AM18" s="1"/>
  <c r="AM20" s="1"/>
  <c r="AJ17"/>
  <c r="AJ18" s="1"/>
  <c r="AJ20" s="1"/>
  <c r="AI17"/>
  <c r="AI18" s="1"/>
  <c r="AI20" s="1"/>
  <c r="AH17"/>
  <c r="AH18" s="1"/>
  <c r="AH20" s="1"/>
  <c r="AG17"/>
  <c r="AG18" s="1"/>
  <c r="AG20" s="1"/>
  <c r="AF17"/>
  <c r="AF18" s="1"/>
  <c r="AF20" s="1"/>
  <c r="AC17"/>
  <c r="AC18" s="1"/>
  <c r="AC20" s="1"/>
  <c r="AB17"/>
  <c r="AB18" s="1"/>
  <c r="AB20" s="1"/>
  <c r="AA17"/>
  <c r="AA18" s="1"/>
  <c r="AA20" s="1"/>
  <c r="Z17"/>
  <c r="Z18" s="1"/>
  <c r="Z20" s="1"/>
  <c r="Y17"/>
  <c r="Y18" s="1"/>
  <c r="Y20" s="1"/>
  <c r="V17"/>
  <c r="V18" s="1"/>
  <c r="V20" s="1"/>
  <c r="U17"/>
  <c r="U18" s="1"/>
  <c r="U20" s="1"/>
  <c r="T17"/>
  <c r="T18" s="1"/>
  <c r="T20" s="1"/>
  <c r="S17"/>
  <c r="S18" s="1"/>
  <c r="S20" s="1"/>
  <c r="R17"/>
  <c r="R18" s="1"/>
  <c r="R20" s="1"/>
  <c r="O17"/>
  <c r="O18" s="1"/>
  <c r="O20" s="1"/>
  <c r="N17"/>
  <c r="N18" s="1"/>
  <c r="N20" s="1"/>
  <c r="M17"/>
  <c r="M18" s="1"/>
  <c r="M20" s="1"/>
  <c r="L17"/>
  <c r="L18" s="1"/>
  <c r="L20" s="1"/>
  <c r="K17"/>
  <c r="K18" s="1"/>
  <c r="K20" s="1"/>
  <c r="H17"/>
  <c r="H18" s="1"/>
  <c r="H20" s="1"/>
  <c r="G17"/>
  <c r="G18" s="1"/>
  <c r="G20" s="1"/>
  <c r="F17"/>
  <c r="F18" s="1"/>
  <c r="F20" s="1"/>
  <c r="E17"/>
  <c r="E18" s="1"/>
  <c r="E20" s="1"/>
  <c r="D17"/>
  <c r="D18" s="1"/>
  <c r="D20" s="1"/>
  <c r="AQ16"/>
  <c r="AP16"/>
  <c r="AO16"/>
  <c r="AN16"/>
  <c r="AM16"/>
  <c r="AJ16"/>
  <c r="AI16"/>
  <c r="AH16"/>
  <c r="AG16"/>
  <c r="AF16"/>
  <c r="AC16"/>
  <c r="AB16"/>
  <c r="AA16"/>
  <c r="Z16"/>
  <c r="Y16"/>
  <c r="V16"/>
  <c r="U16"/>
  <c r="T16"/>
  <c r="S16"/>
  <c r="R16"/>
  <c r="O16"/>
  <c r="N16"/>
  <c r="M16"/>
  <c r="L16"/>
  <c r="K16"/>
  <c r="H16"/>
  <c r="G16"/>
  <c r="F16"/>
  <c r="E16"/>
  <c r="D16"/>
  <c r="AQ11"/>
  <c r="AP11"/>
  <c r="AO11"/>
  <c r="AN11"/>
  <c r="AM11"/>
  <c r="AJ11"/>
  <c r="AI11"/>
  <c r="AH11"/>
  <c r="AG11"/>
  <c r="AF11"/>
  <c r="AC11"/>
  <c r="AB11"/>
  <c r="AA11"/>
  <c r="Z11"/>
  <c r="Y11"/>
  <c r="V11"/>
  <c r="U11"/>
  <c r="T11"/>
  <c r="S11"/>
  <c r="R11"/>
  <c r="O11"/>
  <c r="N11"/>
  <c r="M11"/>
  <c r="L11"/>
  <c r="K11"/>
  <c r="H11"/>
  <c r="G11"/>
  <c r="F11"/>
  <c r="E11"/>
  <c r="D11"/>
  <c r="AQ9"/>
  <c r="AP9"/>
  <c r="AO9"/>
  <c r="AN9"/>
  <c r="AM9"/>
  <c r="AJ9"/>
  <c r="AI9"/>
  <c r="AH9"/>
  <c r="AG9"/>
  <c r="AF9"/>
  <c r="AC9"/>
  <c r="AB9"/>
  <c r="AA9"/>
  <c r="Z9"/>
  <c r="Y9"/>
  <c r="V9"/>
  <c r="U9"/>
  <c r="T9"/>
  <c r="S9"/>
  <c r="R9"/>
  <c r="O9"/>
  <c r="N9"/>
  <c r="M9"/>
  <c r="L9"/>
  <c r="K9"/>
  <c r="H9"/>
  <c r="G9"/>
  <c r="F9"/>
  <c r="E9"/>
  <c r="D9"/>
  <c r="AQ7"/>
  <c r="AQ8" s="1"/>
  <c r="AQ10" s="1"/>
  <c r="AP7"/>
  <c r="AP8" s="1"/>
  <c r="AP10" s="1"/>
  <c r="AO7"/>
  <c r="AO8" s="1"/>
  <c r="AO10" s="1"/>
  <c r="AN7"/>
  <c r="AN8" s="1"/>
  <c r="AN10" s="1"/>
  <c r="AM7"/>
  <c r="AM8" s="1"/>
  <c r="AM10" s="1"/>
  <c r="AJ7"/>
  <c r="AJ8" s="1"/>
  <c r="AJ10" s="1"/>
  <c r="AI7"/>
  <c r="AI8" s="1"/>
  <c r="AI10" s="1"/>
  <c r="AH7"/>
  <c r="AH8" s="1"/>
  <c r="AH10" s="1"/>
  <c r="AG7"/>
  <c r="AG8" s="1"/>
  <c r="AG10" s="1"/>
  <c r="AF7"/>
  <c r="AF8" s="1"/>
  <c r="AF10" s="1"/>
  <c r="AC7"/>
  <c r="AC8" s="1"/>
  <c r="AC10" s="1"/>
  <c r="AB7"/>
  <c r="AB8" s="1"/>
  <c r="AB10" s="1"/>
  <c r="AA7"/>
  <c r="AA8" s="1"/>
  <c r="AA10" s="1"/>
  <c r="Z7"/>
  <c r="Z8" s="1"/>
  <c r="Z10" s="1"/>
  <c r="Y7"/>
  <c r="Y8" s="1"/>
  <c r="Y10" s="1"/>
  <c r="V7"/>
  <c r="V8" s="1"/>
  <c r="V10" s="1"/>
  <c r="U7"/>
  <c r="U8" s="1"/>
  <c r="U10" s="1"/>
  <c r="T7"/>
  <c r="T8" s="1"/>
  <c r="T10" s="1"/>
  <c r="S7"/>
  <c r="S8" s="1"/>
  <c r="S10" s="1"/>
  <c r="R7"/>
  <c r="R8" s="1"/>
  <c r="R10" s="1"/>
  <c r="O7"/>
  <c r="O8" s="1"/>
  <c r="O10" s="1"/>
  <c r="N7"/>
  <c r="N8" s="1"/>
  <c r="N10" s="1"/>
  <c r="M7"/>
  <c r="M8" s="1"/>
  <c r="M10" s="1"/>
  <c r="L7"/>
  <c r="L8" s="1"/>
  <c r="L10" s="1"/>
  <c r="K7"/>
  <c r="K8" s="1"/>
  <c r="K10" s="1"/>
  <c r="H7"/>
  <c r="H8" s="1"/>
  <c r="H10" s="1"/>
  <c r="G7"/>
  <c r="G8" s="1"/>
  <c r="G10" s="1"/>
  <c r="F7"/>
  <c r="F8" s="1"/>
  <c r="F10" s="1"/>
  <c r="E7"/>
  <c r="E8" s="1"/>
  <c r="E10" s="1"/>
  <c r="D7"/>
  <c r="D8" s="1"/>
  <c r="D10" s="1"/>
  <c r="AQ6"/>
  <c r="AQ24" s="1"/>
  <c r="AP6"/>
  <c r="AO6"/>
  <c r="AO24" s="1"/>
  <c r="AN6"/>
  <c r="AM6"/>
  <c r="AM24" s="1"/>
  <c r="AJ6"/>
  <c r="AI6"/>
  <c r="AI24" s="1"/>
  <c r="AH6"/>
  <c r="AG6"/>
  <c r="AG24" s="1"/>
  <c r="AF6"/>
  <c r="AC6"/>
  <c r="AC24" s="1"/>
  <c r="AB6"/>
  <c r="AA6"/>
  <c r="AA24" s="1"/>
  <c r="Z6"/>
  <c r="Y6"/>
  <c r="Y24" s="1"/>
  <c r="V6"/>
  <c r="U6"/>
  <c r="U24" s="1"/>
  <c r="T6"/>
  <c r="S6"/>
  <c r="S24" s="1"/>
  <c r="R6"/>
  <c r="O6"/>
  <c r="O24" s="1"/>
  <c r="N6"/>
  <c r="M6"/>
  <c r="M24" s="1"/>
  <c r="L6"/>
  <c r="K6"/>
  <c r="K24" s="1"/>
  <c r="H6"/>
  <c r="G6"/>
  <c r="G24" s="1"/>
  <c r="F6"/>
  <c r="E6"/>
  <c r="E24" s="1"/>
  <c r="D6"/>
  <c r="E10" i="9" l="1"/>
  <c r="H10"/>
  <c r="E12"/>
  <c r="H12"/>
  <c r="E13"/>
  <c r="H13"/>
  <c r="E14"/>
  <c r="H14"/>
  <c r="E15"/>
  <c r="H15"/>
  <c r="H11"/>
  <c r="E11"/>
  <c r="I10" i="6"/>
  <c r="I11" s="1"/>
  <c r="I12" s="1"/>
  <c r="D3" i="9" s="1"/>
  <c r="D12" i="6"/>
  <c r="F12"/>
  <c r="H12"/>
  <c r="M4" i="9"/>
  <c r="N6"/>
  <c r="K7"/>
  <c r="N8"/>
  <c r="K9"/>
  <c r="N10"/>
  <c r="L12"/>
  <c r="K13"/>
  <c r="J14"/>
  <c r="K5"/>
  <c r="K11"/>
  <c r="O8"/>
  <c r="O6"/>
  <c r="O4"/>
  <c r="P7"/>
  <c r="P5"/>
  <c r="Q7"/>
  <c r="Q5"/>
  <c r="R6"/>
  <c r="R4"/>
  <c r="S4"/>
  <c r="J8"/>
  <c r="O9"/>
  <c r="O7"/>
  <c r="O5"/>
  <c r="P8"/>
  <c r="P6"/>
  <c r="P4"/>
  <c r="Q6"/>
  <c r="Q4"/>
  <c r="R5"/>
  <c r="S5"/>
  <c r="T4"/>
  <c r="J12"/>
  <c r="J10"/>
  <c r="J6"/>
  <c r="J4"/>
  <c r="K12"/>
  <c r="K10"/>
  <c r="K8"/>
  <c r="K6"/>
  <c r="K4"/>
  <c r="L11"/>
  <c r="L9"/>
  <c r="L7"/>
  <c r="L5"/>
  <c r="M11"/>
  <c r="M9"/>
  <c r="M7"/>
  <c r="M5"/>
  <c r="N4"/>
  <c r="N9"/>
  <c r="N7"/>
  <c r="N5"/>
  <c r="J13"/>
  <c r="J11"/>
  <c r="J9"/>
  <c r="J7"/>
  <c r="J5"/>
  <c r="L10"/>
  <c r="L8"/>
  <c r="L6"/>
  <c r="L4"/>
  <c r="M10"/>
  <c r="M8"/>
  <c r="M6"/>
  <c r="AN7" i="5"/>
  <c r="AN8" s="1"/>
  <c r="AN9" s="1"/>
  <c r="AH14"/>
  <c r="AH15" s="1"/>
  <c r="AH16" s="1"/>
  <c r="AB14"/>
  <c r="AB15" s="1"/>
  <c r="AB16" s="1"/>
  <c r="AB7"/>
  <c r="AB8" s="1"/>
  <c r="AB9" s="1"/>
  <c r="V7"/>
  <c r="V8" s="1"/>
  <c r="V9" s="1"/>
  <c r="P14"/>
  <c r="P15" s="1"/>
  <c r="P16" s="1"/>
  <c r="I14"/>
  <c r="I15" s="1"/>
  <c r="I16" s="1"/>
  <c r="F12" i="7"/>
  <c r="L12"/>
  <c r="R12"/>
  <c r="V12"/>
  <c r="Z12"/>
  <c r="AF12"/>
  <c r="AH12"/>
  <c r="AJ12"/>
  <c r="AP12"/>
  <c r="D12"/>
  <c r="H12"/>
  <c r="N12"/>
  <c r="T12"/>
  <c r="AB12"/>
  <c r="AN12"/>
  <c r="F24"/>
  <c r="F23"/>
  <c r="L24"/>
  <c r="L23"/>
  <c r="R24"/>
  <c r="R23"/>
  <c r="V24"/>
  <c r="V23"/>
  <c r="AB24"/>
  <c r="AB23"/>
  <c r="AH24"/>
  <c r="AH23"/>
  <c r="AP24"/>
  <c r="AP23"/>
  <c r="E25"/>
  <c r="E26" s="1"/>
  <c r="E27" s="1"/>
  <c r="G25"/>
  <c r="G26" s="1"/>
  <c r="G27" s="1"/>
  <c r="K25"/>
  <c r="K26" s="1"/>
  <c r="K27" s="1"/>
  <c r="M25"/>
  <c r="M26" s="1"/>
  <c r="M27" s="1"/>
  <c r="O25"/>
  <c r="O26" s="1"/>
  <c r="O27" s="1"/>
  <c r="S25"/>
  <c r="S26" s="1"/>
  <c r="S27" s="1"/>
  <c r="U25"/>
  <c r="U26" s="1"/>
  <c r="U27" s="1"/>
  <c r="Y25"/>
  <c r="Y26" s="1"/>
  <c r="Y27" s="1"/>
  <c r="AA25"/>
  <c r="AA26" s="1"/>
  <c r="AA27" s="1"/>
  <c r="AC25"/>
  <c r="AC26" s="1"/>
  <c r="AC27" s="1"/>
  <c r="AG25"/>
  <c r="AG26" s="1"/>
  <c r="AG27" s="1"/>
  <c r="AI25"/>
  <c r="AI26" s="1"/>
  <c r="AI27" s="1"/>
  <c r="AM25"/>
  <c r="AM26" s="1"/>
  <c r="AM27" s="1"/>
  <c r="AO25"/>
  <c r="AO26" s="1"/>
  <c r="AO27" s="1"/>
  <c r="AQ25"/>
  <c r="AQ26" s="1"/>
  <c r="AQ27" s="1"/>
  <c r="E12"/>
  <c r="G12"/>
  <c r="K12"/>
  <c r="M12"/>
  <c r="O12"/>
  <c r="S12"/>
  <c r="U12"/>
  <c r="Y12"/>
  <c r="AA12"/>
  <c r="AC12"/>
  <c r="AG12"/>
  <c r="AI12"/>
  <c r="AM12"/>
  <c r="AO12"/>
  <c r="AQ12"/>
  <c r="E22"/>
  <c r="G22"/>
  <c r="K22"/>
  <c r="M22"/>
  <c r="O22"/>
  <c r="S22"/>
  <c r="U22"/>
  <c r="Y22"/>
  <c r="AA22"/>
  <c r="AC22"/>
  <c r="AG22"/>
  <c r="AI22"/>
  <c r="AM22"/>
  <c r="AO22"/>
  <c r="AQ22"/>
  <c r="D24"/>
  <c r="D23"/>
  <c r="H24"/>
  <c r="H23"/>
  <c r="N24"/>
  <c r="N23"/>
  <c r="T24"/>
  <c r="T23"/>
  <c r="Z24"/>
  <c r="Z23"/>
  <c r="AF24"/>
  <c r="AF23"/>
  <c r="AJ24"/>
  <c r="AJ23"/>
  <c r="AN24"/>
  <c r="AN23"/>
  <c r="D22"/>
  <c r="F22"/>
  <c r="H22"/>
  <c r="L22"/>
  <c r="N22"/>
  <c r="R22"/>
  <c r="T22"/>
  <c r="V22"/>
  <c r="Z22"/>
  <c r="AB22"/>
  <c r="AF22"/>
  <c r="AH22"/>
  <c r="AJ22"/>
  <c r="AN22"/>
  <c r="AP22"/>
  <c r="E23"/>
  <c r="G23"/>
  <c r="K23"/>
  <c r="M23"/>
  <c r="O23"/>
  <c r="S23"/>
  <c r="U23"/>
  <c r="Y23"/>
  <c r="AA23"/>
  <c r="AC23"/>
  <c r="AG23"/>
  <c r="AI23"/>
  <c r="AM23"/>
  <c r="AO23"/>
  <c r="AQ23"/>
  <c r="H6" i="6"/>
  <c r="G6"/>
  <c r="F6"/>
  <c r="E6"/>
  <c r="D6"/>
  <c r="AM13" i="5"/>
  <c r="AL13"/>
  <c r="AK13"/>
  <c r="AJ13"/>
  <c r="AI13"/>
  <c r="AG13"/>
  <c r="AF13"/>
  <c r="AE13"/>
  <c r="AD13"/>
  <c r="AC13"/>
  <c r="AA13"/>
  <c r="Z13"/>
  <c r="Y13"/>
  <c r="X13"/>
  <c r="W13"/>
  <c r="U13"/>
  <c r="T13"/>
  <c r="S13"/>
  <c r="R13"/>
  <c r="Q13"/>
  <c r="O13"/>
  <c r="N13"/>
  <c r="M13"/>
  <c r="L13"/>
  <c r="K13"/>
  <c r="H13"/>
  <c r="G13"/>
  <c r="F13"/>
  <c r="E13"/>
  <c r="D13"/>
  <c r="AM6"/>
  <c r="AL6"/>
  <c r="AK6"/>
  <c r="AJ6"/>
  <c r="AI6"/>
  <c r="AG6"/>
  <c r="AF6"/>
  <c r="AE6"/>
  <c r="AD6"/>
  <c r="AC6"/>
  <c r="AA6"/>
  <c r="Z6"/>
  <c r="Y6"/>
  <c r="X6"/>
  <c r="W6"/>
  <c r="U6"/>
  <c r="T6"/>
  <c r="S6"/>
  <c r="R6"/>
  <c r="Q6"/>
  <c r="O6"/>
  <c r="N6"/>
  <c r="M6"/>
  <c r="L6"/>
  <c r="K6"/>
  <c r="H6"/>
  <c r="G6"/>
  <c r="F6"/>
  <c r="E6"/>
  <c r="D6"/>
  <c r="AL4"/>
  <c r="AL5" s="1"/>
  <c r="AL7" s="1"/>
  <c r="AL9" s="1"/>
  <c r="AJ4"/>
  <c r="AJ5" s="1"/>
  <c r="AJ7" s="1"/>
  <c r="AJ9" s="1"/>
  <c r="AG4"/>
  <c r="AG5" s="1"/>
  <c r="AG7" s="1"/>
  <c r="AG9" s="1"/>
  <c r="AE4"/>
  <c r="AE5" s="1"/>
  <c r="AE7" s="1"/>
  <c r="AE9" s="1"/>
  <c r="AC4"/>
  <c r="AC5" s="1"/>
  <c r="AC7" s="1"/>
  <c r="AC9" s="1"/>
  <c r="Z4"/>
  <c r="Z5" s="1"/>
  <c r="Z7" s="1"/>
  <c r="Z9" s="1"/>
  <c r="X4"/>
  <c r="X5" s="1"/>
  <c r="X7" s="1"/>
  <c r="X9" s="1"/>
  <c r="U4"/>
  <c r="U5" s="1"/>
  <c r="U7" s="1"/>
  <c r="U9" s="1"/>
  <c r="S4"/>
  <c r="S5" s="1"/>
  <c r="S7" s="1"/>
  <c r="S9" s="1"/>
  <c r="Q4"/>
  <c r="Q5" s="1"/>
  <c r="Q7" s="1"/>
  <c r="Q9" s="1"/>
  <c r="N4"/>
  <c r="N5" s="1"/>
  <c r="N7" s="1"/>
  <c r="N9" s="1"/>
  <c r="L4"/>
  <c r="L5" s="1"/>
  <c r="L7" s="1"/>
  <c r="L9" s="1"/>
  <c r="H4"/>
  <c r="H5" s="1"/>
  <c r="H7" s="1"/>
  <c r="H9" s="1"/>
  <c r="F4"/>
  <c r="F5" s="1"/>
  <c r="F7" s="1"/>
  <c r="F9" s="1"/>
  <c r="D4"/>
  <c r="D5" s="1"/>
  <c r="D7" s="1"/>
  <c r="AL3"/>
  <c r="AJ3"/>
  <c r="AG3"/>
  <c r="AE3"/>
  <c r="AC3"/>
  <c r="Z3"/>
  <c r="X3"/>
  <c r="U3"/>
  <c r="S3"/>
  <c r="Q3"/>
  <c r="N3"/>
  <c r="L3"/>
  <c r="H3"/>
  <c r="F3"/>
  <c r="D3"/>
  <c r="AL12" i="4"/>
  <c r="AM11" i="5" s="1"/>
  <c r="AM12" s="1"/>
  <c r="AM14" s="1"/>
  <c r="AM16" s="1"/>
  <c r="AK12" i="4"/>
  <c r="AL11" i="5" s="1"/>
  <c r="AL12" s="1"/>
  <c r="AL14" s="1"/>
  <c r="AL16" s="1"/>
  <c r="AJ12" i="4"/>
  <c r="AK11" i="5" s="1"/>
  <c r="AK12" s="1"/>
  <c r="AK14" s="1"/>
  <c r="AK16" s="1"/>
  <c r="AI12" i="4"/>
  <c r="AJ11" i="5" s="1"/>
  <c r="AJ12" s="1"/>
  <c r="AJ14" s="1"/>
  <c r="AJ16" s="1"/>
  <c r="AH12" i="4"/>
  <c r="AI11" i="5" s="1"/>
  <c r="AI12" s="1"/>
  <c r="AI14" s="1"/>
  <c r="AI16" s="1"/>
  <c r="AF12" i="4"/>
  <c r="AG11" i="5" s="1"/>
  <c r="AG12" s="1"/>
  <c r="AG14" s="1"/>
  <c r="AG16" s="1"/>
  <c r="AE12" i="4"/>
  <c r="AF11" i="5" s="1"/>
  <c r="AF12" s="1"/>
  <c r="AF14" s="1"/>
  <c r="AF16" s="1"/>
  <c r="AD12" i="4"/>
  <c r="AE11" i="5" s="1"/>
  <c r="AE12" s="1"/>
  <c r="AE14" s="1"/>
  <c r="AE16" s="1"/>
  <c r="AC12" i="4"/>
  <c r="AD11" i="5" s="1"/>
  <c r="AD12" s="1"/>
  <c r="AD14" s="1"/>
  <c r="AD16" s="1"/>
  <c r="AB12" i="4"/>
  <c r="AC11" i="5" s="1"/>
  <c r="AC12" s="1"/>
  <c r="AC14" s="1"/>
  <c r="AC16" s="1"/>
  <c r="Z12" i="4"/>
  <c r="AA11" i="5" s="1"/>
  <c r="AA12" s="1"/>
  <c r="AA14" s="1"/>
  <c r="AA16" s="1"/>
  <c r="Y12" i="4"/>
  <c r="Z11" i="5" s="1"/>
  <c r="Z12" s="1"/>
  <c r="Z14" s="1"/>
  <c r="Z16" s="1"/>
  <c r="X12" i="4"/>
  <c r="Y11" i="5" s="1"/>
  <c r="Y12" s="1"/>
  <c r="Y14" s="1"/>
  <c r="Y16" s="1"/>
  <c r="W12" i="4"/>
  <c r="X11" i="5" s="1"/>
  <c r="X12" s="1"/>
  <c r="X14" s="1"/>
  <c r="X16" s="1"/>
  <c r="T12" i="4"/>
  <c r="U11" i="5" s="1"/>
  <c r="U12" s="1"/>
  <c r="U14" s="1"/>
  <c r="U16" s="1"/>
  <c r="S12" i="4"/>
  <c r="T11" i="5" s="1"/>
  <c r="T12" s="1"/>
  <c r="T14" s="1"/>
  <c r="T16" s="1"/>
  <c r="R12" i="4"/>
  <c r="S11" i="5" s="1"/>
  <c r="S12" s="1"/>
  <c r="S14" s="1"/>
  <c r="S16" s="1"/>
  <c r="Q12" i="4"/>
  <c r="R11" i="5" s="1"/>
  <c r="R12" s="1"/>
  <c r="R14" s="1"/>
  <c r="R16" s="1"/>
  <c r="P12" i="4"/>
  <c r="Q11" i="5" s="1"/>
  <c r="Q12" s="1"/>
  <c r="Q14" s="1"/>
  <c r="Q16" s="1"/>
  <c r="N12" i="4"/>
  <c r="O11" i="5" s="1"/>
  <c r="O12" s="1"/>
  <c r="O14" s="1"/>
  <c r="O16" s="1"/>
  <c r="M12" i="4"/>
  <c r="N11" i="5" s="1"/>
  <c r="N12" s="1"/>
  <c r="N14" s="1"/>
  <c r="N16" s="1"/>
  <c r="L12" i="4"/>
  <c r="M11" i="5" s="1"/>
  <c r="M12" s="1"/>
  <c r="M14" s="1"/>
  <c r="M16" s="1"/>
  <c r="K12" i="4"/>
  <c r="L11" i="5" s="1"/>
  <c r="L12" s="1"/>
  <c r="L14" s="1"/>
  <c r="L16" s="1"/>
  <c r="J12" i="4"/>
  <c r="K11" i="5" s="1"/>
  <c r="K12" s="1"/>
  <c r="K14" s="1"/>
  <c r="K16" s="1"/>
  <c r="H12" i="4"/>
  <c r="H11" i="5" s="1"/>
  <c r="H12" s="1"/>
  <c r="H14" s="1"/>
  <c r="H16" s="1"/>
  <c r="G12" i="4"/>
  <c r="G11" i="5" s="1"/>
  <c r="G12" s="1"/>
  <c r="G14" s="1"/>
  <c r="G16" s="1"/>
  <c r="F12" i="4"/>
  <c r="F11" i="5" s="1"/>
  <c r="F12" s="1"/>
  <c r="F14" s="1"/>
  <c r="F16" s="1"/>
  <c r="E12" i="4"/>
  <c r="E11" i="5" s="1"/>
  <c r="E12" s="1"/>
  <c r="E14" s="1"/>
  <c r="E16" s="1"/>
  <c r="D12" i="4"/>
  <c r="D11" i="5" s="1"/>
  <c r="D12" s="1"/>
  <c r="D14" s="1"/>
  <c r="D16" s="1"/>
  <c r="AL11" i="4"/>
  <c r="AM10" i="5" s="1"/>
  <c r="AK11" i="4"/>
  <c r="AL10" i="5" s="1"/>
  <c r="AJ11" i="4"/>
  <c r="AK10" i="5" s="1"/>
  <c r="AI11" i="4"/>
  <c r="AJ10" i="5" s="1"/>
  <c r="AH11" i="4"/>
  <c r="AI10" i="5" s="1"/>
  <c r="AF11" i="4"/>
  <c r="AG10" i="5" s="1"/>
  <c r="AE11" i="4"/>
  <c r="AF10" i="5" s="1"/>
  <c r="AD11" i="4"/>
  <c r="AE10" i="5" s="1"/>
  <c r="AC11" i="4"/>
  <c r="AD10" i="5" s="1"/>
  <c r="AB11" i="4"/>
  <c r="AC10" i="5" s="1"/>
  <c r="Z11" i="4"/>
  <c r="AA10" i="5" s="1"/>
  <c r="Y11" i="4"/>
  <c r="Z10" i="5" s="1"/>
  <c r="X11" i="4"/>
  <c r="Y10" i="5" s="1"/>
  <c r="W11" i="4"/>
  <c r="X10" i="5" s="1"/>
  <c r="T11" i="4"/>
  <c r="U10" i="5" s="1"/>
  <c r="S11" i="4"/>
  <c r="T10" i="5" s="1"/>
  <c r="R11" i="4"/>
  <c r="S10" i="5" s="1"/>
  <c r="Q11" i="4"/>
  <c r="R10" i="5" s="1"/>
  <c r="P11" i="4"/>
  <c r="Q10" i="5" s="1"/>
  <c r="N11" i="4"/>
  <c r="O10" i="5" s="1"/>
  <c r="M11" i="4"/>
  <c r="N10" i="5" s="1"/>
  <c r="L11" i="4"/>
  <c r="M10" i="5" s="1"/>
  <c r="K11" i="4"/>
  <c r="L10" i="5" s="1"/>
  <c r="J11" i="4"/>
  <c r="K10" i="5" s="1"/>
  <c r="H11" i="4"/>
  <c r="H10" i="5" s="1"/>
  <c r="G11" i="4"/>
  <c r="G10" i="5" s="1"/>
  <c r="F11" i="4"/>
  <c r="F10" i="5" s="1"/>
  <c r="E11" i="4"/>
  <c r="E10" i="5" s="1"/>
  <c r="D11" i="4"/>
  <c r="D10" i="5" s="1"/>
  <c r="V10" i="4"/>
  <c r="V12" s="1"/>
  <c r="W11" i="5" s="1"/>
  <c r="W12" s="1"/>
  <c r="W14" s="1"/>
  <c r="W16" s="1"/>
  <c r="AL7" i="4"/>
  <c r="AM4" i="5" s="1"/>
  <c r="AM5" s="1"/>
  <c r="AM7" s="1"/>
  <c r="AM9" s="1"/>
  <c r="AK7" i="4"/>
  <c r="AJ7"/>
  <c r="AK4" i="5" s="1"/>
  <c r="AK5" s="1"/>
  <c r="AK7" s="1"/>
  <c r="AK9" s="1"/>
  <c r="AI7" i="4"/>
  <c r="AH7"/>
  <c r="AI4" i="5" s="1"/>
  <c r="AI5" s="1"/>
  <c r="AI7" s="1"/>
  <c r="AI9" s="1"/>
  <c r="AF7" i="4"/>
  <c r="AE7"/>
  <c r="AF4" i="5" s="1"/>
  <c r="AF5" s="1"/>
  <c r="AF7" s="1"/>
  <c r="AF9" s="1"/>
  <c r="AD7" i="4"/>
  <c r="AC7"/>
  <c r="AD4" i="5" s="1"/>
  <c r="AD5" s="1"/>
  <c r="AD7" s="1"/>
  <c r="AD9" s="1"/>
  <c r="AB7" i="4"/>
  <c r="Z7"/>
  <c r="AA4" i="5" s="1"/>
  <c r="AA5" s="1"/>
  <c r="AA7" s="1"/>
  <c r="AA9" s="1"/>
  <c r="Y7" i="4"/>
  <c r="X7"/>
  <c r="Y4" i="5" s="1"/>
  <c r="Y5" s="1"/>
  <c r="Y7" s="1"/>
  <c r="Y9" s="1"/>
  <c r="W7" i="4"/>
  <c r="V7"/>
  <c r="W4" i="5" s="1"/>
  <c r="W5" s="1"/>
  <c r="W7" s="1"/>
  <c r="W9" s="1"/>
  <c r="T7" i="4"/>
  <c r="S7"/>
  <c r="T4" i="5" s="1"/>
  <c r="T5" s="1"/>
  <c r="T7" s="1"/>
  <c r="T9" s="1"/>
  <c r="R7" i="4"/>
  <c r="Q7"/>
  <c r="R4" i="5" s="1"/>
  <c r="R5" s="1"/>
  <c r="R7" s="1"/>
  <c r="R9" s="1"/>
  <c r="P7" i="4"/>
  <c r="N7"/>
  <c r="O4" i="5" s="1"/>
  <c r="O5" s="1"/>
  <c r="O7" s="1"/>
  <c r="O9" s="1"/>
  <c r="M7" i="4"/>
  <c r="L7"/>
  <c r="M4" i="5" s="1"/>
  <c r="M5" s="1"/>
  <c r="M7" s="1"/>
  <c r="M9" s="1"/>
  <c r="K7" i="4"/>
  <c r="J7"/>
  <c r="K4" i="5" s="1"/>
  <c r="K5" s="1"/>
  <c r="K7" s="1"/>
  <c r="K9" s="1"/>
  <c r="H7" i="4"/>
  <c r="G7"/>
  <c r="G4" i="5" s="1"/>
  <c r="G5" s="1"/>
  <c r="G7" s="1"/>
  <c r="G9" s="1"/>
  <c r="F7" i="4"/>
  <c r="E7"/>
  <c r="E4" i="5" s="1"/>
  <c r="E5" s="1"/>
  <c r="E7" s="1"/>
  <c r="D7" i="4"/>
  <c r="AL6"/>
  <c r="AM3" i="5" s="1"/>
  <c r="AK6" i="4"/>
  <c r="AJ6"/>
  <c r="AK3" i="5" s="1"/>
  <c r="AI6" i="4"/>
  <c r="AH6"/>
  <c r="AI3" i="5" s="1"/>
  <c r="AF6" i="4"/>
  <c r="AE6"/>
  <c r="AF3" i="5" s="1"/>
  <c r="AD6" i="4"/>
  <c r="AC6"/>
  <c r="AD3" i="5" s="1"/>
  <c r="AB6" i="4"/>
  <c r="Z6"/>
  <c r="AA3" i="5" s="1"/>
  <c r="Y6" i="4"/>
  <c r="X6"/>
  <c r="Y3" i="5" s="1"/>
  <c r="W6" i="4"/>
  <c r="V6"/>
  <c r="W3" i="5" s="1"/>
  <c r="T6" i="4"/>
  <c r="S6"/>
  <c r="T3" i="5" s="1"/>
  <c r="R6" i="4"/>
  <c r="Q6"/>
  <c r="R3" i="5" s="1"/>
  <c r="P6" i="4"/>
  <c r="N6"/>
  <c r="O3" i="5" s="1"/>
  <c r="M6" i="4"/>
  <c r="L6"/>
  <c r="M3" i="5" s="1"/>
  <c r="K6" i="4"/>
  <c r="J6"/>
  <c r="K3" i="5" s="1"/>
  <c r="H6" i="4"/>
  <c r="G6"/>
  <c r="G3" i="5" s="1"/>
  <c r="F6" i="4"/>
  <c r="E6"/>
  <c r="E3" i="5" s="1"/>
  <c r="D6" i="4"/>
  <c r="I3" i="5" l="1"/>
  <c r="E9"/>
  <c r="I6"/>
  <c r="I7" s="1"/>
  <c r="I8" s="1"/>
  <c r="I9" s="1"/>
  <c r="AN25" i="7"/>
  <c r="AN26" s="1"/>
  <c r="AN27" s="1"/>
  <c r="AJ25"/>
  <c r="AJ26" s="1"/>
  <c r="AJ27" s="1"/>
  <c r="AF25"/>
  <c r="AF26" s="1"/>
  <c r="AF27" s="1"/>
  <c r="Z25"/>
  <c r="Z26" s="1"/>
  <c r="Z27" s="1"/>
  <c r="T25"/>
  <c r="T26" s="1"/>
  <c r="T27" s="1"/>
  <c r="N25"/>
  <c r="N26" s="1"/>
  <c r="N27" s="1"/>
  <c r="H25"/>
  <c r="H26" s="1"/>
  <c r="H27" s="1"/>
  <c r="D25"/>
  <c r="D26" s="1"/>
  <c r="D27" s="1"/>
  <c r="AP25"/>
  <c r="AP26" s="1"/>
  <c r="AP27" s="1"/>
  <c r="AH25"/>
  <c r="AH26" s="1"/>
  <c r="AH27" s="1"/>
  <c r="AB25"/>
  <c r="AB26" s="1"/>
  <c r="AB27" s="1"/>
  <c r="V25"/>
  <c r="V26" s="1"/>
  <c r="V27" s="1"/>
  <c r="R25"/>
  <c r="R26" s="1"/>
  <c r="R27" s="1"/>
  <c r="L25"/>
  <c r="L26" s="1"/>
  <c r="L27" s="1"/>
  <c r="F25"/>
  <c r="F26" s="1"/>
  <c r="F27" s="1"/>
  <c r="D9" i="5"/>
  <c r="E18"/>
  <c r="E17"/>
  <c r="G18"/>
  <c r="G17"/>
  <c r="K18"/>
  <c r="K17"/>
  <c r="M18"/>
  <c r="M17"/>
  <c r="O18"/>
  <c r="O17"/>
  <c r="R18"/>
  <c r="R17"/>
  <c r="T18"/>
  <c r="T17"/>
  <c r="Y18"/>
  <c r="Y17"/>
  <c r="AA18"/>
  <c r="AA17"/>
  <c r="AD18"/>
  <c r="AD17"/>
  <c r="AF18"/>
  <c r="AF17"/>
  <c r="AI18"/>
  <c r="AI17"/>
  <c r="AK18"/>
  <c r="AK17"/>
  <c r="AM18"/>
  <c r="AM17"/>
  <c r="D18"/>
  <c r="D17"/>
  <c r="H18"/>
  <c r="H17"/>
  <c r="N18"/>
  <c r="N17"/>
  <c r="S18"/>
  <c r="S17"/>
  <c r="X18"/>
  <c r="X17"/>
  <c r="AC18"/>
  <c r="AC17"/>
  <c r="AG18"/>
  <c r="AG17"/>
  <c r="AL18"/>
  <c r="AL17"/>
  <c r="F18"/>
  <c r="F17"/>
  <c r="L18"/>
  <c r="L17"/>
  <c r="Q18"/>
  <c r="Q17"/>
  <c r="U18"/>
  <c r="U17"/>
  <c r="Z18"/>
  <c r="Z17"/>
  <c r="AE18"/>
  <c r="AE17"/>
  <c r="AJ18"/>
  <c r="AJ17"/>
  <c r="V11" i="4"/>
  <c r="W10" i="5" s="1"/>
  <c r="W17" s="1"/>
  <c r="AJ19" l="1"/>
  <c r="AJ20" s="1"/>
  <c r="AJ21" s="1"/>
  <c r="Z19"/>
  <c r="Z20" s="1"/>
  <c r="Z21" s="1"/>
  <c r="U19"/>
  <c r="U20" s="1"/>
  <c r="U21" s="1"/>
  <c r="L19"/>
  <c r="L20" s="1"/>
  <c r="L21" s="1"/>
  <c r="AL19"/>
  <c r="AL20" s="1"/>
  <c r="AL21" s="1"/>
  <c r="AC19"/>
  <c r="AC20" s="1"/>
  <c r="AC21" s="1"/>
  <c r="X19"/>
  <c r="X20" s="1"/>
  <c r="X21" s="1"/>
  <c r="N19"/>
  <c r="N20" s="1"/>
  <c r="N21" s="1"/>
  <c r="H19"/>
  <c r="H20" s="1"/>
  <c r="H21" s="1"/>
  <c r="D19"/>
  <c r="D20" s="1"/>
  <c r="D21" s="1"/>
  <c r="AM19"/>
  <c r="AM20" s="1"/>
  <c r="AM21" s="1"/>
  <c r="AK19"/>
  <c r="AK20" s="1"/>
  <c r="AK21" s="1"/>
  <c r="AI19"/>
  <c r="AI20" s="1"/>
  <c r="AI21" s="1"/>
  <c r="AF19"/>
  <c r="AF20" s="1"/>
  <c r="AF21" s="1"/>
  <c r="AD19"/>
  <c r="AD20" s="1"/>
  <c r="AD21" s="1"/>
  <c r="AA19"/>
  <c r="AA20" s="1"/>
  <c r="AA21" s="1"/>
  <c r="Y19"/>
  <c r="Y20" s="1"/>
  <c r="Y21" s="1"/>
  <c r="T19"/>
  <c r="T20" s="1"/>
  <c r="T21" s="1"/>
  <c r="R19"/>
  <c r="R20" s="1"/>
  <c r="R21" s="1"/>
  <c r="O19"/>
  <c r="O20" s="1"/>
  <c r="O21" s="1"/>
  <c r="M19"/>
  <c r="M20" s="1"/>
  <c r="M21" s="1"/>
  <c r="K19"/>
  <c r="K20" s="1"/>
  <c r="K21" s="1"/>
  <c r="G19"/>
  <c r="G20" s="1"/>
  <c r="G21" s="1"/>
  <c r="E19"/>
  <c r="E20" s="1"/>
  <c r="E21" s="1"/>
  <c r="W18"/>
  <c r="AE19"/>
  <c r="AE20" s="1"/>
  <c r="AE21" s="1"/>
  <c r="Q19"/>
  <c r="Q20" s="1"/>
  <c r="Q21" s="1"/>
  <c r="F19"/>
  <c r="F20" s="1"/>
  <c r="F21" s="1"/>
  <c r="AG19"/>
  <c r="AG20" s="1"/>
  <c r="AG21" s="1"/>
  <c r="S19"/>
  <c r="S20" s="1"/>
  <c r="S21" s="1"/>
  <c r="W19" l="1"/>
  <c r="W20" s="1"/>
  <c r="W21" s="1"/>
</calcChain>
</file>

<file path=xl/comments1.xml><?xml version="1.0" encoding="utf-8"?>
<comments xmlns="http://schemas.openxmlformats.org/spreadsheetml/2006/main">
  <authors>
    <author>Autor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veff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veff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veff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veff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veff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veff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veff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veff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veff</t>
        </r>
      </text>
    </comment>
    <comment ref="W1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veff</t>
        </r>
      </text>
    </comment>
    <comment ref="AD1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veff</t>
        </r>
      </text>
    </comment>
    <comment ref="AK1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veff</t>
        </r>
      </text>
    </comment>
    <comment ref="AR1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veff</t>
        </r>
      </text>
    </comment>
    <comment ref="AY1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veff</t>
        </r>
      </text>
    </comment>
  </commentList>
</comments>
</file>

<file path=xl/sharedStrings.xml><?xml version="1.0" encoding="utf-8"?>
<sst xmlns="http://schemas.openxmlformats.org/spreadsheetml/2006/main" count="258" uniqueCount="158">
  <si>
    <t>FDM_XY1_01</t>
  </si>
  <si>
    <t>FDM_XY1_02</t>
  </si>
  <si>
    <t>FDM_XY1_03</t>
  </si>
  <si>
    <t>FDM_XY1_04</t>
  </si>
  <si>
    <t>FDM_XY1_05</t>
  </si>
  <si>
    <t>FDM_XZ3_01</t>
  </si>
  <si>
    <t>FDM_XZ3_02</t>
  </si>
  <si>
    <t>FDM_XZ3_03</t>
  </si>
  <si>
    <t>FDM_XZ3_04</t>
  </si>
  <si>
    <t>FDM_XZ3_05</t>
  </si>
  <si>
    <t>FDM_YX2_01</t>
  </si>
  <si>
    <t>FDM_YX2_02</t>
  </si>
  <si>
    <t>FDM_YX2_03</t>
  </si>
  <si>
    <t>FDM_YX2_04</t>
  </si>
  <si>
    <t>FDM_YX2_05</t>
  </si>
  <si>
    <t>FDM_YZ5_01</t>
  </si>
  <si>
    <t>FDM_YZ5_02</t>
  </si>
  <si>
    <t>FDM_YZ5_03</t>
  </si>
  <si>
    <t>FDM_YZ5_04</t>
  </si>
  <si>
    <t>FDM_YZ5_05</t>
  </si>
  <si>
    <t>FDM_ZX6_01</t>
  </si>
  <si>
    <t>FDM_ZX6_02</t>
  </si>
  <si>
    <t>FDM_ZX6_03</t>
  </si>
  <si>
    <t>FDM_ZX6_04</t>
  </si>
  <si>
    <t>FDM_ZX6_05</t>
  </si>
  <si>
    <t>FDM_ZY4_01</t>
  </si>
  <si>
    <t>FDM_ZY4_02</t>
  </si>
  <si>
    <t>FDM_ZY4_03</t>
  </si>
  <si>
    <t>FDM_ZY4_04</t>
  </si>
  <si>
    <t>FDM_ZY4_05</t>
  </si>
  <si>
    <t>Largura (mm)</t>
  </si>
  <si>
    <t>Medida 1</t>
  </si>
  <si>
    <t>Medida 2</t>
  </si>
  <si>
    <t>Medida 3</t>
  </si>
  <si>
    <t>Média</t>
  </si>
  <si>
    <t>Desvpad</t>
  </si>
  <si>
    <t>Espessura (mm)</t>
  </si>
  <si>
    <t>XY</t>
  </si>
  <si>
    <t>XZ</t>
  </si>
  <si>
    <t>YX</t>
  </si>
  <si>
    <t>YZ</t>
  </si>
  <si>
    <t>ZX</t>
  </si>
  <si>
    <t>ZY</t>
  </si>
  <si>
    <t>CP_XY1_01</t>
  </si>
  <si>
    <t>CP_XY1_02</t>
  </si>
  <si>
    <t>CP_XY1_03</t>
  </si>
  <si>
    <t>CP_XY1_04</t>
  </si>
  <si>
    <t>CP_XY1_05</t>
  </si>
  <si>
    <t>CP_XZ3_01</t>
  </si>
  <si>
    <t>CP_XZ3_02</t>
  </si>
  <si>
    <t>CP_XZ3_03</t>
  </si>
  <si>
    <t>CP_XZ3_04</t>
  </si>
  <si>
    <t>CP_XZ3_05</t>
  </si>
  <si>
    <t>CP_YX2_01</t>
  </si>
  <si>
    <t>CP_YX2_02</t>
  </si>
  <si>
    <t>CP_YX2_03</t>
  </si>
  <si>
    <t>CP_YX2_04</t>
  </si>
  <si>
    <t>CP_YX2_05</t>
  </si>
  <si>
    <t>CP_YZ5_01</t>
  </si>
  <si>
    <t>CP_YZ5_02</t>
  </si>
  <si>
    <t>CP_YZ5_03</t>
  </si>
  <si>
    <t>CP_YZ5_04</t>
  </si>
  <si>
    <t>CP_YZ5_05</t>
  </si>
  <si>
    <t>CP_ZX6_01</t>
  </si>
  <si>
    <t>CP_ZX6_02</t>
  </si>
  <si>
    <t>CP_ZX6_03</t>
  </si>
  <si>
    <t>CP_ZX6_04</t>
  </si>
  <si>
    <t>CP_ZX6_05</t>
  </si>
  <si>
    <t>CP_ZY4_01</t>
  </si>
  <si>
    <t>CP_ZY4_02</t>
  </si>
  <si>
    <t>CP_ZY4_03</t>
  </si>
  <si>
    <t>CP_ZY4_04</t>
  </si>
  <si>
    <t>CP_ZY4_05</t>
  </si>
  <si>
    <t>Incerteza A</t>
  </si>
  <si>
    <t>Incerteza B</t>
  </si>
  <si>
    <t>Incerteza Combinada</t>
  </si>
  <si>
    <t>k</t>
  </si>
  <si>
    <t>Incerteza Expandida</t>
  </si>
  <si>
    <t>Área transversal (mm^2)</t>
  </si>
  <si>
    <t>Incerteza</t>
  </si>
  <si>
    <t>veff</t>
  </si>
  <si>
    <t>Incerteza expandida</t>
  </si>
  <si>
    <t>Medida 1 (mm)</t>
  </si>
  <si>
    <t>Medida 2 (mm)</t>
  </si>
  <si>
    <t>Medida 3 (mm)</t>
  </si>
  <si>
    <t>CP_YX5_01</t>
  </si>
  <si>
    <t>CP_YX5_02</t>
  </si>
  <si>
    <t>CP_YX5_03</t>
  </si>
  <si>
    <t>CP_YX5_04</t>
  </si>
  <si>
    <t>CP_YX5_05</t>
  </si>
  <si>
    <t>CP_YZ4_01</t>
  </si>
  <si>
    <t>CP_YZ4_02</t>
  </si>
  <si>
    <t>CP_YZ4_03</t>
  </si>
  <si>
    <t>CP_YZ4_04</t>
  </si>
  <si>
    <t>CP_YZ4_05</t>
  </si>
  <si>
    <t>CP_ZX3_01</t>
  </si>
  <si>
    <t>CP_ZX3_02</t>
  </si>
  <si>
    <t>CP_ZX3_03</t>
  </si>
  <si>
    <t>CP_ZX3_04</t>
  </si>
  <si>
    <t>CP_ZX3_05</t>
  </si>
  <si>
    <t>CP_ZY6_01</t>
  </si>
  <si>
    <t>CP_ZY6_02</t>
  </si>
  <si>
    <t>CP_ZY6_03</t>
  </si>
  <si>
    <t>CP_ZY6_04</t>
  </si>
  <si>
    <t>CP_ZY6_05</t>
  </si>
  <si>
    <t>Largura</t>
  </si>
  <si>
    <t>Largura 1 (mm)</t>
  </si>
  <si>
    <t>Largura 2 (mm)</t>
  </si>
  <si>
    <t>Largura 3 (mm)</t>
  </si>
  <si>
    <t>DesvPad</t>
  </si>
  <si>
    <t>Inc A</t>
  </si>
  <si>
    <t>Inc B</t>
  </si>
  <si>
    <t>Inc combinada</t>
  </si>
  <si>
    <t>Inc Expandida</t>
  </si>
  <si>
    <t>Espessura</t>
  </si>
  <si>
    <t>Espessura 1</t>
  </si>
  <si>
    <t>Espessura 2</t>
  </si>
  <si>
    <t>Espessura 3</t>
  </si>
  <si>
    <t>Área</t>
  </si>
  <si>
    <t>Área transversal</t>
  </si>
  <si>
    <t>Incerteza Área</t>
  </si>
  <si>
    <t>FDM_XY</t>
  </si>
  <si>
    <t>FDM_XZ</t>
  </si>
  <si>
    <t>FDM_YX</t>
  </si>
  <si>
    <t>FDM_YZ</t>
  </si>
  <si>
    <t>FDM_ZX</t>
  </si>
  <si>
    <t>FDM_ZY</t>
  </si>
  <si>
    <t>SLS_XY</t>
  </si>
  <si>
    <t>SLS_XZ</t>
  </si>
  <si>
    <t>SLS_YX</t>
  </si>
  <si>
    <t>SLS_YZ</t>
  </si>
  <si>
    <t>SLS_ZX</t>
  </si>
  <si>
    <t>SLS_ZY</t>
  </si>
  <si>
    <t>PP</t>
  </si>
  <si>
    <t>Inc expandida</t>
  </si>
  <si>
    <t xml:space="preserve">Espessura </t>
  </si>
  <si>
    <t>PP_02</t>
  </si>
  <si>
    <t>PP_03</t>
  </si>
  <si>
    <t>PP_04</t>
  </si>
  <si>
    <t>PP_05</t>
  </si>
  <si>
    <t>PP_06</t>
  </si>
  <si>
    <t>Largura e Incerteza Expandida (mm)</t>
  </si>
  <si>
    <t>Espessura e Incerteza Expandida (mm)</t>
  </si>
  <si>
    <t>CP_45°_01</t>
  </si>
  <si>
    <t>CP_45°_02</t>
  </si>
  <si>
    <t>CP_45°_03</t>
  </si>
  <si>
    <t>CP_45°_04</t>
  </si>
  <si>
    <t>CP_45°_05</t>
  </si>
  <si>
    <t>-</t>
  </si>
  <si>
    <t>45 graus</t>
  </si>
  <si>
    <t>CP_45_01</t>
  </si>
  <si>
    <t>CP_ZY4_06</t>
  </si>
  <si>
    <t>FDM_45_01</t>
  </si>
  <si>
    <t>FDM_45_02</t>
  </si>
  <si>
    <t>FDM_45_03</t>
  </si>
  <si>
    <t>FDM_45_04</t>
  </si>
  <si>
    <t>FDM_45_05</t>
  </si>
  <si>
    <t>FDM_45_06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</si>
</sst>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"/>
    <numFmt numFmtId="166" formatCode="0.00000"/>
    <numFmt numFmtId="167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9" xfId="0" applyBorder="1"/>
    <xf numFmtId="0" fontId="0" fillId="0" borderId="11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4" xfId="0" applyBorder="1"/>
    <xf numFmtId="0" fontId="0" fillId="0" borderId="16" xfId="0" applyBorder="1"/>
    <xf numFmtId="2" fontId="0" fillId="0" borderId="17" xfId="0" applyNumberFormat="1" applyBorder="1"/>
    <xf numFmtId="2" fontId="0" fillId="0" borderId="5" xfId="0" applyNumberFormat="1" applyBorder="1"/>
    <xf numFmtId="2" fontId="0" fillId="0" borderId="18" xfId="0" applyNumberFormat="1" applyBorder="1"/>
    <xf numFmtId="0" fontId="0" fillId="0" borderId="19" xfId="0" applyBorder="1"/>
    <xf numFmtId="2" fontId="0" fillId="2" borderId="13" xfId="0" applyNumberFormat="1" applyFill="1" applyBorder="1"/>
    <xf numFmtId="2" fontId="0" fillId="2" borderId="14" xfId="0" applyNumberFormat="1" applyFill="1" applyBorder="1"/>
    <xf numFmtId="2" fontId="0" fillId="2" borderId="1" xfId="0" applyNumberFormat="1" applyFill="1" applyBorder="1"/>
    <xf numFmtId="2" fontId="0" fillId="2" borderId="20" xfId="0" applyNumberFormat="1" applyFill="1" applyBorder="1"/>
    <xf numFmtId="2" fontId="0" fillId="2" borderId="16" xfId="0" applyNumberFormat="1" applyFill="1" applyBorder="1"/>
    <xf numFmtId="0" fontId="0" fillId="0" borderId="12" xfId="0" applyBorder="1"/>
    <xf numFmtId="2" fontId="0" fillId="2" borderId="22" xfId="0" applyNumberFormat="1" applyFill="1" applyBorder="1"/>
    <xf numFmtId="0" fontId="0" fillId="0" borderId="23" xfId="0" applyBorder="1"/>
    <xf numFmtId="2" fontId="0" fillId="0" borderId="13" xfId="0" applyNumberFormat="1" applyFill="1" applyBorder="1"/>
    <xf numFmtId="2" fontId="0" fillId="0" borderId="24" xfId="0" applyNumberFormat="1" applyFill="1" applyBorder="1"/>
    <xf numFmtId="2" fontId="0" fillId="0" borderId="24" xfId="0" applyNumberFormat="1" applyBorder="1"/>
    <xf numFmtId="2" fontId="0" fillId="0" borderId="14" xfId="0" applyNumberFormat="1" applyFill="1" applyBorder="1"/>
    <xf numFmtId="2" fontId="0" fillId="0" borderId="5" xfId="0" applyNumberFormat="1" applyFill="1" applyBorder="1"/>
    <xf numFmtId="0" fontId="0" fillId="0" borderId="25" xfId="0" applyBorder="1"/>
    <xf numFmtId="0" fontId="0" fillId="0" borderId="25" xfId="0" applyFill="1" applyBorder="1"/>
    <xf numFmtId="2" fontId="0" fillId="2" borderId="26" xfId="0" applyNumberFormat="1" applyFill="1" applyBorder="1"/>
    <xf numFmtId="2" fontId="0" fillId="2" borderId="27" xfId="0" applyNumberFormat="1" applyFill="1" applyBorder="1"/>
    <xf numFmtId="164" fontId="0" fillId="0" borderId="14" xfId="0" applyNumberFormat="1" applyBorder="1"/>
    <xf numFmtId="0" fontId="0" fillId="0" borderId="14" xfId="0" applyFill="1" applyBorder="1"/>
    <xf numFmtId="165" fontId="0" fillId="0" borderId="14" xfId="0" applyNumberFormat="1" applyBorder="1"/>
    <xf numFmtId="0" fontId="0" fillId="0" borderId="14" xfId="0" applyBorder="1" applyAlignment="1">
      <alignment horizontal="left"/>
    </xf>
    <xf numFmtId="0" fontId="1" fillId="4" borderId="14" xfId="0" applyFont="1" applyFill="1" applyBorder="1"/>
    <xf numFmtId="2" fontId="1" fillId="4" borderId="14" xfId="0" applyNumberFormat="1" applyFont="1" applyFill="1" applyBorder="1"/>
    <xf numFmtId="0" fontId="0" fillId="0" borderId="0" xfId="0" applyFont="1"/>
    <xf numFmtId="0" fontId="0" fillId="5" borderId="14" xfId="0" applyFont="1" applyFill="1" applyBorder="1"/>
    <xf numFmtId="2" fontId="0" fillId="5" borderId="14" xfId="0" applyNumberFormat="1" applyFont="1" applyFill="1" applyBorder="1"/>
    <xf numFmtId="0" fontId="0" fillId="5" borderId="0" xfId="0" applyFill="1"/>
    <xf numFmtId="166" fontId="0" fillId="5" borderId="14" xfId="0" applyNumberFormat="1" applyFont="1" applyFill="1" applyBorder="1"/>
    <xf numFmtId="164" fontId="0" fillId="5" borderId="14" xfId="0" applyNumberFormat="1" applyFont="1" applyFill="1" applyBorder="1"/>
    <xf numFmtId="0" fontId="0" fillId="5" borderId="14" xfId="0" applyFill="1" applyBorder="1"/>
    <xf numFmtId="0" fontId="0" fillId="0" borderId="30" xfId="0" applyFill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30" xfId="0" applyNumberFormat="1" applyFill="1" applyBorder="1"/>
    <xf numFmtId="1" fontId="0" fillId="0" borderId="30" xfId="0" applyNumberFormat="1" applyFill="1" applyBorder="1"/>
    <xf numFmtId="167" fontId="0" fillId="0" borderId="0" xfId="0" applyNumberFormat="1"/>
    <xf numFmtId="1" fontId="0" fillId="0" borderId="14" xfId="0" applyNumberFormat="1" applyFill="1" applyBorder="1"/>
    <xf numFmtId="165" fontId="0" fillId="0" borderId="14" xfId="0" applyNumberFormat="1" applyFill="1" applyBorder="1"/>
    <xf numFmtId="0" fontId="0" fillId="4" borderId="14" xfId="0" applyFill="1" applyBorder="1"/>
    <xf numFmtId="2" fontId="0" fillId="4" borderId="14" xfId="0" applyNumberFormat="1" applyFill="1" applyBorder="1"/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4" borderId="28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2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mensoes%20CP_FD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DM - Individual"/>
      <sheetName val="FDM - Média e Incerteza"/>
    </sheetNames>
    <sheetDataSet>
      <sheetData sheetId="0">
        <row r="6">
          <cell r="AN6">
            <v>6.0166666666666666</v>
          </cell>
          <cell r="AO6">
            <v>6.0333333333333341</v>
          </cell>
          <cell r="AP6">
            <v>6.0166666666666666</v>
          </cell>
          <cell r="AQ6">
            <v>6.0666666666666664</v>
          </cell>
          <cell r="AR6">
            <v>6.0333333333333341</v>
          </cell>
          <cell r="AS6">
            <v>6.0333333333333341</v>
          </cell>
        </row>
        <row r="7">
          <cell r="AN7">
            <v>2.8867513459481187E-2</v>
          </cell>
          <cell r="AO7">
            <v>2.8867513459481187E-2</v>
          </cell>
          <cell r="AP7">
            <v>2.8867513459481187E-2</v>
          </cell>
          <cell r="AQ7">
            <v>7.6376261582597541E-2</v>
          </cell>
          <cell r="AR7">
            <v>2.8867513459481187E-2</v>
          </cell>
          <cell r="AS7">
            <v>2.8867513459481187E-2</v>
          </cell>
        </row>
        <row r="11">
          <cell r="AN11">
            <v>3.4333333333333336</v>
          </cell>
          <cell r="AO11">
            <v>3.4333333333333336</v>
          </cell>
          <cell r="AP11">
            <v>3.4166666666666665</v>
          </cell>
          <cell r="AQ11">
            <v>3.4166666666666665</v>
          </cell>
          <cell r="AR11">
            <v>3.4166666666666665</v>
          </cell>
          <cell r="AS11">
            <v>3.4166666666666665</v>
          </cell>
        </row>
        <row r="12">
          <cell r="AN12">
            <v>2.8867513459481443E-2</v>
          </cell>
          <cell r="AO12">
            <v>2.886751345948144E-2</v>
          </cell>
          <cell r="AP12">
            <v>2.8867513459481443E-2</v>
          </cell>
          <cell r="AQ12">
            <v>2.886751345948144E-2</v>
          </cell>
          <cell r="AR12">
            <v>2.8867513459481443E-2</v>
          </cell>
          <cell r="AS12">
            <v>2.886751345948144E-2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2"/>
  <sheetViews>
    <sheetView workbookViewId="0">
      <selection activeCell="M8" sqref="M8"/>
    </sheetView>
  </sheetViews>
  <sheetFormatPr defaultRowHeight="15"/>
  <cols>
    <col min="3" max="3" width="19.85546875" bestFit="1" customWidth="1"/>
  </cols>
  <sheetData>
    <row r="2" spans="2:9">
      <c r="D2" s="17" t="s">
        <v>136</v>
      </c>
      <c r="E2" s="17" t="s">
        <v>137</v>
      </c>
      <c r="F2" s="17" t="s">
        <v>138</v>
      </c>
      <c r="G2" s="17" t="s">
        <v>139</v>
      </c>
      <c r="H2" s="17" t="s">
        <v>140</v>
      </c>
      <c r="I2" s="41" t="s">
        <v>34</v>
      </c>
    </row>
    <row r="3" spans="2:9">
      <c r="B3" s="68" t="s">
        <v>105</v>
      </c>
      <c r="C3" s="17" t="s">
        <v>82</v>
      </c>
      <c r="D3" s="17">
        <v>7.15</v>
      </c>
      <c r="E3" s="17">
        <v>7.15</v>
      </c>
      <c r="F3" s="17">
        <v>7.04</v>
      </c>
      <c r="G3" s="17">
        <v>6.77</v>
      </c>
      <c r="H3" s="17">
        <v>6.81</v>
      </c>
      <c r="I3" s="17"/>
    </row>
    <row r="4" spans="2:9">
      <c r="B4" s="68"/>
      <c r="C4" s="17" t="s">
        <v>83</v>
      </c>
      <c r="D4" s="17">
        <v>7.26</v>
      </c>
      <c r="E4" s="17">
        <v>7.1</v>
      </c>
      <c r="F4" s="17">
        <v>7.37</v>
      </c>
      <c r="G4" s="17">
        <v>7.25</v>
      </c>
      <c r="H4" s="17">
        <v>6.68</v>
      </c>
      <c r="I4" s="17"/>
    </row>
    <row r="5" spans="2:9">
      <c r="B5" s="68"/>
      <c r="C5" s="17" t="s">
        <v>84</v>
      </c>
      <c r="D5" s="17">
        <v>7.4</v>
      </c>
      <c r="E5" s="17">
        <v>6.98</v>
      </c>
      <c r="F5" s="17">
        <v>7.5</v>
      </c>
      <c r="G5" s="17">
        <v>7.23</v>
      </c>
      <c r="H5" s="17">
        <v>6.74</v>
      </c>
      <c r="I5" s="17"/>
    </row>
    <row r="6" spans="2:9">
      <c r="B6" s="68"/>
      <c r="C6" s="62" t="s">
        <v>34</v>
      </c>
      <c r="D6" s="62">
        <f>AVERAGE(D3:D5)</f>
        <v>7.2700000000000005</v>
      </c>
      <c r="E6" s="63">
        <f>AVERAGE(E3:E5)</f>
        <v>7.0766666666666671</v>
      </c>
      <c r="F6" s="63">
        <f t="shared" ref="F6:H6" si="0">AVERAGE(F3:F5)</f>
        <v>7.3033333333333337</v>
      </c>
      <c r="G6" s="63">
        <f t="shared" si="0"/>
        <v>7.083333333333333</v>
      </c>
      <c r="H6" s="63">
        <f t="shared" si="0"/>
        <v>6.7433333333333323</v>
      </c>
      <c r="I6" s="63">
        <f>AVERAGE(D6:H6)</f>
        <v>7.0953333333333335</v>
      </c>
    </row>
    <row r="7" spans="2:9">
      <c r="B7" s="68"/>
      <c r="C7" s="41" t="s">
        <v>35</v>
      </c>
      <c r="D7" s="42">
        <f>STDEV(D3:D5)</f>
        <v>0.12529964086139825</v>
      </c>
      <c r="E7" s="42">
        <f t="shared" ref="E7:H7" si="1">STDEV(E3:E5)</f>
        <v>8.7368949480608665E-2</v>
      </c>
      <c r="F7" s="42">
        <f t="shared" si="1"/>
        <v>0.23713568549107966</v>
      </c>
      <c r="G7" s="42">
        <f t="shared" si="1"/>
        <v>0.27153882472553081</v>
      </c>
      <c r="H7" s="42">
        <f t="shared" si="1"/>
        <v>6.5064070986477041E-2</v>
      </c>
      <c r="I7" s="42"/>
    </row>
    <row r="8" spans="2:9">
      <c r="B8" s="68"/>
      <c r="C8" s="17" t="s">
        <v>73</v>
      </c>
      <c r="D8" s="42">
        <f>D7/SQRT(3)</f>
        <v>7.2341781380691708E-2</v>
      </c>
      <c r="E8" s="42">
        <f t="shared" ref="E8:H8" si="2">E7/SQRT(3)</f>
        <v>5.0442486501444228E-2</v>
      </c>
      <c r="F8" s="42">
        <f t="shared" si="2"/>
        <v>0.13691035185274128</v>
      </c>
      <c r="G8" s="42">
        <f t="shared" si="2"/>
        <v>0.15677301355071982</v>
      </c>
      <c r="H8" s="42">
        <f t="shared" si="2"/>
        <v>3.7564758898615443E-2</v>
      </c>
      <c r="I8" s="17"/>
    </row>
    <row r="9" spans="2:9">
      <c r="B9" s="68"/>
      <c r="C9" s="17" t="s">
        <v>74</v>
      </c>
      <c r="D9" s="42">
        <f>0.01/SQRT(12)</f>
        <v>2.886751345948129E-3</v>
      </c>
      <c r="E9" s="42">
        <f t="shared" ref="E9:H9" si="3">0.01/SQRT(12)</f>
        <v>2.886751345948129E-3</v>
      </c>
      <c r="F9" s="42">
        <f t="shared" si="3"/>
        <v>2.886751345948129E-3</v>
      </c>
      <c r="G9" s="42">
        <f t="shared" si="3"/>
        <v>2.886751345948129E-3</v>
      </c>
      <c r="H9" s="42">
        <f t="shared" si="3"/>
        <v>2.886751345948129E-3</v>
      </c>
      <c r="I9" s="40">
        <f>SQRT(SUMSQ(D10:H10)/5)</f>
        <v>0.10252100055868898</v>
      </c>
    </row>
    <row r="10" spans="2:9">
      <c r="B10" s="68"/>
      <c r="C10" s="17" t="s">
        <v>75</v>
      </c>
      <c r="D10" s="14">
        <f>SQRT(D8^2+D9^2)</f>
        <v>7.2399355429900933E-2</v>
      </c>
      <c r="E10" s="14">
        <f t="shared" ref="E10:H10" si="4">SQRT(E8^2+E9^2)</f>
        <v>5.0525021304119372E-2</v>
      </c>
      <c r="F10" s="14">
        <f t="shared" si="4"/>
        <v>0.13694078201096541</v>
      </c>
      <c r="G10" s="14">
        <f t="shared" si="4"/>
        <v>0.15679958900171745</v>
      </c>
      <c r="H10" s="14">
        <f t="shared" si="4"/>
        <v>3.7675515184857677E-2</v>
      </c>
      <c r="I10" s="60">
        <f>I9^4/(SUMPRODUCT(D8:H8,D8:H8,D8:H8,D8:H8)/(2*5^4))</f>
        <v>139.30522085360394</v>
      </c>
    </row>
    <row r="11" spans="2:9">
      <c r="B11" s="68"/>
      <c r="C11" s="17" t="s">
        <v>76</v>
      </c>
      <c r="D11" s="14">
        <f>TINV(0.05,2)</f>
        <v>4.3026527295445423</v>
      </c>
      <c r="E11" s="14">
        <f t="shared" ref="E11:H11" si="5">TINV(0.05,2)</f>
        <v>4.3026527295445423</v>
      </c>
      <c r="F11" s="14">
        <f t="shared" si="5"/>
        <v>4.3026527295445423</v>
      </c>
      <c r="G11" s="14">
        <f t="shared" si="5"/>
        <v>4.3026527295445423</v>
      </c>
      <c r="H11" s="14">
        <f t="shared" si="5"/>
        <v>4.3026527295445423</v>
      </c>
      <c r="I11" s="61">
        <f>TINV(0.05,I10)</f>
        <v>1.9771776944996251</v>
      </c>
    </row>
    <row r="12" spans="2:9">
      <c r="B12" s="68"/>
      <c r="C12" s="62" t="s">
        <v>77</v>
      </c>
      <c r="D12" s="62">
        <f>D11*D10</f>
        <v>0.31150928425772872</v>
      </c>
      <c r="E12" s="63">
        <f t="shared" ref="E12:H12" si="6">E11*E10</f>
        <v>0.21739162082446536</v>
      </c>
      <c r="F12" s="63">
        <f t="shared" si="6"/>
        <v>0.5892086295054445</v>
      </c>
      <c r="G12" s="63">
        <f t="shared" si="6"/>
        <v>0.67465417960970198</v>
      </c>
      <c r="H12" s="63">
        <f t="shared" si="6"/>
        <v>0.16210465824712472</v>
      </c>
      <c r="I12" s="63">
        <f>I9*I11</f>
        <v>0.20270223552242347</v>
      </c>
    </row>
    <row r="13" spans="2:9">
      <c r="B13" s="68" t="s">
        <v>114</v>
      </c>
      <c r="C13" s="17" t="s">
        <v>82</v>
      </c>
      <c r="D13" s="14">
        <v>3.16</v>
      </c>
      <c r="E13" s="14">
        <v>3.01</v>
      </c>
      <c r="F13" s="14">
        <v>3.14</v>
      </c>
      <c r="G13" s="14">
        <v>2.98</v>
      </c>
      <c r="H13" s="14">
        <v>2.99</v>
      </c>
      <c r="I13" s="17"/>
    </row>
    <row r="14" spans="2:9">
      <c r="B14" s="68"/>
      <c r="C14" s="17" t="s">
        <v>83</v>
      </c>
      <c r="D14" s="14">
        <v>3.24</v>
      </c>
      <c r="E14" s="14">
        <v>3.02</v>
      </c>
      <c r="F14" s="14">
        <v>3.12</v>
      </c>
      <c r="G14" s="14">
        <v>3</v>
      </c>
      <c r="H14" s="14">
        <v>2.99</v>
      </c>
      <c r="I14" s="17"/>
    </row>
    <row r="15" spans="2:9">
      <c r="B15" s="68"/>
      <c r="C15" s="17" t="s">
        <v>84</v>
      </c>
      <c r="D15" s="14">
        <v>3.16</v>
      </c>
      <c r="E15" s="14">
        <v>3.01</v>
      </c>
      <c r="F15" s="14">
        <v>3.11</v>
      </c>
      <c r="G15" s="14">
        <v>2.99</v>
      </c>
      <c r="H15" s="14">
        <v>3</v>
      </c>
      <c r="I15" s="17"/>
    </row>
    <row r="16" spans="2:9">
      <c r="B16" s="68"/>
      <c r="C16" s="62" t="s">
        <v>34</v>
      </c>
      <c r="D16" s="62">
        <f>AVERAGE(D13:D15)</f>
        <v>3.186666666666667</v>
      </c>
      <c r="E16" s="63">
        <f>AVERAGE(E13:E15)</f>
        <v>3.0133333333333332</v>
      </c>
      <c r="F16" s="63">
        <f t="shared" ref="F16:H16" si="7">AVERAGE(F13:F15)</f>
        <v>3.1233333333333331</v>
      </c>
      <c r="G16" s="63">
        <f t="shared" si="7"/>
        <v>2.99</v>
      </c>
      <c r="H16" s="63">
        <f t="shared" si="7"/>
        <v>2.9933333333333336</v>
      </c>
      <c r="I16" s="63">
        <f>AVERAGE(D16:H16)</f>
        <v>3.0613333333333337</v>
      </c>
    </row>
    <row r="17" spans="2:9">
      <c r="B17" s="68"/>
      <c r="C17" s="41" t="s">
        <v>35</v>
      </c>
      <c r="D17" s="42">
        <f>STDEV(D13:D15)</f>
        <v>4.6188021535170098E-2</v>
      </c>
      <c r="E17" s="42">
        <f t="shared" ref="E17:H17" si="8">STDEV(E13:E15)</f>
        <v>5.7735026918963907E-3</v>
      </c>
      <c r="F17" s="42">
        <f t="shared" si="8"/>
        <v>1.5275252316519577E-2</v>
      </c>
      <c r="G17" s="42">
        <f t="shared" si="8"/>
        <v>1.0000000000000009E-2</v>
      </c>
      <c r="H17" s="42">
        <f t="shared" si="8"/>
        <v>5.7735026918961348E-3</v>
      </c>
      <c r="I17" s="42"/>
    </row>
    <row r="18" spans="2:9">
      <c r="B18" s="68"/>
      <c r="C18" s="17" t="s">
        <v>73</v>
      </c>
      <c r="D18" s="42">
        <f>D17/SQRT(3)</f>
        <v>2.6666666666666689E-2</v>
      </c>
      <c r="E18" s="42">
        <f t="shared" ref="E18:H18" si="9">E17/SQRT(3)</f>
        <v>3.3333333333334103E-3</v>
      </c>
      <c r="F18" s="42">
        <f t="shared" si="9"/>
        <v>8.8191710368820328E-3</v>
      </c>
      <c r="G18" s="42">
        <f t="shared" si="9"/>
        <v>5.7735026918962632E-3</v>
      </c>
      <c r="H18" s="42">
        <f t="shared" si="9"/>
        <v>3.3333333333332624E-3</v>
      </c>
      <c r="I18" s="17"/>
    </row>
    <row r="19" spans="2:9">
      <c r="B19" s="68"/>
      <c r="C19" s="17" t="s">
        <v>74</v>
      </c>
      <c r="D19" s="42">
        <f>0.01/SQRT(12)</f>
        <v>2.886751345948129E-3</v>
      </c>
      <c r="E19" s="42">
        <f t="shared" ref="E19:H19" si="10">0.01/SQRT(12)</f>
        <v>2.886751345948129E-3</v>
      </c>
      <c r="F19" s="42">
        <f t="shared" si="10"/>
        <v>2.886751345948129E-3</v>
      </c>
      <c r="G19" s="42">
        <f t="shared" si="10"/>
        <v>2.886751345948129E-3</v>
      </c>
      <c r="H19" s="42">
        <f t="shared" si="10"/>
        <v>2.886751345948129E-3</v>
      </c>
      <c r="I19" s="40">
        <f>SQRT(SUMSQ(D20:H20)/5)</f>
        <v>1.3312483698477259E-2</v>
      </c>
    </row>
    <row r="20" spans="2:9">
      <c r="B20" s="68"/>
      <c r="C20" s="17" t="s">
        <v>75</v>
      </c>
      <c r="D20" s="14">
        <f>SQRT(D18^2+D19^2)</f>
        <v>2.6822461565718492E-2</v>
      </c>
      <c r="E20" s="14">
        <f t="shared" ref="E20:H20" si="11">SQRT(E18^2+E19^2)</f>
        <v>4.4095855184410424E-3</v>
      </c>
      <c r="F20" s="14">
        <f t="shared" si="11"/>
        <v>9.2796072713834301E-3</v>
      </c>
      <c r="G20" s="14">
        <f t="shared" si="11"/>
        <v>6.4549722436790325E-3</v>
      </c>
      <c r="H20" s="14">
        <f t="shared" si="11"/>
        <v>4.4095855184409314E-3</v>
      </c>
      <c r="I20" s="60">
        <f>I19^4/(SUMPRODUCT(D18:H18,D18:H18,D18:H18,D18:H18)/(2*5^4))</f>
        <v>76.516632579403463</v>
      </c>
    </row>
    <row r="21" spans="2:9">
      <c r="B21" s="68"/>
      <c r="C21" s="17" t="s">
        <v>76</v>
      </c>
      <c r="D21" s="14">
        <f>TINV(0.05,2)</f>
        <v>4.3026527295445423</v>
      </c>
      <c r="E21" s="14">
        <f t="shared" ref="E21:H21" si="12">TINV(0.05,2)</f>
        <v>4.3026527295445423</v>
      </c>
      <c r="F21" s="14">
        <f t="shared" si="12"/>
        <v>4.3026527295445423</v>
      </c>
      <c r="G21" s="14">
        <f t="shared" si="12"/>
        <v>4.3026527295445423</v>
      </c>
      <c r="H21" s="14">
        <f t="shared" si="12"/>
        <v>4.3026527295445423</v>
      </c>
      <c r="I21" s="61">
        <f>TINV(0.05,I20)</f>
        <v>1.9916725785505602</v>
      </c>
    </row>
    <row r="22" spans="2:9">
      <c r="B22" s="68"/>
      <c r="C22" s="62" t="s">
        <v>77</v>
      </c>
      <c r="D22" s="62">
        <f>D21*D20</f>
        <v>0.11540773746884224</v>
      </c>
      <c r="E22" s="63">
        <f t="shared" ref="E22:H22" si="13">E21*E20</f>
        <v>1.8972915167080436E-2</v>
      </c>
      <c r="F22" s="63">
        <f t="shared" si="13"/>
        <v>3.9926927555319298E-2</v>
      </c>
      <c r="G22" s="63">
        <f t="shared" si="13"/>
        <v>2.7773503943399846E-2</v>
      </c>
      <c r="H22" s="63">
        <f t="shared" si="13"/>
        <v>1.8972915167079957E-2</v>
      </c>
      <c r="I22" s="63">
        <f>I19*I21</f>
        <v>2.6514108734658502E-2</v>
      </c>
    </row>
  </sheetData>
  <mergeCells count="2">
    <mergeCell ref="B3:B12"/>
    <mergeCell ref="B13:B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12"/>
  <sheetViews>
    <sheetView topLeftCell="AC1" zoomScale="85" zoomScaleNormal="85" workbookViewId="0">
      <selection activeCell="AF37" sqref="AF37"/>
    </sheetView>
  </sheetViews>
  <sheetFormatPr defaultRowHeight="15"/>
  <cols>
    <col min="2" max="2" width="16" bestFit="1" customWidth="1"/>
    <col min="3" max="3" width="9.7109375" bestFit="1" customWidth="1"/>
    <col min="4" max="8" width="12.28515625" bestFit="1" customWidth="1"/>
    <col min="10" max="14" width="12.28515625" bestFit="1" customWidth="1"/>
    <col min="16" max="20" width="12.28515625" bestFit="1" customWidth="1"/>
    <col min="22" max="26" width="12.28515625" bestFit="1" customWidth="1"/>
    <col min="28" max="32" width="12.28515625" bestFit="1" customWidth="1"/>
    <col min="34" max="38" width="12.28515625" bestFit="1" customWidth="1"/>
    <col min="40" max="45" width="11.28515625" bestFit="1" customWidth="1"/>
  </cols>
  <sheetData>
    <row r="1" spans="2:45" ht="15.75" thickBot="1"/>
    <row r="2" spans="2:45" ht="15.75" thickBot="1">
      <c r="D2" s="1" t="s">
        <v>0</v>
      </c>
      <c r="E2" s="2" t="s">
        <v>1</v>
      </c>
      <c r="F2" s="2" t="s">
        <v>2</v>
      </c>
      <c r="G2" s="2" t="s">
        <v>3</v>
      </c>
      <c r="H2" s="3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P2" s="5" t="s">
        <v>10</v>
      </c>
      <c r="Q2" s="5" t="s">
        <v>11</v>
      </c>
      <c r="R2" s="5" t="s">
        <v>12</v>
      </c>
      <c r="S2" s="5" t="s">
        <v>13</v>
      </c>
      <c r="T2" s="5" t="s">
        <v>14</v>
      </c>
      <c r="V2" s="5" t="s">
        <v>15</v>
      </c>
      <c r="W2" s="5" t="s">
        <v>16</v>
      </c>
      <c r="X2" s="5" t="s">
        <v>17</v>
      </c>
      <c r="Y2" s="5" t="s">
        <v>18</v>
      </c>
      <c r="Z2" s="5" t="s">
        <v>19</v>
      </c>
      <c r="AB2" s="5" t="s">
        <v>20</v>
      </c>
      <c r="AC2" s="5" t="s">
        <v>21</v>
      </c>
      <c r="AD2" s="5" t="s">
        <v>22</v>
      </c>
      <c r="AE2" s="5" t="s">
        <v>23</v>
      </c>
      <c r="AF2" s="5" t="s">
        <v>24</v>
      </c>
      <c r="AH2" s="5" t="s">
        <v>25</v>
      </c>
      <c r="AI2" s="5" t="s">
        <v>26</v>
      </c>
      <c r="AJ2" s="5" t="s">
        <v>27</v>
      </c>
      <c r="AK2" s="5" t="s">
        <v>28</v>
      </c>
      <c r="AL2" s="5" t="s">
        <v>29</v>
      </c>
      <c r="AN2" s="17" t="s">
        <v>152</v>
      </c>
      <c r="AO2" s="5" t="s">
        <v>153</v>
      </c>
      <c r="AP2" s="5" t="s">
        <v>154</v>
      </c>
      <c r="AQ2" s="5" t="s">
        <v>155</v>
      </c>
      <c r="AR2" s="5" t="s">
        <v>156</v>
      </c>
      <c r="AS2" s="5" t="s">
        <v>157</v>
      </c>
    </row>
    <row r="3" spans="2:45" ht="15" customHeight="1" thickBot="1">
      <c r="B3" s="69" t="s">
        <v>30</v>
      </c>
      <c r="C3" s="6" t="s">
        <v>31</v>
      </c>
      <c r="D3" s="7">
        <v>5.97</v>
      </c>
      <c r="E3" s="8">
        <v>5.97</v>
      </c>
      <c r="F3" s="8">
        <v>5.96</v>
      </c>
      <c r="G3" s="8">
        <v>5.96</v>
      </c>
      <c r="H3" s="8">
        <v>5.95</v>
      </c>
      <c r="J3" s="9">
        <v>6.18</v>
      </c>
      <c r="K3" s="8">
        <v>6.17</v>
      </c>
      <c r="L3" s="8">
        <v>6.16</v>
      </c>
      <c r="M3" s="8">
        <v>6.16</v>
      </c>
      <c r="N3" s="10">
        <v>6.17</v>
      </c>
      <c r="P3" s="8">
        <v>5.93</v>
      </c>
      <c r="Q3" s="11">
        <v>5.89</v>
      </c>
      <c r="R3" s="11">
        <v>5.93</v>
      </c>
      <c r="S3" s="11">
        <v>5.93</v>
      </c>
      <c r="T3" s="11">
        <v>5.93</v>
      </c>
      <c r="V3" s="11">
        <v>6.17</v>
      </c>
      <c r="W3" s="11">
        <v>6.12</v>
      </c>
      <c r="X3" s="11">
        <v>6.1</v>
      </c>
      <c r="Y3" s="11">
        <v>6.12</v>
      </c>
      <c r="Z3" s="11">
        <v>6.1</v>
      </c>
      <c r="AB3" s="11">
        <v>6.1</v>
      </c>
      <c r="AC3" s="11">
        <v>6.17</v>
      </c>
      <c r="AD3" s="11">
        <v>6.12</v>
      </c>
      <c r="AE3" s="11">
        <v>6.14</v>
      </c>
      <c r="AF3" s="11">
        <v>6.22</v>
      </c>
      <c r="AH3" s="11">
        <v>6.17</v>
      </c>
      <c r="AI3" s="11">
        <v>6.14</v>
      </c>
      <c r="AJ3" s="11">
        <v>6.13</v>
      </c>
      <c r="AK3" s="11">
        <v>6.16</v>
      </c>
      <c r="AL3" s="12">
        <v>6.24</v>
      </c>
      <c r="AN3" s="14">
        <v>6</v>
      </c>
      <c r="AO3" s="8">
        <v>6.05</v>
      </c>
      <c r="AP3" s="8">
        <v>6</v>
      </c>
      <c r="AQ3" s="8">
        <v>6</v>
      </c>
      <c r="AR3" s="8">
        <v>6.05</v>
      </c>
      <c r="AS3" s="8">
        <v>6.05</v>
      </c>
    </row>
    <row r="4" spans="2:45" ht="15.75" thickBot="1">
      <c r="B4" s="70"/>
      <c r="C4" s="6" t="s">
        <v>32</v>
      </c>
      <c r="D4" s="13">
        <v>5.97</v>
      </c>
      <c r="E4" s="14">
        <v>5.99</v>
      </c>
      <c r="F4" s="14">
        <v>6</v>
      </c>
      <c r="G4" s="14">
        <v>6</v>
      </c>
      <c r="H4" s="14">
        <v>5.98</v>
      </c>
      <c r="J4" s="15">
        <v>6.19</v>
      </c>
      <c r="K4" s="14">
        <v>6.19</v>
      </c>
      <c r="L4" s="14">
        <v>6.21</v>
      </c>
      <c r="M4" s="14">
        <v>6.16</v>
      </c>
      <c r="N4" s="16">
        <v>6.21</v>
      </c>
      <c r="P4" s="14">
        <v>5.95</v>
      </c>
      <c r="Q4" s="17">
        <v>5.93</v>
      </c>
      <c r="R4" s="17">
        <v>5.98</v>
      </c>
      <c r="S4" s="17">
        <v>5.95</v>
      </c>
      <c r="T4" s="17">
        <v>5.93</v>
      </c>
      <c r="V4" s="17">
        <v>6.18</v>
      </c>
      <c r="W4" s="17">
        <v>6.15</v>
      </c>
      <c r="X4" s="17">
        <v>6.07</v>
      </c>
      <c r="Y4" s="17">
        <v>6.11</v>
      </c>
      <c r="Z4" s="17">
        <v>6.13</v>
      </c>
      <c r="AB4" s="17">
        <v>6.17</v>
      </c>
      <c r="AC4" s="17">
        <v>6.16</v>
      </c>
      <c r="AD4" s="17">
        <v>6.15</v>
      </c>
      <c r="AE4" s="17">
        <v>6.13</v>
      </c>
      <c r="AF4" s="17">
        <v>6.14</v>
      </c>
      <c r="AH4" s="17">
        <v>6.24</v>
      </c>
      <c r="AI4" s="17">
        <v>6.19</v>
      </c>
      <c r="AJ4" s="17">
        <v>6.19</v>
      </c>
      <c r="AK4" s="17">
        <v>6.06</v>
      </c>
      <c r="AL4" s="18">
        <v>6.22</v>
      </c>
      <c r="AN4" s="14">
        <v>6</v>
      </c>
      <c r="AO4" s="14">
        <v>6.05</v>
      </c>
      <c r="AP4" s="14">
        <v>6.05</v>
      </c>
      <c r="AQ4" s="14">
        <v>6.15</v>
      </c>
      <c r="AR4" s="14">
        <v>6.05</v>
      </c>
      <c r="AS4" s="14">
        <v>6.05</v>
      </c>
    </row>
    <row r="5" spans="2:45" ht="15.75" thickBot="1">
      <c r="B5" s="70"/>
      <c r="C5" s="6" t="s">
        <v>33</v>
      </c>
      <c r="D5" s="13">
        <v>5.98</v>
      </c>
      <c r="E5" s="14">
        <v>5.94</v>
      </c>
      <c r="F5" s="14">
        <v>5.96</v>
      </c>
      <c r="G5" s="14">
        <v>5.97</v>
      </c>
      <c r="H5" s="14">
        <v>5.94</v>
      </c>
      <c r="J5" s="19">
        <v>6.19</v>
      </c>
      <c r="K5" s="20">
        <v>6.18</v>
      </c>
      <c r="L5" s="20">
        <v>6.2</v>
      </c>
      <c r="M5" s="20">
        <v>6.18</v>
      </c>
      <c r="N5" s="21">
        <v>6.26</v>
      </c>
      <c r="P5" s="14">
        <v>5.94</v>
      </c>
      <c r="Q5" s="17">
        <v>5.95</v>
      </c>
      <c r="R5" s="17">
        <v>5.93</v>
      </c>
      <c r="S5" s="17">
        <v>5.9</v>
      </c>
      <c r="T5" s="17">
        <v>5.91</v>
      </c>
      <c r="V5" s="17">
        <v>6.13</v>
      </c>
      <c r="W5" s="17">
        <v>6.13</v>
      </c>
      <c r="X5" s="17">
        <v>6.15</v>
      </c>
      <c r="Y5" s="17">
        <v>6.11</v>
      </c>
      <c r="Z5" s="17">
        <v>6.1</v>
      </c>
      <c r="AB5" s="17">
        <v>6.17</v>
      </c>
      <c r="AC5" s="17">
        <v>6.18</v>
      </c>
      <c r="AD5" s="17">
        <v>6.19</v>
      </c>
      <c r="AE5" s="17">
        <v>6.08</v>
      </c>
      <c r="AF5" s="17">
        <v>6.21</v>
      </c>
      <c r="AH5" s="17">
        <v>6.14</v>
      </c>
      <c r="AI5" s="17">
        <v>6.05</v>
      </c>
      <c r="AJ5" s="17">
        <v>6.07</v>
      </c>
      <c r="AK5" s="17">
        <v>6.11</v>
      </c>
      <c r="AL5" s="18">
        <v>6.1</v>
      </c>
      <c r="AN5" s="14">
        <v>6.05</v>
      </c>
      <c r="AO5" s="14">
        <v>6</v>
      </c>
      <c r="AP5" s="14">
        <v>6</v>
      </c>
      <c r="AQ5" s="14">
        <v>6.05</v>
      </c>
      <c r="AR5" s="14">
        <v>6</v>
      </c>
      <c r="AS5" s="14">
        <v>6</v>
      </c>
    </row>
    <row r="6" spans="2:45" ht="15.75" thickBot="1">
      <c r="B6" s="70"/>
      <c r="C6" s="22" t="s">
        <v>34</v>
      </c>
      <c r="D6" s="23">
        <f>AVERAGE(D3:D5)</f>
        <v>5.9733333333333336</v>
      </c>
      <c r="E6" s="24">
        <f>AVERAGE(E3:E5)</f>
        <v>5.9666666666666677</v>
      </c>
      <c r="F6" s="24">
        <f>AVERAGE(F3:F5)</f>
        <v>5.9733333333333336</v>
      </c>
      <c r="G6" s="24">
        <f>AVERAGE(G3:G5)</f>
        <v>5.9766666666666666</v>
      </c>
      <c r="H6" s="24">
        <f>AVERAGE(H3:H5)</f>
        <v>5.956666666666667</v>
      </c>
      <c r="J6" s="25">
        <f>AVERAGE(J3:J5)</f>
        <v>6.1866666666666674</v>
      </c>
      <c r="K6" s="25">
        <f>AVERAGE(K3:K5)</f>
        <v>6.18</v>
      </c>
      <c r="L6" s="25">
        <f>AVERAGE(L3:L5)</f>
        <v>6.19</v>
      </c>
      <c r="M6" s="25">
        <f>AVERAGE(M3:M5)</f>
        <v>6.166666666666667</v>
      </c>
      <c r="N6" s="26">
        <f>AVERAGE(N3:N5)</f>
        <v>6.2133333333333338</v>
      </c>
      <c r="P6" s="24">
        <f>AVERAGE(P3:P5)</f>
        <v>5.94</v>
      </c>
      <c r="Q6" s="24">
        <f>AVERAGE(Q3:Q5)</f>
        <v>5.9233333333333329</v>
      </c>
      <c r="R6" s="24">
        <f>AVERAGE(R3:R5)</f>
        <v>5.9466666666666663</v>
      </c>
      <c r="S6" s="24">
        <f>AVERAGE(S3:S5)</f>
        <v>5.9266666666666667</v>
      </c>
      <c r="T6" s="24">
        <f>AVERAGE(T3:T5)</f>
        <v>5.9233333333333329</v>
      </c>
      <c r="V6" s="24">
        <f>AVERAGE(V3:V5)</f>
        <v>6.16</v>
      </c>
      <c r="W6" s="24">
        <f>AVERAGE(W3:W5)</f>
        <v>6.1333333333333329</v>
      </c>
      <c r="X6" s="24">
        <f>AVERAGE(X3:X5)</f>
        <v>6.1066666666666665</v>
      </c>
      <c r="Y6" s="24">
        <f>AVERAGE(Y3:Y5)</f>
        <v>6.1133333333333333</v>
      </c>
      <c r="Z6" s="24">
        <f>AVERAGE(Z3:Z5)</f>
        <v>6.1099999999999994</v>
      </c>
      <c r="AB6" s="24">
        <f>AVERAGE(AB3:AB5)</f>
        <v>6.1466666666666656</v>
      </c>
      <c r="AC6" s="24">
        <f>AVERAGE(AC3:AC5)</f>
        <v>6.169999999999999</v>
      </c>
      <c r="AD6" s="24">
        <f>AVERAGE(AD3:AD5)</f>
        <v>6.1533333333333333</v>
      </c>
      <c r="AE6" s="24">
        <f>AVERAGE(AE3:AE5)</f>
        <v>6.1166666666666671</v>
      </c>
      <c r="AF6" s="24">
        <f>AVERAGE(AF3:AF5)</f>
        <v>6.19</v>
      </c>
      <c r="AH6" s="24">
        <f>AVERAGE(AH3:AH5)</f>
        <v>6.1833333333333336</v>
      </c>
      <c r="AI6" s="24">
        <f>AVERAGE(AI3:AI5)</f>
        <v>6.126666666666666</v>
      </c>
      <c r="AJ6" s="24">
        <f>AVERAGE(AJ3:AJ5)</f>
        <v>6.13</v>
      </c>
      <c r="AK6" s="24">
        <f>AVERAGE(AK3:AK5)</f>
        <v>6.1099999999999994</v>
      </c>
      <c r="AL6" s="27">
        <f>AVERAGE(AL3:AL5)</f>
        <v>6.1866666666666674</v>
      </c>
      <c r="AN6" s="24">
        <f t="shared" ref="AN6:AS6" si="0">AVERAGE(AN3:AN5)</f>
        <v>6.0166666666666666</v>
      </c>
      <c r="AO6" s="24">
        <f t="shared" si="0"/>
        <v>6.0333333333333341</v>
      </c>
      <c r="AP6" s="24">
        <f t="shared" si="0"/>
        <v>6.0166666666666666</v>
      </c>
      <c r="AQ6" s="24">
        <f t="shared" si="0"/>
        <v>6.0666666666666664</v>
      </c>
      <c r="AR6" s="24">
        <f t="shared" si="0"/>
        <v>6.0333333333333341</v>
      </c>
      <c r="AS6" s="24">
        <f t="shared" si="0"/>
        <v>6.0333333333333341</v>
      </c>
    </row>
    <row r="7" spans="2:45" ht="15.75" thickBot="1">
      <c r="B7" s="71"/>
      <c r="C7" s="28" t="s">
        <v>35</v>
      </c>
      <c r="D7" s="23">
        <f>STDEV(D3:D5)</f>
        <v>5.7735026918966474E-3</v>
      </c>
      <c r="E7" s="23">
        <f t="shared" ref="E7:AL7" si="1">STDEV(E3:E5)</f>
        <v>2.5166114784235707E-2</v>
      </c>
      <c r="F7" s="23">
        <f t="shared" si="1"/>
        <v>2.3094010767585053E-2</v>
      </c>
      <c r="G7" s="23">
        <f t="shared" si="1"/>
        <v>2.0816659994661379E-2</v>
      </c>
      <c r="H7" s="23">
        <f t="shared" si="1"/>
        <v>2.0816659994661382E-2</v>
      </c>
      <c r="J7" s="23">
        <f t="shared" si="1"/>
        <v>5.7735026918966474E-3</v>
      </c>
      <c r="K7" s="23">
        <f t="shared" si="1"/>
        <v>1.0000000000000231E-2</v>
      </c>
      <c r="L7" s="23">
        <f t="shared" si="1"/>
        <v>2.6457513110645845E-2</v>
      </c>
      <c r="M7" s="23">
        <f t="shared" si="1"/>
        <v>1.154700538379227E-2</v>
      </c>
      <c r="N7" s="23">
        <f t="shared" si="1"/>
        <v>4.5092497528228866E-2</v>
      </c>
      <c r="P7" s="23">
        <f t="shared" si="1"/>
        <v>1.0000000000000231E-2</v>
      </c>
      <c r="Q7" s="23">
        <f t="shared" si="1"/>
        <v>3.0550504633039158E-2</v>
      </c>
      <c r="R7" s="23">
        <f t="shared" si="1"/>
        <v>2.88675134594817E-2</v>
      </c>
      <c r="S7" s="23">
        <f t="shared" si="1"/>
        <v>2.5166114784235707E-2</v>
      </c>
      <c r="T7" s="23">
        <f t="shared" si="1"/>
        <v>1.154700538379227E-2</v>
      </c>
      <c r="V7" s="23">
        <f t="shared" si="1"/>
        <v>2.6457513110645845E-2</v>
      </c>
      <c r="W7" s="23">
        <f t="shared" si="1"/>
        <v>1.5275252316519626E-2</v>
      </c>
      <c r="X7" s="23">
        <f t="shared" si="1"/>
        <v>4.0414518843273899E-2</v>
      </c>
      <c r="Y7" s="23">
        <f t="shared" si="1"/>
        <v>5.7735026918961348E-3</v>
      </c>
      <c r="Z7" s="23">
        <f t="shared" si="1"/>
        <v>1.7320508075688915E-2</v>
      </c>
      <c r="AB7" s="23">
        <f t="shared" si="1"/>
        <v>4.0414518843273968E-2</v>
      </c>
      <c r="AC7" s="23">
        <f t="shared" si="1"/>
        <v>9.9999999999997868E-3</v>
      </c>
      <c r="AD7" s="23">
        <f t="shared" si="1"/>
        <v>3.5118845842842597E-2</v>
      </c>
      <c r="AE7" s="23">
        <f t="shared" si="1"/>
        <v>3.2145502536643007E-2</v>
      </c>
      <c r="AF7" s="23">
        <f t="shared" si="1"/>
        <v>4.3588989435406823E-2</v>
      </c>
      <c r="AH7" s="23">
        <f t="shared" si="1"/>
        <v>5.1316014394469103E-2</v>
      </c>
      <c r="AI7" s="23">
        <f t="shared" si="1"/>
        <v>7.094598884597611E-2</v>
      </c>
      <c r="AJ7" s="23">
        <f t="shared" si="1"/>
        <v>6.0000000000000053E-2</v>
      </c>
      <c r="AK7" s="23">
        <f t="shared" si="1"/>
        <v>5.0000000000000266E-2</v>
      </c>
      <c r="AL7" s="29">
        <f t="shared" si="1"/>
        <v>7.5718777944003876E-2</v>
      </c>
      <c r="AN7" s="24">
        <f t="shared" ref="AN7:AS7" si="2">STDEV(AN3:AN5)</f>
        <v>2.8867513459481187E-2</v>
      </c>
      <c r="AO7" s="23">
        <f t="shared" si="2"/>
        <v>2.8867513459481187E-2</v>
      </c>
      <c r="AP7" s="23">
        <f t="shared" si="2"/>
        <v>2.8867513459481187E-2</v>
      </c>
      <c r="AQ7" s="23">
        <f t="shared" si="2"/>
        <v>7.6376261582597541E-2</v>
      </c>
      <c r="AR7" s="23">
        <f t="shared" si="2"/>
        <v>2.8867513459481187E-2</v>
      </c>
      <c r="AS7" s="23">
        <f t="shared" si="2"/>
        <v>2.8867513459481187E-2</v>
      </c>
    </row>
    <row r="8" spans="2:45" ht="15" customHeight="1" thickBot="1">
      <c r="B8" s="69" t="s">
        <v>36</v>
      </c>
      <c r="C8" s="30" t="s">
        <v>31</v>
      </c>
      <c r="D8" s="31">
        <v>3.35</v>
      </c>
      <c r="E8" s="14">
        <v>3.36</v>
      </c>
      <c r="F8" s="14">
        <v>3.35</v>
      </c>
      <c r="G8" s="14">
        <v>3.37</v>
      </c>
      <c r="H8" s="14">
        <v>3.34</v>
      </c>
      <c r="J8" s="32">
        <v>3.34</v>
      </c>
      <c r="K8" s="33">
        <v>3.29</v>
      </c>
      <c r="L8" s="33">
        <v>3.3</v>
      </c>
      <c r="M8" s="33">
        <v>3.34</v>
      </c>
      <c r="N8" s="33">
        <v>3.32</v>
      </c>
      <c r="P8" s="14">
        <v>3.31</v>
      </c>
      <c r="Q8" s="17">
        <v>3.33</v>
      </c>
      <c r="R8" s="17">
        <v>3.32</v>
      </c>
      <c r="S8" s="17">
        <v>3.32</v>
      </c>
      <c r="T8" s="17">
        <v>3.35</v>
      </c>
      <c r="V8" s="17">
        <v>3.28</v>
      </c>
      <c r="W8" s="17">
        <v>3.28</v>
      </c>
      <c r="X8" s="17">
        <v>3.24</v>
      </c>
      <c r="Y8" s="17">
        <v>3.33</v>
      </c>
      <c r="Z8" s="17">
        <v>3.33</v>
      </c>
      <c r="AB8" s="17">
        <v>3.34</v>
      </c>
      <c r="AC8" s="17">
        <v>3.39</v>
      </c>
      <c r="AD8" s="17">
        <v>3.39</v>
      </c>
      <c r="AE8" s="17">
        <v>3.21</v>
      </c>
      <c r="AF8" s="17">
        <v>3.33</v>
      </c>
      <c r="AH8" s="17">
        <v>3.38</v>
      </c>
      <c r="AI8" s="17">
        <v>3.49</v>
      </c>
      <c r="AJ8" s="17">
        <v>3.26</v>
      </c>
      <c r="AK8" s="17">
        <v>3.41</v>
      </c>
      <c r="AL8" s="18">
        <v>3.42</v>
      </c>
      <c r="AN8" s="14">
        <v>3.45</v>
      </c>
      <c r="AO8" s="14">
        <v>3.45</v>
      </c>
      <c r="AP8" s="14">
        <v>3.45</v>
      </c>
      <c r="AQ8" s="14">
        <v>3.4</v>
      </c>
      <c r="AR8" s="14">
        <v>3.45</v>
      </c>
      <c r="AS8" s="14">
        <v>3.4</v>
      </c>
    </row>
    <row r="9" spans="2:45" ht="15.75" thickBot="1">
      <c r="B9" s="70"/>
      <c r="C9" s="30" t="s">
        <v>32</v>
      </c>
      <c r="D9" s="31">
        <v>3.39</v>
      </c>
      <c r="E9" s="14">
        <v>3.33</v>
      </c>
      <c r="F9" s="14">
        <v>3.36</v>
      </c>
      <c r="G9" s="14">
        <v>3.4</v>
      </c>
      <c r="H9" s="14">
        <v>3.35</v>
      </c>
      <c r="J9" s="34">
        <v>3.33</v>
      </c>
      <c r="K9" s="14">
        <v>3.38</v>
      </c>
      <c r="L9" s="14">
        <v>3.32</v>
      </c>
      <c r="M9" s="14">
        <v>3.35</v>
      </c>
      <c r="N9" s="14">
        <v>3.37</v>
      </c>
      <c r="P9" s="14">
        <v>3.33</v>
      </c>
      <c r="Q9" s="17">
        <v>3.37</v>
      </c>
      <c r="R9" s="17">
        <v>3.33</v>
      </c>
      <c r="S9" s="17">
        <v>3.33</v>
      </c>
      <c r="T9" s="17">
        <v>3.36</v>
      </c>
      <c r="V9" s="17">
        <v>3.32</v>
      </c>
      <c r="W9" s="17">
        <v>3.34</v>
      </c>
      <c r="X9" s="17">
        <v>3.28</v>
      </c>
      <c r="Y9" s="17">
        <v>3.38</v>
      </c>
      <c r="Z9" s="17">
        <v>3.32</v>
      </c>
      <c r="AB9" s="17">
        <v>3.27</v>
      </c>
      <c r="AC9" s="17">
        <v>3.4</v>
      </c>
      <c r="AD9" s="17">
        <v>3.34</v>
      </c>
      <c r="AE9" s="17">
        <v>3.16</v>
      </c>
      <c r="AF9" s="17">
        <v>3.41</v>
      </c>
      <c r="AH9" s="17">
        <v>3.35</v>
      </c>
      <c r="AI9" s="17">
        <v>3.41</v>
      </c>
      <c r="AJ9" s="17">
        <v>3.34</v>
      </c>
      <c r="AK9" s="17">
        <v>3.34</v>
      </c>
      <c r="AL9" s="18">
        <v>3.36</v>
      </c>
      <c r="AN9" s="14">
        <v>3.4</v>
      </c>
      <c r="AO9" s="14">
        <v>3.45</v>
      </c>
      <c r="AP9" s="14">
        <v>3.4</v>
      </c>
      <c r="AQ9" s="14">
        <v>3.4</v>
      </c>
      <c r="AR9" s="14">
        <v>3.4</v>
      </c>
      <c r="AS9" s="14">
        <v>3.4</v>
      </c>
    </row>
    <row r="10" spans="2:45" ht="15.75" thickBot="1">
      <c r="B10" s="70"/>
      <c r="C10" s="30" t="s">
        <v>33</v>
      </c>
      <c r="D10" s="31">
        <v>3.39</v>
      </c>
      <c r="E10" s="14">
        <v>3.33</v>
      </c>
      <c r="F10" s="14">
        <v>3.36</v>
      </c>
      <c r="G10" s="14">
        <v>3.37</v>
      </c>
      <c r="H10" s="14">
        <v>3.34</v>
      </c>
      <c r="J10" s="35">
        <v>3.36</v>
      </c>
      <c r="K10" s="20">
        <v>3.34</v>
      </c>
      <c r="L10" s="20">
        <v>3.33</v>
      </c>
      <c r="M10" s="20">
        <v>3.35</v>
      </c>
      <c r="N10" s="20">
        <v>3.29</v>
      </c>
      <c r="P10" s="14">
        <v>3.34</v>
      </c>
      <c r="Q10" s="17">
        <v>3.32</v>
      </c>
      <c r="R10" s="17">
        <v>3.33</v>
      </c>
      <c r="S10" s="17">
        <v>3.32</v>
      </c>
      <c r="T10" s="17">
        <v>3.33</v>
      </c>
      <c r="V10" s="17">
        <f>3.28</f>
        <v>3.28</v>
      </c>
      <c r="W10" s="17">
        <v>3.31</v>
      </c>
      <c r="X10" s="17">
        <v>3.28</v>
      </c>
      <c r="Y10" s="17">
        <v>3.34</v>
      </c>
      <c r="Z10" s="17">
        <v>3.3</v>
      </c>
      <c r="AB10" s="17">
        <v>3.34</v>
      </c>
      <c r="AC10" s="17">
        <v>3.31</v>
      </c>
      <c r="AD10" s="17">
        <v>3.45</v>
      </c>
      <c r="AE10" s="17">
        <v>3.18</v>
      </c>
      <c r="AF10" s="17">
        <v>3.49</v>
      </c>
      <c r="AH10" s="17">
        <v>3.32</v>
      </c>
      <c r="AI10" s="17">
        <v>3.53</v>
      </c>
      <c r="AJ10" s="17">
        <v>3.28</v>
      </c>
      <c r="AK10" s="17">
        <v>3.36</v>
      </c>
      <c r="AL10" s="18">
        <v>3.34</v>
      </c>
      <c r="AN10" s="14">
        <v>3.45</v>
      </c>
      <c r="AO10" s="14">
        <v>3.4</v>
      </c>
      <c r="AP10" s="14">
        <v>3.4</v>
      </c>
      <c r="AQ10" s="14">
        <v>3.45</v>
      </c>
      <c r="AR10" s="14">
        <v>3.4</v>
      </c>
      <c r="AS10" s="14">
        <v>3.45</v>
      </c>
    </row>
    <row r="11" spans="2:45" ht="15.75" thickBot="1">
      <c r="B11" s="70"/>
      <c r="C11" s="36" t="s">
        <v>34</v>
      </c>
      <c r="D11" s="23">
        <f>AVERAGE(D8:D10)</f>
        <v>3.3766666666666669</v>
      </c>
      <c r="E11" s="24">
        <f t="shared" ref="E11:H11" si="3">AVERAGE(E8:E10)</f>
        <v>3.34</v>
      </c>
      <c r="F11" s="24">
        <f t="shared" si="3"/>
        <v>3.3566666666666669</v>
      </c>
      <c r="G11" s="24">
        <f t="shared" si="3"/>
        <v>3.3800000000000003</v>
      </c>
      <c r="H11" s="24">
        <f t="shared" si="3"/>
        <v>3.3433333333333333</v>
      </c>
      <c r="J11" s="25">
        <f>AVERAGE(J8:J10)</f>
        <v>3.3433333333333333</v>
      </c>
      <c r="K11" s="25">
        <f t="shared" ref="K11:AE11" si="4">AVERAGE(K8:K10)</f>
        <v>3.3366666666666664</v>
      </c>
      <c r="L11" s="25">
        <f t="shared" si="4"/>
        <v>3.3166666666666664</v>
      </c>
      <c r="M11" s="25">
        <f t="shared" si="4"/>
        <v>3.3466666666666662</v>
      </c>
      <c r="N11" s="26">
        <f t="shared" si="4"/>
        <v>3.3266666666666667</v>
      </c>
      <c r="P11" s="24">
        <f t="shared" si="4"/>
        <v>3.3266666666666667</v>
      </c>
      <c r="Q11" s="24">
        <f t="shared" si="4"/>
        <v>3.34</v>
      </c>
      <c r="R11" s="24">
        <f t="shared" si="4"/>
        <v>3.3266666666666667</v>
      </c>
      <c r="S11" s="24">
        <f t="shared" si="4"/>
        <v>3.3233333333333337</v>
      </c>
      <c r="T11" s="24">
        <f t="shared" si="4"/>
        <v>3.3466666666666662</v>
      </c>
      <c r="V11" s="24">
        <f t="shared" si="4"/>
        <v>3.293333333333333</v>
      </c>
      <c r="W11" s="24">
        <f t="shared" si="4"/>
        <v>3.31</v>
      </c>
      <c r="X11" s="24">
        <f t="shared" si="4"/>
        <v>3.2666666666666662</v>
      </c>
      <c r="Y11" s="24">
        <f t="shared" si="4"/>
        <v>3.35</v>
      </c>
      <c r="Z11" s="24">
        <f t="shared" si="4"/>
        <v>3.3166666666666664</v>
      </c>
      <c r="AB11" s="24">
        <f t="shared" si="4"/>
        <v>3.3166666666666664</v>
      </c>
      <c r="AC11" s="24">
        <f t="shared" si="4"/>
        <v>3.3666666666666667</v>
      </c>
      <c r="AD11" s="24">
        <f t="shared" si="4"/>
        <v>3.3933333333333331</v>
      </c>
      <c r="AE11" s="24">
        <f t="shared" si="4"/>
        <v>3.1833333333333336</v>
      </c>
      <c r="AF11" s="24">
        <f>AVERAGE(AF8:AF10)</f>
        <v>3.41</v>
      </c>
      <c r="AH11" s="24">
        <f>AVERAGE(AH8:AH10)</f>
        <v>3.35</v>
      </c>
      <c r="AI11" s="24">
        <f t="shared" ref="AI11:AL11" si="5">AVERAGE(AI8:AI10)</f>
        <v>3.4766666666666666</v>
      </c>
      <c r="AJ11" s="24">
        <f t="shared" si="5"/>
        <v>3.293333333333333</v>
      </c>
      <c r="AK11" s="24">
        <f t="shared" si="5"/>
        <v>3.3699999999999997</v>
      </c>
      <c r="AL11" s="27">
        <f t="shared" si="5"/>
        <v>3.3733333333333331</v>
      </c>
      <c r="AN11" s="24">
        <f>AVERAGE(AN8:AN10)</f>
        <v>3.4333333333333336</v>
      </c>
      <c r="AO11" s="24">
        <f t="shared" ref="AO11:AS11" si="6">AVERAGE(AO8:AO10)</f>
        <v>3.4333333333333336</v>
      </c>
      <c r="AP11" s="24">
        <f t="shared" si="6"/>
        <v>3.4166666666666665</v>
      </c>
      <c r="AQ11" s="24">
        <f t="shared" si="6"/>
        <v>3.4166666666666665</v>
      </c>
      <c r="AR11" s="24">
        <f t="shared" si="6"/>
        <v>3.4166666666666665</v>
      </c>
      <c r="AS11" s="24">
        <f t="shared" si="6"/>
        <v>3.4166666666666665</v>
      </c>
    </row>
    <row r="12" spans="2:45" ht="15.75" thickBot="1">
      <c r="B12" s="71"/>
      <c r="C12" s="37" t="s">
        <v>35</v>
      </c>
      <c r="D12" s="38">
        <f>STDEV(D8:D10)</f>
        <v>2.3094010767585049E-2</v>
      </c>
      <c r="E12" s="38">
        <f t="shared" ref="E12:AL12" si="7">STDEV(E8:E10)</f>
        <v>1.7320508075688659E-2</v>
      </c>
      <c r="F12" s="38">
        <f t="shared" si="7"/>
        <v>5.7735026918961348E-3</v>
      </c>
      <c r="G12" s="38">
        <f t="shared" si="7"/>
        <v>1.7320508075688659E-2</v>
      </c>
      <c r="H12" s="38">
        <f t="shared" si="7"/>
        <v>5.7735026918963907E-3</v>
      </c>
      <c r="J12" s="38">
        <f t="shared" si="7"/>
        <v>1.5275252316519383E-2</v>
      </c>
      <c r="K12" s="38">
        <f t="shared" si="7"/>
        <v>4.5092497528228866E-2</v>
      </c>
      <c r="L12" s="38">
        <f t="shared" si="7"/>
        <v>1.5275252316519579E-2</v>
      </c>
      <c r="M12" s="38">
        <f t="shared" si="7"/>
        <v>5.7735026918963907E-3</v>
      </c>
      <c r="N12" s="38">
        <f t="shared" si="7"/>
        <v>4.0414518843273857E-2</v>
      </c>
      <c r="P12" s="38">
        <f t="shared" si="7"/>
        <v>1.5275252316519385E-2</v>
      </c>
      <c r="Q12" s="38">
        <f t="shared" si="7"/>
        <v>2.6457513110646015E-2</v>
      </c>
      <c r="R12" s="38">
        <f t="shared" si="7"/>
        <v>5.7735026918963907E-3</v>
      </c>
      <c r="S12" s="38">
        <f t="shared" si="7"/>
        <v>5.7735026918963907E-3</v>
      </c>
      <c r="T12" s="38">
        <f t="shared" si="7"/>
        <v>1.5275252316519385E-2</v>
      </c>
      <c r="V12" s="38">
        <f t="shared" si="7"/>
        <v>2.3094010767585049E-2</v>
      </c>
      <c r="W12" s="38">
        <f t="shared" si="7"/>
        <v>3.0000000000000027E-2</v>
      </c>
      <c r="X12" s="38">
        <f t="shared" si="7"/>
        <v>2.3094010767584792E-2</v>
      </c>
      <c r="Y12" s="38">
        <f t="shared" si="7"/>
        <v>2.6457513110645845E-2</v>
      </c>
      <c r="Z12" s="38">
        <f t="shared" si="7"/>
        <v>1.5275252316519577E-2</v>
      </c>
      <c r="AB12" s="38">
        <f t="shared" si="7"/>
        <v>4.0414518843273711E-2</v>
      </c>
      <c r="AC12" s="38">
        <f t="shared" si="7"/>
        <v>4.9328828623162443E-2</v>
      </c>
      <c r="AD12" s="38">
        <f t="shared" si="7"/>
        <v>5.5075705472861176E-2</v>
      </c>
      <c r="AE12" s="38">
        <f t="shared" si="7"/>
        <v>2.5166114784235735E-2</v>
      </c>
      <c r="AF12" s="38">
        <f t="shared" si="7"/>
        <v>7.9999999999995589E-2</v>
      </c>
      <c r="AH12" s="38">
        <f t="shared" si="7"/>
        <v>3.0000000000000027E-2</v>
      </c>
      <c r="AI12" s="38">
        <f t="shared" si="7"/>
        <v>6.1101009266103574E-2</v>
      </c>
      <c r="AJ12" s="38">
        <f t="shared" si="7"/>
        <v>4.1633319989322688E-2</v>
      </c>
      <c r="AK12" s="38">
        <f t="shared" si="7"/>
        <v>3.605551275464005E-2</v>
      </c>
      <c r="AL12" s="39">
        <f t="shared" si="7"/>
        <v>4.1633319989322688E-2</v>
      </c>
      <c r="AN12" s="24">
        <f t="shared" ref="AN12:AS12" si="8">STDEV(AN8:AN10)</f>
        <v>2.8867513459481443E-2</v>
      </c>
      <c r="AO12" s="38">
        <f t="shared" si="8"/>
        <v>2.886751345948144E-2</v>
      </c>
      <c r="AP12" s="38">
        <f t="shared" si="8"/>
        <v>2.8867513459481443E-2</v>
      </c>
      <c r="AQ12" s="38">
        <f t="shared" si="8"/>
        <v>2.886751345948144E-2</v>
      </c>
      <c r="AR12" s="38">
        <f t="shared" si="8"/>
        <v>2.8867513459481443E-2</v>
      </c>
      <c r="AS12" s="38">
        <f t="shared" si="8"/>
        <v>2.886751345948144E-2</v>
      </c>
    </row>
  </sheetData>
  <mergeCells count="2">
    <mergeCell ref="B3:B7"/>
    <mergeCell ref="B8:B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AU21"/>
  <sheetViews>
    <sheetView tabSelected="1" workbookViewId="0">
      <pane xSplit="3" ySplit="2" topLeftCell="AO3" activePane="bottomRight" state="frozen"/>
      <selection pane="topRight" activeCell="D1" sqref="D1"/>
      <selection pane="bottomLeft" activeCell="A3" sqref="A3"/>
      <selection pane="bottomRight" activeCell="AO17" sqref="AO17:AT19"/>
    </sheetView>
  </sheetViews>
  <sheetFormatPr defaultRowHeight="15"/>
  <cols>
    <col min="2" max="2" width="23" bestFit="1" customWidth="1"/>
    <col min="3" max="3" width="19.85546875" bestFit="1" customWidth="1"/>
    <col min="4" max="8" width="10.42578125" bestFit="1" customWidth="1"/>
    <col min="9" max="10" width="10.140625" customWidth="1"/>
    <col min="11" max="15" width="10.42578125" bestFit="1" customWidth="1"/>
    <col min="16" max="16" width="10" customWidth="1"/>
    <col min="17" max="21" width="10.42578125" bestFit="1" customWidth="1"/>
    <col min="22" max="22" width="10.140625" customWidth="1"/>
    <col min="23" max="27" width="10.28515625" bestFit="1" customWidth="1"/>
    <col min="28" max="28" width="10" customWidth="1"/>
    <col min="29" max="33" width="10.42578125" bestFit="1" customWidth="1"/>
    <col min="34" max="34" width="10" customWidth="1"/>
    <col min="35" max="39" width="10.28515625" bestFit="1" customWidth="1"/>
    <col min="46" max="46" width="10.28515625" bestFit="1" customWidth="1"/>
  </cols>
  <sheetData>
    <row r="1" spans="2:47" ht="15.75" thickBot="1">
      <c r="D1" s="73" t="s">
        <v>37</v>
      </c>
      <c r="E1" s="73"/>
      <c r="F1" s="73"/>
      <c r="G1" s="73"/>
      <c r="H1" s="73"/>
      <c r="K1" s="78" t="s">
        <v>38</v>
      </c>
      <c r="L1" s="78"/>
      <c r="M1" s="78"/>
      <c r="N1" s="78"/>
      <c r="O1" s="78"/>
      <c r="Q1" s="73" t="s">
        <v>39</v>
      </c>
      <c r="R1" s="73"/>
      <c r="S1" s="73"/>
      <c r="T1" s="73"/>
      <c r="U1" s="73"/>
      <c r="W1" s="72" t="s">
        <v>40</v>
      </c>
      <c r="X1" s="72"/>
      <c r="Y1" s="72"/>
      <c r="Z1" s="72"/>
      <c r="AA1" s="72"/>
      <c r="AC1" s="73" t="s">
        <v>41</v>
      </c>
      <c r="AD1" s="73"/>
      <c r="AE1" s="73"/>
      <c r="AF1" s="73"/>
      <c r="AG1" s="73"/>
      <c r="AI1" s="72" t="s">
        <v>42</v>
      </c>
      <c r="AJ1" s="72"/>
      <c r="AK1" s="72"/>
      <c r="AL1" s="72"/>
      <c r="AM1" s="72"/>
      <c r="AO1" s="73" t="s">
        <v>149</v>
      </c>
      <c r="AP1" s="73"/>
      <c r="AQ1" s="73"/>
      <c r="AR1" s="73"/>
      <c r="AS1" s="73"/>
      <c r="AT1" s="73"/>
    </row>
    <row r="2" spans="2:47">
      <c r="D2" s="5" t="s">
        <v>43</v>
      </c>
      <c r="E2" s="5" t="s">
        <v>44</v>
      </c>
      <c r="F2" s="5" t="s">
        <v>45</v>
      </c>
      <c r="G2" s="5" t="s">
        <v>46</v>
      </c>
      <c r="H2" s="5" t="s">
        <v>47</v>
      </c>
      <c r="I2" s="53" t="s">
        <v>34</v>
      </c>
      <c r="K2" s="4" t="s">
        <v>48</v>
      </c>
      <c r="L2" s="4" t="s">
        <v>49</v>
      </c>
      <c r="M2" s="4" t="s">
        <v>50</v>
      </c>
      <c r="N2" s="4" t="s">
        <v>51</v>
      </c>
      <c r="O2" s="4" t="s">
        <v>52</v>
      </c>
      <c r="P2" s="53" t="s">
        <v>34</v>
      </c>
      <c r="Q2" s="5" t="s">
        <v>53</v>
      </c>
      <c r="R2" s="5" t="s">
        <v>54</v>
      </c>
      <c r="S2" s="5" t="s">
        <v>55</v>
      </c>
      <c r="T2" s="5" t="s">
        <v>56</v>
      </c>
      <c r="U2" s="5" t="s">
        <v>57</v>
      </c>
      <c r="V2" s="53" t="s">
        <v>34</v>
      </c>
      <c r="W2" s="5" t="s">
        <v>58</v>
      </c>
      <c r="X2" s="5" t="s">
        <v>59</v>
      </c>
      <c r="Y2" s="5" t="s">
        <v>60</v>
      </c>
      <c r="Z2" s="5" t="s">
        <v>61</v>
      </c>
      <c r="AA2" s="5" t="s">
        <v>62</v>
      </c>
      <c r="AB2" s="53" t="s">
        <v>34</v>
      </c>
      <c r="AC2" s="5" t="s">
        <v>63</v>
      </c>
      <c r="AD2" s="5" t="s">
        <v>64</v>
      </c>
      <c r="AE2" s="5" t="s">
        <v>65</v>
      </c>
      <c r="AF2" s="5" t="s">
        <v>66</v>
      </c>
      <c r="AG2" s="5" t="s">
        <v>67</v>
      </c>
      <c r="AH2" s="53" t="s">
        <v>34</v>
      </c>
      <c r="AI2" s="5" t="s">
        <v>68</v>
      </c>
      <c r="AJ2" s="5" t="s">
        <v>69</v>
      </c>
      <c r="AK2" s="5" t="s">
        <v>70</v>
      </c>
      <c r="AL2" s="5" t="s">
        <v>71</v>
      </c>
      <c r="AM2" s="5" t="s">
        <v>72</v>
      </c>
      <c r="AN2" s="53" t="s">
        <v>34</v>
      </c>
      <c r="AO2" s="5" t="s">
        <v>150</v>
      </c>
      <c r="AP2" s="5" t="s">
        <v>69</v>
      </c>
      <c r="AQ2" s="5" t="s">
        <v>70</v>
      </c>
      <c r="AR2" s="5" t="s">
        <v>71</v>
      </c>
      <c r="AS2" s="5" t="s">
        <v>72</v>
      </c>
      <c r="AT2" s="5" t="s">
        <v>151</v>
      </c>
      <c r="AU2" s="53" t="s">
        <v>34</v>
      </c>
    </row>
    <row r="3" spans="2:47" ht="14.45" customHeight="1">
      <c r="B3" s="74" t="s">
        <v>30</v>
      </c>
      <c r="C3" s="17" t="s">
        <v>34</v>
      </c>
      <c r="D3" s="14">
        <f>'FDM - Individual'!D6</f>
        <v>5.9733333333333336</v>
      </c>
      <c r="E3" s="14">
        <f>'FDM - Individual'!E6</f>
        <v>5.9666666666666677</v>
      </c>
      <c r="F3" s="14">
        <f>'FDM - Individual'!F6</f>
        <v>5.9733333333333336</v>
      </c>
      <c r="G3" s="14">
        <f>'FDM - Individual'!G6</f>
        <v>5.9766666666666666</v>
      </c>
      <c r="H3" s="14">
        <f>'FDM - Individual'!H6</f>
        <v>5.956666666666667</v>
      </c>
      <c r="I3" s="54">
        <f>AVERAGE(D3:H3)</f>
        <v>5.9693333333333332</v>
      </c>
      <c r="K3" s="14">
        <f>'FDM - Individual'!J6</f>
        <v>6.1866666666666674</v>
      </c>
      <c r="L3" s="14">
        <f>'FDM - Individual'!K6</f>
        <v>6.18</v>
      </c>
      <c r="M3" s="14">
        <f>'FDM - Individual'!L6</f>
        <v>6.19</v>
      </c>
      <c r="N3" s="14">
        <f>'FDM - Individual'!M6</f>
        <v>6.166666666666667</v>
      </c>
      <c r="O3" s="14">
        <f>'FDM - Individual'!N6</f>
        <v>6.2133333333333338</v>
      </c>
      <c r="P3" s="54">
        <f>AVERAGE(K3:O3)</f>
        <v>6.187333333333334</v>
      </c>
      <c r="Q3" s="14">
        <f>'FDM - Individual'!P6</f>
        <v>5.94</v>
      </c>
      <c r="R3" s="14">
        <f>'FDM - Individual'!Q6</f>
        <v>5.9233333333333329</v>
      </c>
      <c r="S3" s="14">
        <f>'FDM - Individual'!R6</f>
        <v>5.9466666666666663</v>
      </c>
      <c r="T3" s="14">
        <f>'FDM - Individual'!S6</f>
        <v>5.9266666666666667</v>
      </c>
      <c r="U3" s="14">
        <f>'FDM - Individual'!T6</f>
        <v>5.9233333333333329</v>
      </c>
      <c r="V3" s="54">
        <f>AVERAGE(Q3:U3)</f>
        <v>5.9319999999999995</v>
      </c>
      <c r="W3" s="14">
        <f>'FDM - Individual'!V6</f>
        <v>6.16</v>
      </c>
      <c r="X3" s="14">
        <f>'FDM - Individual'!W6</f>
        <v>6.1333333333333329</v>
      </c>
      <c r="Y3" s="14">
        <f>'FDM - Individual'!X6</f>
        <v>6.1066666666666665</v>
      </c>
      <c r="Z3" s="14">
        <f>'FDM - Individual'!Y6</f>
        <v>6.1133333333333333</v>
      </c>
      <c r="AA3" s="14">
        <f>'FDM - Individual'!Z6</f>
        <v>6.1099999999999994</v>
      </c>
      <c r="AB3" s="54">
        <f>AVERAGE(W3:AA3)</f>
        <v>6.1246666666666663</v>
      </c>
      <c r="AC3" s="14">
        <f>'FDM - Individual'!AB6</f>
        <v>6.1466666666666656</v>
      </c>
      <c r="AD3" s="14">
        <f>'FDM - Individual'!AC6</f>
        <v>6.169999999999999</v>
      </c>
      <c r="AE3" s="14">
        <f>'FDM - Individual'!AD6</f>
        <v>6.1533333333333333</v>
      </c>
      <c r="AF3" s="14">
        <f>'FDM - Individual'!AE6</f>
        <v>6.1166666666666671</v>
      </c>
      <c r="AG3" s="14">
        <f>'FDM - Individual'!AF6</f>
        <v>6.19</v>
      </c>
      <c r="AH3" s="54">
        <f>AVERAGE(AC3:AG3)</f>
        <v>6.1553333333333331</v>
      </c>
      <c r="AI3" s="14">
        <f>'FDM - Individual'!AH6</f>
        <v>6.1833333333333336</v>
      </c>
      <c r="AJ3" s="14">
        <f>'FDM - Individual'!AI6</f>
        <v>6.126666666666666</v>
      </c>
      <c r="AK3" s="14">
        <f>'FDM - Individual'!AJ6</f>
        <v>6.13</v>
      </c>
      <c r="AL3" s="14">
        <f>'FDM - Individual'!AK6</f>
        <v>6.1099999999999994</v>
      </c>
      <c r="AM3" s="14">
        <f>'FDM - Individual'!AL6</f>
        <v>6.1866666666666674</v>
      </c>
      <c r="AN3" s="54">
        <f>AVERAGE(AI3:AM3)</f>
        <v>6.1473333333333331</v>
      </c>
      <c r="AO3" s="14">
        <f>'[1]FDM - Individual'!AN6</f>
        <v>6.0166666666666666</v>
      </c>
      <c r="AP3" s="14">
        <f>'[1]FDM - Individual'!AO6</f>
        <v>6.0333333333333341</v>
      </c>
      <c r="AQ3" s="14">
        <f>'[1]FDM - Individual'!AP6</f>
        <v>6.0166666666666666</v>
      </c>
      <c r="AR3" s="14">
        <f>'[1]FDM - Individual'!AQ6</f>
        <v>6.0666666666666664</v>
      </c>
      <c r="AS3" s="14">
        <f>'[1]FDM - Individual'!AR6</f>
        <v>6.0333333333333341</v>
      </c>
      <c r="AT3" s="14">
        <f>'[1]FDM - Individual'!AS6</f>
        <v>6.0333333333333341</v>
      </c>
      <c r="AU3" s="54">
        <f>AVERAGE(AO3:AT3)</f>
        <v>6.0333333333333341</v>
      </c>
    </row>
    <row r="4" spans="2:47">
      <c r="B4" s="75"/>
      <c r="C4" s="17" t="s">
        <v>35</v>
      </c>
      <c r="D4" s="14">
        <f>'FDM - Individual'!D7</f>
        <v>5.7735026918966474E-3</v>
      </c>
      <c r="E4" s="14">
        <f>'FDM - Individual'!E7</f>
        <v>2.5166114784235707E-2</v>
      </c>
      <c r="F4" s="14">
        <f>'FDM - Individual'!F7</f>
        <v>2.3094010767585053E-2</v>
      </c>
      <c r="G4" s="14">
        <f>'FDM - Individual'!G7</f>
        <v>2.0816659994661379E-2</v>
      </c>
      <c r="H4" s="14">
        <f>'FDM - Individual'!H7</f>
        <v>2.0816659994661382E-2</v>
      </c>
      <c r="I4" s="56"/>
      <c r="K4" s="14">
        <f>'FDM - Individual'!J7</f>
        <v>5.7735026918966474E-3</v>
      </c>
      <c r="L4" s="14">
        <f>'FDM - Individual'!K7</f>
        <v>1.0000000000000231E-2</v>
      </c>
      <c r="M4" s="14">
        <f>'FDM - Individual'!L7</f>
        <v>2.6457513110645845E-2</v>
      </c>
      <c r="N4" s="14">
        <f>'FDM - Individual'!M7</f>
        <v>1.154700538379227E-2</v>
      </c>
      <c r="O4" s="14">
        <f>'FDM - Individual'!N7</f>
        <v>4.5092497528228866E-2</v>
      </c>
      <c r="P4" s="56"/>
      <c r="Q4" s="14">
        <f>'FDM - Individual'!P7</f>
        <v>1.0000000000000231E-2</v>
      </c>
      <c r="R4" s="14">
        <f>'FDM - Individual'!Q7</f>
        <v>3.0550504633039158E-2</v>
      </c>
      <c r="S4" s="14">
        <f>'FDM - Individual'!R7</f>
        <v>2.88675134594817E-2</v>
      </c>
      <c r="T4" s="14">
        <f>'FDM - Individual'!S7</f>
        <v>2.5166114784235707E-2</v>
      </c>
      <c r="U4" s="14">
        <f>'FDM - Individual'!T7</f>
        <v>1.154700538379227E-2</v>
      </c>
      <c r="V4" s="56"/>
      <c r="W4" s="14">
        <f>'FDM - Individual'!V7</f>
        <v>2.6457513110645845E-2</v>
      </c>
      <c r="X4" s="14">
        <f>'FDM - Individual'!W7</f>
        <v>1.5275252316519626E-2</v>
      </c>
      <c r="Y4" s="14">
        <f>'FDM - Individual'!X7</f>
        <v>4.0414518843273899E-2</v>
      </c>
      <c r="Z4" s="14">
        <f>'FDM - Individual'!Y7</f>
        <v>5.7735026918961348E-3</v>
      </c>
      <c r="AA4" s="14">
        <f>'FDM - Individual'!Z7</f>
        <v>1.7320508075688915E-2</v>
      </c>
      <c r="AB4" s="56"/>
      <c r="AC4" s="14">
        <f>'FDM - Individual'!AB7</f>
        <v>4.0414518843273968E-2</v>
      </c>
      <c r="AD4" s="14">
        <f>'FDM - Individual'!AC7</f>
        <v>9.9999999999997868E-3</v>
      </c>
      <c r="AE4" s="14">
        <f>'FDM - Individual'!AD7</f>
        <v>3.5118845842842597E-2</v>
      </c>
      <c r="AF4" s="14">
        <f>'FDM - Individual'!AE7</f>
        <v>3.2145502536643007E-2</v>
      </c>
      <c r="AG4" s="14">
        <f>'FDM - Individual'!AF7</f>
        <v>4.3588989435406823E-2</v>
      </c>
      <c r="AH4" s="56"/>
      <c r="AI4" s="14">
        <f>'FDM - Individual'!AH7</f>
        <v>5.1316014394469103E-2</v>
      </c>
      <c r="AJ4" s="14">
        <f>'FDM - Individual'!AI7</f>
        <v>7.094598884597611E-2</v>
      </c>
      <c r="AK4" s="14">
        <f>'FDM - Individual'!AJ7</f>
        <v>6.0000000000000053E-2</v>
      </c>
      <c r="AL4" s="14">
        <f>'FDM - Individual'!AK7</f>
        <v>5.0000000000000266E-2</v>
      </c>
      <c r="AM4" s="14">
        <f>'FDM - Individual'!AL7</f>
        <v>7.5718777944003876E-2</v>
      </c>
      <c r="AN4" s="56"/>
      <c r="AO4" s="14">
        <f>'[1]FDM - Individual'!AN7</f>
        <v>2.8867513459481187E-2</v>
      </c>
      <c r="AP4" s="14">
        <f>'[1]FDM - Individual'!AO7</f>
        <v>2.8867513459481187E-2</v>
      </c>
      <c r="AQ4" s="14">
        <f>'[1]FDM - Individual'!AP7</f>
        <v>2.8867513459481187E-2</v>
      </c>
      <c r="AR4" s="14">
        <f>'[1]FDM - Individual'!AQ7</f>
        <v>7.6376261582597541E-2</v>
      </c>
      <c r="AS4" s="14">
        <f>'[1]FDM - Individual'!AR7</f>
        <v>2.8867513459481187E-2</v>
      </c>
      <c r="AT4" s="14">
        <f>'[1]FDM - Individual'!AS7</f>
        <v>2.8867513459481187E-2</v>
      </c>
      <c r="AU4" s="56"/>
    </row>
    <row r="5" spans="2:47">
      <c r="B5" s="75"/>
      <c r="C5" s="17" t="s">
        <v>73</v>
      </c>
      <c r="D5" s="40">
        <f>D4/SQRT(3)</f>
        <v>3.3333333333335586E-3</v>
      </c>
      <c r="E5" s="40">
        <f t="shared" ref="E5:AM5" si="0">E4/SQRT(3)</f>
        <v>1.4529663145135508E-2</v>
      </c>
      <c r="F5" s="40">
        <f t="shared" si="0"/>
        <v>1.3333333333333346E-2</v>
      </c>
      <c r="G5" s="40">
        <f t="shared" si="0"/>
        <v>1.2018504251546661E-2</v>
      </c>
      <c r="H5" s="40">
        <f t="shared" si="0"/>
        <v>1.2018504251546663E-2</v>
      </c>
      <c r="K5" s="40">
        <f t="shared" si="0"/>
        <v>3.3333333333335586E-3</v>
      </c>
      <c r="L5" s="40">
        <f t="shared" si="0"/>
        <v>5.7735026918963915E-3</v>
      </c>
      <c r="M5" s="40">
        <f t="shared" si="0"/>
        <v>1.5275252316519432E-2</v>
      </c>
      <c r="N5" s="40">
        <f t="shared" si="0"/>
        <v>6.6666666666665248E-3</v>
      </c>
      <c r="O5" s="40">
        <f t="shared" si="0"/>
        <v>2.6034165586355473E-2</v>
      </c>
      <c r="Q5" s="40">
        <f t="shared" si="0"/>
        <v>5.7735026918963915E-3</v>
      </c>
      <c r="R5" s="40">
        <f t="shared" si="0"/>
        <v>1.7638342073764069E-2</v>
      </c>
      <c r="S5" s="40">
        <f t="shared" si="0"/>
        <v>1.6666666666666906E-2</v>
      </c>
      <c r="T5" s="40">
        <f t="shared" si="0"/>
        <v>1.4529663145135508E-2</v>
      </c>
      <c r="U5" s="40">
        <f t="shared" si="0"/>
        <v>6.6666666666665248E-3</v>
      </c>
      <c r="W5" s="40">
        <f t="shared" si="0"/>
        <v>1.5275252316519432E-2</v>
      </c>
      <c r="X5" s="40">
        <f t="shared" si="0"/>
        <v>8.8191710368820606E-3</v>
      </c>
      <c r="Y5" s="40">
        <f t="shared" si="0"/>
        <v>2.333333333333339E-2</v>
      </c>
      <c r="Z5" s="40">
        <f t="shared" si="0"/>
        <v>3.3333333333332624E-3</v>
      </c>
      <c r="AA5" s="40">
        <f t="shared" si="0"/>
        <v>1.0000000000000083E-2</v>
      </c>
      <c r="AC5" s="40">
        <f t="shared" si="0"/>
        <v>2.3333333333333428E-2</v>
      </c>
      <c r="AD5" s="40">
        <f t="shared" si="0"/>
        <v>5.7735026918961348E-3</v>
      </c>
      <c r="AE5" s="40">
        <f t="shared" si="0"/>
        <v>2.0275875100994146E-2</v>
      </c>
      <c r="AF5" s="40">
        <f t="shared" si="0"/>
        <v>1.8559214542766638E-2</v>
      </c>
      <c r="AG5" s="40">
        <f t="shared" si="0"/>
        <v>2.5166114784235884E-2</v>
      </c>
      <c r="AI5" s="40">
        <f t="shared" si="0"/>
        <v>2.9627314724385449E-2</v>
      </c>
      <c r="AJ5" s="40">
        <f t="shared" si="0"/>
        <v>4.0960685758148499E-2</v>
      </c>
      <c r="AK5" s="40">
        <f t="shared" si="0"/>
        <v>3.4641016151377581E-2</v>
      </c>
      <c r="AL5" s="40">
        <f t="shared" si="0"/>
        <v>2.8867513459481443E-2</v>
      </c>
      <c r="AM5" s="40">
        <f t="shared" si="0"/>
        <v>4.371625682868014E-2</v>
      </c>
      <c r="AO5" s="40">
        <f t="shared" ref="AO5:AT5" si="1">AO4/SQRT(3)</f>
        <v>1.6666666666666607E-2</v>
      </c>
      <c r="AP5" s="40">
        <f t="shared" si="1"/>
        <v>1.6666666666666607E-2</v>
      </c>
      <c r="AQ5" s="40">
        <f t="shared" si="1"/>
        <v>1.6666666666666607E-2</v>
      </c>
      <c r="AR5" s="40">
        <f t="shared" si="1"/>
        <v>4.4095855184409963E-2</v>
      </c>
      <c r="AS5" s="40">
        <f t="shared" si="1"/>
        <v>1.6666666666666607E-2</v>
      </c>
      <c r="AT5" s="40">
        <f t="shared" si="1"/>
        <v>1.6666666666666607E-2</v>
      </c>
    </row>
    <row r="6" spans="2:47">
      <c r="B6" s="75"/>
      <c r="C6" s="17" t="s">
        <v>74</v>
      </c>
      <c r="D6" s="40">
        <f>0.01/SQRT(12)</f>
        <v>2.886751345948129E-3</v>
      </c>
      <c r="E6" s="40">
        <f t="shared" ref="E6:AM6" si="2">0.01/SQRT(12)</f>
        <v>2.886751345948129E-3</v>
      </c>
      <c r="F6" s="40">
        <f t="shared" si="2"/>
        <v>2.886751345948129E-3</v>
      </c>
      <c r="G6" s="40">
        <f t="shared" si="2"/>
        <v>2.886751345948129E-3</v>
      </c>
      <c r="H6" s="40">
        <f t="shared" si="2"/>
        <v>2.886751345948129E-3</v>
      </c>
      <c r="I6" s="55">
        <f>SQRT(SUMPRODUCT(D7:H7,D7:H7)/5)</f>
        <v>1.2087642909645842E-2</v>
      </c>
      <c r="K6" s="40">
        <f t="shared" si="2"/>
        <v>2.886751345948129E-3</v>
      </c>
      <c r="L6" s="40">
        <f t="shared" si="2"/>
        <v>2.886751345948129E-3</v>
      </c>
      <c r="M6" s="40">
        <f t="shared" si="2"/>
        <v>2.886751345948129E-3</v>
      </c>
      <c r="N6" s="40">
        <f t="shared" si="2"/>
        <v>2.886751345948129E-3</v>
      </c>
      <c r="O6" s="40">
        <f t="shared" si="2"/>
        <v>2.886751345948129E-3</v>
      </c>
      <c r="P6" s="55">
        <f>SQRT(SUMPRODUCT(K7:O7,K7:O7)/5)</f>
        <v>1.4433756729740628E-2</v>
      </c>
      <c r="Q6" s="40">
        <f t="shared" si="2"/>
        <v>2.886751345948129E-3</v>
      </c>
      <c r="R6" s="40">
        <f t="shared" si="2"/>
        <v>2.886751345948129E-3</v>
      </c>
      <c r="S6" s="40">
        <f t="shared" si="2"/>
        <v>2.886751345948129E-3</v>
      </c>
      <c r="T6" s="40">
        <f t="shared" si="2"/>
        <v>2.886751345948129E-3</v>
      </c>
      <c r="U6" s="40">
        <f t="shared" si="2"/>
        <v>2.886751345948129E-3</v>
      </c>
      <c r="V6" s="55">
        <f>SQRT(SUMPRODUCT(Q7:U7,Q7:U7)/5)</f>
        <v>1.356056373787207E-2</v>
      </c>
      <c r="W6" s="40">
        <f t="shared" si="2"/>
        <v>2.886751345948129E-3</v>
      </c>
      <c r="X6" s="40">
        <f t="shared" si="2"/>
        <v>2.886751345948129E-3</v>
      </c>
      <c r="Y6" s="40">
        <f t="shared" si="2"/>
        <v>2.886751345948129E-3</v>
      </c>
      <c r="Z6" s="40">
        <f t="shared" si="2"/>
        <v>2.886751345948129E-3</v>
      </c>
      <c r="AA6" s="40">
        <f t="shared" si="2"/>
        <v>2.886751345948129E-3</v>
      </c>
      <c r="AB6" s="55">
        <f>SQRT(SUMPRODUCT(W7:AA7,W7:AA7)/5)</f>
        <v>1.4200938936093893E-2</v>
      </c>
      <c r="AC6" s="40">
        <f t="shared" si="2"/>
        <v>2.886751345948129E-3</v>
      </c>
      <c r="AD6" s="40">
        <f t="shared" si="2"/>
        <v>2.886751345948129E-3</v>
      </c>
      <c r="AE6" s="40">
        <f t="shared" si="2"/>
        <v>2.886751345948129E-3</v>
      </c>
      <c r="AF6" s="40">
        <f t="shared" si="2"/>
        <v>2.886751345948129E-3</v>
      </c>
      <c r="AG6" s="40">
        <f t="shared" si="2"/>
        <v>2.886751345948129E-3</v>
      </c>
      <c r="AH6" s="55">
        <f>SQRT(SUMPRODUCT(AC7:AG7,AC7:AG7)/5)</f>
        <v>2.0041623354076579E-2</v>
      </c>
      <c r="AI6" s="40">
        <f t="shared" si="2"/>
        <v>2.886751345948129E-3</v>
      </c>
      <c r="AJ6" s="40">
        <f t="shared" si="2"/>
        <v>2.886751345948129E-3</v>
      </c>
      <c r="AK6" s="40">
        <f t="shared" si="2"/>
        <v>2.886751345948129E-3</v>
      </c>
      <c r="AL6" s="40">
        <f t="shared" si="2"/>
        <v>2.886751345948129E-3</v>
      </c>
      <c r="AM6" s="40">
        <f t="shared" si="2"/>
        <v>2.886751345948129E-3</v>
      </c>
      <c r="AN6" s="55">
        <f>SQRT(SUMPRODUCT(AI7:AM7,AI7:AM7)/5)</f>
        <v>3.6170890690351294E-2</v>
      </c>
      <c r="AO6" s="40">
        <f>0.05/SQRT(12)</f>
        <v>1.4433756729740645E-2</v>
      </c>
      <c r="AP6" s="40">
        <f t="shared" ref="AP6:AT6" si="3">0.05/SQRT(12)</f>
        <v>1.4433756729740645E-2</v>
      </c>
      <c r="AQ6" s="40">
        <f t="shared" si="3"/>
        <v>1.4433756729740645E-2</v>
      </c>
      <c r="AR6" s="40">
        <f t="shared" si="3"/>
        <v>1.4433756729740645E-2</v>
      </c>
      <c r="AS6" s="40">
        <f t="shared" si="3"/>
        <v>1.4433756729740645E-2</v>
      </c>
      <c r="AT6" s="40">
        <f t="shared" si="3"/>
        <v>1.4433756729740645E-2</v>
      </c>
      <c r="AU6" s="55">
        <f>SQRT(SUMPRODUCT(AO7:AT7,AO7:AT7)/6)</f>
        <v>2.7638539919628332E-2</v>
      </c>
    </row>
    <row r="7" spans="2:47">
      <c r="B7" s="75"/>
      <c r="C7" s="17" t="s">
        <v>75</v>
      </c>
      <c r="D7" s="40">
        <f>SQRT(D5^2+D6^2)</f>
        <v>4.4095855184411543E-3</v>
      </c>
      <c r="E7" s="40">
        <f t="shared" ref="E7:AM7" si="4">SQRT(E5^2+E6^2)</f>
        <v>1.4813657362192579E-2</v>
      </c>
      <c r="F7" s="40">
        <f t="shared" si="4"/>
        <v>1.3642254619787429E-2</v>
      </c>
      <c r="G7" s="40">
        <f t="shared" si="4"/>
        <v>1.2360330811826135E-2</v>
      </c>
      <c r="H7" s="40">
        <f t="shared" si="4"/>
        <v>1.2360330811826137E-2</v>
      </c>
      <c r="I7" s="58">
        <f>I6^4/(SUMPRODUCT(D5:H5,D5:H5,D5:H5,D5:H5)/(2*5^4))</f>
        <v>226.10159518828593</v>
      </c>
      <c r="K7" s="40">
        <f t="shared" si="4"/>
        <v>4.4095855184411543E-3</v>
      </c>
      <c r="L7" s="40">
        <f t="shared" si="4"/>
        <v>6.4549722436791478E-3</v>
      </c>
      <c r="M7" s="40">
        <f t="shared" si="4"/>
        <v>1.5545631755147992E-2</v>
      </c>
      <c r="N7" s="40">
        <f t="shared" si="4"/>
        <v>7.2648315725676593E-3</v>
      </c>
      <c r="O7" s="40">
        <f t="shared" si="4"/>
        <v>2.6193722742502808E-2</v>
      </c>
      <c r="P7" s="58">
        <f>P6^4/(SUMPRODUCT(K5:O5,K5:O5,K5:O5,K5:O5)/(2*5^4))</f>
        <v>104.93150071633261</v>
      </c>
      <c r="Q7" s="40">
        <f t="shared" si="4"/>
        <v>6.4549722436791478E-3</v>
      </c>
      <c r="R7" s="40">
        <f t="shared" si="4"/>
        <v>1.7873008824606143E-2</v>
      </c>
      <c r="S7" s="40">
        <f t="shared" si="4"/>
        <v>1.6914819275153935E-2</v>
      </c>
      <c r="T7" s="40">
        <f t="shared" si="4"/>
        <v>1.4813657362192579E-2</v>
      </c>
      <c r="U7" s="40">
        <f t="shared" si="4"/>
        <v>7.2648315725676593E-3</v>
      </c>
      <c r="V7" s="58">
        <f>V6^4/(SUMPRODUCT(Q5:U5,Q5:U5,Q5:U5,Q5:U5)/(2*5^4))</f>
        <v>190.73990250696258</v>
      </c>
      <c r="W7" s="40">
        <f t="shared" si="4"/>
        <v>1.5545631755147992E-2</v>
      </c>
      <c r="X7" s="40">
        <f t="shared" si="4"/>
        <v>9.2796072713834579E-3</v>
      </c>
      <c r="Y7" s="40">
        <f t="shared" si="4"/>
        <v>2.3511226632776529E-2</v>
      </c>
      <c r="Z7" s="40">
        <f t="shared" si="4"/>
        <v>4.4095855184409314E-3</v>
      </c>
      <c r="AA7" s="40">
        <f t="shared" si="4"/>
        <v>1.0408329997330745E-2</v>
      </c>
      <c r="AB7" s="58">
        <f>AB6^4/(SUMPRODUCT(W5:AA5,W5:AA5,W5:AA5,W5:AA5)/(2*5^4))</f>
        <v>138.50592835519689</v>
      </c>
      <c r="AC7" s="40">
        <f t="shared" si="4"/>
        <v>2.3511226632776567E-2</v>
      </c>
      <c r="AD7" s="40">
        <f t="shared" si="4"/>
        <v>6.454972243678918E-3</v>
      </c>
      <c r="AE7" s="40">
        <f t="shared" si="4"/>
        <v>2.048034287907426E-2</v>
      </c>
      <c r="AF7" s="40">
        <f t="shared" si="4"/>
        <v>1.8782379449307642E-2</v>
      </c>
      <c r="AG7" s="40">
        <f t="shared" si="4"/>
        <v>2.5331140255951158E-2</v>
      </c>
      <c r="AH7" s="58">
        <f>AH6^4/(SUMPRODUCT(AC5:AG5,AC5:AG5,AC5:AG5,AC5:AG5)/(2*5^4))</f>
        <v>204.47216485167047</v>
      </c>
      <c r="AI7" s="40">
        <f t="shared" si="4"/>
        <v>2.9767618499153072E-2</v>
      </c>
      <c r="AJ7" s="40">
        <f t="shared" si="4"/>
        <v>4.1062283315849872E-2</v>
      </c>
      <c r="AK7" s="40">
        <f t="shared" si="4"/>
        <v>3.4761089357690386E-2</v>
      </c>
      <c r="AL7" s="40">
        <f t="shared" si="4"/>
        <v>2.9011491975882171E-2</v>
      </c>
      <c r="AM7" s="40">
        <f t="shared" si="4"/>
        <v>4.3811464760316519E-2</v>
      </c>
      <c r="AN7" s="58">
        <f>AN6^4/(SUMPRODUCT(AI5:AM5,AI5:AM5,AI5:AM5,AI5:AM5)/(2*5^4))</f>
        <v>228.29912566686426</v>
      </c>
      <c r="AO7" s="40">
        <f t="shared" ref="AO7:AT7" si="5">SQRT(AO5^2+AO6^2)</f>
        <v>2.2047927592204877E-2</v>
      </c>
      <c r="AP7" s="40">
        <f t="shared" si="5"/>
        <v>2.2047927592204877E-2</v>
      </c>
      <c r="AQ7" s="40">
        <f t="shared" si="5"/>
        <v>2.2047927592204877E-2</v>
      </c>
      <c r="AR7" s="40">
        <f t="shared" si="5"/>
        <v>4.6398036356916958E-2</v>
      </c>
      <c r="AS7" s="40">
        <f t="shared" si="5"/>
        <v>2.2047927592204877E-2</v>
      </c>
      <c r="AT7" s="40">
        <f t="shared" si="5"/>
        <v>2.2047927592204877E-2</v>
      </c>
      <c r="AU7" s="58">
        <f>AU6^4/(SUMPRODUCT(AO5:AT5,AO5:AT5,AO5:AT5,AO5:AT5)/(2*5^4))</f>
        <v>175.05787037036887</v>
      </c>
    </row>
    <row r="8" spans="2:47">
      <c r="B8" s="75"/>
      <c r="C8" s="17" t="s">
        <v>76</v>
      </c>
      <c r="D8" s="40">
        <f>TINV(0.05,2)</f>
        <v>4.3026527295445423</v>
      </c>
      <c r="E8" s="40">
        <f t="shared" ref="E8:H8" si="6">TINV(0.05,2)</f>
        <v>4.3026527295445423</v>
      </c>
      <c r="F8" s="40">
        <f t="shared" si="6"/>
        <v>4.3026527295445423</v>
      </c>
      <c r="G8" s="40">
        <f t="shared" si="6"/>
        <v>4.3026527295445423</v>
      </c>
      <c r="H8" s="40">
        <f t="shared" si="6"/>
        <v>4.3026527295445423</v>
      </c>
      <c r="I8" s="57">
        <f>TINV(0.05,I7)</f>
        <v>1.970516191108528</v>
      </c>
      <c r="K8" s="40">
        <f>TINV(0.05,2)</f>
        <v>4.3026527295445423</v>
      </c>
      <c r="L8" s="40">
        <f t="shared" ref="L8:O8" si="7">TINV(0.05,2)</f>
        <v>4.3026527295445423</v>
      </c>
      <c r="M8" s="40">
        <f t="shared" si="7"/>
        <v>4.3026527295445423</v>
      </c>
      <c r="N8" s="40">
        <f t="shared" si="7"/>
        <v>4.3026527295445423</v>
      </c>
      <c r="O8" s="40">
        <f t="shared" si="7"/>
        <v>4.3026527295445423</v>
      </c>
      <c r="P8" s="57">
        <f>TINV(0.05,P7)</f>
        <v>1.9830374708083407</v>
      </c>
      <c r="Q8" s="40">
        <f>TINV(0.05,2)</f>
        <v>4.3026527295445423</v>
      </c>
      <c r="R8" s="40">
        <f t="shared" ref="R8:U8" si="8">TINV(0.05,2)</f>
        <v>4.3026527295445423</v>
      </c>
      <c r="S8" s="40">
        <f t="shared" si="8"/>
        <v>4.3026527295445423</v>
      </c>
      <c r="T8" s="40">
        <f t="shared" si="8"/>
        <v>4.3026527295445423</v>
      </c>
      <c r="U8" s="40">
        <f t="shared" si="8"/>
        <v>4.3026527295445423</v>
      </c>
      <c r="V8" s="57">
        <f>TINV(0.05,V7)</f>
        <v>1.9725281382889448</v>
      </c>
      <c r="W8" s="40">
        <f>TINV(0.05,2)</f>
        <v>4.3026527295445423</v>
      </c>
      <c r="X8" s="40">
        <f t="shared" ref="X8:AA8" si="9">TINV(0.05,2)</f>
        <v>4.3026527295445423</v>
      </c>
      <c r="Y8" s="40">
        <f t="shared" si="9"/>
        <v>4.3026527295445423</v>
      </c>
      <c r="Z8" s="40">
        <f t="shared" si="9"/>
        <v>4.3026527295445423</v>
      </c>
      <c r="AA8" s="40">
        <f t="shared" si="9"/>
        <v>4.3026527295445423</v>
      </c>
      <c r="AB8" s="57">
        <f>TINV(0.05,AB7)</f>
        <v>1.9773035123380969</v>
      </c>
      <c r="AC8" s="40">
        <f>TINV(0.05,2)</f>
        <v>4.3026527295445423</v>
      </c>
      <c r="AD8" s="40">
        <f t="shared" ref="AD8:AG8" si="10">TINV(0.05,2)</f>
        <v>4.3026527295445423</v>
      </c>
      <c r="AE8" s="40">
        <f t="shared" si="10"/>
        <v>4.3026527295445423</v>
      </c>
      <c r="AF8" s="40">
        <f t="shared" si="10"/>
        <v>4.3026527295445423</v>
      </c>
      <c r="AG8" s="40">
        <f t="shared" si="10"/>
        <v>4.3026527295445423</v>
      </c>
      <c r="AH8" s="57">
        <f>TINV(0.05,AH7)</f>
        <v>1.9716608425592805</v>
      </c>
      <c r="AI8" s="40">
        <f>TINV(0.05,2)</f>
        <v>4.3026527295445423</v>
      </c>
      <c r="AJ8" s="40">
        <f t="shared" ref="AJ8:AM8" si="11">TINV(0.05,2)</f>
        <v>4.3026527295445423</v>
      </c>
      <c r="AK8" s="40">
        <f t="shared" si="11"/>
        <v>4.3026527295445423</v>
      </c>
      <c r="AL8" s="40">
        <f t="shared" si="11"/>
        <v>4.3026527295445423</v>
      </c>
      <c r="AM8" s="40">
        <f t="shared" si="11"/>
        <v>4.3026527295445423</v>
      </c>
      <c r="AN8" s="57">
        <f>TINV(0.05,AN7)</f>
        <v>1.9704231427019248</v>
      </c>
      <c r="AO8" s="40">
        <f t="shared" ref="AO8:AT8" si="12">TINV(0.05,4)</f>
        <v>2.7764451050438028</v>
      </c>
      <c r="AP8" s="40">
        <f t="shared" si="12"/>
        <v>2.7764451050438028</v>
      </c>
      <c r="AQ8" s="40">
        <f t="shared" si="12"/>
        <v>2.7764451050438028</v>
      </c>
      <c r="AR8" s="40">
        <f t="shared" si="12"/>
        <v>2.7764451050438028</v>
      </c>
      <c r="AS8" s="40">
        <f t="shared" si="12"/>
        <v>2.7764451050438028</v>
      </c>
      <c r="AT8" s="40">
        <f t="shared" si="12"/>
        <v>2.7764451050438028</v>
      </c>
      <c r="AU8" s="57">
        <f>TINV(0.05,AU7)</f>
        <v>1.9736124219456501</v>
      </c>
    </row>
    <row r="9" spans="2:47">
      <c r="B9" s="76"/>
      <c r="C9" s="17" t="s">
        <v>77</v>
      </c>
      <c r="D9" s="40">
        <f>D8*D7</f>
        <v>1.8972915167080918E-2</v>
      </c>
      <c r="E9" s="40">
        <f t="shared" ref="E9:H9" si="13">E8*E7</f>
        <v>6.3738023283975501E-2</v>
      </c>
      <c r="F9" s="40">
        <f t="shared" si="13"/>
        <v>5.8697884076970026E-2</v>
      </c>
      <c r="G9" s="40">
        <f t="shared" si="13"/>
        <v>5.3182211105577228E-2</v>
      </c>
      <c r="H9" s="40">
        <f t="shared" si="13"/>
        <v>5.3182211105577235E-2</v>
      </c>
      <c r="I9" s="54">
        <f>I6*I8</f>
        <v>2.381889606579533E-2</v>
      </c>
      <c r="K9" s="40">
        <f>K8*K7</f>
        <v>1.8972915167080918E-2</v>
      </c>
      <c r="L9" s="40">
        <f t="shared" ref="L9" si="14">L8*L7</f>
        <v>2.7773503943400342E-2</v>
      </c>
      <c r="M9" s="40">
        <f t="shared" ref="M9" si="15">M8*M7</f>
        <v>6.6887454903781826E-2</v>
      </c>
      <c r="N9" s="40">
        <f t="shared" ref="N9" si="16">N8*N7</f>
        <v>3.1258047395389607E-2</v>
      </c>
      <c r="O9" s="40">
        <f t="shared" ref="O9" si="17">O8*O7</f>
        <v>0.11270249265496265</v>
      </c>
      <c r="P9" s="54">
        <f>P6*P8</f>
        <v>2.8622680439607723E-2</v>
      </c>
      <c r="Q9" s="40">
        <f>Q8*Q7</f>
        <v>2.7773503943400342E-2</v>
      </c>
      <c r="R9" s="40">
        <f t="shared" ref="R9" si="18">R8*R7</f>
        <v>7.690135020436531E-2</v>
      </c>
      <c r="S9" s="40">
        <f t="shared" ref="S9" si="19">S8*S7</f>
        <v>7.2778593323993709E-2</v>
      </c>
      <c r="T9" s="40">
        <f t="shared" ref="T9" si="20">T8*T7</f>
        <v>6.3738023283975501E-2</v>
      </c>
      <c r="U9" s="40">
        <f t="shared" ref="U9" si="21">U8*U7</f>
        <v>3.1258047395389607E-2</v>
      </c>
      <c r="V9" s="54">
        <f>V6*V8</f>
        <v>2.674859354401337E-2</v>
      </c>
      <c r="W9" s="40">
        <f>W8*W7</f>
        <v>6.6887454903781826E-2</v>
      </c>
      <c r="X9" s="40">
        <f t="shared" ref="X9" si="22">X8*X7</f>
        <v>3.9926927555319416E-2</v>
      </c>
      <c r="Y9" s="40">
        <f t="shared" ref="Y9" si="23">Y8*Y7</f>
        <v>0.10116064344645627</v>
      </c>
      <c r="Z9" s="40">
        <f t="shared" ref="Z9" si="24">Z8*Z7</f>
        <v>1.8972915167079957E-2</v>
      </c>
      <c r="AA9" s="40">
        <f t="shared" ref="AA9" si="25">AA8*AA7</f>
        <v>4.4783429473015467E-2</v>
      </c>
      <c r="AB9" s="54">
        <f>AB6*AB8</f>
        <v>2.8079566436837292E-2</v>
      </c>
      <c r="AC9" s="40">
        <f>AC8*AC7</f>
        <v>0.10116064344645644</v>
      </c>
      <c r="AD9" s="40">
        <f t="shared" ref="AD9" si="26">AD8*AD7</f>
        <v>2.7773503943399353E-2</v>
      </c>
      <c r="AE9" s="40">
        <f t="shared" ref="AE9" si="27">AE8*AE7</f>
        <v>8.8119803190656987E-2</v>
      </c>
      <c r="AF9" s="40">
        <f t="shared" ref="AF9" si="28">AF8*AF7</f>
        <v>8.0814056204904838E-2</v>
      </c>
      <c r="AG9" s="40">
        <f t="shared" ref="AG9" si="29">AG8*AG7</f>
        <v>0.10899109976474389</v>
      </c>
      <c r="AH9" s="54">
        <f>AH6*AH8</f>
        <v>3.9515283988554382E-2</v>
      </c>
      <c r="AI9" s="40">
        <f>AI8*AI7</f>
        <v>0.12807972498742157</v>
      </c>
      <c r="AJ9" s="40">
        <f t="shared" ref="AJ9" si="30">AJ8*AJ7</f>
        <v>0.17667674539027278</v>
      </c>
      <c r="AK9" s="40">
        <f t="shared" ref="AK9" si="31">AK8*AK7</f>
        <v>0.14956489600680828</v>
      </c>
      <c r="AL9" s="40">
        <f t="shared" ref="AL9" si="32">AL8*AL7</f>
        <v>0.12482637513818901</v>
      </c>
      <c r="AM9" s="40">
        <f t="shared" ref="AM9" si="33">AM8*AM7</f>
        <v>0.18850551843632041</v>
      </c>
      <c r="AN9" s="54">
        <f>AN6*AN8</f>
        <v>7.127196010840979E-2</v>
      </c>
      <c r="AO9" s="40">
        <f t="shared" ref="AO9:AT9" si="34">AO8*AO7</f>
        <v>6.1214860639737433E-2</v>
      </c>
      <c r="AP9" s="40">
        <f t="shared" si="34"/>
        <v>6.1214860639737433E-2</v>
      </c>
      <c r="AQ9" s="40">
        <f t="shared" si="34"/>
        <v>6.1214860639737433E-2</v>
      </c>
      <c r="AR9" s="40">
        <f t="shared" si="34"/>
        <v>0.12882160092680647</v>
      </c>
      <c r="AS9" s="40">
        <f t="shared" si="34"/>
        <v>6.1214860639737433E-2</v>
      </c>
      <c r="AT9" s="40">
        <f t="shared" si="34"/>
        <v>6.1214860639737433E-2</v>
      </c>
      <c r="AU9" s="54">
        <f>AU6*AU8</f>
        <v>5.4547765709819208E-2</v>
      </c>
    </row>
    <row r="10" spans="2:47" ht="14.45" customHeight="1">
      <c r="B10" s="74" t="s">
        <v>36</v>
      </c>
      <c r="C10" s="17" t="s">
        <v>34</v>
      </c>
      <c r="D10" s="14">
        <f>'FDM - Individual'!D11</f>
        <v>3.3766666666666669</v>
      </c>
      <c r="E10" s="14">
        <f>'FDM - Individual'!E11</f>
        <v>3.34</v>
      </c>
      <c r="F10" s="14">
        <f>'FDM - Individual'!F11</f>
        <v>3.3566666666666669</v>
      </c>
      <c r="G10" s="14">
        <f>'FDM - Individual'!G11</f>
        <v>3.3800000000000003</v>
      </c>
      <c r="H10" s="14">
        <f>'FDM - Individual'!H11</f>
        <v>3.3433333333333333</v>
      </c>
      <c r="I10" s="54">
        <f>AVERAGE(D10:H10)</f>
        <v>3.3593333333333333</v>
      </c>
      <c r="K10" s="14">
        <f>'FDM - Individual'!J11</f>
        <v>3.3433333333333333</v>
      </c>
      <c r="L10" s="14">
        <f>'FDM - Individual'!K11</f>
        <v>3.3366666666666664</v>
      </c>
      <c r="M10" s="14">
        <f>'FDM - Individual'!L11</f>
        <v>3.3166666666666664</v>
      </c>
      <c r="N10" s="14">
        <f>'FDM - Individual'!M11</f>
        <v>3.3466666666666662</v>
      </c>
      <c r="O10" s="14">
        <f>'FDM - Individual'!N11</f>
        <v>3.3266666666666667</v>
      </c>
      <c r="P10" s="54">
        <f>AVERAGE(K10:O10)</f>
        <v>3.3339999999999996</v>
      </c>
      <c r="Q10" s="14">
        <f>'FDM - Individual'!P11</f>
        <v>3.3266666666666667</v>
      </c>
      <c r="R10" s="14">
        <f>'FDM - Individual'!Q11</f>
        <v>3.34</v>
      </c>
      <c r="S10" s="14">
        <f>'FDM - Individual'!R11</f>
        <v>3.3266666666666667</v>
      </c>
      <c r="T10" s="14">
        <f>'FDM - Individual'!S11</f>
        <v>3.3233333333333337</v>
      </c>
      <c r="U10" s="14">
        <f>'FDM - Individual'!T11</f>
        <v>3.3466666666666662</v>
      </c>
      <c r="V10" s="54">
        <f>AVERAGE(Q10:U10)</f>
        <v>3.3326666666666669</v>
      </c>
      <c r="W10" s="14">
        <f>'FDM - Individual'!V11</f>
        <v>3.293333333333333</v>
      </c>
      <c r="X10" s="14">
        <f>'FDM - Individual'!W11</f>
        <v>3.31</v>
      </c>
      <c r="Y10" s="14">
        <f>'FDM - Individual'!X11</f>
        <v>3.2666666666666662</v>
      </c>
      <c r="Z10" s="14">
        <f>'FDM - Individual'!Y11</f>
        <v>3.35</v>
      </c>
      <c r="AA10" s="14">
        <f>'FDM - Individual'!Z11</f>
        <v>3.3166666666666664</v>
      </c>
      <c r="AB10" s="54">
        <f>AVERAGE(W10:AA10)</f>
        <v>3.3073333333333332</v>
      </c>
      <c r="AC10" s="14">
        <f>'FDM - Individual'!AB11</f>
        <v>3.3166666666666664</v>
      </c>
      <c r="AD10" s="14">
        <f>'FDM - Individual'!AC11</f>
        <v>3.3666666666666667</v>
      </c>
      <c r="AE10" s="14">
        <f>'FDM - Individual'!AD11</f>
        <v>3.3933333333333331</v>
      </c>
      <c r="AF10" s="14">
        <f>'FDM - Individual'!AE11</f>
        <v>3.1833333333333336</v>
      </c>
      <c r="AG10" s="14">
        <f>'FDM - Individual'!AF11</f>
        <v>3.41</v>
      </c>
      <c r="AH10" s="54">
        <f>AVERAGE(AC10:AG10)</f>
        <v>3.3340000000000005</v>
      </c>
      <c r="AI10" s="14">
        <f>'FDM - Individual'!AH11</f>
        <v>3.35</v>
      </c>
      <c r="AJ10" s="14">
        <f>'FDM - Individual'!AI11</f>
        <v>3.4766666666666666</v>
      </c>
      <c r="AK10" s="14">
        <f>'FDM - Individual'!AJ11</f>
        <v>3.293333333333333</v>
      </c>
      <c r="AL10" s="14">
        <f>'FDM - Individual'!AK11</f>
        <v>3.3699999999999997</v>
      </c>
      <c r="AM10" s="14">
        <f>'FDM - Individual'!AL11</f>
        <v>3.3733333333333331</v>
      </c>
      <c r="AN10" s="54">
        <f>AVERAGE(AI10:AM10)</f>
        <v>3.372666666666666</v>
      </c>
      <c r="AO10" s="14">
        <f>'[1]FDM - Individual'!AN11</f>
        <v>3.4333333333333336</v>
      </c>
      <c r="AP10" s="14">
        <f>'[1]FDM - Individual'!AO11</f>
        <v>3.4333333333333336</v>
      </c>
      <c r="AQ10" s="14">
        <f>'[1]FDM - Individual'!AP11</f>
        <v>3.4166666666666665</v>
      </c>
      <c r="AR10" s="14">
        <f>'[1]FDM - Individual'!AQ11</f>
        <v>3.4166666666666665</v>
      </c>
      <c r="AS10" s="14">
        <f>'[1]FDM - Individual'!AR11</f>
        <v>3.4166666666666665</v>
      </c>
      <c r="AT10" s="14">
        <f>'[1]FDM - Individual'!AS11</f>
        <v>3.4166666666666665</v>
      </c>
      <c r="AU10" s="54">
        <f>AVERAGE(AO10:AT10)</f>
        <v>3.4222222222222225</v>
      </c>
    </row>
    <row r="11" spans="2:47">
      <c r="B11" s="75"/>
      <c r="C11" s="17" t="s">
        <v>35</v>
      </c>
      <c r="D11" s="14">
        <f>'FDM - Individual'!D12</f>
        <v>2.3094010767585049E-2</v>
      </c>
      <c r="E11" s="14">
        <f>'FDM - Individual'!E12</f>
        <v>1.7320508075688659E-2</v>
      </c>
      <c r="F11" s="14">
        <f>'FDM - Individual'!F12</f>
        <v>5.7735026918961348E-3</v>
      </c>
      <c r="G11" s="14">
        <f>'FDM - Individual'!G12</f>
        <v>1.7320508075688659E-2</v>
      </c>
      <c r="H11" s="14">
        <f>'FDM - Individual'!H12</f>
        <v>5.7735026918963907E-3</v>
      </c>
      <c r="I11" s="56"/>
      <c r="K11" s="14">
        <f>'FDM - Individual'!J12</f>
        <v>1.5275252316519383E-2</v>
      </c>
      <c r="L11" s="14">
        <f>'FDM - Individual'!K12</f>
        <v>4.5092497528228866E-2</v>
      </c>
      <c r="M11" s="14">
        <f>'FDM - Individual'!L12</f>
        <v>1.5275252316519579E-2</v>
      </c>
      <c r="N11" s="14">
        <f>'FDM - Individual'!M12</f>
        <v>5.7735026918963907E-3</v>
      </c>
      <c r="O11" s="14">
        <f>'FDM - Individual'!N12</f>
        <v>4.0414518843273857E-2</v>
      </c>
      <c r="P11" s="56"/>
      <c r="Q11" s="14">
        <f>'FDM - Individual'!P12</f>
        <v>1.5275252316519385E-2</v>
      </c>
      <c r="R11" s="14">
        <f>'FDM - Individual'!Q12</f>
        <v>2.6457513110646015E-2</v>
      </c>
      <c r="S11" s="14">
        <f>'FDM - Individual'!R12</f>
        <v>5.7735026918963907E-3</v>
      </c>
      <c r="T11" s="14">
        <f>'FDM - Individual'!S12</f>
        <v>5.7735026918963907E-3</v>
      </c>
      <c r="U11" s="14">
        <f>'FDM - Individual'!T12</f>
        <v>1.5275252316519385E-2</v>
      </c>
      <c r="V11" s="56"/>
      <c r="W11" s="14">
        <f>'FDM - Individual'!V12</f>
        <v>2.3094010767585049E-2</v>
      </c>
      <c r="X11" s="14">
        <f>'FDM - Individual'!W12</f>
        <v>3.0000000000000027E-2</v>
      </c>
      <c r="Y11" s="14">
        <f>'FDM - Individual'!X12</f>
        <v>2.3094010767584792E-2</v>
      </c>
      <c r="Z11" s="14">
        <f>'FDM - Individual'!Y12</f>
        <v>2.6457513110645845E-2</v>
      </c>
      <c r="AA11" s="14">
        <f>'FDM - Individual'!Z12</f>
        <v>1.5275252316519577E-2</v>
      </c>
      <c r="AB11" s="56"/>
      <c r="AC11" s="14">
        <f>'FDM - Individual'!AB12</f>
        <v>4.0414518843273711E-2</v>
      </c>
      <c r="AD11" s="14">
        <f>'FDM - Individual'!AC12</f>
        <v>4.9328828623162443E-2</v>
      </c>
      <c r="AE11" s="14">
        <f>'FDM - Individual'!AD12</f>
        <v>5.5075705472861176E-2</v>
      </c>
      <c r="AF11" s="14">
        <f>'FDM - Individual'!AE12</f>
        <v>2.5166114784235735E-2</v>
      </c>
      <c r="AG11" s="14">
        <f>'FDM - Individual'!AF12</f>
        <v>7.9999999999995589E-2</v>
      </c>
      <c r="AH11" s="56"/>
      <c r="AI11" s="14">
        <f>'FDM - Individual'!AH12</f>
        <v>3.0000000000000027E-2</v>
      </c>
      <c r="AJ11" s="14">
        <f>'FDM - Individual'!AI12</f>
        <v>6.1101009266103574E-2</v>
      </c>
      <c r="AK11" s="14">
        <f>'FDM - Individual'!AJ12</f>
        <v>4.1633319989322688E-2</v>
      </c>
      <c r="AL11" s="14">
        <f>'FDM - Individual'!AK12</f>
        <v>3.605551275464005E-2</v>
      </c>
      <c r="AM11" s="14">
        <f>'FDM - Individual'!AL12</f>
        <v>4.1633319989322688E-2</v>
      </c>
      <c r="AN11" s="56"/>
      <c r="AO11" s="14">
        <f>'[1]FDM - Individual'!AN12</f>
        <v>2.8867513459481443E-2</v>
      </c>
      <c r="AP11" s="14">
        <f>'[1]FDM - Individual'!AO12</f>
        <v>2.886751345948144E-2</v>
      </c>
      <c r="AQ11" s="14">
        <f>'[1]FDM - Individual'!AP12</f>
        <v>2.8867513459481443E-2</v>
      </c>
      <c r="AR11" s="14">
        <f>'[1]FDM - Individual'!AQ12</f>
        <v>2.886751345948144E-2</v>
      </c>
      <c r="AS11" s="14">
        <f>'[1]FDM - Individual'!AR12</f>
        <v>2.8867513459481443E-2</v>
      </c>
      <c r="AT11" s="14">
        <f>'[1]FDM - Individual'!AS12</f>
        <v>2.886751345948144E-2</v>
      </c>
      <c r="AU11" s="56"/>
    </row>
    <row r="12" spans="2:47">
      <c r="B12" s="75"/>
      <c r="C12" s="17" t="s">
        <v>73</v>
      </c>
      <c r="D12" s="40">
        <f>D11/SQRT(3)</f>
        <v>1.3333333333333345E-2</v>
      </c>
      <c r="E12" s="40">
        <f t="shared" ref="E12:H12" si="35">E11/SQRT(3)</f>
        <v>9.9999999999999343E-3</v>
      </c>
      <c r="F12" s="40">
        <f t="shared" si="35"/>
        <v>3.3333333333332624E-3</v>
      </c>
      <c r="G12" s="40">
        <f t="shared" si="35"/>
        <v>9.9999999999999343E-3</v>
      </c>
      <c r="H12" s="40">
        <f t="shared" si="35"/>
        <v>3.3333333333334103E-3</v>
      </c>
      <c r="K12" s="40">
        <f t="shared" ref="K12:O12" si="36">K11/SQRT(3)</f>
        <v>8.8191710368819218E-3</v>
      </c>
      <c r="L12" s="40">
        <f t="shared" si="36"/>
        <v>2.6034165586355473E-2</v>
      </c>
      <c r="M12" s="40">
        <f t="shared" si="36"/>
        <v>8.8191710368820345E-3</v>
      </c>
      <c r="N12" s="40">
        <f t="shared" si="36"/>
        <v>3.3333333333334103E-3</v>
      </c>
      <c r="O12" s="40">
        <f t="shared" si="36"/>
        <v>2.3333333333333366E-2</v>
      </c>
      <c r="Q12" s="40">
        <f t="shared" ref="Q12:U12" si="37">Q11/SQRT(3)</f>
        <v>8.8191710368819218E-3</v>
      </c>
      <c r="R12" s="40">
        <f t="shared" si="37"/>
        <v>1.5275252316519531E-2</v>
      </c>
      <c r="S12" s="40">
        <f t="shared" si="37"/>
        <v>3.3333333333334103E-3</v>
      </c>
      <c r="T12" s="40">
        <f t="shared" si="37"/>
        <v>3.3333333333334103E-3</v>
      </c>
      <c r="U12" s="40">
        <f t="shared" si="37"/>
        <v>8.8191710368819218E-3</v>
      </c>
      <c r="W12" s="40">
        <f t="shared" ref="W12:AA12" si="38">W11/SQRT(3)</f>
        <v>1.3333333333333345E-2</v>
      </c>
      <c r="X12" s="40">
        <f t="shared" si="38"/>
        <v>1.732050807568879E-2</v>
      </c>
      <c r="Y12" s="40">
        <f t="shared" si="38"/>
        <v>1.3333333333333197E-2</v>
      </c>
      <c r="Z12" s="40">
        <f t="shared" si="38"/>
        <v>1.5275252316519432E-2</v>
      </c>
      <c r="AA12" s="40">
        <f t="shared" si="38"/>
        <v>8.8191710368820328E-3</v>
      </c>
      <c r="AC12" s="40">
        <f t="shared" ref="AC12:AG12" si="39">AC11/SQRT(3)</f>
        <v>2.3333333333333282E-2</v>
      </c>
      <c r="AD12" s="40">
        <f t="shared" si="39"/>
        <v>2.8480012484391755E-2</v>
      </c>
      <c r="AE12" s="40">
        <f t="shared" si="39"/>
        <v>3.1797973380564948E-2</v>
      </c>
      <c r="AF12" s="40">
        <f t="shared" si="39"/>
        <v>1.4529663145135523E-2</v>
      </c>
      <c r="AG12" s="40">
        <f t="shared" si="39"/>
        <v>4.6188021535167517E-2</v>
      </c>
      <c r="AI12" s="40">
        <f t="shared" ref="AI12:AM12" si="40">AI11/SQRT(3)</f>
        <v>1.732050807568879E-2</v>
      </c>
      <c r="AJ12" s="40">
        <f t="shared" si="40"/>
        <v>3.5276684147542717E-2</v>
      </c>
      <c r="AK12" s="40">
        <f t="shared" si="40"/>
        <v>2.4037008503093284E-2</v>
      </c>
      <c r="AL12" s="40">
        <f t="shared" si="40"/>
        <v>2.081665999466142E-2</v>
      </c>
      <c r="AM12" s="40">
        <f t="shared" si="40"/>
        <v>2.4037008503093284E-2</v>
      </c>
      <c r="AO12" s="40">
        <f t="shared" ref="AO12:AT12" si="41">AO11/SQRT(3)</f>
        <v>1.6666666666666757E-2</v>
      </c>
      <c r="AP12" s="40">
        <f t="shared" si="41"/>
        <v>1.6666666666666757E-2</v>
      </c>
      <c r="AQ12" s="40">
        <f t="shared" si="41"/>
        <v>1.6666666666666757E-2</v>
      </c>
      <c r="AR12" s="40">
        <f t="shared" si="41"/>
        <v>1.6666666666666757E-2</v>
      </c>
      <c r="AS12" s="40">
        <f t="shared" si="41"/>
        <v>1.6666666666666757E-2</v>
      </c>
      <c r="AT12" s="40">
        <f t="shared" si="41"/>
        <v>1.6666666666666757E-2</v>
      </c>
    </row>
    <row r="13" spans="2:47">
      <c r="B13" s="75"/>
      <c r="C13" s="17" t="s">
        <v>74</v>
      </c>
      <c r="D13" s="40">
        <f>0.01/SQRT(12)</f>
        <v>2.886751345948129E-3</v>
      </c>
      <c r="E13" s="40">
        <f t="shared" ref="E13:AM13" si="42">0.01/SQRT(12)</f>
        <v>2.886751345948129E-3</v>
      </c>
      <c r="F13" s="40">
        <f t="shared" si="42"/>
        <v>2.886751345948129E-3</v>
      </c>
      <c r="G13" s="40">
        <f t="shared" si="42"/>
        <v>2.886751345948129E-3</v>
      </c>
      <c r="H13" s="40">
        <f t="shared" si="42"/>
        <v>2.886751345948129E-3</v>
      </c>
      <c r="I13" s="55">
        <f>SQRT(SUMPRODUCT(D14:H14,D14:H14)/5)</f>
        <v>9.3985814532477653E-3</v>
      </c>
      <c r="K13" s="40">
        <f t="shared" si="42"/>
        <v>2.886751345948129E-3</v>
      </c>
      <c r="L13" s="40">
        <f t="shared" si="42"/>
        <v>2.886751345948129E-3</v>
      </c>
      <c r="M13" s="40">
        <f t="shared" si="42"/>
        <v>2.886751345948129E-3</v>
      </c>
      <c r="N13" s="40">
        <f t="shared" si="42"/>
        <v>2.886751345948129E-3</v>
      </c>
      <c r="O13" s="40">
        <f t="shared" si="42"/>
        <v>2.886751345948129E-3</v>
      </c>
      <c r="P13" s="55">
        <f>SQRT(SUMPRODUCT(K14:O14,K14:O14)/5)</f>
        <v>1.69148192751537E-2</v>
      </c>
      <c r="Q13" s="40">
        <f t="shared" si="42"/>
        <v>2.886751345948129E-3</v>
      </c>
      <c r="R13" s="40">
        <f t="shared" si="42"/>
        <v>2.886751345948129E-3</v>
      </c>
      <c r="S13" s="40">
        <f t="shared" si="42"/>
        <v>2.886751345948129E-3</v>
      </c>
      <c r="T13" s="40">
        <f t="shared" si="42"/>
        <v>2.886751345948129E-3</v>
      </c>
      <c r="U13" s="40">
        <f t="shared" si="42"/>
        <v>2.886751345948129E-3</v>
      </c>
      <c r="V13" s="55">
        <f>SQRT(SUMPRODUCT(Q14:U14,Q14:U14)/5)</f>
        <v>9.5160682824134788E-3</v>
      </c>
      <c r="W13" s="40">
        <f t="shared" si="42"/>
        <v>2.886751345948129E-3</v>
      </c>
      <c r="X13" s="40">
        <f t="shared" si="42"/>
        <v>2.886751345948129E-3</v>
      </c>
      <c r="Y13" s="40">
        <f t="shared" si="42"/>
        <v>2.886751345948129E-3</v>
      </c>
      <c r="Z13" s="40">
        <f t="shared" si="42"/>
        <v>2.886751345948129E-3</v>
      </c>
      <c r="AA13" s="40">
        <f t="shared" si="42"/>
        <v>2.886751345948129E-3</v>
      </c>
      <c r="AB13" s="55">
        <f>SQRT(SUMPRODUCT(W14:AA14,W14:AA14)/5)</f>
        <v>1.4200938936093843E-2</v>
      </c>
      <c r="AC13" s="40">
        <f t="shared" si="42"/>
        <v>2.886751345948129E-3</v>
      </c>
      <c r="AD13" s="40">
        <f t="shared" si="42"/>
        <v>2.886751345948129E-3</v>
      </c>
      <c r="AE13" s="40">
        <f t="shared" si="42"/>
        <v>2.886751345948129E-3</v>
      </c>
      <c r="AF13" s="40">
        <f t="shared" si="42"/>
        <v>2.886751345948129E-3</v>
      </c>
      <c r="AG13" s="40">
        <f t="shared" si="42"/>
        <v>2.886751345948129E-3</v>
      </c>
      <c r="AH13" s="55">
        <f>SQRT(SUMPRODUCT(AC14:AG14,AC14:AG14)/5)</f>
        <v>3.0831080998815281E-2</v>
      </c>
      <c r="AI13" s="40">
        <f t="shared" si="42"/>
        <v>2.886751345948129E-3</v>
      </c>
      <c r="AJ13" s="40">
        <f t="shared" si="42"/>
        <v>2.886751345948129E-3</v>
      </c>
      <c r="AK13" s="40">
        <f t="shared" si="42"/>
        <v>2.886751345948129E-3</v>
      </c>
      <c r="AL13" s="40">
        <f t="shared" si="42"/>
        <v>2.886751345948129E-3</v>
      </c>
      <c r="AM13" s="40">
        <f t="shared" si="42"/>
        <v>2.886751345948129E-3</v>
      </c>
      <c r="AN13" s="55">
        <f>SQRT(SUMPRODUCT(AI14:AM14,AI14:AM14)/5)</f>
        <v>2.5199206336712486E-2</v>
      </c>
      <c r="AO13" s="40">
        <f>0.05/SQRT(12)</f>
        <v>1.4433756729740645E-2</v>
      </c>
      <c r="AP13" s="40">
        <f>0.05/SQRT(12)</f>
        <v>1.4433756729740645E-2</v>
      </c>
      <c r="AQ13" s="40">
        <f t="shared" ref="AQ13:AT13" si="43">0.05/SQRT(12)</f>
        <v>1.4433756729740645E-2</v>
      </c>
      <c r="AR13" s="40">
        <f t="shared" si="43"/>
        <v>1.4433756729740645E-2</v>
      </c>
      <c r="AS13" s="40">
        <f t="shared" si="43"/>
        <v>1.4433756729740645E-2</v>
      </c>
      <c r="AT13" s="40">
        <f t="shared" si="43"/>
        <v>1.4433756729740645E-2</v>
      </c>
      <c r="AU13" s="55">
        <f>SQRT(SUMPRODUCT(AO14:AT14,AO14:AT14)/6)</f>
        <v>2.2047927592204992E-2</v>
      </c>
    </row>
    <row r="14" spans="2:47">
      <c r="B14" s="75"/>
      <c r="C14" s="17" t="s">
        <v>75</v>
      </c>
      <c r="D14" s="40">
        <f>SQRT(D12^2+D13^2)</f>
        <v>1.3642254619787427E-2</v>
      </c>
      <c r="E14" s="40">
        <f t="shared" ref="E14:H14" si="44">SQRT(E12^2+E13^2)</f>
        <v>1.0408329997330601E-2</v>
      </c>
      <c r="F14" s="40">
        <f t="shared" si="44"/>
        <v>4.4095855184409314E-3</v>
      </c>
      <c r="G14" s="40">
        <f t="shared" si="44"/>
        <v>1.0408329997330601E-2</v>
      </c>
      <c r="H14" s="40">
        <f t="shared" si="44"/>
        <v>4.4095855184410424E-3</v>
      </c>
      <c r="I14" s="58">
        <f>I13^4/(SUMPRODUCT(D12:H12,D12:H12,D12:H12,D12:H12)/(2*5^4))</f>
        <v>188.10267857142816</v>
      </c>
      <c r="K14" s="40">
        <f t="shared" ref="K14:O14" si="45">SQRT(K12^2+K13^2)</f>
        <v>9.279607271383326E-3</v>
      </c>
      <c r="L14" s="40">
        <f t="shared" si="45"/>
        <v>2.6193722742502808E-2</v>
      </c>
      <c r="M14" s="40">
        <f t="shared" si="45"/>
        <v>9.2796072713834318E-3</v>
      </c>
      <c r="N14" s="40">
        <f t="shared" si="45"/>
        <v>4.4095855184410424E-3</v>
      </c>
      <c r="O14" s="40">
        <f t="shared" si="45"/>
        <v>2.3511226632776504E-2</v>
      </c>
      <c r="P14" s="58">
        <f>P13^4/(SUMPRODUCT(K12:O12,K12:O12,K12:O12,K12:O12)/(2*5^4))</f>
        <v>133.23069040347232</v>
      </c>
      <c r="Q14" s="40">
        <f t="shared" ref="Q14:U14" si="46">SQRT(Q12^2+Q13^2)</f>
        <v>9.279607271383326E-3</v>
      </c>
      <c r="R14" s="40">
        <f t="shared" si="46"/>
        <v>1.5545631755148087E-2</v>
      </c>
      <c r="S14" s="40">
        <f t="shared" si="46"/>
        <v>4.4095855184410424E-3</v>
      </c>
      <c r="T14" s="40">
        <f t="shared" si="46"/>
        <v>4.4095855184410424E-3</v>
      </c>
      <c r="U14" s="40">
        <f t="shared" si="46"/>
        <v>9.279607271383326E-3</v>
      </c>
      <c r="V14" s="58">
        <f>V13^4/(SUMPRODUCT(Q12:U12,Q12:U12,Q12:U12,Q12:U12)/(2*5^4))</f>
        <v>153.47158040665369</v>
      </c>
      <c r="W14" s="40">
        <f t="shared" ref="W14:AA14" si="47">SQRT(W12^2+W13^2)</f>
        <v>1.3642254619787427E-2</v>
      </c>
      <c r="X14" s="40">
        <f t="shared" si="47"/>
        <v>1.755942292142125E-2</v>
      </c>
      <c r="Y14" s="40">
        <f t="shared" si="47"/>
        <v>1.3642254619787283E-2</v>
      </c>
      <c r="Z14" s="40">
        <f t="shared" si="47"/>
        <v>1.5545631755147992E-2</v>
      </c>
      <c r="AA14" s="40">
        <f t="shared" si="47"/>
        <v>9.2796072713834301E-3</v>
      </c>
      <c r="AB14" s="58">
        <f>AB13^4/(SUMPRODUCT(W12:AA12,W12:AA12,W12:AA12,W12:AA12)/(2*5^4))</f>
        <v>237.88453206239171</v>
      </c>
      <c r="AC14" s="40">
        <f t="shared" ref="AC14:AG14" si="48">SQRT(AC12^2+AC13^2)</f>
        <v>2.3511226632776421E-2</v>
      </c>
      <c r="AD14" s="40">
        <f t="shared" si="48"/>
        <v>2.8625940062196098E-2</v>
      </c>
      <c r="AE14" s="40">
        <f t="shared" si="48"/>
        <v>3.1928740101113448E-2</v>
      </c>
      <c r="AF14" s="40">
        <f t="shared" si="48"/>
        <v>1.4813657362192595E-2</v>
      </c>
      <c r="AG14" s="40">
        <f t="shared" si="48"/>
        <v>4.6278144589713528E-2</v>
      </c>
      <c r="AH14" s="58">
        <f>AH13^4/(SUMPRODUCT(AC12:AG12,AC12:AG12,AC12:AG12,AC12:AG12)/(2*5^4))</f>
        <v>171.84805629650018</v>
      </c>
      <c r="AI14" s="40">
        <f t="shared" ref="AI14:AM14" si="49">SQRT(AI12^2+AI13^2)</f>
        <v>1.755942292142125E-2</v>
      </c>
      <c r="AJ14" s="40">
        <f t="shared" si="49"/>
        <v>3.5394600969340294E-2</v>
      </c>
      <c r="AK14" s="40">
        <f t="shared" si="49"/>
        <v>2.4209731743889937E-2</v>
      </c>
      <c r="AL14" s="40">
        <f t="shared" si="49"/>
        <v>2.1015867021530913E-2</v>
      </c>
      <c r="AM14" s="40">
        <f t="shared" si="49"/>
        <v>2.4209731743889937E-2</v>
      </c>
      <c r="AN14" s="58">
        <f>AN13^4/(SUMPRODUCT(AI12:AM12,AI12:AM12,AI12:AM12,AI12:AM12)/(2*5^4))</f>
        <v>202.09153177895419</v>
      </c>
      <c r="AO14" s="40">
        <f t="shared" ref="AO14:AT14" si="50">SQRT(AO12^2+AO13^2)</f>
        <v>2.2047927592204992E-2</v>
      </c>
      <c r="AP14" s="40">
        <f t="shared" si="50"/>
        <v>2.2047927592204992E-2</v>
      </c>
      <c r="AQ14" s="40">
        <f t="shared" si="50"/>
        <v>2.2047927592204992E-2</v>
      </c>
      <c r="AR14" s="40">
        <f t="shared" si="50"/>
        <v>2.2047927592204992E-2</v>
      </c>
      <c r="AS14" s="40">
        <f t="shared" si="50"/>
        <v>2.2047927592204992E-2</v>
      </c>
      <c r="AT14" s="40">
        <f t="shared" si="50"/>
        <v>2.2047927592204992E-2</v>
      </c>
      <c r="AU14" s="58">
        <f>AU13^4/(SUMPRODUCT(AO12:AT12,AO12:AT12,AO12:AT12,AO12:AT12)/(2*5^4))</f>
        <v>638.02083333332769</v>
      </c>
    </row>
    <row r="15" spans="2:47">
      <c r="B15" s="75"/>
      <c r="C15" s="17" t="s">
        <v>76</v>
      </c>
      <c r="D15" s="40">
        <f>TINV(0.05,2)</f>
        <v>4.3026527295445423</v>
      </c>
      <c r="E15" s="40">
        <f t="shared" ref="E15:H15" si="51">TINV(0.05,2)</f>
        <v>4.3026527295445423</v>
      </c>
      <c r="F15" s="40">
        <f t="shared" si="51"/>
        <v>4.3026527295445423</v>
      </c>
      <c r="G15" s="40">
        <f t="shared" si="51"/>
        <v>4.3026527295445423</v>
      </c>
      <c r="H15" s="40">
        <f t="shared" si="51"/>
        <v>4.3026527295445423</v>
      </c>
      <c r="I15" s="57">
        <f>TINV(0.05,I14)</f>
        <v>1.9726626491473334</v>
      </c>
      <c r="K15" s="40">
        <f>TINV(0.05,2)</f>
        <v>4.3026527295445423</v>
      </c>
      <c r="L15" s="40">
        <f t="shared" ref="L15:O15" si="52">TINV(0.05,2)</f>
        <v>4.3026527295445423</v>
      </c>
      <c r="M15" s="40">
        <f t="shared" si="52"/>
        <v>4.3026527295445423</v>
      </c>
      <c r="N15" s="40">
        <f t="shared" si="52"/>
        <v>4.3026527295445423</v>
      </c>
      <c r="O15" s="40">
        <f t="shared" si="52"/>
        <v>4.3026527295445423</v>
      </c>
      <c r="P15" s="57">
        <f>TINV(0.05,P14)</f>
        <v>1.9779612360012688</v>
      </c>
      <c r="Q15" s="40">
        <f>TINV(0.05,2)</f>
        <v>4.3026527295445423</v>
      </c>
      <c r="R15" s="40">
        <f t="shared" ref="R15:U15" si="53">TINV(0.05,2)</f>
        <v>4.3026527295445423</v>
      </c>
      <c r="S15" s="40">
        <f t="shared" si="53"/>
        <v>4.3026527295445423</v>
      </c>
      <c r="T15" s="40">
        <f t="shared" si="53"/>
        <v>4.3026527295445423</v>
      </c>
      <c r="U15" s="40">
        <f t="shared" si="53"/>
        <v>4.3026527295445423</v>
      </c>
      <c r="V15" s="57">
        <f>TINV(0.05,V14)</f>
        <v>1.975590280926717</v>
      </c>
      <c r="W15" s="40">
        <f>TINV(0.05,2)</f>
        <v>4.3026527295445423</v>
      </c>
      <c r="X15" s="40">
        <f t="shared" ref="X15:AA15" si="54">TINV(0.05,2)</f>
        <v>4.3026527295445423</v>
      </c>
      <c r="Y15" s="40">
        <f t="shared" si="54"/>
        <v>4.3026527295445423</v>
      </c>
      <c r="Z15" s="40">
        <f t="shared" si="54"/>
        <v>4.3026527295445423</v>
      </c>
      <c r="AA15" s="40">
        <f t="shared" si="54"/>
        <v>4.3026527295445423</v>
      </c>
      <c r="AB15" s="57">
        <f>TINV(0.05,AB14)</f>
        <v>1.9700239566870068</v>
      </c>
      <c r="AC15" s="40">
        <f>TINV(0.05,2)</f>
        <v>4.3026527295445423</v>
      </c>
      <c r="AD15" s="40">
        <f t="shared" ref="AD15:AG15" si="55">TINV(0.05,2)</f>
        <v>4.3026527295445423</v>
      </c>
      <c r="AE15" s="40">
        <f t="shared" si="55"/>
        <v>4.3026527295445423</v>
      </c>
      <c r="AF15" s="40">
        <f t="shared" si="55"/>
        <v>4.3026527295445423</v>
      </c>
      <c r="AG15" s="40">
        <f t="shared" si="55"/>
        <v>4.3026527295445423</v>
      </c>
      <c r="AH15" s="57">
        <f>TINV(0.05,AH14)</f>
        <v>1.9739339151278652</v>
      </c>
      <c r="AI15" s="40">
        <f>TINV(0.05,2)</f>
        <v>4.3026527295445423</v>
      </c>
      <c r="AJ15" s="40">
        <f t="shared" ref="AJ15:AM15" si="56">TINV(0.05,2)</f>
        <v>4.3026527295445423</v>
      </c>
      <c r="AK15" s="40">
        <f t="shared" si="56"/>
        <v>4.3026527295445423</v>
      </c>
      <c r="AL15" s="40">
        <f t="shared" si="56"/>
        <v>4.3026527295445423</v>
      </c>
      <c r="AM15" s="40">
        <f t="shared" si="56"/>
        <v>4.3026527295445423</v>
      </c>
      <c r="AN15" s="57">
        <f>TINV(0.05,AN14)</f>
        <v>1.9717773381824895</v>
      </c>
      <c r="AO15" s="40">
        <f t="shared" ref="AO15:AT15" si="57">TINV(0.05,4)</f>
        <v>2.7764451050438028</v>
      </c>
      <c r="AP15" s="40">
        <f t="shared" si="57"/>
        <v>2.7764451050438028</v>
      </c>
      <c r="AQ15" s="40">
        <f t="shared" si="57"/>
        <v>2.7764451050438028</v>
      </c>
      <c r="AR15" s="40">
        <f t="shared" si="57"/>
        <v>2.7764451050438028</v>
      </c>
      <c r="AS15" s="40">
        <f t="shared" si="57"/>
        <v>2.7764451050438028</v>
      </c>
      <c r="AT15" s="40">
        <f t="shared" si="57"/>
        <v>2.7764451050438028</v>
      </c>
      <c r="AU15" s="57">
        <f>TINV(0.05,AU14)</f>
        <v>1.9636891827897731</v>
      </c>
    </row>
    <row r="16" spans="2:47">
      <c r="B16" s="76"/>
      <c r="C16" s="17" t="s">
        <v>77</v>
      </c>
      <c r="D16" s="40">
        <f>D15*D14</f>
        <v>5.8697884076970019E-2</v>
      </c>
      <c r="E16" s="40">
        <f t="shared" ref="E16" si="58">E15*E14</f>
        <v>4.4783429473014849E-2</v>
      </c>
      <c r="F16" s="40">
        <f t="shared" ref="F16" si="59">F15*F14</f>
        <v>1.8972915167079957E-2</v>
      </c>
      <c r="G16" s="40">
        <f t="shared" ref="G16" si="60">G15*G14</f>
        <v>4.4783429473014849E-2</v>
      </c>
      <c r="H16" s="40">
        <f t="shared" ref="H16" si="61">H15*H14</f>
        <v>1.8972915167080436E-2</v>
      </c>
      <c r="I16" s="54">
        <f>I13*I15</f>
        <v>1.8540230587790731E-2</v>
      </c>
      <c r="K16" s="40">
        <f>K15*K14</f>
        <v>3.9926927555318847E-2</v>
      </c>
      <c r="L16" s="40">
        <f t="shared" ref="L16" si="62">L15*L14</f>
        <v>0.11270249265496265</v>
      </c>
      <c r="M16" s="40">
        <f t="shared" ref="M16" si="63">M15*M14</f>
        <v>3.9926927555319305E-2</v>
      </c>
      <c r="N16" s="40">
        <f t="shared" ref="N16" si="64">N15*N14</f>
        <v>1.8972915167080436E-2</v>
      </c>
      <c r="O16" s="40">
        <f t="shared" ref="O16" si="65">O15*O14</f>
        <v>0.10116064344645616</v>
      </c>
      <c r="P16" s="54">
        <f>P13*P15</f>
        <v>3.3456856840221094E-2</v>
      </c>
      <c r="Q16" s="40">
        <f>Q15*Q14</f>
        <v>3.9926927555318847E-2</v>
      </c>
      <c r="R16" s="40">
        <f t="shared" ref="R16" si="66">R15*R14</f>
        <v>6.6887454903782229E-2</v>
      </c>
      <c r="S16" s="40">
        <f t="shared" ref="S16" si="67">S15*S14</f>
        <v>1.8972915167080436E-2</v>
      </c>
      <c r="T16" s="40">
        <f t="shared" ref="T16" si="68">T15*T14</f>
        <v>1.8972915167080436E-2</v>
      </c>
      <c r="U16" s="40">
        <f t="shared" ref="U16" si="69">U15*U14</f>
        <v>3.9926927555318847E-2</v>
      </c>
      <c r="V16" s="54">
        <f>V13*V15</f>
        <v>1.8799852011371066E-2</v>
      </c>
      <c r="W16" s="40">
        <f>W15*W14</f>
        <v>5.8697884076970019E-2</v>
      </c>
      <c r="X16" s="40">
        <f t="shared" ref="X16" si="70">X15*X14</f>
        <v>7.5552098962080136E-2</v>
      </c>
      <c r="Y16" s="40">
        <f t="shared" ref="Y16" si="71">Y15*Y14</f>
        <v>5.8697884076969395E-2</v>
      </c>
      <c r="Z16" s="40">
        <f t="shared" ref="Z16" si="72">Z15*Z14</f>
        <v>6.6887454903781826E-2</v>
      </c>
      <c r="AA16" s="40">
        <f t="shared" ref="AA16" si="73">AA15*AA14</f>
        <v>3.9926927555319298E-2</v>
      </c>
      <c r="AB16" s="54">
        <f>AB13*AB15</f>
        <v>2.7976189911554164E-2</v>
      </c>
      <c r="AC16" s="40">
        <f>AC15*AC14</f>
        <v>0.10116064344645581</v>
      </c>
      <c r="AD16" s="40">
        <f t="shared" ref="AD16" si="74">AD15*AD14</f>
        <v>0.1231674791443865</v>
      </c>
      <c r="AE16" s="40">
        <f t="shared" ref="AE16" si="75">AE15*AE14</f>
        <v>0.13737828074697406</v>
      </c>
      <c r="AF16" s="40">
        <f t="shared" ref="AF16" si="76">AF15*AF14</f>
        <v>6.373802328397557E-2</v>
      </c>
      <c r="AG16" s="40">
        <f t="shared" ref="AG16" si="77">AG15*AG14</f>
        <v>0.19911878513718789</v>
      </c>
      <c r="AH16" s="54">
        <f>AH13*AH15</f>
        <v>6.0858516423615783E-2</v>
      </c>
      <c r="AI16" s="40">
        <f>AI15*AI14</f>
        <v>7.5552098962080136E-2</v>
      </c>
      <c r="AJ16" s="40">
        <f t="shared" ref="AJ16" si="78">AJ15*AJ14</f>
        <v>0.15229067647187192</v>
      </c>
      <c r="AK16" s="40">
        <f t="shared" ref="AK16" si="79">AK15*AK14</f>
        <v>0.10416606836938919</v>
      </c>
      <c r="AL16" s="40">
        <f t="shared" ref="AL16" si="80">AL15*AL14</f>
        <v>9.0423977603935113E-2</v>
      </c>
      <c r="AM16" s="40">
        <f t="shared" ref="AM16" si="81">AM15*AM14</f>
        <v>0.10416606836938919</v>
      </c>
      <c r="AN16" s="54">
        <f>AN13*AN15</f>
        <v>4.9687223994914265E-2</v>
      </c>
      <c r="AO16" s="40">
        <f t="shared" ref="AO16:AT16" si="82">AO15*AO14</f>
        <v>6.1214860639737745E-2</v>
      </c>
      <c r="AP16" s="40">
        <f t="shared" si="82"/>
        <v>6.1214860639737745E-2</v>
      </c>
      <c r="AQ16" s="40">
        <f t="shared" si="82"/>
        <v>6.1214860639737745E-2</v>
      </c>
      <c r="AR16" s="40">
        <f t="shared" si="82"/>
        <v>6.1214860639737745E-2</v>
      </c>
      <c r="AS16" s="40">
        <f t="shared" si="82"/>
        <v>6.1214860639737745E-2</v>
      </c>
      <c r="AT16" s="40">
        <f t="shared" si="82"/>
        <v>6.1214860639737745E-2</v>
      </c>
      <c r="AU16" s="54">
        <f>AU13*AU15</f>
        <v>4.3295276915745112E-2</v>
      </c>
    </row>
    <row r="17" spans="2:46">
      <c r="B17" s="77" t="s">
        <v>78</v>
      </c>
      <c r="C17" s="41" t="s">
        <v>34</v>
      </c>
      <c r="D17" s="42">
        <f>D3*D10</f>
        <v>20.169955555555557</v>
      </c>
      <c r="E17" s="42">
        <f>E3*E10</f>
        <v>19.928666666666668</v>
      </c>
      <c r="F17" s="42">
        <f>F3*F10</f>
        <v>20.050488888888893</v>
      </c>
      <c r="G17" s="42">
        <f>G3*G10</f>
        <v>20.201133333333335</v>
      </c>
      <c r="H17" s="42">
        <f>H3*H10</f>
        <v>19.915122222222223</v>
      </c>
      <c r="K17" s="42">
        <f>K3*K10</f>
        <v>20.684088888888891</v>
      </c>
      <c r="L17" s="42">
        <f>L3*L10</f>
        <v>20.620599999999996</v>
      </c>
      <c r="M17" s="42">
        <f>M3*M10</f>
        <v>20.530166666666666</v>
      </c>
      <c r="N17" s="42">
        <f>N3*N10</f>
        <v>20.637777777777774</v>
      </c>
      <c r="O17" s="42">
        <f>O3*O10</f>
        <v>20.669688888888892</v>
      </c>
      <c r="Q17" s="42">
        <f>Q3*Q10</f>
        <v>19.760400000000001</v>
      </c>
      <c r="R17" s="42">
        <f>R3*R10</f>
        <v>19.78393333333333</v>
      </c>
      <c r="S17" s="42">
        <f>S3*S10</f>
        <v>19.782577777777778</v>
      </c>
      <c r="T17" s="42">
        <f>T3*T10</f>
        <v>19.696288888888891</v>
      </c>
      <c r="U17" s="42">
        <f>U3*U10</f>
        <v>19.823422222222217</v>
      </c>
      <c r="W17" s="42">
        <f>W3*W10</f>
        <v>20.28693333333333</v>
      </c>
      <c r="X17" s="42">
        <f>X3*X10</f>
        <v>20.301333333333332</v>
      </c>
      <c r="Y17" s="42">
        <f>Y3*Y10</f>
        <v>19.948444444444441</v>
      </c>
      <c r="Z17" s="42">
        <f>Z3*Z10</f>
        <v>20.479666666666667</v>
      </c>
      <c r="AA17" s="42">
        <f>AA3*AA10</f>
        <v>20.264833333333328</v>
      </c>
      <c r="AC17" s="42">
        <f>AC3*AC10</f>
        <v>20.386444444444439</v>
      </c>
      <c r="AD17" s="42">
        <f>AD3*AD10</f>
        <v>20.772333333333329</v>
      </c>
      <c r="AE17" s="42">
        <f>AE3*AE10</f>
        <v>20.880311111111109</v>
      </c>
      <c r="AF17" s="42">
        <f>AF3*AF10</f>
        <v>19.471388888888892</v>
      </c>
      <c r="AG17" s="42">
        <f>AG3*AG10</f>
        <v>21.107900000000001</v>
      </c>
      <c r="AI17" s="42">
        <f>AI3*AI10</f>
        <v>20.714166666666667</v>
      </c>
      <c r="AJ17" s="42">
        <f>AJ3*AJ10</f>
        <v>21.300377777777776</v>
      </c>
      <c r="AK17" s="42">
        <f>AK3*AK10</f>
        <v>20.188133333333329</v>
      </c>
      <c r="AL17" s="42">
        <f>AL3*AL10</f>
        <v>20.590699999999995</v>
      </c>
      <c r="AM17" s="42">
        <f>AM3*AM10</f>
        <v>20.869688888888891</v>
      </c>
      <c r="AO17" s="42">
        <f t="shared" ref="AO17:AT17" si="83">AO3*AO10</f>
        <v>20.657222222222224</v>
      </c>
      <c r="AP17" s="42">
        <f t="shared" si="83"/>
        <v>20.71444444444445</v>
      </c>
      <c r="AQ17" s="42">
        <f t="shared" si="83"/>
        <v>20.556944444444444</v>
      </c>
      <c r="AR17" s="42">
        <f t="shared" si="83"/>
        <v>20.727777777777774</v>
      </c>
      <c r="AS17" s="42">
        <f t="shared" si="83"/>
        <v>20.613888888888891</v>
      </c>
      <c r="AT17" s="42">
        <f t="shared" si="83"/>
        <v>20.613888888888891</v>
      </c>
    </row>
    <row r="18" spans="2:46">
      <c r="B18" s="77"/>
      <c r="C18" s="41" t="s">
        <v>79</v>
      </c>
      <c r="D18" s="42">
        <f>SQRT((D3*D14)^2+(D10*D7)^2)</f>
        <v>8.2838879574363089E-2</v>
      </c>
      <c r="E18" s="42">
        <f>SQRT((E3*E14)^2+(E10*E7)^2)</f>
        <v>7.940290600148972E-2</v>
      </c>
      <c r="F18" s="42">
        <f>SQRT((F3*F14)^2+(F10*F7)^2)</f>
        <v>5.2827500262179784E-2</v>
      </c>
      <c r="G18" s="42">
        <f>SQRT((G3*G14)^2+(G10*G7)^2)</f>
        <v>7.4934105002946116E-2</v>
      </c>
      <c r="H18" s="42">
        <f>SQRT((H3*H14)^2+(H10*H7)^2)</f>
        <v>4.8965873099487245E-2</v>
      </c>
      <c r="K18" s="42">
        <f>SQRT((K3*K14)^2+(K10*K7)^2)</f>
        <v>5.9272565375330481E-2</v>
      </c>
      <c r="L18" s="42">
        <f>SQRT((L3*L14)^2+(L10*L7)^2)</f>
        <v>0.1633037640467965</v>
      </c>
      <c r="M18" s="42">
        <f>SQRT((M3*M14)^2+(M10*M7)^2)</f>
        <v>7.7187061139853227E-2</v>
      </c>
      <c r="N18" s="42">
        <f>SQRT((N3*N14)^2+(N10*N7)^2)</f>
        <v>3.6476698125965816E-2</v>
      </c>
      <c r="O18" s="42">
        <f>SQRT((O3*O14)^2+(O10*O7)^2)</f>
        <v>0.17009780156946611</v>
      </c>
      <c r="Q18" s="42">
        <f>SQRT((Q3*Q14)^2+(Q10*Q7)^2)</f>
        <v>5.9155920776900704E-2</v>
      </c>
      <c r="R18" s="42">
        <f>SQRT((R3*R14)^2+(R10*R7)^2)</f>
        <v>0.10973915242097594</v>
      </c>
      <c r="S18" s="42">
        <f>SQRT((S3*S14)^2+(S10*S7)^2)</f>
        <v>6.2079947459250613E-2</v>
      </c>
      <c r="T18" s="42">
        <f>SQRT((T3*T14)^2+(T10*T7)^2)</f>
        <v>5.5737396571271663E-2</v>
      </c>
      <c r="U18" s="42">
        <f>SQRT((U3*U14)^2+(U10*U7)^2)</f>
        <v>6.0103281221412501E-2</v>
      </c>
      <c r="W18" s="42">
        <f>SQRT((W3*W14)^2+(W10*W7)^2)</f>
        <v>9.8403379947973255E-2</v>
      </c>
      <c r="X18" s="42">
        <f>SQRT((X3*X14)^2+(X10*X7)^2)</f>
        <v>0.11199221740486837</v>
      </c>
      <c r="Y18" s="42">
        <f>SQRT((Y3*Y14)^2+(Y10*Y7)^2)</f>
        <v>0.11330972085177009</v>
      </c>
      <c r="Z18" s="42">
        <f>SQRT((Z3*Z14)^2+(Z10*Z7)^2)</f>
        <v>9.6176847622067921E-2</v>
      </c>
      <c r="AA18" s="42">
        <f>SQRT((AA3*AA14)^2+(AA10*AA7)^2)</f>
        <v>6.6380760543778269E-2</v>
      </c>
      <c r="AC18" s="42">
        <f>SQRT((AC3*AC14)^2+(AC10*AC7)^2)</f>
        <v>0.16421171961228784</v>
      </c>
      <c r="AD18" s="42">
        <f>SQRT((AD3*AD14)^2+(AD10*AD7)^2)</f>
        <v>0.17795397475085958</v>
      </c>
      <c r="AE18" s="42">
        <f>SQRT((AE3*AE14)^2+(AE10*AE7)^2)</f>
        <v>0.20839752314824</v>
      </c>
      <c r="AF18" s="42">
        <f>SQRT((AF3*AF14)^2+(AF10*AF7)^2)</f>
        <v>0.10855930136833118</v>
      </c>
      <c r="AG18" s="42">
        <f>SQRT((AG3*AG14)^2+(AG10*AG7)^2)</f>
        <v>0.29920173517766296</v>
      </c>
      <c r="AI18" s="42">
        <f>SQRT((AI3*AI14)^2+(AI10*AI7)^2)</f>
        <v>0.14742143230786978</v>
      </c>
      <c r="AJ18" s="42">
        <f>SQRT((AJ3*AJ14)^2+(AJ10*AJ7)^2)</f>
        <v>0.25962415777910303</v>
      </c>
      <c r="AK18" s="42">
        <f>SQRT((AK3*AK14)^2+(AK10*AK7)^2)</f>
        <v>0.18742965519935262</v>
      </c>
      <c r="AL18" s="42">
        <f>SQRT((AL3*AL14)^2+(AL10*AL7)^2)</f>
        <v>0.16139104167621443</v>
      </c>
      <c r="AM18" s="42">
        <f>SQRT((AM3*AM14)^2+(AM10*AM7)^2)</f>
        <v>0.21041719288529767</v>
      </c>
      <c r="AO18" s="42">
        <f t="shared" ref="AO18:AT18" si="84">SQRT((AO3*AO14)^2+(AO10*AO7)^2)</f>
        <v>0.15273351631574822</v>
      </c>
      <c r="AP18" s="42">
        <f t="shared" si="84"/>
        <v>0.15305278279400131</v>
      </c>
      <c r="AQ18" s="42">
        <f t="shared" si="84"/>
        <v>0.15255172670601844</v>
      </c>
      <c r="AR18" s="42">
        <f t="shared" si="84"/>
        <v>0.2074168266297024</v>
      </c>
      <c r="AS18" s="42">
        <f t="shared" si="84"/>
        <v>0.15287137284594052</v>
      </c>
      <c r="AT18" s="42">
        <f t="shared" si="84"/>
        <v>0.15287137284594052</v>
      </c>
    </row>
    <row r="19" spans="2:46">
      <c r="B19" s="77"/>
      <c r="C19" s="41" t="s">
        <v>80</v>
      </c>
      <c r="D19" s="14">
        <f>D18^4/((D10*D5)^4/2+(D3*D12)^4/2)</f>
        <v>2.339762163294214</v>
      </c>
      <c r="E19" s="14">
        <f>E18^4/((E10*E5)^4/2+(E3*E12)^4/2)</f>
        <v>4.3632420835369397</v>
      </c>
      <c r="F19" s="14">
        <f>F18^4/((F10*F5)^4/2+(F3*F12)^4/2)</f>
        <v>3.7358918746992438</v>
      </c>
      <c r="G19" s="14">
        <f>G18^4/((G10*G5)^4/2+(G3*G12)^4/2)</f>
        <v>4.0728769796535671</v>
      </c>
      <c r="H19" s="14">
        <f>H18^4/((H10*H5)^4/2+(H3*H12)^4/2)</f>
        <v>4.1622922619531098</v>
      </c>
      <c r="K19" s="14">
        <f>K18^4/((K10*K5)^4/2+(K3*K12)^4/2)</f>
        <v>2.7806843521421536</v>
      </c>
      <c r="L19" s="14">
        <f>L18^4/((L10*L5)^4/2+(L3*L12)^4/2)</f>
        <v>2.1222521000551771</v>
      </c>
      <c r="M19" s="14">
        <f>M18^4/((M10*M5)^4/2+(M3*M12)^4/2)</f>
        <v>4.5891886365559573</v>
      </c>
      <c r="N19" s="14">
        <f>N18^4/((N10*N5)^4/2+(N3*N12)^4/2)</f>
        <v>8.3052631355711437</v>
      </c>
      <c r="O19" s="14">
        <f>O18^4/((O10*O5)^4/2+(O3*O12)^4/2)</f>
        <v>3.3617040177930129</v>
      </c>
      <c r="Q19" s="14">
        <f>Q18^4/((Q10*Q5)^4/2+(Q3*Q12)^4/2)</f>
        <v>3.1943959785896037</v>
      </c>
      <c r="R19" s="14">
        <f>R18^4/((R10*R5)^4/2+(R3*R12)^4/2)</f>
        <v>3.6684183388915903</v>
      </c>
      <c r="S19" s="14">
        <f>S18^4/((S10*S5)^4/2+(S3*S12)^4/2)</f>
        <v>3.092896579797638</v>
      </c>
      <c r="T19" s="14">
        <f>T18^4/((T10*T5)^4/2+(T3*T12)^4/2)</f>
        <v>3.4538076013699315</v>
      </c>
      <c r="U19" s="14">
        <f>U18^4/((U10*U5)^4/2+(U3*U12)^4/2)</f>
        <v>3.3918086181682758</v>
      </c>
      <c r="W19" s="14">
        <f>W18^4/((W10*W5)^4/2+(W3*W12)^4/2)</f>
        <v>3.6124801671041196</v>
      </c>
      <c r="X19" s="14">
        <f>X18^4/((X10*X5)^4/2+(X3*X12)^4/2)</f>
        <v>2.4563116075878582</v>
      </c>
      <c r="Y19" s="14">
        <f>Y18^4/((Y10*Y5)^4/2+(Y3*Y12)^4/2)</f>
        <v>4.242750325982124</v>
      </c>
      <c r="Z19" s="14">
        <f>Z18^4/((Z10*Z5)^4/2+(Z3*Z12)^4/2)</f>
        <v>2.2498702877207819</v>
      </c>
      <c r="AA19" s="14">
        <f>AA18^4/((AA10*AA5)^4/2+(AA3*AA12)^4/2)</f>
        <v>4.0278829624580155</v>
      </c>
      <c r="AC19" s="14">
        <f>AC18^4/((AC10*AC5)^4/2+(AC3*AC12)^4/2)</f>
        <v>3.1684191588068913</v>
      </c>
      <c r="AD19" s="14">
        <f>AD18^4/((AD10*AD5)^4/2+(AD3*AD12)^4/2)</f>
        <v>2.1032669379951403</v>
      </c>
      <c r="AE19" s="14">
        <f>AE18^4/((AE10*AE5)^4/2+(AE3*AE12)^4/2)</f>
        <v>2.5349587927886574</v>
      </c>
      <c r="AF19" s="14">
        <f>AF18^4/((AF10*AF5)^4/2+(AF3*AF12)^4/2)</f>
        <v>3.7251395695256386</v>
      </c>
      <c r="AG19" s="14">
        <f>AG18^4/((AG10*AG5)^4/2+(AG3*AG12)^4/2)</f>
        <v>2.3795531003518526</v>
      </c>
      <c r="AI19" s="14">
        <f>AI18^4/((AI10*AI5)^4/2+(AI3*AI12)^4/2)</f>
        <v>4.132301021475782</v>
      </c>
      <c r="AJ19" s="14">
        <f>AJ18^4/((AJ10*AJ5)^4/2+(AJ3*AJ12)^4/2)</f>
        <v>3.5040415787436991</v>
      </c>
      <c r="AK19" s="14">
        <f>AK18^4/((AK10*AK5)^4/2+(AK3*AK12)^4/2)</f>
        <v>3.8519621277554097</v>
      </c>
      <c r="AL19" s="14">
        <f>AL18^4/((AL10*AL5)^4/2+(AL3*AL12)^4/2)</f>
        <v>3.8628164129651696</v>
      </c>
      <c r="AM19" s="14">
        <f>AM18^4/((AM10*AM5)^4/2+(AM3*AM12)^4/2)</f>
        <v>4.0755415512924307</v>
      </c>
      <c r="AO19" s="14">
        <f t="shared" ref="AO19:AT19" si="85">AO18^4/((AO10*AO5)^4/2+(AO3*AO12)^4/2)</f>
        <v>9.7315182500811765</v>
      </c>
      <c r="AP19" s="14">
        <f t="shared" si="85"/>
        <v>9.7154078842983562</v>
      </c>
      <c r="AQ19" s="14">
        <f t="shared" si="85"/>
        <v>9.7032010014348611</v>
      </c>
      <c r="AR19" s="14">
        <f t="shared" si="85"/>
        <v>5.9729618377815674</v>
      </c>
      <c r="AS19" s="14">
        <f t="shared" si="85"/>
        <v>9.6871514453068173</v>
      </c>
      <c r="AT19" s="14">
        <f t="shared" si="85"/>
        <v>9.6871514453068173</v>
      </c>
    </row>
    <row r="20" spans="2:46">
      <c r="B20" s="77"/>
      <c r="C20" s="41" t="s">
        <v>76</v>
      </c>
      <c r="D20" s="14">
        <f>TINV(0.05,D19)</f>
        <v>4.3026527295445423</v>
      </c>
      <c r="E20" s="14">
        <f t="shared" ref="E20:AM20" si="86">TINV(0.05,E19)</f>
        <v>2.7764451050438028</v>
      </c>
      <c r="F20" s="14">
        <f t="shared" si="86"/>
        <v>3.1824463048868799</v>
      </c>
      <c r="G20" s="14">
        <f t="shared" si="86"/>
        <v>2.7764451050438028</v>
      </c>
      <c r="H20" s="14">
        <f t="shared" si="86"/>
        <v>2.7764451050438028</v>
      </c>
      <c r="K20" s="14">
        <f t="shared" si="86"/>
        <v>4.3026527295445423</v>
      </c>
      <c r="L20" s="14">
        <f t="shared" si="86"/>
        <v>4.3026527295445423</v>
      </c>
      <c r="M20" s="14">
        <f t="shared" si="86"/>
        <v>2.7764451050438028</v>
      </c>
      <c r="N20" s="14">
        <f t="shared" si="86"/>
        <v>2.3060041332991172</v>
      </c>
      <c r="O20" s="14">
        <f t="shared" si="86"/>
        <v>3.1824463048868799</v>
      </c>
      <c r="Q20" s="14">
        <f t="shared" si="86"/>
        <v>3.1824463048868799</v>
      </c>
      <c r="R20" s="14">
        <f t="shared" si="86"/>
        <v>3.1824463048868799</v>
      </c>
      <c r="S20" s="14">
        <f t="shared" si="86"/>
        <v>3.1824463048868799</v>
      </c>
      <c r="T20" s="14">
        <f t="shared" si="86"/>
        <v>3.1824463048868799</v>
      </c>
      <c r="U20" s="14">
        <f t="shared" si="86"/>
        <v>3.1824463048868799</v>
      </c>
      <c r="W20" s="14">
        <f t="shared" si="86"/>
        <v>3.1824463048868799</v>
      </c>
      <c r="X20" s="14">
        <f t="shared" si="86"/>
        <v>4.3026527295445423</v>
      </c>
      <c r="Y20" s="14">
        <f t="shared" si="86"/>
        <v>2.7764451050438028</v>
      </c>
      <c r="Z20" s="14">
        <f t="shared" si="86"/>
        <v>4.3026527295445423</v>
      </c>
      <c r="AA20" s="14">
        <f t="shared" si="86"/>
        <v>2.7764451050438028</v>
      </c>
      <c r="AC20" s="14">
        <f t="shared" si="86"/>
        <v>3.1824463048868799</v>
      </c>
      <c r="AD20" s="14">
        <f t="shared" si="86"/>
        <v>4.3026527295445423</v>
      </c>
      <c r="AE20" s="14">
        <f t="shared" si="86"/>
        <v>4.3026527295445423</v>
      </c>
      <c r="AF20" s="14">
        <f t="shared" si="86"/>
        <v>3.1824463048868799</v>
      </c>
      <c r="AG20" s="14">
        <f t="shared" si="86"/>
        <v>4.3026527295445423</v>
      </c>
      <c r="AI20" s="14">
        <f t="shared" si="86"/>
        <v>2.7764451050438028</v>
      </c>
      <c r="AJ20" s="14">
        <f t="shared" si="86"/>
        <v>3.1824463048868799</v>
      </c>
      <c r="AK20" s="14">
        <f t="shared" si="86"/>
        <v>3.1824463048868799</v>
      </c>
      <c r="AL20" s="14">
        <f t="shared" si="86"/>
        <v>3.1824463048868799</v>
      </c>
      <c r="AM20" s="14">
        <f t="shared" si="86"/>
        <v>2.7764451050438028</v>
      </c>
      <c r="AO20" s="14">
        <f t="shared" ref="AO20:AT20" si="87">TINV(0.05,AO19)</f>
        <v>2.2621571581735829</v>
      </c>
      <c r="AP20" s="14">
        <f t="shared" si="87"/>
        <v>2.2621571581735829</v>
      </c>
      <c r="AQ20" s="14">
        <f t="shared" si="87"/>
        <v>2.2621571581735829</v>
      </c>
      <c r="AR20" s="14">
        <f t="shared" si="87"/>
        <v>2.5705818346975402</v>
      </c>
      <c r="AS20" s="14">
        <f t="shared" si="87"/>
        <v>2.2621571581735829</v>
      </c>
      <c r="AT20" s="14">
        <f t="shared" si="87"/>
        <v>2.2621571581735829</v>
      </c>
    </row>
    <row r="21" spans="2:46">
      <c r="B21" s="77"/>
      <c r="C21" s="41" t="s">
        <v>81</v>
      </c>
      <c r="D21" s="14">
        <f>D18*D20</f>
        <v>0.35642693131304498</v>
      </c>
      <c r="E21" s="14">
        <f t="shared" ref="E21:AM21" si="88">E18*E20</f>
        <v>0.22045780969408932</v>
      </c>
      <c r="F21" s="14">
        <f t="shared" si="88"/>
        <v>0.16812068300578473</v>
      </c>
      <c r="G21" s="14">
        <f t="shared" si="88"/>
        <v>0.20805042903626808</v>
      </c>
      <c r="H21" s="14">
        <f t="shared" si="88"/>
        <v>0.13595105868126739</v>
      </c>
      <c r="K21" s="14">
        <f t="shared" si="88"/>
        <v>0.25502926519927305</v>
      </c>
      <c r="L21" s="14">
        <f t="shared" si="88"/>
        <v>0.70263938612084686</v>
      </c>
      <c r="M21" s="14">
        <f t="shared" si="88"/>
        <v>0.21430563807446223</v>
      </c>
      <c r="N21" s="14">
        <f t="shared" si="88"/>
        <v>8.4115416647581334E-2</v>
      </c>
      <c r="O21" s="14">
        <f t="shared" si="88"/>
        <v>0.54132712007412909</v>
      </c>
      <c r="Q21" s="14">
        <f t="shared" si="88"/>
        <v>0.18826054148862864</v>
      </c>
      <c r="R21" s="14">
        <f t="shared" si="88"/>
        <v>0.34923896012355299</v>
      </c>
      <c r="S21" s="14">
        <f t="shared" si="88"/>
        <v>0.19756609939926376</v>
      </c>
      <c r="T21" s="14">
        <f t="shared" si="88"/>
        <v>0.17738127176225815</v>
      </c>
      <c r="U21" s="14">
        <f t="shared" si="88"/>
        <v>0.19127546523466121</v>
      </c>
      <c r="W21" s="14">
        <f t="shared" si="88"/>
        <v>0.31316347290380719</v>
      </c>
      <c r="X21" s="14">
        <f t="shared" si="88"/>
        <v>0.48186361990480264</v>
      </c>
      <c r="Y21" s="14">
        <f t="shared" si="88"/>
        <v>0.3145982198127768</v>
      </c>
      <c r="Z21" s="14">
        <f t="shared" si="88"/>
        <v>0.41381557594008006</v>
      </c>
      <c r="AA21" s="14">
        <f t="shared" si="88"/>
        <v>0.18430253768085797</v>
      </c>
      <c r="AC21" s="14">
        <f t="shared" si="88"/>
        <v>0.52259498029924578</v>
      </c>
      <c r="AD21" s="14">
        <f t="shared" si="88"/>
        <v>0.76567415519508653</v>
      </c>
      <c r="AE21" s="14">
        <f t="shared" si="88"/>
        <v>0.8966621718040968</v>
      </c>
      <c r="AF21" s="14">
        <f t="shared" si="88"/>
        <v>0.3454841475007468</v>
      </c>
      <c r="AG21" s="14">
        <f t="shared" si="88"/>
        <v>1.2873611625466348</v>
      </c>
      <c r="AI21" s="14">
        <f t="shared" si="88"/>
        <v>0.40930751410973137</v>
      </c>
      <c r="AJ21" s="14">
        <f t="shared" si="88"/>
        <v>0.82623994158347469</v>
      </c>
      <c r="AK21" s="14">
        <f t="shared" si="88"/>
        <v>0.59648481361540173</v>
      </c>
      <c r="AL21" s="14">
        <f t="shared" si="88"/>
        <v>0.51361832422431308</v>
      </c>
      <c r="AM21" s="14">
        <f t="shared" si="88"/>
        <v>0.58421178520344241</v>
      </c>
      <c r="AO21" s="14">
        <f t="shared" ref="AO21:AT21" si="89">AO18*AO20</f>
        <v>0.34550721722669153</v>
      </c>
      <c r="AP21" s="14">
        <f t="shared" si="89"/>
        <v>0.34622944817583662</v>
      </c>
      <c r="AQ21" s="14">
        <f t="shared" si="89"/>
        <v>0.34509598055975976</v>
      </c>
      <c r="AR21" s="14">
        <f t="shared" si="89"/>
        <v>0.53318192674492204</v>
      </c>
      <c r="AS21" s="14">
        <f t="shared" si="89"/>
        <v>0.34581907036326703</v>
      </c>
      <c r="AT21" s="14">
        <f t="shared" si="89"/>
        <v>0.34581907036326703</v>
      </c>
    </row>
  </sheetData>
  <mergeCells count="10">
    <mergeCell ref="B17:B21"/>
    <mergeCell ref="D1:H1"/>
    <mergeCell ref="K1:O1"/>
    <mergeCell ref="Q1:U1"/>
    <mergeCell ref="AO1:AT1"/>
    <mergeCell ref="W1:AA1"/>
    <mergeCell ref="AC1:AG1"/>
    <mergeCell ref="AI1:AM1"/>
    <mergeCell ref="B3:B9"/>
    <mergeCell ref="B10:B1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2:BC27"/>
  <sheetViews>
    <sheetView zoomScaleNormal="100" workbookViewId="0">
      <pane xSplit="3" ySplit="2" topLeftCell="AJ3" activePane="bottomRight" state="frozen"/>
      <selection pane="topRight" activeCell="D1" sqref="D1"/>
      <selection pane="bottomLeft" activeCell="A3" sqref="A3"/>
      <selection pane="bottomRight" activeCell="AT29" sqref="AT29:AX32"/>
    </sheetView>
  </sheetViews>
  <sheetFormatPr defaultRowHeight="15"/>
  <cols>
    <col min="2" max="2" width="9.7109375" bestFit="1" customWidth="1"/>
    <col min="3" max="3" width="19.140625" bestFit="1" customWidth="1"/>
    <col min="4" max="8" width="10.42578125" bestFit="1" customWidth="1"/>
    <col min="9" max="9" width="6.5703125" bestFit="1" customWidth="1"/>
    <col min="10" max="10" width="6.5703125" customWidth="1"/>
    <col min="11" max="15" width="10.42578125" bestFit="1" customWidth="1"/>
    <col min="16" max="16" width="6.5703125" bestFit="1" customWidth="1"/>
    <col min="17" max="17" width="6.5703125" customWidth="1"/>
    <col min="18" max="22" width="10.42578125" bestFit="1" customWidth="1"/>
    <col min="23" max="23" width="6.5703125" bestFit="1" customWidth="1"/>
    <col min="24" max="24" width="6.5703125" customWidth="1"/>
    <col min="25" max="29" width="10.28515625" bestFit="1" customWidth="1"/>
    <col min="30" max="30" width="6.5703125" bestFit="1" customWidth="1"/>
    <col min="31" max="31" width="6.5703125" customWidth="1"/>
    <col min="32" max="36" width="10.42578125" bestFit="1" customWidth="1"/>
    <col min="37" max="37" width="6.5703125" bestFit="1" customWidth="1"/>
    <col min="38" max="38" width="6.5703125" customWidth="1"/>
    <col min="39" max="43" width="10.28515625" bestFit="1" customWidth="1"/>
    <col min="44" max="44" width="6.5703125" bestFit="1" customWidth="1"/>
    <col min="45" max="45" width="6.5703125" customWidth="1"/>
    <col min="46" max="50" width="10" bestFit="1" customWidth="1"/>
    <col min="51" max="51" width="7.5703125" bestFit="1" customWidth="1"/>
  </cols>
  <sheetData>
    <row r="2" spans="1:55">
      <c r="D2" s="17" t="s">
        <v>43</v>
      </c>
      <c r="E2" s="17" t="s">
        <v>44</v>
      </c>
      <c r="F2" s="17" t="s">
        <v>45</v>
      </c>
      <c r="G2" s="17" t="s">
        <v>46</v>
      </c>
      <c r="H2" s="17" t="s">
        <v>47</v>
      </c>
      <c r="I2" s="67" t="s">
        <v>34</v>
      </c>
      <c r="K2" s="17" t="s">
        <v>48</v>
      </c>
      <c r="L2" s="17" t="s">
        <v>49</v>
      </c>
      <c r="M2" s="17" t="s">
        <v>50</v>
      </c>
      <c r="N2" s="17" t="s">
        <v>51</v>
      </c>
      <c r="O2" s="17" t="s">
        <v>52</v>
      </c>
      <c r="P2" s="67" t="s">
        <v>34</v>
      </c>
      <c r="R2" s="17" t="s">
        <v>85</v>
      </c>
      <c r="S2" s="17" t="s">
        <v>86</v>
      </c>
      <c r="T2" s="17" t="s">
        <v>87</v>
      </c>
      <c r="U2" s="17" t="s">
        <v>88</v>
      </c>
      <c r="V2" s="17" t="s">
        <v>89</v>
      </c>
      <c r="W2" s="67" t="s">
        <v>34</v>
      </c>
      <c r="Y2" s="43" t="s">
        <v>90</v>
      </c>
      <c r="Z2" s="43" t="s">
        <v>91</v>
      </c>
      <c r="AA2" s="43" t="s">
        <v>92</v>
      </c>
      <c r="AB2" s="43" t="s">
        <v>93</v>
      </c>
      <c r="AC2" s="43" t="s">
        <v>94</v>
      </c>
      <c r="AD2" s="67" t="s">
        <v>34</v>
      </c>
      <c r="AF2" s="43" t="s">
        <v>95</v>
      </c>
      <c r="AG2" s="43" t="s">
        <v>96</v>
      </c>
      <c r="AH2" s="43" t="s">
        <v>97</v>
      </c>
      <c r="AI2" s="43" t="s">
        <v>98</v>
      </c>
      <c r="AJ2" s="43" t="s">
        <v>99</v>
      </c>
      <c r="AK2" s="67" t="s">
        <v>34</v>
      </c>
      <c r="AM2" s="43" t="s">
        <v>100</v>
      </c>
      <c r="AN2" s="43" t="s">
        <v>101</v>
      </c>
      <c r="AO2" s="43" t="s">
        <v>102</v>
      </c>
      <c r="AP2" s="43" t="s">
        <v>103</v>
      </c>
      <c r="AQ2" s="43" t="s">
        <v>104</v>
      </c>
      <c r="AR2" s="67" t="s">
        <v>34</v>
      </c>
      <c r="AT2" s="43" t="s">
        <v>143</v>
      </c>
      <c r="AU2" s="43" t="s">
        <v>144</v>
      </c>
      <c r="AV2" s="43" t="s">
        <v>145</v>
      </c>
      <c r="AW2" s="43" t="s">
        <v>146</v>
      </c>
      <c r="AX2" s="43" t="s">
        <v>147</v>
      </c>
      <c r="AY2" s="67" t="s">
        <v>34</v>
      </c>
    </row>
    <row r="3" spans="1:55" ht="15.75" customHeight="1">
      <c r="B3" s="68" t="s">
        <v>105</v>
      </c>
      <c r="C3" s="17" t="s">
        <v>106</v>
      </c>
      <c r="D3" s="14">
        <v>6.53</v>
      </c>
      <c r="E3" s="14">
        <v>6.57</v>
      </c>
      <c r="F3" s="14">
        <v>6.32</v>
      </c>
      <c r="G3" s="14">
        <v>6.36</v>
      </c>
      <c r="H3" s="14">
        <v>6.17</v>
      </c>
      <c r="I3" s="17" t="s">
        <v>148</v>
      </c>
      <c r="K3" s="14">
        <v>6.04</v>
      </c>
      <c r="L3" s="14">
        <v>6.03</v>
      </c>
      <c r="M3" s="14">
        <v>6.03</v>
      </c>
      <c r="N3" s="14">
        <v>6.12</v>
      </c>
      <c r="O3" s="14">
        <v>6.09</v>
      </c>
      <c r="P3" s="17" t="s">
        <v>148</v>
      </c>
      <c r="R3" s="14">
        <v>6.07</v>
      </c>
      <c r="S3" s="14">
        <v>6.59</v>
      </c>
      <c r="T3" s="14">
        <v>6.3</v>
      </c>
      <c r="U3" s="14">
        <v>6.35</v>
      </c>
      <c r="V3" s="14">
        <v>6.23</v>
      </c>
      <c r="W3" s="17" t="s">
        <v>148</v>
      </c>
      <c r="Y3" s="14">
        <v>6.34</v>
      </c>
      <c r="Z3" s="14">
        <v>6.29</v>
      </c>
      <c r="AA3" s="14">
        <v>6.38</v>
      </c>
      <c r="AB3" s="14">
        <v>6.39</v>
      </c>
      <c r="AC3" s="14">
        <v>6.27</v>
      </c>
      <c r="AD3" s="17" t="s">
        <v>148</v>
      </c>
      <c r="AF3" s="14">
        <v>5.98</v>
      </c>
      <c r="AG3" s="14">
        <v>6</v>
      </c>
      <c r="AH3" s="14">
        <v>5.97</v>
      </c>
      <c r="AI3" s="14">
        <v>5.98</v>
      </c>
      <c r="AJ3" s="14">
        <v>6</v>
      </c>
      <c r="AK3" s="17" t="s">
        <v>148</v>
      </c>
      <c r="AM3" s="14">
        <v>5.92</v>
      </c>
      <c r="AN3" s="14">
        <v>5.91</v>
      </c>
      <c r="AO3" s="14">
        <v>5.94</v>
      </c>
      <c r="AP3" s="14">
        <v>5.91</v>
      </c>
      <c r="AQ3" s="14">
        <v>5.9</v>
      </c>
      <c r="AR3" s="17" t="s">
        <v>148</v>
      </c>
      <c r="AT3" s="14">
        <v>6.1</v>
      </c>
      <c r="AU3" s="14">
        <v>6</v>
      </c>
      <c r="AV3" s="14">
        <v>6</v>
      </c>
      <c r="AW3" s="14">
        <v>6</v>
      </c>
      <c r="AX3" s="14">
        <v>6</v>
      </c>
      <c r="AY3" s="17" t="s">
        <v>148</v>
      </c>
    </row>
    <row r="4" spans="1:55" ht="15.75" customHeight="1">
      <c r="B4" s="68"/>
      <c r="C4" s="17" t="s">
        <v>107</v>
      </c>
      <c r="D4" s="14">
        <v>6.39</v>
      </c>
      <c r="E4" s="14">
        <v>6.45</v>
      </c>
      <c r="F4" s="14">
        <v>6.22</v>
      </c>
      <c r="G4" s="14">
        <v>6.29</v>
      </c>
      <c r="H4" s="14">
        <v>6.23</v>
      </c>
      <c r="I4" s="17" t="s">
        <v>148</v>
      </c>
      <c r="K4" s="14">
        <v>6.03</v>
      </c>
      <c r="L4" s="14">
        <v>6.03</v>
      </c>
      <c r="M4" s="14">
        <v>6.03</v>
      </c>
      <c r="N4" s="14">
        <v>6.07</v>
      </c>
      <c r="O4" s="14">
        <v>6.07</v>
      </c>
      <c r="P4" s="17" t="s">
        <v>148</v>
      </c>
      <c r="R4" s="14">
        <v>6.15</v>
      </c>
      <c r="S4" s="14">
        <v>6.29</v>
      </c>
      <c r="T4" s="14">
        <v>6.32</v>
      </c>
      <c r="U4" s="14">
        <v>6.11</v>
      </c>
      <c r="V4" s="14">
        <v>6.11</v>
      </c>
      <c r="W4" s="17" t="s">
        <v>148</v>
      </c>
      <c r="Y4" s="14">
        <v>6.36</v>
      </c>
      <c r="Z4" s="14">
        <v>6.28</v>
      </c>
      <c r="AA4" s="14">
        <v>6.35</v>
      </c>
      <c r="AB4" s="14">
        <v>6.4</v>
      </c>
      <c r="AC4" s="14">
        <v>6.34</v>
      </c>
      <c r="AD4" s="17" t="s">
        <v>148</v>
      </c>
      <c r="AF4" s="14">
        <v>5.98</v>
      </c>
      <c r="AG4" s="14">
        <v>5.99</v>
      </c>
      <c r="AH4" s="14">
        <v>5.97</v>
      </c>
      <c r="AI4" s="14">
        <v>5.97</v>
      </c>
      <c r="AJ4" s="14">
        <v>5.97</v>
      </c>
      <c r="AK4" s="17" t="s">
        <v>148</v>
      </c>
      <c r="AM4" s="14">
        <v>5.87</v>
      </c>
      <c r="AN4" s="14">
        <v>5.88</v>
      </c>
      <c r="AO4" s="14">
        <v>5.91</v>
      </c>
      <c r="AP4" s="14">
        <v>5.87</v>
      </c>
      <c r="AQ4" s="14">
        <v>5.88</v>
      </c>
      <c r="AR4" s="17" t="s">
        <v>148</v>
      </c>
      <c r="AT4" s="14">
        <v>6.05</v>
      </c>
      <c r="AU4" s="14">
        <v>6</v>
      </c>
      <c r="AV4" s="14">
        <v>6</v>
      </c>
      <c r="AW4" s="14">
        <v>6</v>
      </c>
      <c r="AX4" s="14">
        <v>6</v>
      </c>
      <c r="AY4" s="17" t="s">
        <v>148</v>
      </c>
    </row>
    <row r="5" spans="1:55" ht="15.75" customHeight="1">
      <c r="B5" s="68"/>
      <c r="C5" s="17" t="s">
        <v>108</v>
      </c>
      <c r="D5" s="14">
        <v>6.34</v>
      </c>
      <c r="E5" s="14">
        <v>6.38</v>
      </c>
      <c r="F5" s="14">
        <v>6.24</v>
      </c>
      <c r="G5" s="14">
        <v>6.19</v>
      </c>
      <c r="H5" s="14">
        <v>6.35</v>
      </c>
      <c r="I5" s="17" t="s">
        <v>148</v>
      </c>
      <c r="K5" s="14">
        <v>6.05</v>
      </c>
      <c r="L5" s="14">
        <v>6.04</v>
      </c>
      <c r="M5" s="14">
        <v>6.05</v>
      </c>
      <c r="N5" s="14">
        <v>6.08</v>
      </c>
      <c r="O5" s="14">
        <v>6.08</v>
      </c>
      <c r="P5" s="17" t="s">
        <v>148</v>
      </c>
      <c r="R5" s="14">
        <v>6.16</v>
      </c>
      <c r="S5" s="14">
        <v>6.23</v>
      </c>
      <c r="T5" s="14">
        <v>6.33</v>
      </c>
      <c r="U5" s="14">
        <v>6.06</v>
      </c>
      <c r="V5" s="14">
        <v>6.06</v>
      </c>
      <c r="W5" s="17" t="s">
        <v>148</v>
      </c>
      <c r="Y5" s="14">
        <v>6.32</v>
      </c>
      <c r="Z5" s="14">
        <v>6.19</v>
      </c>
      <c r="AA5" s="14">
        <v>6.28</v>
      </c>
      <c r="AB5" s="14">
        <v>6.35</v>
      </c>
      <c r="AC5" s="14">
        <v>6.23</v>
      </c>
      <c r="AD5" s="17" t="s">
        <v>148</v>
      </c>
      <c r="AF5" s="14">
        <v>5.97</v>
      </c>
      <c r="AG5" s="14">
        <v>5.97</v>
      </c>
      <c r="AH5" s="14">
        <v>5.96</v>
      </c>
      <c r="AI5" s="14">
        <v>5.96</v>
      </c>
      <c r="AJ5" s="14">
        <v>5.95</v>
      </c>
      <c r="AK5" s="17" t="s">
        <v>148</v>
      </c>
      <c r="AM5" s="14">
        <v>5.91</v>
      </c>
      <c r="AN5" s="14">
        <v>5.89</v>
      </c>
      <c r="AO5" s="14">
        <v>5.91</v>
      </c>
      <c r="AP5" s="14">
        <v>5.89</v>
      </c>
      <c r="AQ5" s="14">
        <v>5.92</v>
      </c>
      <c r="AR5" s="17" t="s">
        <v>148</v>
      </c>
      <c r="AT5" s="14">
        <v>6</v>
      </c>
      <c r="AU5" s="14">
        <v>6</v>
      </c>
      <c r="AV5" s="14">
        <v>6.05</v>
      </c>
      <c r="AW5" s="14">
        <v>6.05</v>
      </c>
      <c r="AX5" s="14">
        <v>6.05</v>
      </c>
      <c r="AY5" s="17" t="s">
        <v>148</v>
      </c>
    </row>
    <row r="6" spans="1:55">
      <c r="B6" s="68"/>
      <c r="C6" s="44" t="s">
        <v>34</v>
      </c>
      <c r="D6" s="45">
        <f>AVERAGE(D3:D5)</f>
        <v>6.419999999999999</v>
      </c>
      <c r="E6" s="45">
        <f t="shared" ref="E6:O6" si="0">AVERAGE(E3:E5)</f>
        <v>6.4666666666666659</v>
      </c>
      <c r="F6" s="45">
        <f t="shared" si="0"/>
        <v>6.2600000000000007</v>
      </c>
      <c r="G6" s="45">
        <f t="shared" si="0"/>
        <v>6.28</v>
      </c>
      <c r="H6" s="45">
        <f t="shared" si="0"/>
        <v>6.25</v>
      </c>
      <c r="I6" s="42">
        <f>AVERAGE(D6:H6)</f>
        <v>6.3353333333333328</v>
      </c>
      <c r="K6" s="45">
        <f t="shared" si="0"/>
        <v>6.04</v>
      </c>
      <c r="L6" s="45">
        <f t="shared" si="0"/>
        <v>6.0333333333333341</v>
      </c>
      <c r="M6" s="45">
        <f t="shared" si="0"/>
        <v>6.0366666666666662</v>
      </c>
      <c r="N6" s="45">
        <f t="shared" si="0"/>
        <v>6.0900000000000007</v>
      </c>
      <c r="O6" s="45">
        <f t="shared" si="0"/>
        <v>6.080000000000001</v>
      </c>
      <c r="P6" s="42">
        <f>AVERAGE(K6:O6)</f>
        <v>6.056</v>
      </c>
      <c r="R6" s="45">
        <f t="shared" ref="R6:V6" si="1">AVERAGE(R3:R5)</f>
        <v>6.1266666666666678</v>
      </c>
      <c r="S6" s="45">
        <f t="shared" si="1"/>
        <v>6.37</v>
      </c>
      <c r="T6" s="45">
        <f t="shared" si="1"/>
        <v>6.3166666666666673</v>
      </c>
      <c r="U6" s="45">
        <f t="shared" si="1"/>
        <v>6.1733333333333329</v>
      </c>
      <c r="V6" s="45">
        <f t="shared" si="1"/>
        <v>6.1333333333333329</v>
      </c>
      <c r="W6" s="42">
        <f>AVERAGE(R6:V6)</f>
        <v>6.2240000000000002</v>
      </c>
      <c r="Y6" s="45">
        <f t="shared" ref="Y6:AC6" si="2">AVERAGE(Y3:Y5)</f>
        <v>6.34</v>
      </c>
      <c r="Z6" s="45">
        <f t="shared" si="2"/>
        <v>6.2533333333333339</v>
      </c>
      <c r="AA6" s="45">
        <f t="shared" si="2"/>
        <v>6.3366666666666669</v>
      </c>
      <c r="AB6" s="45">
        <f t="shared" si="2"/>
        <v>6.38</v>
      </c>
      <c r="AC6" s="45">
        <f t="shared" si="2"/>
        <v>6.28</v>
      </c>
      <c r="AD6" s="42">
        <f>AVERAGE(Y6:AC6)</f>
        <v>6.3179999999999996</v>
      </c>
      <c r="AF6" s="45">
        <f t="shared" ref="AF6:AJ6" si="3">AVERAGE(AF3:AF5)</f>
        <v>5.9766666666666666</v>
      </c>
      <c r="AG6" s="45">
        <f t="shared" si="3"/>
        <v>5.9866666666666672</v>
      </c>
      <c r="AH6" s="45">
        <f t="shared" si="3"/>
        <v>5.9666666666666659</v>
      </c>
      <c r="AI6" s="45">
        <f t="shared" si="3"/>
        <v>5.97</v>
      </c>
      <c r="AJ6" s="45">
        <f t="shared" si="3"/>
        <v>5.9733333333333327</v>
      </c>
      <c r="AK6" s="42">
        <f>AVERAGE(AF6:AJ6)</f>
        <v>5.9746666666666659</v>
      </c>
      <c r="AM6" s="45">
        <f t="shared" ref="AM6:AQ6" si="4">AVERAGE(AM3:AM5)</f>
        <v>5.8999999999999995</v>
      </c>
      <c r="AN6" s="45">
        <f t="shared" si="4"/>
        <v>5.8933333333333335</v>
      </c>
      <c r="AO6" s="45">
        <f t="shared" si="4"/>
        <v>5.9200000000000008</v>
      </c>
      <c r="AP6" s="45">
        <f t="shared" si="4"/>
        <v>5.8900000000000006</v>
      </c>
      <c r="AQ6" s="45">
        <f t="shared" si="4"/>
        <v>5.9000000000000012</v>
      </c>
      <c r="AR6" s="42">
        <f>AVERAGE(AM6:AQ6)</f>
        <v>5.9006666666666678</v>
      </c>
      <c r="AT6" s="45">
        <f t="shared" ref="AT6:AX6" si="5">AVERAGE(AT3:AT5)</f>
        <v>6.05</v>
      </c>
      <c r="AU6" s="45">
        <f t="shared" si="5"/>
        <v>6</v>
      </c>
      <c r="AV6" s="45">
        <f t="shared" si="5"/>
        <v>6.0166666666666666</v>
      </c>
      <c r="AW6" s="45">
        <f t="shared" si="5"/>
        <v>6.0166666666666666</v>
      </c>
      <c r="AX6" s="45">
        <f t="shared" si="5"/>
        <v>6.0166666666666666</v>
      </c>
      <c r="AY6" s="42">
        <f>AVERAGE(AT6:AX6)</f>
        <v>6.02</v>
      </c>
    </row>
    <row r="7" spans="1:55" s="49" customFormat="1">
      <c r="A7" s="46"/>
      <c r="B7" s="68"/>
      <c r="C7" s="47" t="s">
        <v>109</v>
      </c>
      <c r="D7" s="48">
        <f>STDEV(D3:D5)</f>
        <v>9.8488578018044684E-2</v>
      </c>
      <c r="E7" s="48">
        <f t="shared" ref="E7:AQ7" si="6">STDEV(E3:E5)</f>
        <v>9.609023536937257E-2</v>
      </c>
      <c r="F7" s="48">
        <f t="shared" si="6"/>
        <v>5.2915026221292023E-2</v>
      </c>
      <c r="G7" s="48">
        <f t="shared" si="6"/>
        <v>8.5440037453179699E-2</v>
      </c>
      <c r="H7" s="48">
        <f t="shared" si="6"/>
        <v>9.1651513899087531E-2</v>
      </c>
      <c r="I7" s="42"/>
      <c r="J7"/>
      <c r="K7" s="48">
        <f t="shared" si="6"/>
        <v>9.9999999999997868E-3</v>
      </c>
      <c r="L7" s="48">
        <f t="shared" si="6"/>
        <v>5.7735026918961348E-3</v>
      </c>
      <c r="M7" s="48">
        <f t="shared" si="6"/>
        <v>1.154700538379227E-2</v>
      </c>
      <c r="N7" s="48">
        <f t="shared" si="6"/>
        <v>2.6457513110645845E-2</v>
      </c>
      <c r="O7" s="48">
        <f t="shared" si="6"/>
        <v>9.9999999999997868E-3</v>
      </c>
      <c r="P7" s="42"/>
      <c r="Q7"/>
      <c r="R7" s="48">
        <f t="shared" si="6"/>
        <v>4.9328828623162443E-2</v>
      </c>
      <c r="S7" s="48">
        <f t="shared" si="6"/>
        <v>0.19287301521987379</v>
      </c>
      <c r="T7" s="48">
        <f t="shared" si="6"/>
        <v>1.5275252316519626E-2</v>
      </c>
      <c r="U7" s="48">
        <f t="shared" si="6"/>
        <v>0.15502687938978629</v>
      </c>
      <c r="V7" s="48">
        <f t="shared" si="6"/>
        <v>8.7368949480649327E-2</v>
      </c>
      <c r="W7" s="42"/>
      <c r="X7"/>
      <c r="Y7" s="48">
        <f t="shared" si="6"/>
        <v>2.0000000000000018E-2</v>
      </c>
      <c r="Z7" s="48">
        <f t="shared" si="6"/>
        <v>5.5075705472860871E-2</v>
      </c>
      <c r="AA7" s="48">
        <f t="shared" si="6"/>
        <v>5.1316014394468618E-2</v>
      </c>
      <c r="AB7" s="48">
        <f t="shared" si="6"/>
        <v>2.6457513110646182E-2</v>
      </c>
      <c r="AC7" s="48">
        <f t="shared" si="6"/>
        <v>5.5677643628299987E-2</v>
      </c>
      <c r="AD7" s="42"/>
      <c r="AE7"/>
      <c r="AF7" s="48">
        <f t="shared" si="6"/>
        <v>5.7735026918966474E-3</v>
      </c>
      <c r="AG7" s="48">
        <f t="shared" si="6"/>
        <v>1.5275252316519626E-2</v>
      </c>
      <c r="AH7" s="48">
        <f t="shared" si="6"/>
        <v>5.7735026918961348E-3</v>
      </c>
      <c r="AI7" s="48">
        <f t="shared" si="6"/>
        <v>1.0000000000000231E-2</v>
      </c>
      <c r="AJ7" s="48">
        <f t="shared" si="6"/>
        <v>2.5166114784235766E-2</v>
      </c>
      <c r="AK7" s="42"/>
      <c r="AL7"/>
      <c r="AM7" s="48">
        <f t="shared" si="6"/>
        <v>2.6457513110645845E-2</v>
      </c>
      <c r="AN7" s="48">
        <f t="shared" si="6"/>
        <v>1.5275252316519626E-2</v>
      </c>
      <c r="AO7" s="48">
        <f t="shared" si="6"/>
        <v>1.7320508075688915E-2</v>
      </c>
      <c r="AP7" s="48">
        <f t="shared" si="6"/>
        <v>2.0000000000000018E-2</v>
      </c>
      <c r="AQ7" s="48">
        <f t="shared" si="6"/>
        <v>2.0000000000000018E-2</v>
      </c>
      <c r="AR7" s="42"/>
      <c r="AS7"/>
      <c r="AT7" s="48">
        <f t="shared" ref="AT7:AX7" si="7">STDEV(AT3:AT5)</f>
        <v>4.9999999999999822E-2</v>
      </c>
      <c r="AU7" s="48">
        <f t="shared" si="7"/>
        <v>0</v>
      </c>
      <c r="AV7" s="48">
        <f t="shared" si="7"/>
        <v>2.8867513459481187E-2</v>
      </c>
      <c r="AW7" s="48">
        <f t="shared" si="7"/>
        <v>2.8867513459481187E-2</v>
      </c>
      <c r="AX7" s="48">
        <f t="shared" si="7"/>
        <v>2.8867513459481187E-2</v>
      </c>
      <c r="AY7" s="42"/>
      <c r="BA7"/>
      <c r="BB7"/>
      <c r="BC7"/>
    </row>
    <row r="8" spans="1:55" s="49" customFormat="1">
      <c r="A8" s="46"/>
      <c r="B8" s="68"/>
      <c r="C8" s="47" t="s">
        <v>110</v>
      </c>
      <c r="D8" s="50">
        <f>D7/SQRT(3)</f>
        <v>5.6862407030821557E-2</v>
      </c>
      <c r="E8" s="50">
        <f t="shared" ref="E8:AQ8" si="8">E7/SQRT(3)</f>
        <v>5.5477723257001753E-2</v>
      </c>
      <c r="F8" s="50">
        <f t="shared" si="8"/>
        <v>3.0550504633039058E-2</v>
      </c>
      <c r="G8" s="50">
        <f t="shared" si="8"/>
        <v>4.9328828623165011E-2</v>
      </c>
      <c r="H8" s="50">
        <f t="shared" si="8"/>
        <v>5.2915026221274919E-2</v>
      </c>
      <c r="I8" s="42"/>
      <c r="J8"/>
      <c r="K8" s="50">
        <f t="shared" si="8"/>
        <v>5.7735026918961348E-3</v>
      </c>
      <c r="L8" s="50">
        <f t="shared" si="8"/>
        <v>3.3333333333332624E-3</v>
      </c>
      <c r="M8" s="50">
        <f t="shared" si="8"/>
        <v>6.6666666666665248E-3</v>
      </c>
      <c r="N8" s="50">
        <f t="shared" si="8"/>
        <v>1.5275252316519432E-2</v>
      </c>
      <c r="O8" s="50">
        <f t="shared" si="8"/>
        <v>5.7735026918961348E-3</v>
      </c>
      <c r="P8" s="42"/>
      <c r="Q8"/>
      <c r="R8" s="50">
        <f t="shared" si="8"/>
        <v>2.8480012484391755E-2</v>
      </c>
      <c r="S8" s="50">
        <f t="shared" si="8"/>
        <v>0.11135528725660893</v>
      </c>
      <c r="T8" s="50">
        <f t="shared" si="8"/>
        <v>8.8191710368820606E-3</v>
      </c>
      <c r="U8" s="50">
        <f t="shared" si="8"/>
        <v>8.9504810547320762E-2</v>
      </c>
      <c r="V8" s="50">
        <f t="shared" si="8"/>
        <v>5.0442486501467709E-2</v>
      </c>
      <c r="W8" s="42"/>
      <c r="X8"/>
      <c r="Y8" s="50">
        <f t="shared" si="8"/>
        <v>1.1547005383792526E-2</v>
      </c>
      <c r="Z8" s="50">
        <f t="shared" si="8"/>
        <v>3.1797973380564767E-2</v>
      </c>
      <c r="AA8" s="50">
        <f t="shared" si="8"/>
        <v>2.9627314724385168E-2</v>
      </c>
      <c r="AB8" s="50">
        <f t="shared" si="8"/>
        <v>1.5275252316519626E-2</v>
      </c>
      <c r="AC8" s="50">
        <f t="shared" si="8"/>
        <v>3.2145502536643049E-2</v>
      </c>
      <c r="AD8" s="42"/>
      <c r="AE8"/>
      <c r="AF8" s="50">
        <f t="shared" si="8"/>
        <v>3.3333333333335586E-3</v>
      </c>
      <c r="AG8" s="50">
        <f t="shared" si="8"/>
        <v>8.8191710368820606E-3</v>
      </c>
      <c r="AH8" s="50">
        <f t="shared" si="8"/>
        <v>3.3333333333332624E-3</v>
      </c>
      <c r="AI8" s="50">
        <f t="shared" si="8"/>
        <v>5.7735026918963915E-3</v>
      </c>
      <c r="AJ8" s="50">
        <f t="shared" si="8"/>
        <v>1.4529663145135541E-2</v>
      </c>
      <c r="AK8" s="42"/>
      <c r="AL8"/>
      <c r="AM8" s="50">
        <f t="shared" si="8"/>
        <v>1.5275252316519432E-2</v>
      </c>
      <c r="AN8" s="50">
        <f t="shared" si="8"/>
        <v>8.8191710368820606E-3</v>
      </c>
      <c r="AO8" s="50">
        <f t="shared" si="8"/>
        <v>1.0000000000000083E-2</v>
      </c>
      <c r="AP8" s="50">
        <f t="shared" si="8"/>
        <v>1.1547005383792526E-2</v>
      </c>
      <c r="AQ8" s="50">
        <f t="shared" si="8"/>
        <v>1.1547005383792526E-2</v>
      </c>
      <c r="AR8" s="42"/>
      <c r="AS8"/>
      <c r="AT8" s="50">
        <f t="shared" ref="AT8:AX8" si="9">AT7/SQRT(3)</f>
        <v>2.8867513459481187E-2</v>
      </c>
      <c r="AU8" s="50">
        <f t="shared" si="9"/>
        <v>0</v>
      </c>
      <c r="AV8" s="50">
        <f t="shared" si="9"/>
        <v>1.6666666666666607E-2</v>
      </c>
      <c r="AW8" s="50">
        <f t="shared" si="9"/>
        <v>1.6666666666666607E-2</v>
      </c>
      <c r="AX8" s="50">
        <f t="shared" si="9"/>
        <v>1.6666666666666607E-2</v>
      </c>
      <c r="AY8" s="42"/>
    </row>
    <row r="9" spans="1:55" s="49" customFormat="1">
      <c r="A9" s="46"/>
      <c r="B9" s="68"/>
      <c r="C9" s="47" t="s">
        <v>111</v>
      </c>
      <c r="D9" s="51">
        <f>0.01/SQRT(12)</f>
        <v>2.886751345948129E-3</v>
      </c>
      <c r="E9" s="51">
        <f t="shared" ref="E9:AQ9" si="10">0.01/SQRT(12)</f>
        <v>2.886751345948129E-3</v>
      </c>
      <c r="F9" s="51">
        <f t="shared" si="10"/>
        <v>2.886751345948129E-3</v>
      </c>
      <c r="G9" s="51">
        <f t="shared" si="10"/>
        <v>2.886751345948129E-3</v>
      </c>
      <c r="H9" s="51">
        <f t="shared" si="10"/>
        <v>2.886751345948129E-3</v>
      </c>
      <c r="I9" s="60">
        <f>I10^4/(SUMPRODUCT(D8:H8,D8:H8,D8:H8,D8:H8)/(2*5^4))</f>
        <v>226.76401729350425</v>
      </c>
      <c r="J9"/>
      <c r="K9" s="51">
        <f t="shared" si="10"/>
        <v>2.886751345948129E-3</v>
      </c>
      <c r="L9" s="51">
        <f t="shared" si="10"/>
        <v>2.886751345948129E-3</v>
      </c>
      <c r="M9" s="51">
        <f t="shared" si="10"/>
        <v>2.886751345948129E-3</v>
      </c>
      <c r="N9" s="51">
        <f t="shared" si="10"/>
        <v>2.886751345948129E-3</v>
      </c>
      <c r="O9" s="51">
        <f t="shared" si="10"/>
        <v>2.886751345948129E-3</v>
      </c>
      <c r="P9" s="60">
        <f>P10^4/(SUMPRODUCT(K8:O8,K8:O8,K8:O8,K8:O8)/(2*5^4))</f>
        <v>134.25026260503978</v>
      </c>
      <c r="Q9"/>
      <c r="R9" s="51">
        <f t="shared" si="10"/>
        <v>2.886751345948129E-3</v>
      </c>
      <c r="S9" s="51">
        <f t="shared" si="10"/>
        <v>2.886751345948129E-3</v>
      </c>
      <c r="T9" s="51">
        <f t="shared" si="10"/>
        <v>2.886751345948129E-3</v>
      </c>
      <c r="U9" s="51">
        <f t="shared" si="10"/>
        <v>2.886751345948129E-3</v>
      </c>
      <c r="V9" s="51">
        <f t="shared" si="10"/>
        <v>2.886751345948129E-3</v>
      </c>
      <c r="W9" s="60">
        <f>W10^4/(SUMPRODUCT(R8:V8,R8:V8,R8:V8,R8:V8)/(2*5^4))</f>
        <v>126.7452280189958</v>
      </c>
      <c r="X9"/>
      <c r="Y9" s="51">
        <f t="shared" si="10"/>
        <v>2.886751345948129E-3</v>
      </c>
      <c r="Z9" s="51">
        <f t="shared" si="10"/>
        <v>2.886751345948129E-3</v>
      </c>
      <c r="AA9" s="51">
        <f t="shared" si="10"/>
        <v>2.886751345948129E-3</v>
      </c>
      <c r="AB9" s="51">
        <f t="shared" si="10"/>
        <v>2.886751345948129E-3</v>
      </c>
      <c r="AC9" s="51">
        <f t="shared" si="10"/>
        <v>2.886751345948129E-3</v>
      </c>
      <c r="AD9" s="60">
        <f>AD10^4/(SUMPRODUCT(Y8:AC8,Y8:AC8,Y8:AC8,Y8:AC8)/(2*5^4))</f>
        <v>189.11025109446101</v>
      </c>
      <c r="AE9"/>
      <c r="AF9" s="51">
        <f t="shared" si="10"/>
        <v>2.886751345948129E-3</v>
      </c>
      <c r="AG9" s="51">
        <f t="shared" si="10"/>
        <v>2.886751345948129E-3</v>
      </c>
      <c r="AH9" s="51">
        <f t="shared" si="10"/>
        <v>2.886751345948129E-3</v>
      </c>
      <c r="AI9" s="51">
        <f t="shared" si="10"/>
        <v>2.886751345948129E-3</v>
      </c>
      <c r="AJ9" s="51">
        <f t="shared" si="10"/>
        <v>2.886751345948129E-3</v>
      </c>
      <c r="AK9" s="60">
        <f>AK10^4/(SUMPRODUCT(AF8:AJ8,AF8:AJ8,AF8:AJ8,AF8:AJ8)/(2*5^4))</f>
        <v>143.4159738717365</v>
      </c>
      <c r="AL9"/>
      <c r="AM9" s="51">
        <f t="shared" si="10"/>
        <v>2.886751345948129E-3</v>
      </c>
      <c r="AN9" s="51">
        <f t="shared" si="10"/>
        <v>2.886751345948129E-3</v>
      </c>
      <c r="AO9" s="51">
        <f t="shared" si="10"/>
        <v>2.886751345948129E-3</v>
      </c>
      <c r="AP9" s="51">
        <f t="shared" si="10"/>
        <v>2.886751345948129E-3</v>
      </c>
      <c r="AQ9" s="51">
        <f t="shared" si="10"/>
        <v>2.886751345948129E-3</v>
      </c>
      <c r="AR9" s="60">
        <f>AR10^4/(SUMPRODUCT(AM8:AQ8,AM8:AQ8,AM8:AQ8,AM8:AQ8)/(2*5^4))</f>
        <v>244.03739813737042</v>
      </c>
      <c r="AS9"/>
      <c r="AT9" s="51">
        <f t="shared" ref="AT9:AX9" si="11">0.01/SQRT(12)</f>
        <v>2.886751345948129E-3</v>
      </c>
      <c r="AU9" s="51">
        <f t="shared" si="11"/>
        <v>2.886751345948129E-3</v>
      </c>
      <c r="AV9" s="51">
        <f t="shared" si="11"/>
        <v>2.886751345948129E-3</v>
      </c>
      <c r="AW9" s="51">
        <f t="shared" si="11"/>
        <v>2.886751345948129E-3</v>
      </c>
      <c r="AX9" s="51">
        <f t="shared" si="11"/>
        <v>2.886751345948129E-3</v>
      </c>
      <c r="AY9" s="60">
        <f>AY10^4/(SUMPRODUCT(AT8:AX8,AT8:AX8,AT8:AX8,AT8:AX8)/(2*5^4))</f>
        <v>157.59375000000006</v>
      </c>
    </row>
    <row r="10" spans="1:55" s="49" customFormat="1">
      <c r="A10" s="46"/>
      <c r="B10" s="68"/>
      <c r="C10" s="47" t="s">
        <v>112</v>
      </c>
      <c r="D10" s="50">
        <f>SQRT(D8^2+D9^2)</f>
        <v>5.6935636175177301E-2</v>
      </c>
      <c r="E10" s="50">
        <f t="shared" ref="E10:AQ10" si="12">SQRT(E8^2+E9^2)</f>
        <v>5.5552777708354123E-2</v>
      </c>
      <c r="F10" s="50">
        <f t="shared" si="12"/>
        <v>3.0686587732536737E-2</v>
      </c>
      <c r="G10" s="50">
        <f t="shared" si="12"/>
        <v>4.9413223601247842E-2</v>
      </c>
      <c r="H10" s="50">
        <f t="shared" si="12"/>
        <v>5.2993710318598619E-2</v>
      </c>
      <c r="I10" s="42">
        <f>SQRT(SUMSQ(D10:H10)/5)</f>
        <v>5.0038873777196666E-2</v>
      </c>
      <c r="J10"/>
      <c r="K10" s="50">
        <f t="shared" si="12"/>
        <v>6.454972243678918E-3</v>
      </c>
      <c r="L10" s="50">
        <f t="shared" si="12"/>
        <v>4.4095855184409314E-3</v>
      </c>
      <c r="M10" s="50">
        <f t="shared" si="12"/>
        <v>7.2648315725676593E-3</v>
      </c>
      <c r="N10" s="50">
        <f t="shared" si="12"/>
        <v>1.5545631755147992E-2</v>
      </c>
      <c r="O10" s="50">
        <f t="shared" si="12"/>
        <v>6.454972243678918E-3</v>
      </c>
      <c r="P10" s="42">
        <f>SQRT(SUMSQ(K10:O10)/5)</f>
        <v>8.9131613047472216E-3</v>
      </c>
      <c r="Q10"/>
      <c r="R10" s="50">
        <f t="shared" si="12"/>
        <v>2.8625940062196098E-2</v>
      </c>
      <c r="S10" s="50">
        <f t="shared" si="12"/>
        <v>0.11139269874338814</v>
      </c>
      <c r="T10" s="50">
        <f t="shared" si="12"/>
        <v>9.2796072713834579E-3</v>
      </c>
      <c r="U10" s="50">
        <f t="shared" si="12"/>
        <v>8.9551350880068339E-2</v>
      </c>
      <c r="V10" s="50">
        <f t="shared" si="12"/>
        <v>5.0525021304142818E-2</v>
      </c>
      <c r="W10" s="42">
        <f>SQRT(SUMSQ(R10:V10)/5)</f>
        <v>6.9117452370757976E-2</v>
      </c>
      <c r="X10"/>
      <c r="Y10" s="50">
        <f t="shared" si="12"/>
        <v>1.1902380714238095E-2</v>
      </c>
      <c r="Z10" s="50">
        <f t="shared" si="12"/>
        <v>3.1928740101113275E-2</v>
      </c>
      <c r="AA10" s="50">
        <f t="shared" si="12"/>
        <v>2.9767618499152791E-2</v>
      </c>
      <c r="AB10" s="50">
        <f t="shared" si="12"/>
        <v>1.5545631755148183E-2</v>
      </c>
      <c r="AC10" s="50">
        <f t="shared" si="12"/>
        <v>3.2274861218395005E-2</v>
      </c>
      <c r="AD10" s="42">
        <f>SQRT(SUMSQ(Y10:AC10)/5)</f>
        <v>2.5809128445399076E-2</v>
      </c>
      <c r="AE10"/>
      <c r="AF10" s="50">
        <f t="shared" si="12"/>
        <v>4.4095855184411543E-3</v>
      </c>
      <c r="AG10" s="50">
        <f t="shared" si="12"/>
        <v>9.2796072713834579E-3</v>
      </c>
      <c r="AH10" s="50">
        <f t="shared" si="12"/>
        <v>4.4095855184409314E-3</v>
      </c>
      <c r="AI10" s="50">
        <f t="shared" si="12"/>
        <v>6.4549722436791478E-3</v>
      </c>
      <c r="AJ10" s="50">
        <f t="shared" si="12"/>
        <v>1.4813657362192612E-2</v>
      </c>
      <c r="AK10" s="42">
        <f>SQRT(SUMSQ(AF10:AJ10)/5)</f>
        <v>8.78761755097608E-3</v>
      </c>
      <c r="AL10"/>
      <c r="AM10" s="50">
        <f t="shared" si="12"/>
        <v>1.5545631755147992E-2</v>
      </c>
      <c r="AN10" s="50">
        <f t="shared" si="12"/>
        <v>9.2796072713834579E-3</v>
      </c>
      <c r="AO10" s="50">
        <f t="shared" si="12"/>
        <v>1.0408329997330745E-2</v>
      </c>
      <c r="AP10" s="50">
        <f t="shared" si="12"/>
        <v>1.1902380714238095E-2</v>
      </c>
      <c r="AQ10" s="50">
        <f t="shared" si="12"/>
        <v>1.1902380714238095E-2</v>
      </c>
      <c r="AR10" s="42">
        <f>SQRT(SUMSQ(AM10:AQ10)/5)</f>
        <v>1.1995369476964411E-2</v>
      </c>
      <c r="AS10"/>
      <c r="AT10" s="50">
        <f t="shared" ref="AT10:AX10" si="13">SQRT(AT8^2+AT9^2)</f>
        <v>2.9011491975881914E-2</v>
      </c>
      <c r="AU10" s="50">
        <f t="shared" si="13"/>
        <v>2.886751345948129E-3</v>
      </c>
      <c r="AV10" s="50">
        <f t="shared" si="13"/>
        <v>1.6914819275153641E-2</v>
      </c>
      <c r="AW10" s="50">
        <f t="shared" si="13"/>
        <v>1.6914819275153641E-2</v>
      </c>
      <c r="AX10" s="50">
        <f t="shared" si="13"/>
        <v>1.6914819275153641E-2</v>
      </c>
      <c r="AY10" s="42">
        <f>SQRT(SUMSQ(AT10:AX10)/5)</f>
        <v>1.8484227510682297E-2</v>
      </c>
    </row>
    <row r="11" spans="1:55" s="49" customFormat="1">
      <c r="A11" s="46"/>
      <c r="B11" s="68"/>
      <c r="C11" s="52" t="s">
        <v>76</v>
      </c>
      <c r="D11" s="50">
        <f>TINV(0.05,4)</f>
        <v>2.7764451050438028</v>
      </c>
      <c r="E11" s="50">
        <f t="shared" ref="E11:AQ11" si="14">TINV(0.05,4)</f>
        <v>2.7764451050438028</v>
      </c>
      <c r="F11" s="50">
        <f t="shared" si="14"/>
        <v>2.7764451050438028</v>
      </c>
      <c r="G11" s="50">
        <f t="shared" si="14"/>
        <v>2.7764451050438028</v>
      </c>
      <c r="H11" s="50">
        <f t="shared" si="14"/>
        <v>2.7764451050438028</v>
      </c>
      <c r="I11" s="61">
        <f>TINV(0.05,I9)</f>
        <v>1.970516191108528</v>
      </c>
      <c r="J11"/>
      <c r="K11" s="50">
        <f t="shared" si="14"/>
        <v>2.7764451050438028</v>
      </c>
      <c r="L11" s="50">
        <f t="shared" si="14"/>
        <v>2.7764451050438028</v>
      </c>
      <c r="M11" s="50">
        <f t="shared" si="14"/>
        <v>2.7764451050438028</v>
      </c>
      <c r="N11" s="50">
        <f t="shared" si="14"/>
        <v>2.7764451050438028</v>
      </c>
      <c r="O11" s="50">
        <f t="shared" si="14"/>
        <v>2.7764451050438028</v>
      </c>
      <c r="P11" s="61">
        <f>TINV(0.05,P9)</f>
        <v>1.9778257296137425</v>
      </c>
      <c r="Q11"/>
      <c r="R11" s="50">
        <f t="shared" si="14"/>
        <v>2.7764451050438028</v>
      </c>
      <c r="S11" s="50">
        <f t="shared" si="14"/>
        <v>2.7764451050438028</v>
      </c>
      <c r="T11" s="50">
        <f t="shared" si="14"/>
        <v>2.7764451050438028</v>
      </c>
      <c r="U11" s="50">
        <f t="shared" si="14"/>
        <v>2.7764451050438028</v>
      </c>
      <c r="V11" s="50">
        <f t="shared" si="14"/>
        <v>2.7764451050438028</v>
      </c>
      <c r="W11" s="61">
        <f>TINV(0.05,W9)</f>
        <v>1.9789705760036225</v>
      </c>
      <c r="X11"/>
      <c r="Y11" s="50">
        <f t="shared" si="14"/>
        <v>2.7764451050438028</v>
      </c>
      <c r="Z11" s="50">
        <f t="shared" si="14"/>
        <v>2.7764451050438028</v>
      </c>
      <c r="AA11" s="50">
        <f t="shared" si="14"/>
        <v>2.7764451050438028</v>
      </c>
      <c r="AB11" s="50">
        <f t="shared" si="14"/>
        <v>2.7764451050438028</v>
      </c>
      <c r="AC11" s="50">
        <f t="shared" si="14"/>
        <v>2.7764451050438028</v>
      </c>
      <c r="AD11" s="61">
        <f>TINV(0.05,AD9)</f>
        <v>1.9725950356258894</v>
      </c>
      <c r="AE11"/>
      <c r="AF11" s="50">
        <f t="shared" si="14"/>
        <v>2.7764451050438028</v>
      </c>
      <c r="AG11" s="50">
        <f t="shared" si="14"/>
        <v>2.7764451050438028</v>
      </c>
      <c r="AH11" s="50">
        <f t="shared" si="14"/>
        <v>2.7764451050438028</v>
      </c>
      <c r="AI11" s="50">
        <f t="shared" si="14"/>
        <v>2.7764451050438028</v>
      </c>
      <c r="AJ11" s="50">
        <f t="shared" si="14"/>
        <v>2.7764451050438028</v>
      </c>
      <c r="AK11" s="61">
        <f>TINV(0.05,AK9)</f>
        <v>1.9766921667466075</v>
      </c>
      <c r="AL11"/>
      <c r="AM11" s="50">
        <f t="shared" si="14"/>
        <v>2.7764451050438028</v>
      </c>
      <c r="AN11" s="50">
        <f t="shared" si="14"/>
        <v>2.7764451050438028</v>
      </c>
      <c r="AO11" s="50">
        <f t="shared" si="14"/>
        <v>2.7764451050438028</v>
      </c>
      <c r="AP11" s="50">
        <f t="shared" si="14"/>
        <v>2.7764451050438028</v>
      </c>
      <c r="AQ11" s="50">
        <f t="shared" si="14"/>
        <v>2.7764451050438028</v>
      </c>
      <c r="AR11" s="61">
        <f>TINV(0.05,AR9)</f>
        <v>1.9697339372501692</v>
      </c>
      <c r="AS11"/>
      <c r="AT11" s="50">
        <f t="shared" ref="AT11:AX11" si="15">TINV(0.05,4)</f>
        <v>2.7764451050438028</v>
      </c>
      <c r="AU11" s="50">
        <f t="shared" si="15"/>
        <v>2.7764451050438028</v>
      </c>
      <c r="AV11" s="50">
        <f t="shared" si="15"/>
        <v>2.7764451050438028</v>
      </c>
      <c r="AW11" s="50">
        <f t="shared" si="15"/>
        <v>2.7764451050438028</v>
      </c>
      <c r="AX11" s="50">
        <f t="shared" si="15"/>
        <v>2.7764451050438028</v>
      </c>
      <c r="AY11" s="61">
        <f>TINV(0.05,AY9)</f>
        <v>1.9751891278748404</v>
      </c>
    </row>
    <row r="12" spans="1:55" s="49" customFormat="1">
      <c r="A12" s="46"/>
      <c r="B12" s="68"/>
      <c r="C12" s="52" t="s">
        <v>113</v>
      </c>
      <c r="D12" s="50">
        <f>D11*D10</f>
        <v>0.15807866836112588</v>
      </c>
      <c r="E12" s="50">
        <f t="shared" ref="E12:AQ12" si="16">E11*E10</f>
        <v>0.1542392377399463</v>
      </c>
      <c r="F12" s="50">
        <f t="shared" si="16"/>
        <v>8.5199626300498835E-2</v>
      </c>
      <c r="G12" s="50">
        <f t="shared" si="16"/>
        <v>0.13719310279211949</v>
      </c>
      <c r="H12" s="50">
        <f t="shared" si="16"/>
        <v>0.14713412761218239</v>
      </c>
      <c r="I12" s="42">
        <f>I10*I11</f>
        <v>9.8602410962801978E-2</v>
      </c>
      <c r="J12"/>
      <c r="K12" s="50">
        <f t="shared" si="16"/>
        <v>1.7921876089155946E-2</v>
      </c>
      <c r="L12" s="50">
        <f t="shared" si="16"/>
        <v>1.2242972127947364E-2</v>
      </c>
      <c r="M12" s="50">
        <f t="shared" si="16"/>
        <v>2.017040605862315E-2</v>
      </c>
      <c r="N12" s="50">
        <f t="shared" si="16"/>
        <v>4.3161593191394142E-2</v>
      </c>
      <c r="O12" s="50">
        <f t="shared" si="16"/>
        <v>1.7921876089155946E-2</v>
      </c>
      <c r="P12" s="42">
        <f>P10*P11</f>
        <v>1.762867976072665E-2</v>
      </c>
      <c r="Q12"/>
      <c r="R12" s="50">
        <f t="shared" si="16"/>
        <v>7.9478351162961647E-2</v>
      </c>
      <c r="S12" s="50">
        <f t="shared" si="16"/>
        <v>0.30927571316369895</v>
      </c>
      <c r="T12" s="50">
        <f t="shared" si="16"/>
        <v>2.576432018536148E-2</v>
      </c>
      <c r="U12" s="50">
        <f t="shared" si="16"/>
        <v>0.24863440980102577</v>
      </c>
      <c r="V12" s="50">
        <f t="shared" si="16"/>
        <v>0.14027994808212119</v>
      </c>
      <c r="W12" s="42">
        <f>W10*W11</f>
        <v>0.13678140453006185</v>
      </c>
      <c r="X12"/>
      <c r="Y12" s="50">
        <f t="shared" si="16"/>
        <v>3.3046306672414122E-2</v>
      </c>
      <c r="Z12" s="50">
        <f t="shared" si="16"/>
        <v>8.8648394163951719E-2</v>
      </c>
      <c r="AA12" s="50">
        <f t="shared" si="16"/>
        <v>8.2648158670784122E-2</v>
      </c>
      <c r="AB12" s="50">
        <f t="shared" si="16"/>
        <v>4.3161593191394669E-2</v>
      </c>
      <c r="AC12" s="50">
        <f t="shared" si="16"/>
        <v>8.9609380445780873E-2</v>
      </c>
      <c r="AD12" s="42">
        <f>AD10*AD11</f>
        <v>5.091095864522515E-2</v>
      </c>
      <c r="AE12"/>
      <c r="AF12" s="50">
        <f t="shared" si="16"/>
        <v>1.2242972127947982E-2</v>
      </c>
      <c r="AG12" s="50">
        <f t="shared" si="16"/>
        <v>2.576432018536148E-2</v>
      </c>
      <c r="AH12" s="50">
        <f t="shared" si="16"/>
        <v>1.2242972127947364E-2</v>
      </c>
      <c r="AI12" s="50">
        <f t="shared" si="16"/>
        <v>1.7921876089156585E-2</v>
      </c>
      <c r="AJ12" s="50">
        <f t="shared" si="16"/>
        <v>4.1129306471055768E-2</v>
      </c>
      <c r="AK12" s="42">
        <f>AK10*AK11</f>
        <v>1.7370414777379425E-2</v>
      </c>
      <c r="AL12"/>
      <c r="AM12" s="50">
        <f t="shared" si="16"/>
        <v>4.3161593191394142E-2</v>
      </c>
      <c r="AN12" s="50">
        <f t="shared" si="16"/>
        <v>2.576432018536148E-2</v>
      </c>
      <c r="AO12" s="50">
        <f t="shared" si="16"/>
        <v>2.8898156872769525E-2</v>
      </c>
      <c r="AP12" s="50">
        <f t="shared" si="16"/>
        <v>3.3046306672414122E-2</v>
      </c>
      <c r="AQ12" s="50">
        <f t="shared" si="16"/>
        <v>3.3046306672414122E-2</v>
      </c>
      <c r="AR12" s="42">
        <f>AR10*AR11</f>
        <v>2.3627686348631612E-2</v>
      </c>
      <c r="AS12"/>
      <c r="AT12" s="50">
        <f t="shared" ref="AT12:AX12" si="17">AT11*AT10</f>
        <v>8.0548814886454906E-2</v>
      </c>
      <c r="AU12" s="50">
        <f t="shared" si="17"/>
        <v>8.0149066439362919E-3</v>
      </c>
      <c r="AV12" s="50">
        <f t="shared" si="17"/>
        <v>4.6963067179200887E-2</v>
      </c>
      <c r="AW12" s="50">
        <f t="shared" si="17"/>
        <v>4.6963067179200887E-2</v>
      </c>
      <c r="AX12" s="50">
        <f t="shared" si="17"/>
        <v>4.6963067179200887E-2</v>
      </c>
      <c r="AY12" s="42">
        <f>AY10*AY11</f>
        <v>3.65098452162647E-2</v>
      </c>
    </row>
    <row r="13" spans="1:55" ht="15.75" customHeight="1">
      <c r="B13" s="68" t="s">
        <v>114</v>
      </c>
      <c r="C13" s="41" t="s">
        <v>115</v>
      </c>
      <c r="D13" s="34">
        <v>3.41</v>
      </c>
      <c r="E13" s="14">
        <v>3.45</v>
      </c>
      <c r="F13" s="14">
        <v>3.41</v>
      </c>
      <c r="G13" s="14">
        <v>3.46</v>
      </c>
      <c r="H13" s="14">
        <v>3.37</v>
      </c>
      <c r="I13" s="42">
        <f>AVERAGE(D13:H13)</f>
        <v>3.4200000000000004</v>
      </c>
      <c r="K13" s="34">
        <v>3.29</v>
      </c>
      <c r="L13" s="14">
        <v>3.21</v>
      </c>
      <c r="M13" s="14">
        <v>3.39</v>
      </c>
      <c r="N13" s="14">
        <v>3.35</v>
      </c>
      <c r="O13" s="14">
        <v>3.35</v>
      </c>
      <c r="P13" s="42">
        <f>AVERAGE(K13:O13)</f>
        <v>3.3180000000000001</v>
      </c>
      <c r="R13" s="34">
        <v>3.31</v>
      </c>
      <c r="S13" s="14">
        <v>3.35</v>
      </c>
      <c r="T13" s="14">
        <v>3.43</v>
      </c>
      <c r="U13" s="14">
        <v>3.38</v>
      </c>
      <c r="V13" s="14">
        <v>3.27</v>
      </c>
      <c r="W13" s="42">
        <f>AVERAGE(R13:V13)</f>
        <v>3.3479999999999999</v>
      </c>
      <c r="Y13" s="34">
        <v>3.46</v>
      </c>
      <c r="Z13" s="14">
        <v>3.45</v>
      </c>
      <c r="AA13" s="14">
        <v>3.52</v>
      </c>
      <c r="AB13" s="14">
        <v>3.42</v>
      </c>
      <c r="AC13" s="14">
        <v>3.35</v>
      </c>
      <c r="AD13" s="42">
        <f>AVERAGE(Y13:AC13)</f>
        <v>3.44</v>
      </c>
      <c r="AF13" s="34">
        <v>3.26</v>
      </c>
      <c r="AG13" s="14">
        <v>3.27</v>
      </c>
      <c r="AH13" s="14">
        <v>3.25</v>
      </c>
      <c r="AI13" s="14">
        <v>3.28</v>
      </c>
      <c r="AJ13" s="14">
        <v>3.27</v>
      </c>
      <c r="AK13" s="42">
        <f>AVERAGE(AF13:AJ13)</f>
        <v>3.2659999999999996</v>
      </c>
      <c r="AM13" s="34">
        <v>3.16</v>
      </c>
      <c r="AN13" s="14">
        <v>3.15</v>
      </c>
      <c r="AO13" s="14">
        <v>3.16</v>
      </c>
      <c r="AP13" s="14">
        <v>3.1</v>
      </c>
      <c r="AQ13" s="14">
        <v>3.15</v>
      </c>
      <c r="AR13" s="42">
        <f>AVERAGE(AM13:AQ13)</f>
        <v>3.1440000000000001</v>
      </c>
      <c r="AT13" s="34">
        <v>3.4</v>
      </c>
      <c r="AU13" s="14">
        <v>3.3</v>
      </c>
      <c r="AV13" s="14">
        <v>3.3</v>
      </c>
      <c r="AW13" s="14">
        <v>3.3</v>
      </c>
      <c r="AX13" s="14">
        <v>3.55</v>
      </c>
      <c r="AY13" s="42">
        <f>AVERAGE(AT13:AX13)</f>
        <v>3.37</v>
      </c>
    </row>
    <row r="14" spans="1:55">
      <c r="B14" s="68"/>
      <c r="C14" s="41" t="s">
        <v>116</v>
      </c>
      <c r="D14" s="34">
        <v>3.4</v>
      </c>
      <c r="E14" s="14">
        <v>3.41</v>
      </c>
      <c r="F14" s="14">
        <v>3.41</v>
      </c>
      <c r="G14" s="14">
        <v>3.42</v>
      </c>
      <c r="H14" s="14">
        <v>3.41</v>
      </c>
      <c r="I14" s="42"/>
      <c r="K14" s="34">
        <v>3.28</v>
      </c>
      <c r="L14" s="14">
        <v>3.24</v>
      </c>
      <c r="M14" s="14">
        <v>3.47</v>
      </c>
      <c r="N14" s="14">
        <v>3.39</v>
      </c>
      <c r="O14" s="14">
        <v>3.32</v>
      </c>
      <c r="P14" s="42"/>
      <c r="R14" s="34">
        <v>3.35</v>
      </c>
      <c r="S14" s="14">
        <v>3.3</v>
      </c>
      <c r="T14" s="14">
        <v>3.46</v>
      </c>
      <c r="U14" s="14">
        <v>3.35</v>
      </c>
      <c r="V14" s="14">
        <v>3.26</v>
      </c>
      <c r="W14" s="42"/>
      <c r="Y14" s="34">
        <v>3.49</v>
      </c>
      <c r="Z14" s="14">
        <v>3.55</v>
      </c>
      <c r="AA14" s="14">
        <v>3.42</v>
      </c>
      <c r="AB14" s="14">
        <v>3.58</v>
      </c>
      <c r="AC14" s="14">
        <v>3.49</v>
      </c>
      <c r="AD14" s="42"/>
      <c r="AF14" s="34">
        <v>3.23</v>
      </c>
      <c r="AG14" s="14">
        <v>3.26</v>
      </c>
      <c r="AH14" s="14">
        <v>3.27</v>
      </c>
      <c r="AI14" s="14">
        <v>3.26</v>
      </c>
      <c r="AJ14" s="14">
        <v>3.3</v>
      </c>
      <c r="AK14" s="42"/>
      <c r="AM14" s="34">
        <v>3.13</v>
      </c>
      <c r="AN14" s="14">
        <v>3.12</v>
      </c>
      <c r="AO14" s="14">
        <v>3.13</v>
      </c>
      <c r="AP14" s="14">
        <v>3.1</v>
      </c>
      <c r="AQ14" s="14">
        <v>3.15</v>
      </c>
      <c r="AR14" s="42"/>
      <c r="AT14" s="34">
        <v>3.45</v>
      </c>
      <c r="AU14" s="14">
        <v>3.3</v>
      </c>
      <c r="AV14" s="14">
        <v>3.3</v>
      </c>
      <c r="AW14" s="14">
        <v>3.3</v>
      </c>
      <c r="AX14" s="14">
        <v>3.5</v>
      </c>
      <c r="AY14" s="42"/>
    </row>
    <row r="15" spans="1:55">
      <c r="B15" s="68"/>
      <c r="C15" s="41" t="s">
        <v>117</v>
      </c>
      <c r="D15" s="34">
        <v>3.38</v>
      </c>
      <c r="E15" s="14">
        <v>3.45</v>
      </c>
      <c r="F15" s="14">
        <v>3.36</v>
      </c>
      <c r="G15" s="14">
        <v>3.41</v>
      </c>
      <c r="H15" s="14">
        <v>3.47</v>
      </c>
      <c r="I15" s="42"/>
      <c r="K15" s="34">
        <v>3.26</v>
      </c>
      <c r="L15" s="14">
        <v>3.32</v>
      </c>
      <c r="M15" s="14">
        <v>3.49</v>
      </c>
      <c r="N15" s="14">
        <v>3.43</v>
      </c>
      <c r="O15" s="14">
        <v>3.31</v>
      </c>
      <c r="P15" s="42"/>
      <c r="R15" s="34">
        <v>3.4</v>
      </c>
      <c r="S15" s="14">
        <v>3.32</v>
      </c>
      <c r="T15" s="14">
        <v>3.49</v>
      </c>
      <c r="U15" s="14">
        <v>3.31</v>
      </c>
      <c r="V15" s="14">
        <v>3.25</v>
      </c>
      <c r="W15" s="42"/>
      <c r="Y15" s="34">
        <v>3.41</v>
      </c>
      <c r="Z15" s="14">
        <v>3.49</v>
      </c>
      <c r="AA15" s="14">
        <v>3.41</v>
      </c>
      <c r="AB15" s="14">
        <v>3.63</v>
      </c>
      <c r="AC15" s="14">
        <v>3.49</v>
      </c>
      <c r="AD15" s="42"/>
      <c r="AF15" s="34">
        <v>3.25</v>
      </c>
      <c r="AG15" s="14">
        <v>3.25</v>
      </c>
      <c r="AH15" s="14">
        <v>3.25</v>
      </c>
      <c r="AI15" s="14">
        <v>3.26</v>
      </c>
      <c r="AJ15" s="14">
        <v>3.29</v>
      </c>
      <c r="AK15" s="42"/>
      <c r="AM15" s="34">
        <v>3.12</v>
      </c>
      <c r="AN15" s="14">
        <v>3.15</v>
      </c>
      <c r="AO15" s="14">
        <v>3.13</v>
      </c>
      <c r="AP15" s="14">
        <v>3.09</v>
      </c>
      <c r="AQ15" s="14">
        <v>3.14</v>
      </c>
      <c r="AR15" s="42"/>
      <c r="AT15" s="34">
        <v>3.4</v>
      </c>
      <c r="AU15" s="14">
        <v>3.25</v>
      </c>
      <c r="AV15" s="14">
        <v>3.35</v>
      </c>
      <c r="AW15" s="14">
        <v>3.35</v>
      </c>
      <c r="AX15" s="14">
        <v>3.55</v>
      </c>
      <c r="AY15" s="42"/>
    </row>
    <row r="16" spans="1:55">
      <c r="B16" s="68"/>
      <c r="C16" s="44" t="s">
        <v>34</v>
      </c>
      <c r="D16" s="45">
        <f>AVERAGE(D13:D15)</f>
        <v>3.3966666666666669</v>
      </c>
      <c r="E16" s="45">
        <f t="shared" ref="E16:O16" si="18">AVERAGE(E13:E15)</f>
        <v>3.436666666666667</v>
      </c>
      <c r="F16" s="45">
        <f t="shared" si="18"/>
        <v>3.3933333333333331</v>
      </c>
      <c r="G16" s="45">
        <f t="shared" si="18"/>
        <v>3.4299999999999997</v>
      </c>
      <c r="H16" s="45">
        <f t="shared" si="18"/>
        <v>3.4166666666666665</v>
      </c>
      <c r="I16" s="42">
        <f>AVERAGE(D16:H16)</f>
        <v>3.4146666666666667</v>
      </c>
      <c r="K16" s="45">
        <f t="shared" si="18"/>
        <v>3.2766666666666668</v>
      </c>
      <c r="L16" s="45">
        <f t="shared" si="18"/>
        <v>3.2566666666666664</v>
      </c>
      <c r="M16" s="45">
        <f t="shared" si="18"/>
        <v>3.4500000000000006</v>
      </c>
      <c r="N16" s="45">
        <f t="shared" si="18"/>
        <v>3.39</v>
      </c>
      <c r="O16" s="45">
        <f t="shared" si="18"/>
        <v>3.3266666666666667</v>
      </c>
      <c r="P16" s="42">
        <f>AVERAGE(K16:O16)</f>
        <v>3.3400000000000007</v>
      </c>
      <c r="R16" s="45">
        <f t="shared" ref="R16:V16" si="19">AVERAGE(R13:R15)</f>
        <v>3.3533333333333335</v>
      </c>
      <c r="S16" s="45">
        <f t="shared" si="19"/>
        <v>3.3233333333333337</v>
      </c>
      <c r="T16" s="45">
        <f t="shared" si="19"/>
        <v>3.4600000000000004</v>
      </c>
      <c r="U16" s="45">
        <f t="shared" si="19"/>
        <v>3.3466666666666671</v>
      </c>
      <c r="V16" s="45">
        <f t="shared" si="19"/>
        <v>3.26</v>
      </c>
      <c r="W16" s="42">
        <f>AVERAGE(R16:V16)</f>
        <v>3.3486666666666673</v>
      </c>
      <c r="Y16" s="45">
        <f t="shared" ref="Y16:AC16" si="20">AVERAGE(Y13:Y15)</f>
        <v>3.4533333333333331</v>
      </c>
      <c r="Z16" s="45">
        <f t="shared" si="20"/>
        <v>3.4966666666666666</v>
      </c>
      <c r="AA16" s="45">
        <f t="shared" si="20"/>
        <v>3.4499999999999997</v>
      </c>
      <c r="AB16" s="45">
        <f t="shared" si="20"/>
        <v>3.543333333333333</v>
      </c>
      <c r="AC16" s="45">
        <f t="shared" si="20"/>
        <v>3.4433333333333334</v>
      </c>
      <c r="AD16" s="42">
        <f>AVERAGE(Y16:AC16)</f>
        <v>3.4773333333333327</v>
      </c>
      <c r="AF16" s="45">
        <f t="shared" ref="AF16:AJ16" si="21">AVERAGE(AF13:AF15)</f>
        <v>3.2466666666666666</v>
      </c>
      <c r="AG16" s="45">
        <f t="shared" si="21"/>
        <v>3.26</v>
      </c>
      <c r="AH16" s="45">
        <f t="shared" si="21"/>
        <v>3.2566666666666664</v>
      </c>
      <c r="AI16" s="45">
        <f t="shared" si="21"/>
        <v>3.2666666666666662</v>
      </c>
      <c r="AJ16" s="45">
        <f t="shared" si="21"/>
        <v>3.2866666666666666</v>
      </c>
      <c r="AK16" s="42">
        <f>AVERAGE(AF16:AJ16)</f>
        <v>3.2633333333333328</v>
      </c>
      <c r="AM16" s="45">
        <f t="shared" ref="AM16:AQ16" si="22">AVERAGE(AM13:AM15)</f>
        <v>3.1366666666666667</v>
      </c>
      <c r="AN16" s="45">
        <f t="shared" si="22"/>
        <v>3.14</v>
      </c>
      <c r="AO16" s="45">
        <f t="shared" si="22"/>
        <v>3.14</v>
      </c>
      <c r="AP16" s="45">
        <f t="shared" si="22"/>
        <v>3.0966666666666662</v>
      </c>
      <c r="AQ16" s="45">
        <f t="shared" si="22"/>
        <v>3.1466666666666665</v>
      </c>
      <c r="AR16" s="42">
        <f>AVERAGE(AM16:AQ16)</f>
        <v>3.1320000000000001</v>
      </c>
      <c r="AT16" s="45">
        <f t="shared" ref="AT16:AX16" si="23">AVERAGE(AT13:AT15)</f>
        <v>3.4166666666666665</v>
      </c>
      <c r="AU16" s="45">
        <f t="shared" si="23"/>
        <v>3.2833333333333332</v>
      </c>
      <c r="AV16" s="45">
        <f t="shared" si="23"/>
        <v>3.3166666666666664</v>
      </c>
      <c r="AW16" s="45">
        <f t="shared" si="23"/>
        <v>3.3166666666666664</v>
      </c>
      <c r="AX16" s="45">
        <f t="shared" si="23"/>
        <v>3.5333333333333332</v>
      </c>
      <c r="AY16" s="42">
        <f>AVERAGE(AT16:AX16)</f>
        <v>3.3733333333333335</v>
      </c>
    </row>
    <row r="17" spans="1:51">
      <c r="A17" s="46"/>
      <c r="B17" s="68"/>
      <c r="C17" s="47" t="s">
        <v>109</v>
      </c>
      <c r="D17" s="48">
        <f>STDEV(D13:D15)</f>
        <v>1.5275252316519577E-2</v>
      </c>
      <c r="E17" s="48">
        <f t="shared" ref="E17:AQ17" si="24">STDEV(E13:E15)</f>
        <v>2.3094010767585049E-2</v>
      </c>
      <c r="F17" s="48">
        <f t="shared" si="24"/>
        <v>2.8867513459481443E-2</v>
      </c>
      <c r="G17" s="48">
        <f t="shared" si="24"/>
        <v>2.6457513110645845E-2</v>
      </c>
      <c r="H17" s="48">
        <f t="shared" si="24"/>
        <v>5.0332229568471713E-2</v>
      </c>
      <c r="I17" s="42"/>
      <c r="K17" s="48">
        <f t="shared" si="24"/>
        <v>1.5275252316519577E-2</v>
      </c>
      <c r="L17" s="48">
        <f t="shared" si="24"/>
        <v>5.6862407030773165E-2</v>
      </c>
      <c r="M17" s="48">
        <f t="shared" si="24"/>
        <v>5.2915026221291857E-2</v>
      </c>
      <c r="N17" s="48">
        <f t="shared" si="24"/>
        <v>4.0000000000000036E-2</v>
      </c>
      <c r="O17" s="48">
        <f t="shared" si="24"/>
        <v>2.0816659994661382E-2</v>
      </c>
      <c r="P17" s="42"/>
      <c r="R17" s="48">
        <f t="shared" si="24"/>
        <v>4.5092497528228866E-2</v>
      </c>
      <c r="S17" s="48">
        <f t="shared" si="24"/>
        <v>2.5166114784235971E-2</v>
      </c>
      <c r="T17" s="48">
        <f t="shared" si="24"/>
        <v>3.0000000000000027E-2</v>
      </c>
      <c r="U17" s="48">
        <f t="shared" si="24"/>
        <v>3.5118845842842389E-2</v>
      </c>
      <c r="V17" s="48">
        <f t="shared" si="24"/>
        <v>1.0000000000000009E-2</v>
      </c>
      <c r="W17" s="42"/>
      <c r="Y17" s="48">
        <f t="shared" si="24"/>
        <v>4.0414518843273822E-2</v>
      </c>
      <c r="Z17" s="48">
        <f t="shared" si="24"/>
        <v>5.0332229568471477E-2</v>
      </c>
      <c r="AA17" s="48">
        <f t="shared" si="24"/>
        <v>6.0827625302998928E-2</v>
      </c>
      <c r="AB17" s="48">
        <f t="shared" si="24"/>
        <v>0.1096965511460522</v>
      </c>
      <c r="AC17" s="48">
        <f t="shared" si="24"/>
        <v>8.0829037686548644E-2</v>
      </c>
      <c r="AD17" s="42"/>
      <c r="AF17" s="48">
        <f t="shared" si="24"/>
        <v>1.5275252316519385E-2</v>
      </c>
      <c r="AG17" s="48">
        <f t="shared" si="24"/>
        <v>1.0000000000000009E-2</v>
      </c>
      <c r="AH17" s="48">
        <f t="shared" si="24"/>
        <v>1.1547005383792526E-2</v>
      </c>
      <c r="AI17" s="48">
        <f t="shared" si="24"/>
        <v>1.1547005383792526E-2</v>
      </c>
      <c r="AJ17" s="48">
        <f t="shared" si="24"/>
        <v>1.5275252316519385E-2</v>
      </c>
      <c r="AK17" s="42"/>
      <c r="AM17" s="48">
        <f t="shared" si="24"/>
        <v>2.0816659994661382E-2</v>
      </c>
      <c r="AN17" s="48">
        <f t="shared" si="24"/>
        <v>1.7320508075688659E-2</v>
      </c>
      <c r="AO17" s="48">
        <f t="shared" si="24"/>
        <v>1.7320508075688915E-2</v>
      </c>
      <c r="AP17" s="48">
        <f t="shared" si="24"/>
        <v>5.7735026918963907E-3</v>
      </c>
      <c r="AQ17" s="48">
        <f t="shared" si="24"/>
        <v>5.7735026918961348E-3</v>
      </c>
      <c r="AR17" s="42"/>
      <c r="AT17" s="48">
        <f t="shared" ref="AT17:AX17" si="25">STDEV(AT13:AT15)</f>
        <v>2.8867513459481443E-2</v>
      </c>
      <c r="AU17" s="48">
        <f t="shared" si="25"/>
        <v>2.8867513459481187E-2</v>
      </c>
      <c r="AV17" s="48">
        <f t="shared" si="25"/>
        <v>2.886751345948144E-2</v>
      </c>
      <c r="AW17" s="48">
        <f t="shared" si="25"/>
        <v>2.886751345948144E-2</v>
      </c>
      <c r="AX17" s="48">
        <f t="shared" si="25"/>
        <v>2.8867513459481187E-2</v>
      </c>
      <c r="AY17" s="42"/>
    </row>
    <row r="18" spans="1:51">
      <c r="A18" s="46"/>
      <c r="B18" s="68"/>
      <c r="C18" s="47" t="s">
        <v>110</v>
      </c>
      <c r="D18" s="50">
        <f>D17/SQRT(3)</f>
        <v>8.8191710368820328E-3</v>
      </c>
      <c r="E18" s="50">
        <f t="shared" ref="E18:AQ18" si="26">E17/SQRT(3)</f>
        <v>1.3333333333333345E-2</v>
      </c>
      <c r="F18" s="50">
        <f t="shared" si="26"/>
        <v>1.6666666666666757E-2</v>
      </c>
      <c r="G18" s="50">
        <f t="shared" si="26"/>
        <v>1.5275252316519432E-2</v>
      </c>
      <c r="H18" s="50">
        <f t="shared" si="26"/>
        <v>2.9059326290271185E-2</v>
      </c>
      <c r="I18" s="17"/>
      <c r="K18" s="50">
        <f t="shared" si="26"/>
        <v>8.8191710368820328E-3</v>
      </c>
      <c r="L18" s="50">
        <f t="shared" si="26"/>
        <v>3.2829526005986959E-2</v>
      </c>
      <c r="M18" s="50">
        <f t="shared" si="26"/>
        <v>3.0550504633038961E-2</v>
      </c>
      <c r="N18" s="50">
        <f t="shared" si="26"/>
        <v>2.3094010767585053E-2</v>
      </c>
      <c r="O18" s="50">
        <f t="shared" si="26"/>
        <v>1.2018504251546663E-2</v>
      </c>
      <c r="P18" s="17"/>
      <c r="R18" s="50">
        <f t="shared" si="26"/>
        <v>2.6034165586355473E-2</v>
      </c>
      <c r="S18" s="50">
        <f t="shared" si="26"/>
        <v>1.4529663145135659E-2</v>
      </c>
      <c r="T18" s="50">
        <f t="shared" si="26"/>
        <v>1.732050807568879E-2</v>
      </c>
      <c r="U18" s="50">
        <f t="shared" si="26"/>
        <v>2.0275875100994024E-2</v>
      </c>
      <c r="V18" s="50">
        <f t="shared" si="26"/>
        <v>5.7735026918962632E-3</v>
      </c>
      <c r="W18" s="17"/>
      <c r="Y18" s="50">
        <f t="shared" si="26"/>
        <v>2.3333333333333345E-2</v>
      </c>
      <c r="Z18" s="50">
        <f t="shared" si="26"/>
        <v>2.905932629027105E-2</v>
      </c>
      <c r="AA18" s="50">
        <f t="shared" si="26"/>
        <v>3.5118845842852124E-2</v>
      </c>
      <c r="AB18" s="50">
        <f t="shared" si="26"/>
        <v>6.3333333333346786E-2</v>
      </c>
      <c r="AC18" s="50">
        <f t="shared" si="26"/>
        <v>4.6666666666667266E-2</v>
      </c>
      <c r="AD18" s="17"/>
      <c r="AF18" s="50">
        <f t="shared" si="26"/>
        <v>8.8191710368819218E-3</v>
      </c>
      <c r="AG18" s="50">
        <f t="shared" si="26"/>
        <v>5.7735026918962632E-3</v>
      </c>
      <c r="AH18" s="50">
        <f t="shared" si="26"/>
        <v>6.6666666666666732E-3</v>
      </c>
      <c r="AI18" s="50">
        <f t="shared" si="26"/>
        <v>6.6666666666666732E-3</v>
      </c>
      <c r="AJ18" s="50">
        <f t="shared" si="26"/>
        <v>8.8191710368819218E-3</v>
      </c>
      <c r="AK18" s="17"/>
      <c r="AM18" s="50">
        <f t="shared" si="26"/>
        <v>1.2018504251546663E-2</v>
      </c>
      <c r="AN18" s="50">
        <f t="shared" si="26"/>
        <v>9.9999999999999343E-3</v>
      </c>
      <c r="AO18" s="50">
        <f t="shared" si="26"/>
        <v>1.0000000000000083E-2</v>
      </c>
      <c r="AP18" s="50">
        <f t="shared" si="26"/>
        <v>3.3333333333334103E-3</v>
      </c>
      <c r="AQ18" s="50">
        <f t="shared" si="26"/>
        <v>3.3333333333332624E-3</v>
      </c>
      <c r="AR18" s="17"/>
      <c r="AT18" s="50">
        <f t="shared" ref="AT18:AX18" si="27">AT17/SQRT(3)</f>
        <v>1.6666666666666757E-2</v>
      </c>
      <c r="AU18" s="50">
        <f t="shared" si="27"/>
        <v>1.6666666666666607E-2</v>
      </c>
      <c r="AV18" s="50">
        <f t="shared" si="27"/>
        <v>1.6666666666666757E-2</v>
      </c>
      <c r="AW18" s="50">
        <f t="shared" si="27"/>
        <v>1.6666666666666757E-2</v>
      </c>
      <c r="AX18" s="50">
        <f t="shared" si="27"/>
        <v>1.6666666666666607E-2</v>
      </c>
      <c r="AY18" s="17"/>
    </row>
    <row r="19" spans="1:51">
      <c r="A19" s="46"/>
      <c r="B19" s="68"/>
      <c r="C19" s="47" t="s">
        <v>111</v>
      </c>
      <c r="D19" s="51">
        <f>0.01/SQRT(12)</f>
        <v>2.886751345948129E-3</v>
      </c>
      <c r="E19" s="51">
        <f t="shared" ref="E19:AQ19" si="28">0.01/SQRT(12)</f>
        <v>2.886751345948129E-3</v>
      </c>
      <c r="F19" s="51">
        <f t="shared" si="28"/>
        <v>2.886751345948129E-3</v>
      </c>
      <c r="G19" s="51">
        <f t="shared" si="28"/>
        <v>2.886751345948129E-3</v>
      </c>
      <c r="H19" s="51">
        <f t="shared" si="28"/>
        <v>2.886751345948129E-3</v>
      </c>
      <c r="I19" s="60">
        <f>I20^4/(SUMPRODUCT(D18:H18,D18:H18,D18:H18,D18:H18)/(2*5^4))</f>
        <v>154.79615572967685</v>
      </c>
      <c r="K19" s="51">
        <f t="shared" si="28"/>
        <v>2.886751345948129E-3</v>
      </c>
      <c r="L19" s="51">
        <f t="shared" si="28"/>
        <v>2.886751345948129E-3</v>
      </c>
      <c r="M19" s="51">
        <f t="shared" si="28"/>
        <v>2.886751345948129E-3</v>
      </c>
      <c r="N19" s="51">
        <f t="shared" si="28"/>
        <v>2.886751345948129E-3</v>
      </c>
      <c r="O19" s="51">
        <f t="shared" si="28"/>
        <v>2.886751345948129E-3</v>
      </c>
      <c r="P19" s="60">
        <f>P20^4/(SUMPRODUCT(K18:O18,K18:O18,K18:O18,K18:O18)/(2*5^4))</f>
        <v>168.22710933796841</v>
      </c>
      <c r="R19" s="51">
        <f t="shared" si="28"/>
        <v>2.886751345948129E-3</v>
      </c>
      <c r="S19" s="51">
        <f t="shared" si="28"/>
        <v>2.886751345948129E-3</v>
      </c>
      <c r="T19" s="51">
        <f t="shared" si="28"/>
        <v>2.886751345948129E-3</v>
      </c>
      <c r="U19" s="51">
        <f t="shared" si="28"/>
        <v>2.886751345948129E-3</v>
      </c>
      <c r="V19" s="51">
        <f t="shared" si="28"/>
        <v>2.886751345948129E-3</v>
      </c>
      <c r="W19" s="60">
        <f>W20^4/(SUMPRODUCT(R18:V18,R18:V18,R18:V18,R18:V18)/(2*5^4))</f>
        <v>183.59640087251626</v>
      </c>
      <c r="Y19" s="51">
        <f t="shared" si="28"/>
        <v>2.886751345948129E-3</v>
      </c>
      <c r="Z19" s="51">
        <f t="shared" si="28"/>
        <v>2.886751345948129E-3</v>
      </c>
      <c r="AA19" s="51">
        <f t="shared" si="28"/>
        <v>2.886751345948129E-3</v>
      </c>
      <c r="AB19" s="51">
        <f t="shared" si="28"/>
        <v>2.886751345948129E-3</v>
      </c>
      <c r="AC19" s="51">
        <f t="shared" si="28"/>
        <v>2.886751345948129E-3</v>
      </c>
      <c r="AD19" s="60">
        <f>AD20^4/(SUMPRODUCT(Y18:AC18,Y18:AC18,Y18:AC18,Y18:AC18)/(2*5^4))</f>
        <v>167.73074814382264</v>
      </c>
      <c r="AF19" s="51">
        <f t="shared" si="28"/>
        <v>2.886751345948129E-3</v>
      </c>
      <c r="AG19" s="51">
        <f t="shared" si="28"/>
        <v>2.886751345948129E-3</v>
      </c>
      <c r="AH19" s="51">
        <f t="shared" si="28"/>
        <v>2.886751345948129E-3</v>
      </c>
      <c r="AI19" s="51">
        <f t="shared" si="28"/>
        <v>2.886751345948129E-3</v>
      </c>
      <c r="AJ19" s="51">
        <f t="shared" si="28"/>
        <v>2.886751345948129E-3</v>
      </c>
      <c r="AK19" s="60">
        <f>AK20^4/(SUMPRODUCT(AF18:AJ18,AF18:AJ18,AF18:AJ18,AF18:AJ18)/(2*5^4))</f>
        <v>297.32464028777127</v>
      </c>
      <c r="AM19" s="51">
        <f t="shared" si="28"/>
        <v>2.886751345948129E-3</v>
      </c>
      <c r="AN19" s="51">
        <f t="shared" si="28"/>
        <v>2.886751345948129E-3</v>
      </c>
      <c r="AO19" s="51">
        <f t="shared" si="28"/>
        <v>2.886751345948129E-3</v>
      </c>
      <c r="AP19" s="51">
        <f t="shared" si="28"/>
        <v>2.886751345948129E-3</v>
      </c>
      <c r="AQ19" s="51">
        <f t="shared" si="28"/>
        <v>2.886751345948129E-3</v>
      </c>
      <c r="AR19" s="60">
        <f>AR20^4/(SUMPRODUCT(AM18:AQ18,AM18:AQ18,AM18:AQ18,AM18:AQ18)/(2*5^4))</f>
        <v>202.78716216216193</v>
      </c>
      <c r="AT19" s="51">
        <f t="shared" ref="AT19:AX19" si="29">0.01/SQRT(12)</f>
        <v>2.886751345948129E-3</v>
      </c>
      <c r="AU19" s="51">
        <f t="shared" si="29"/>
        <v>2.886751345948129E-3</v>
      </c>
      <c r="AV19" s="51">
        <f t="shared" si="29"/>
        <v>2.886751345948129E-3</v>
      </c>
      <c r="AW19" s="51">
        <f t="shared" si="29"/>
        <v>2.886751345948129E-3</v>
      </c>
      <c r="AX19" s="51">
        <f t="shared" si="29"/>
        <v>2.886751345948129E-3</v>
      </c>
      <c r="AY19" s="60">
        <f>AY20^4/(SUMPRODUCT(AT18:AX18,AT18:AX18,AT18:AX18,AT18:AX18)/(2*5^4))</f>
        <v>265.22499999999991</v>
      </c>
    </row>
    <row r="20" spans="1:51">
      <c r="A20" s="46"/>
      <c r="B20" s="68"/>
      <c r="C20" s="47" t="s">
        <v>112</v>
      </c>
      <c r="D20" s="50">
        <f>SQRT(D18^2+D19^2)</f>
        <v>9.2796072713834301E-3</v>
      </c>
      <c r="E20" s="50">
        <f t="shared" ref="E20:AQ20" si="30">SQRT(E18^2+E19^2)</f>
        <v>1.3642254619787427E-2</v>
      </c>
      <c r="F20" s="50">
        <f t="shared" si="30"/>
        <v>1.6914819275153786E-2</v>
      </c>
      <c r="G20" s="50">
        <f t="shared" si="30"/>
        <v>1.5545631755147992E-2</v>
      </c>
      <c r="H20" s="50">
        <f t="shared" si="30"/>
        <v>2.9202359113225412E-2</v>
      </c>
      <c r="I20" s="42">
        <f>SQRT(SUMSQ(D20:H20)/5)</f>
        <v>1.8181186857726215E-2</v>
      </c>
      <c r="K20" s="50">
        <f t="shared" si="30"/>
        <v>9.2796072713834301E-3</v>
      </c>
      <c r="L20" s="50">
        <f t="shared" si="30"/>
        <v>3.2956199888808588E-2</v>
      </c>
      <c r="M20" s="50">
        <f t="shared" si="30"/>
        <v>3.068658773253664E-2</v>
      </c>
      <c r="N20" s="50">
        <f t="shared" si="30"/>
        <v>2.327373340628159E-2</v>
      </c>
      <c r="O20" s="50">
        <f t="shared" si="30"/>
        <v>1.2360330811826137E-2</v>
      </c>
      <c r="P20" s="42">
        <f>SQRT(SUMSQ(K20:O20)/5)</f>
        <v>2.3699507730471255E-2</v>
      </c>
      <c r="R20" s="50">
        <f t="shared" si="30"/>
        <v>2.6193722742502808E-2</v>
      </c>
      <c r="S20" s="50">
        <f t="shared" si="30"/>
        <v>1.4813657362192726E-2</v>
      </c>
      <c r="T20" s="50">
        <f t="shared" si="30"/>
        <v>1.755942292142125E-2</v>
      </c>
      <c r="U20" s="50">
        <f t="shared" si="30"/>
        <v>2.0480342879074138E-2</v>
      </c>
      <c r="V20" s="50">
        <f t="shared" si="30"/>
        <v>6.4549722436790325E-3</v>
      </c>
      <c r="W20" s="42">
        <f>SQRT(SUMSQ(R20:V20)/5)</f>
        <v>1.8303005217723121E-2</v>
      </c>
      <c r="Y20" s="50">
        <f t="shared" si="30"/>
        <v>2.3511226632776484E-2</v>
      </c>
      <c r="Z20" s="50">
        <f t="shared" si="30"/>
        <v>2.920235911322528E-2</v>
      </c>
      <c r="AA20" s="50">
        <f t="shared" si="30"/>
        <v>3.5237290853119586E-2</v>
      </c>
      <c r="AB20" s="50">
        <f t="shared" si="30"/>
        <v>6.3399088672047563E-2</v>
      </c>
      <c r="AC20" s="50">
        <f t="shared" si="30"/>
        <v>4.6755867130352388E-2</v>
      </c>
      <c r="AD20" s="42">
        <f>SQRT(SUMSQ(Y20:AC20)/5)</f>
        <v>4.2077969955263313E-2</v>
      </c>
      <c r="AF20" s="50">
        <f t="shared" si="30"/>
        <v>9.279607271383326E-3</v>
      </c>
      <c r="AG20" s="50">
        <f t="shared" si="30"/>
        <v>6.4549722436790325E-3</v>
      </c>
      <c r="AH20" s="50">
        <f t="shared" si="30"/>
        <v>7.2648315725677955E-3</v>
      </c>
      <c r="AI20" s="50">
        <f t="shared" si="30"/>
        <v>7.2648315725677955E-3</v>
      </c>
      <c r="AJ20" s="50">
        <f t="shared" si="30"/>
        <v>9.279607271383326E-3</v>
      </c>
      <c r="AK20" s="42">
        <f>SQRT(SUMSQ(AF20:AJ20)/5)</f>
        <v>7.9930525388545153E-3</v>
      </c>
      <c r="AM20" s="50">
        <f t="shared" si="30"/>
        <v>1.2360330811826137E-2</v>
      </c>
      <c r="AN20" s="50">
        <f t="shared" si="30"/>
        <v>1.0408329997330601E-2</v>
      </c>
      <c r="AO20" s="50">
        <f t="shared" si="30"/>
        <v>1.0408329997330745E-2</v>
      </c>
      <c r="AP20" s="50">
        <f t="shared" si="30"/>
        <v>4.4095855184410424E-3</v>
      </c>
      <c r="AQ20" s="50">
        <f t="shared" si="30"/>
        <v>4.4095855184409314E-3</v>
      </c>
      <c r="AR20" s="42">
        <f>SQRT(SUMSQ(AM20:AQ20)/5)</f>
        <v>9.0369611411506533E-3</v>
      </c>
      <c r="AT20" s="50">
        <f t="shared" ref="AT20:AX20" si="31">SQRT(AT18^2+AT19^2)</f>
        <v>1.6914819275153786E-2</v>
      </c>
      <c r="AU20" s="50">
        <f t="shared" si="31"/>
        <v>1.6914819275153641E-2</v>
      </c>
      <c r="AV20" s="50">
        <f t="shared" si="31"/>
        <v>1.6914819275153786E-2</v>
      </c>
      <c r="AW20" s="50">
        <f t="shared" si="31"/>
        <v>1.6914819275153786E-2</v>
      </c>
      <c r="AX20" s="50">
        <f t="shared" si="31"/>
        <v>1.6914819275153641E-2</v>
      </c>
      <c r="AY20" s="42">
        <f>SQRT(SUMSQ(AT20:AX20)/5)</f>
        <v>1.6914819275153727E-2</v>
      </c>
    </row>
    <row r="21" spans="1:51">
      <c r="A21" s="46"/>
      <c r="B21" s="68"/>
      <c r="C21" s="52" t="s">
        <v>76</v>
      </c>
      <c r="D21" s="50">
        <f>TINV(0.05,4)</f>
        <v>2.7764451050438028</v>
      </c>
      <c r="E21" s="50">
        <f t="shared" ref="E21:AQ21" si="32">TINV(0.05,4)</f>
        <v>2.7764451050438028</v>
      </c>
      <c r="F21" s="50">
        <f t="shared" si="32"/>
        <v>2.7764451050438028</v>
      </c>
      <c r="G21" s="50">
        <f t="shared" si="32"/>
        <v>2.7764451050438028</v>
      </c>
      <c r="H21" s="50">
        <f t="shared" si="32"/>
        <v>2.7764451050438028</v>
      </c>
      <c r="I21" s="61">
        <f>TINV(0.05,I19)</f>
        <v>1.9754880238731407</v>
      </c>
      <c r="K21" s="50">
        <f t="shared" si="32"/>
        <v>2.7764451050438028</v>
      </c>
      <c r="L21" s="50">
        <f t="shared" si="32"/>
        <v>2.7764451050438028</v>
      </c>
      <c r="M21" s="50">
        <f t="shared" si="32"/>
        <v>2.7764451050438028</v>
      </c>
      <c r="N21" s="50">
        <f t="shared" si="32"/>
        <v>2.7764451050438028</v>
      </c>
      <c r="O21" s="50">
        <f t="shared" si="32"/>
        <v>2.7764451050438028</v>
      </c>
      <c r="P21" s="61">
        <f>TINV(0.05,P19)</f>
        <v>1.9741851529561125</v>
      </c>
      <c r="R21" s="50">
        <f t="shared" si="32"/>
        <v>2.7764451050438028</v>
      </c>
      <c r="S21" s="50">
        <f t="shared" si="32"/>
        <v>2.7764451050438028</v>
      </c>
      <c r="T21" s="50">
        <f t="shared" si="32"/>
        <v>2.7764451050438028</v>
      </c>
      <c r="U21" s="50">
        <f t="shared" si="32"/>
        <v>2.7764451050438028</v>
      </c>
      <c r="V21" s="50">
        <f t="shared" si="32"/>
        <v>2.7764451050438028</v>
      </c>
      <c r="W21" s="61">
        <f>TINV(0.05,W19)</f>
        <v>1.9730118731189021</v>
      </c>
      <c r="Y21" s="50">
        <f t="shared" si="32"/>
        <v>2.7764451050438028</v>
      </c>
      <c r="Z21" s="50">
        <f t="shared" si="32"/>
        <v>2.7764451050438028</v>
      </c>
      <c r="AA21" s="50">
        <f t="shared" si="32"/>
        <v>2.7764451050438028</v>
      </c>
      <c r="AB21" s="50">
        <f t="shared" si="32"/>
        <v>2.7764451050438028</v>
      </c>
      <c r="AC21" s="50">
        <f t="shared" si="32"/>
        <v>2.7764451050438028</v>
      </c>
      <c r="AD21" s="61">
        <f>TINV(0.05,AD19)</f>
        <v>1.9742709191059702</v>
      </c>
      <c r="AF21" s="50">
        <f t="shared" si="32"/>
        <v>2.7764451050438028</v>
      </c>
      <c r="AG21" s="50">
        <f t="shared" si="32"/>
        <v>2.7764451050438028</v>
      </c>
      <c r="AH21" s="50">
        <f t="shared" si="32"/>
        <v>2.7764451050438028</v>
      </c>
      <c r="AI21" s="50">
        <f t="shared" si="32"/>
        <v>2.7764451050438028</v>
      </c>
      <c r="AJ21" s="50">
        <f t="shared" si="32"/>
        <v>2.7764451050438028</v>
      </c>
      <c r="AK21" s="61">
        <f>TINV(0.05,AK19)</f>
        <v>1.9679834617290277</v>
      </c>
      <c r="AM21" s="50">
        <f t="shared" si="32"/>
        <v>2.7764451050438028</v>
      </c>
      <c r="AN21" s="50">
        <f t="shared" si="32"/>
        <v>2.7764451050438028</v>
      </c>
      <c r="AO21" s="50">
        <f t="shared" si="32"/>
        <v>2.7764451050438028</v>
      </c>
      <c r="AP21" s="50">
        <f t="shared" si="32"/>
        <v>2.7764451050438028</v>
      </c>
      <c r="AQ21" s="50">
        <f t="shared" si="32"/>
        <v>2.7764451050438028</v>
      </c>
      <c r="AR21" s="61">
        <f>TINV(0.05,AR19)</f>
        <v>1.9717773381824895</v>
      </c>
      <c r="AT21" s="50">
        <f t="shared" ref="AT21:AX21" si="33">TINV(0.05,4)</f>
        <v>2.7764451050438028</v>
      </c>
      <c r="AU21" s="50">
        <f t="shared" si="33"/>
        <v>2.7764451050438028</v>
      </c>
      <c r="AV21" s="50">
        <f t="shared" si="33"/>
        <v>2.7764451050438028</v>
      </c>
      <c r="AW21" s="50">
        <f t="shared" si="33"/>
        <v>2.7764451050438028</v>
      </c>
      <c r="AX21" s="50">
        <f t="shared" si="33"/>
        <v>2.7764451050438028</v>
      </c>
      <c r="AY21" s="61">
        <f>TINV(0.05,AY19)</f>
        <v>1.9689562226381341</v>
      </c>
    </row>
    <row r="22" spans="1:51">
      <c r="A22" s="46"/>
      <c r="B22" s="68"/>
      <c r="C22" s="52" t="s">
        <v>113</v>
      </c>
      <c r="D22" s="50">
        <f>D21*D20</f>
        <v>2.5764320185361404E-2</v>
      </c>
      <c r="E22" s="50">
        <f t="shared" ref="E22:AQ22" si="34">E21*E20</f>
        <v>3.7876971060870006E-2</v>
      </c>
      <c r="F22" s="50">
        <f t="shared" si="34"/>
        <v>4.6963067179201297E-2</v>
      </c>
      <c r="G22" s="50">
        <f t="shared" si="34"/>
        <v>4.3161593191394142E-2</v>
      </c>
      <c r="H22" s="50">
        <f t="shared" si="34"/>
        <v>8.1078747015645977E-2</v>
      </c>
      <c r="I22" s="42">
        <f>I20*I21</f>
        <v>3.5916716897237876E-2</v>
      </c>
      <c r="K22" s="50">
        <f t="shared" si="34"/>
        <v>2.5764320185361404E-2</v>
      </c>
      <c r="L22" s="50">
        <f t="shared" si="34"/>
        <v>9.1501079862127715E-2</v>
      </c>
      <c r="M22" s="50">
        <f t="shared" si="34"/>
        <v>8.5199626300498557E-2</v>
      </c>
      <c r="N22" s="50">
        <f t="shared" si="34"/>
        <v>6.461824319196495E-2</v>
      </c>
      <c r="O22" s="50">
        <f t="shared" si="34"/>
        <v>3.431777997921677E-2</v>
      </c>
      <c r="P22" s="42">
        <f>P20*P21</f>
        <v>4.6787216293864967E-2</v>
      </c>
      <c r="R22" s="50">
        <f t="shared" si="34"/>
        <v>7.2725433291296451E-2</v>
      </c>
      <c r="S22" s="50">
        <f t="shared" si="34"/>
        <v>4.1129306471056087E-2</v>
      </c>
      <c r="T22" s="50">
        <f t="shared" si="34"/>
        <v>4.875277381757398E-2</v>
      </c>
      <c r="U22" s="50">
        <f t="shared" si="34"/>
        <v>5.6862547736224095E-2</v>
      </c>
      <c r="V22" s="50">
        <f t="shared" si="34"/>
        <v>1.7921876089156262E-2</v>
      </c>
      <c r="W22" s="42">
        <f>W20*W21</f>
        <v>3.6112046608324934E-2</v>
      </c>
      <c r="Y22" s="50">
        <f t="shared" si="34"/>
        <v>6.5277630098147757E-2</v>
      </c>
      <c r="Z22" s="50">
        <f t="shared" si="34"/>
        <v>8.1078747015645616E-2</v>
      </c>
      <c r="AA22" s="50">
        <f t="shared" si="34"/>
        <v>9.7834403704148643E-2</v>
      </c>
      <c r="AB22" s="50">
        <f t="shared" si="34"/>
        <v>0.17602408940774447</v>
      </c>
      <c r="AC22" s="50">
        <f t="shared" si="34"/>
        <v>0.12981509842614533</v>
      </c>
      <c r="AD22" s="42">
        <f>AD20*AD21</f>
        <v>8.30733124176911E-2</v>
      </c>
      <c r="AF22" s="50">
        <f t="shared" si="34"/>
        <v>2.5764320185361116E-2</v>
      </c>
      <c r="AG22" s="50">
        <f t="shared" si="34"/>
        <v>1.7921876089156262E-2</v>
      </c>
      <c r="AH22" s="50">
        <f t="shared" si="34"/>
        <v>2.0170406058623528E-2</v>
      </c>
      <c r="AI22" s="50">
        <f t="shared" si="34"/>
        <v>2.0170406058623528E-2</v>
      </c>
      <c r="AJ22" s="50">
        <f t="shared" si="34"/>
        <v>2.5764320185361116E-2</v>
      </c>
      <c r="AK22" s="42">
        <f>AK20*AK21</f>
        <v>1.5730195205196904E-2</v>
      </c>
      <c r="AM22" s="50">
        <f t="shared" si="34"/>
        <v>3.431777997921677E-2</v>
      </c>
      <c r="AN22" s="50">
        <f t="shared" si="34"/>
        <v>2.8898156872769126E-2</v>
      </c>
      <c r="AO22" s="50">
        <f t="shared" si="34"/>
        <v>2.8898156872769525E-2</v>
      </c>
      <c r="AP22" s="50">
        <f t="shared" si="34"/>
        <v>1.2242972127947671E-2</v>
      </c>
      <c r="AQ22" s="50">
        <f t="shared" si="34"/>
        <v>1.2242972127947364E-2</v>
      </c>
      <c r="AR22" s="42">
        <f>AR20*AR21</f>
        <v>1.7818875184156629E-2</v>
      </c>
      <c r="AT22" s="50">
        <f t="shared" ref="AT22:AX22" si="35">AT21*AT20</f>
        <v>4.6963067179201297E-2</v>
      </c>
      <c r="AU22" s="50">
        <f t="shared" si="35"/>
        <v>4.6963067179200887E-2</v>
      </c>
      <c r="AV22" s="50">
        <f t="shared" si="35"/>
        <v>4.6963067179201297E-2</v>
      </c>
      <c r="AW22" s="50">
        <f t="shared" si="35"/>
        <v>4.6963067179201297E-2</v>
      </c>
      <c r="AX22" s="50">
        <f t="shared" si="35"/>
        <v>4.6963067179200887E-2</v>
      </c>
      <c r="AY22" s="42">
        <f>AY20*AY21</f>
        <v>3.3304538666613384E-2</v>
      </c>
    </row>
    <row r="23" spans="1:51">
      <c r="B23" s="68" t="s">
        <v>118</v>
      </c>
      <c r="C23" s="44" t="s">
        <v>119</v>
      </c>
      <c r="D23" s="45">
        <f>D6*D16</f>
        <v>21.8066</v>
      </c>
      <c r="E23" s="45">
        <f t="shared" ref="E23:AQ23" si="36">E6*E16</f>
        <v>22.223777777777777</v>
      </c>
      <c r="F23" s="45">
        <f t="shared" si="36"/>
        <v>21.242266666666666</v>
      </c>
      <c r="G23" s="45">
        <f t="shared" si="36"/>
        <v>21.540399999999998</v>
      </c>
      <c r="H23" s="45">
        <f t="shared" si="36"/>
        <v>21.354166666666664</v>
      </c>
      <c r="I23" s="42">
        <f>AVERAGE(D23:H23)</f>
        <v>21.633442222222222</v>
      </c>
      <c r="K23" s="45">
        <f t="shared" si="36"/>
        <v>19.791066666666669</v>
      </c>
      <c r="L23" s="45">
        <f t="shared" si="36"/>
        <v>19.648555555555557</v>
      </c>
      <c r="M23" s="45">
        <f t="shared" si="36"/>
        <v>20.826500000000003</v>
      </c>
      <c r="N23" s="45">
        <f t="shared" si="36"/>
        <v>20.645100000000003</v>
      </c>
      <c r="O23" s="45">
        <f t="shared" si="36"/>
        <v>20.226133333333337</v>
      </c>
      <c r="P23" s="42">
        <f>AVERAGE(K23:O23)</f>
        <v>20.227471111111115</v>
      </c>
      <c r="R23" s="45">
        <f t="shared" si="36"/>
        <v>20.544755555555561</v>
      </c>
      <c r="S23" s="45">
        <f t="shared" si="36"/>
        <v>21.169633333333337</v>
      </c>
      <c r="T23" s="45">
        <f t="shared" si="36"/>
        <v>21.855666666666671</v>
      </c>
      <c r="U23" s="45">
        <f t="shared" si="36"/>
        <v>20.66008888888889</v>
      </c>
      <c r="V23" s="45">
        <f t="shared" si="36"/>
        <v>19.994666666666664</v>
      </c>
      <c r="W23" s="42">
        <f>AVERAGE(R23:V23)</f>
        <v>20.844962222222225</v>
      </c>
      <c r="Y23" s="45">
        <f t="shared" si="36"/>
        <v>21.894133333333333</v>
      </c>
      <c r="Z23" s="45">
        <f t="shared" si="36"/>
        <v>21.865822222222224</v>
      </c>
      <c r="AA23" s="45">
        <f t="shared" si="36"/>
        <v>21.861499999999999</v>
      </c>
      <c r="AB23" s="45">
        <f t="shared" si="36"/>
        <v>22.606466666666662</v>
      </c>
      <c r="AC23" s="45">
        <f t="shared" si="36"/>
        <v>21.624133333333333</v>
      </c>
      <c r="AD23" s="42">
        <f>AVERAGE(Y23:AC23)</f>
        <v>21.970411111111112</v>
      </c>
      <c r="AF23" s="45">
        <f t="shared" si="36"/>
        <v>19.404244444444444</v>
      </c>
      <c r="AG23" s="45">
        <f t="shared" si="36"/>
        <v>19.516533333333335</v>
      </c>
      <c r="AH23" s="45">
        <f t="shared" si="36"/>
        <v>19.431444444444441</v>
      </c>
      <c r="AI23" s="45">
        <f t="shared" si="36"/>
        <v>19.501999999999995</v>
      </c>
      <c r="AJ23" s="45">
        <f t="shared" si="36"/>
        <v>19.632355555555552</v>
      </c>
      <c r="AK23" s="42">
        <f>AVERAGE(AF23:AJ23)</f>
        <v>19.497315555555552</v>
      </c>
      <c r="AM23" s="45">
        <f t="shared" si="36"/>
        <v>18.50633333333333</v>
      </c>
      <c r="AN23" s="45">
        <f t="shared" si="36"/>
        <v>18.505066666666668</v>
      </c>
      <c r="AO23" s="45">
        <f t="shared" si="36"/>
        <v>18.588800000000003</v>
      </c>
      <c r="AP23" s="45">
        <f t="shared" si="36"/>
        <v>18.239366666666665</v>
      </c>
      <c r="AQ23" s="45">
        <f t="shared" si="36"/>
        <v>18.565333333333335</v>
      </c>
      <c r="AR23" s="42">
        <f>AVERAGE(AM23:AQ23)</f>
        <v>18.480979999999999</v>
      </c>
      <c r="AT23" s="45">
        <f t="shared" ref="AT23:AX23" si="37">AT6*AT16</f>
        <v>20.670833333333331</v>
      </c>
      <c r="AU23" s="45">
        <f t="shared" si="37"/>
        <v>19.7</v>
      </c>
      <c r="AV23" s="45">
        <f t="shared" si="37"/>
        <v>19.955277777777777</v>
      </c>
      <c r="AW23" s="45">
        <f t="shared" si="37"/>
        <v>19.955277777777777</v>
      </c>
      <c r="AX23" s="45">
        <f t="shared" si="37"/>
        <v>21.258888888888887</v>
      </c>
      <c r="AY23" s="42">
        <f>AVERAGE(AT23:AX23)</f>
        <v>20.308055555555555</v>
      </c>
    </row>
    <row r="24" spans="1:51">
      <c r="B24" s="68"/>
      <c r="C24" s="44" t="s">
        <v>120</v>
      </c>
      <c r="D24" s="45">
        <f>SQRT((D6*D20)^2+(D16*D10)^2)</f>
        <v>0.20235961777852521</v>
      </c>
      <c r="E24" s="45">
        <f>SQRT((E6*E20)^2+(E16*E10)^2)</f>
        <v>0.21031361583645672</v>
      </c>
      <c r="F24" s="45">
        <f>SQRT((F6*F20)^2+(F16*F10)^2)</f>
        <v>0.1485093512456627</v>
      </c>
      <c r="G24" s="45">
        <f>SQRT((G6*G20)^2+(G16*G10)^2)</f>
        <v>0.19559373924882217</v>
      </c>
      <c r="H24" s="45">
        <f>SQRT((H6*H20)^2+(H16*H10)^2)</f>
        <v>0.25708952360632537</v>
      </c>
      <c r="I24" s="17"/>
      <c r="K24" s="45">
        <f>SQRT((K6*K20)^2+(K16*K10)^2)</f>
        <v>5.9906820393254519E-2</v>
      </c>
      <c r="L24" s="45">
        <f>SQRT((L6*L20)^2+(L16*L10)^2)</f>
        <v>0.19935364715951984</v>
      </c>
      <c r="M24" s="45">
        <f>SQRT((M6*M20)^2+(M16*M10)^2)</f>
        <v>0.18693257300923208</v>
      </c>
      <c r="N24" s="45">
        <f>SQRT((N6*N20)^2+(N16*N10)^2)</f>
        <v>0.15121721132199215</v>
      </c>
      <c r="O24" s="45">
        <f>SQRT((O6*O20)^2+(O16*O10)^2)</f>
        <v>7.8158540207756075E-2</v>
      </c>
      <c r="P24" s="17"/>
      <c r="R24" s="45">
        <f>SQRT((R6*R20)^2+(R16*R10)^2)</f>
        <v>0.18699845579345226</v>
      </c>
      <c r="S24" s="45">
        <f>SQRT((S6*S20)^2+(S16*S10)^2)</f>
        <v>0.38203241257683918</v>
      </c>
      <c r="T24" s="45">
        <f>SQRT((T6*T20)^2+(T16*T10)^2)</f>
        <v>0.11547066045505228</v>
      </c>
      <c r="U24" s="45">
        <f>SQRT((U6*U20)^2+(U16*U10)^2)</f>
        <v>0.32527565214222648</v>
      </c>
      <c r="V24" s="45">
        <f>SQRT((V6*V20)^2+(V16*V10)^2)</f>
        <v>0.16940279961849969</v>
      </c>
      <c r="W24" s="17"/>
      <c r="Y24" s="45">
        <f>SQRT((Y6*Y20)^2+(Y16*Y10)^2)</f>
        <v>0.15462432490346359</v>
      </c>
      <c r="Z24" s="45">
        <f>SQRT((Z6*Z20)^2+(Z16*Z10)^2)</f>
        <v>0.21403642811850532</v>
      </c>
      <c r="AA24" s="45">
        <f>SQRT((AA6*AA20)^2+(AA16*AA10)^2)</f>
        <v>0.24577226623823734</v>
      </c>
      <c r="AB24" s="45">
        <f>SQRT((AB6*AB20)^2+(AB16*AB10)^2)</f>
        <v>0.40821961058115813</v>
      </c>
      <c r="AC24" s="45">
        <f>SQRT((AC6*AC20)^2+(AC16*AC10)^2)</f>
        <v>0.31395428261782987</v>
      </c>
      <c r="AD24" s="17"/>
      <c r="AF24" s="45">
        <f>SQRT((AF6*AF20)^2+(AF16*AF10)^2)</f>
        <v>5.7279111688314926E-2</v>
      </c>
      <c r="AG24" s="45">
        <f>SQRT((AG6*AG20)^2+(AG16*AG10)^2)</f>
        <v>4.9076421886535333E-2</v>
      </c>
      <c r="AH24" s="45">
        <f>SQRT((AH6*AH20)^2+(AH16*AH10)^2)</f>
        <v>4.5663693806992478E-2</v>
      </c>
      <c r="AI24" s="45">
        <f>SQRT((AI6*AI20)^2+(AI16*AI10)^2)</f>
        <v>4.8225274800975985E-2</v>
      </c>
      <c r="AJ24" s="45">
        <f>SQRT((AJ6*AJ20)^2+(AJ16*AJ10)^2)</f>
        <v>7.3776578805518439E-2</v>
      </c>
      <c r="AK24" s="17"/>
      <c r="AM24" s="45">
        <f>SQRT((AM6*AM20)^2+(AM16*AM10)^2)</f>
        <v>8.7726135828539858E-2</v>
      </c>
      <c r="AN24" s="45">
        <f>SQRT((AN6*AN20)^2+(AN16*AN10)^2)</f>
        <v>6.790866687718887E-2</v>
      </c>
      <c r="AO24" s="45">
        <f>SQRT((AO6*AO20)^2+(AO16*AO10)^2)</f>
        <v>6.9748237731621171E-2</v>
      </c>
      <c r="AP24" s="45">
        <f>SQRT((AP6*AP20)^2+(AP16*AP10)^2)</f>
        <v>4.5089456351503E-2</v>
      </c>
      <c r="AQ24" s="45">
        <f>SQRT((AQ6*AQ20)^2+(AQ16*AQ10)^2)</f>
        <v>4.5602359425639068E-2</v>
      </c>
      <c r="AR24" s="17"/>
      <c r="AT24" s="45">
        <f>SQRT((AT6*AT20)^2+(AT16*AT10)^2)</f>
        <v>0.14246989610544514</v>
      </c>
      <c r="AU24" s="45">
        <f>SQRT((AU6*AU20)^2+(AU16*AU10)^2)</f>
        <v>0.1019305432544538</v>
      </c>
      <c r="AV24" s="45">
        <f>SQRT((AV6*AV20)^2+(AV16*AV10)^2)</f>
        <v>0.11620930855599224</v>
      </c>
      <c r="AW24" s="45">
        <f>SQRT((AW6*AW20)^2+(AW16*AW10)^2)</f>
        <v>0.11620930855599224</v>
      </c>
      <c r="AX24" s="45">
        <f>SQRT((AX6*AX20)^2+(AX16*AX10)^2)</f>
        <v>0.1180222011705243</v>
      </c>
      <c r="AY24" s="17"/>
    </row>
    <row r="25" spans="1:51">
      <c r="B25" s="68"/>
      <c r="C25" s="41" t="s">
        <v>80</v>
      </c>
      <c r="D25" s="14">
        <f>D24^4/((D16*D10)^4/2+(D6*D20)^4/2)</f>
        <v>2.3762023231804466</v>
      </c>
      <c r="E25" s="14">
        <f t="shared" ref="E25:AQ25" si="38">E24^4/((E16*E10)^4/2+(E6*E20)^4/2)</f>
        <v>2.8168539061892917</v>
      </c>
      <c r="F25" s="14">
        <f t="shared" si="38"/>
        <v>3.9988806959437175</v>
      </c>
      <c r="G25" s="14">
        <f t="shared" si="38"/>
        <v>3.1955443936949735</v>
      </c>
      <c r="H25" s="14">
        <f t="shared" si="38"/>
        <v>3.9997445190511329</v>
      </c>
      <c r="I25" s="17"/>
      <c r="K25" s="14">
        <f t="shared" si="38"/>
        <v>2.5582919670521242</v>
      </c>
      <c r="L25" s="14">
        <f t="shared" si="38"/>
        <v>2.020864185497294</v>
      </c>
      <c r="M25" s="14">
        <f t="shared" si="38"/>
        <v>2.0732001849405197</v>
      </c>
      <c r="N25" s="14">
        <f t="shared" si="38"/>
        <v>2.5426098383581279</v>
      </c>
      <c r="O25" s="14">
        <f t="shared" si="38"/>
        <v>2.3244251228666037</v>
      </c>
      <c r="P25" s="17"/>
      <c r="R25" s="14">
        <f t="shared" si="38"/>
        <v>3.2687475656119478</v>
      </c>
      <c r="S25" s="14">
        <f t="shared" si="38"/>
        <v>2.2588049618457866</v>
      </c>
      <c r="T25" s="14">
        <f t="shared" si="38"/>
        <v>2.3328405579114926</v>
      </c>
      <c r="U25" s="14">
        <f t="shared" si="38"/>
        <v>2.6900214998749941</v>
      </c>
      <c r="V25" s="14">
        <f t="shared" si="38"/>
        <v>2.2303278627303356</v>
      </c>
      <c r="W25" s="17"/>
      <c r="Y25" s="14">
        <f t="shared" si="38"/>
        <v>2.3023931766734771</v>
      </c>
      <c r="Z25" s="14">
        <f t="shared" si="38"/>
        <v>3.3118337901150761</v>
      </c>
      <c r="AA25" s="14">
        <f t="shared" si="38"/>
        <v>2.8099290406410384</v>
      </c>
      <c r="AB25" s="14">
        <f t="shared" si="38"/>
        <v>2.0741556139559365</v>
      </c>
      <c r="AC25" s="14">
        <f t="shared" si="38"/>
        <v>2.561479084184533</v>
      </c>
      <c r="AD25" s="17"/>
      <c r="AF25" s="14">
        <f t="shared" si="38"/>
        <v>2.2653564529912664</v>
      </c>
      <c r="AG25" s="14">
        <f t="shared" si="38"/>
        <v>3.7820431593897124</v>
      </c>
      <c r="AH25" s="14">
        <f t="shared" si="38"/>
        <v>2.4337975536492706</v>
      </c>
      <c r="AI25" s="14">
        <f t="shared" si="38"/>
        <v>2.8954620686293606</v>
      </c>
      <c r="AJ25" s="14">
        <f t="shared" si="38"/>
        <v>3.9345470407130576</v>
      </c>
      <c r="AK25" s="17"/>
      <c r="AM25" s="14">
        <f t="shared" si="38"/>
        <v>3.4904242882207606</v>
      </c>
      <c r="AN25" s="14">
        <f t="shared" si="38"/>
        <v>2.8588664880846517</v>
      </c>
      <c r="AO25" s="14">
        <f t="shared" si="38"/>
        <v>3.0427866528131804</v>
      </c>
      <c r="AP25" s="14">
        <f t="shared" si="38"/>
        <v>3.5933569749230059</v>
      </c>
      <c r="AQ25" s="14">
        <f t="shared" si="38"/>
        <v>3.5656081498236327</v>
      </c>
      <c r="AR25" s="17"/>
      <c r="AT25" s="14">
        <f t="shared" ref="AT25:AX25" si="39">AT24^4/((AT16*AT10)^4/2+(AT6*AT20)^4/2)</f>
        <v>3.9959387544397558</v>
      </c>
      <c r="AU25" s="14">
        <f t="shared" si="39"/>
        <v>2.034884976590301</v>
      </c>
      <c r="AV25" s="14">
        <f t="shared" si="39"/>
        <v>3.112741900475013</v>
      </c>
      <c r="AW25" s="14">
        <f t="shared" si="39"/>
        <v>3.112741900475013</v>
      </c>
      <c r="AX25" s="14">
        <f t="shared" si="39"/>
        <v>3.2328547806225387</v>
      </c>
      <c r="AY25" s="17"/>
    </row>
    <row r="26" spans="1:51">
      <c r="B26" s="68"/>
      <c r="C26" s="41" t="s">
        <v>76</v>
      </c>
      <c r="D26" s="14">
        <f>TINV(0.05,D25)</f>
        <v>4.3026527295445423</v>
      </c>
      <c r="E26" s="14">
        <f t="shared" ref="E26:AQ26" si="40">TINV(0.05,E25)</f>
        <v>4.3026527295445423</v>
      </c>
      <c r="F26" s="14">
        <f t="shared" si="40"/>
        <v>3.1824463048868799</v>
      </c>
      <c r="G26" s="14">
        <f t="shared" si="40"/>
        <v>3.1824463048868799</v>
      </c>
      <c r="H26" s="14">
        <f t="shared" si="40"/>
        <v>3.1824463048868799</v>
      </c>
      <c r="I26" s="17"/>
      <c r="K26" s="14">
        <f t="shared" si="40"/>
        <v>4.3026527295445423</v>
      </c>
      <c r="L26" s="14">
        <f t="shared" si="40"/>
        <v>4.3026527295445423</v>
      </c>
      <c r="M26" s="14">
        <f t="shared" si="40"/>
        <v>4.3026527295445423</v>
      </c>
      <c r="N26" s="14">
        <f t="shared" si="40"/>
        <v>4.3026527295445423</v>
      </c>
      <c r="O26" s="14">
        <f t="shared" si="40"/>
        <v>4.3026527295445423</v>
      </c>
      <c r="P26" s="17"/>
      <c r="R26" s="14">
        <f t="shared" si="40"/>
        <v>3.1824463048868799</v>
      </c>
      <c r="S26" s="14">
        <f t="shared" si="40"/>
        <v>4.3026527295445423</v>
      </c>
      <c r="T26" s="14">
        <f t="shared" si="40"/>
        <v>4.3026527295445423</v>
      </c>
      <c r="U26" s="14">
        <f t="shared" si="40"/>
        <v>4.3026527295445423</v>
      </c>
      <c r="V26" s="14">
        <f t="shared" si="40"/>
        <v>4.3026527295445423</v>
      </c>
      <c r="W26" s="17"/>
      <c r="Y26" s="14">
        <f t="shared" si="40"/>
        <v>4.3026527295445423</v>
      </c>
      <c r="Z26" s="14">
        <f t="shared" si="40"/>
        <v>3.1824463048868799</v>
      </c>
      <c r="AA26" s="14">
        <f t="shared" si="40"/>
        <v>4.3026527295445423</v>
      </c>
      <c r="AB26" s="14">
        <f t="shared" si="40"/>
        <v>4.3026527295445423</v>
      </c>
      <c r="AC26" s="14">
        <f t="shared" si="40"/>
        <v>4.3026527295445423</v>
      </c>
      <c r="AD26" s="17"/>
      <c r="AF26" s="14">
        <f t="shared" si="40"/>
        <v>4.3026527295445423</v>
      </c>
      <c r="AG26" s="14">
        <f t="shared" si="40"/>
        <v>3.1824463048868799</v>
      </c>
      <c r="AH26" s="14">
        <f t="shared" si="40"/>
        <v>4.3026527295445423</v>
      </c>
      <c r="AI26" s="14">
        <f t="shared" si="40"/>
        <v>4.3026527295445423</v>
      </c>
      <c r="AJ26" s="14">
        <f t="shared" si="40"/>
        <v>3.1824463048868799</v>
      </c>
      <c r="AK26" s="17"/>
      <c r="AM26" s="14">
        <f t="shared" si="40"/>
        <v>3.1824463048868799</v>
      </c>
      <c r="AN26" s="14">
        <f t="shared" si="40"/>
        <v>4.3026527295445423</v>
      </c>
      <c r="AO26" s="14">
        <f t="shared" si="40"/>
        <v>3.1824463048868799</v>
      </c>
      <c r="AP26" s="14">
        <f t="shared" si="40"/>
        <v>3.1824463048868799</v>
      </c>
      <c r="AQ26" s="14">
        <f t="shared" si="40"/>
        <v>3.1824463048868799</v>
      </c>
      <c r="AR26" s="17"/>
      <c r="AT26" s="14">
        <f t="shared" ref="AT26:AX26" si="41">TINV(0.05,AT25)</f>
        <v>3.1824463048868799</v>
      </c>
      <c r="AU26" s="14">
        <f t="shared" si="41"/>
        <v>4.3026527295445423</v>
      </c>
      <c r="AV26" s="14">
        <f t="shared" si="41"/>
        <v>3.1824463048868799</v>
      </c>
      <c r="AW26" s="14">
        <f t="shared" si="41"/>
        <v>3.1824463048868799</v>
      </c>
      <c r="AX26" s="14">
        <f t="shared" si="41"/>
        <v>3.1824463048868799</v>
      </c>
      <c r="AY26" s="17"/>
    </row>
    <row r="27" spans="1:51">
      <c r="B27" s="68"/>
      <c r="C27" s="41" t="s">
        <v>81</v>
      </c>
      <c r="D27" s="14">
        <f>D24*D26</f>
        <v>0.87068316178436178</v>
      </c>
      <c r="E27" s="14">
        <f t="shared" ref="E27:AQ27" si="42">E24*E26</f>
        <v>0.90490645323911278</v>
      </c>
      <c r="F27" s="14">
        <f t="shared" si="42"/>
        <v>0.47262303611290701</v>
      </c>
      <c r="G27" s="14">
        <f t="shared" si="42"/>
        <v>0.62246657273142203</v>
      </c>
      <c r="H27" s="14">
        <f t="shared" si="42"/>
        <v>0.81817360442607845</v>
      </c>
      <c r="I27" s="17"/>
      <c r="K27" s="14">
        <f t="shared" si="42"/>
        <v>0.25775824428337119</v>
      </c>
      <c r="L27" s="14">
        <f t="shared" si="42"/>
        <v>0.85774951409556766</v>
      </c>
      <c r="M27" s="14">
        <f t="shared" si="42"/>
        <v>0.80430594549895684</v>
      </c>
      <c r="N27" s="14">
        <f t="shared" si="42"/>
        <v>0.65063514704868342</v>
      </c>
      <c r="O27" s="14">
        <f t="shared" si="42"/>
        <v>0.33628905636211853</v>
      </c>
      <c r="P27" s="17"/>
      <c r="R27" s="14">
        <f t="shared" si="42"/>
        <v>0.59511254465942465</v>
      </c>
      <c r="S27" s="14">
        <f t="shared" si="42"/>
        <v>1.6437528027482238</v>
      </c>
      <c r="T27" s="14">
        <f t="shared" si="42"/>
        <v>0.49683015238924172</v>
      </c>
      <c r="U27" s="14">
        <f t="shared" si="42"/>
        <v>1.3995481725441319</v>
      </c>
      <c r="V27" s="14">
        <f t="shared" si="42"/>
        <v>0.72888141817102481</v>
      </c>
      <c r="W27" s="17"/>
      <c r="Y27" s="14">
        <f t="shared" si="42"/>
        <v>0.66529477359986977</v>
      </c>
      <c r="Z27" s="14">
        <f t="shared" si="42"/>
        <v>0.6811594397769235</v>
      </c>
      <c r="AA27" s="14">
        <f t="shared" si="42"/>
        <v>1.0574727121762999</v>
      </c>
      <c r="AB27" s="14">
        <f t="shared" si="42"/>
        <v>1.75642722172063</v>
      </c>
      <c r="AC27" s="14">
        <f t="shared" si="42"/>
        <v>1.3508362510578042</v>
      </c>
      <c r="AD27" s="17"/>
      <c r="AF27" s="14">
        <f t="shared" si="42"/>
        <v>0.24645212625161492</v>
      </c>
      <c r="AG27" s="14">
        <f t="shared" si="42"/>
        <v>0.15618307748987398</v>
      </c>
      <c r="AH27" s="14">
        <f t="shared" si="42"/>
        <v>0.19647501679974239</v>
      </c>
      <c r="AI27" s="14">
        <f t="shared" si="42"/>
        <v>0.20749661025545496</v>
      </c>
      <c r="AJ27" s="14">
        <f t="shared" si="42"/>
        <v>0.23479000060681784</v>
      </c>
      <c r="AK27" s="17"/>
      <c r="AM27" s="14">
        <f t="shared" si="42"/>
        <v>0.27918371680954118</v>
      </c>
      <c r="AN27" s="14">
        <f t="shared" si="42"/>
        <v>0.29218741089886774</v>
      </c>
      <c r="AO27" s="14">
        <f t="shared" si="42"/>
        <v>0.22197002144136946</v>
      </c>
      <c r="AP27" s="14">
        <f t="shared" si="42"/>
        <v>0.14349477375519898</v>
      </c>
      <c r="AQ27" s="14">
        <f t="shared" si="42"/>
        <v>0.14512706024824842</v>
      </c>
      <c r="AR27" s="17"/>
      <c r="AT27" s="14">
        <f t="shared" ref="AT27:AX27" si="43">AT24*AT26</f>
        <v>0.45340279441839154</v>
      </c>
      <c r="AU27" s="14">
        <f t="shared" si="43"/>
        <v>0.43857173015773371</v>
      </c>
      <c r="AV27" s="14">
        <f t="shared" si="43"/>
        <v>0.36982988460747679</v>
      </c>
      <c r="AW27" s="14">
        <f t="shared" si="43"/>
        <v>0.36982988460747679</v>
      </c>
      <c r="AX27" s="14">
        <f t="shared" si="43"/>
        <v>0.37559931800975105</v>
      </c>
      <c r="AY27" s="17"/>
    </row>
  </sheetData>
  <mergeCells count="3">
    <mergeCell ref="B3:B12"/>
    <mergeCell ref="B13:B22"/>
    <mergeCell ref="B23:B27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T15"/>
  <sheetViews>
    <sheetView workbookViewId="0">
      <selection activeCell="J4" sqref="J4"/>
    </sheetView>
  </sheetViews>
  <sheetFormatPr defaultRowHeight="15"/>
  <cols>
    <col min="2" max="2" width="8.140625" bestFit="1" customWidth="1"/>
    <col min="3" max="3" width="7.42578125" bestFit="1" customWidth="1"/>
    <col min="4" max="4" width="13.42578125" bestFit="1" customWidth="1"/>
    <col min="5" max="5" width="33.140625" bestFit="1" customWidth="1"/>
    <col min="6" max="6" width="10.140625" bestFit="1" customWidth="1"/>
    <col min="7" max="7" width="13.28515625" bestFit="1" customWidth="1"/>
    <col min="8" max="8" width="35.5703125" bestFit="1" customWidth="1"/>
    <col min="10" max="20" width="3.5703125" bestFit="1" customWidth="1"/>
  </cols>
  <sheetData>
    <row r="2" spans="2:20">
      <c r="B2" s="64"/>
      <c r="C2" s="64" t="s">
        <v>105</v>
      </c>
      <c r="D2" s="64" t="s">
        <v>134</v>
      </c>
      <c r="E2" s="64" t="s">
        <v>141</v>
      </c>
      <c r="F2" s="64" t="s">
        <v>135</v>
      </c>
      <c r="G2" s="64" t="s">
        <v>113</v>
      </c>
      <c r="H2" s="64" t="s">
        <v>142</v>
      </c>
    </row>
    <row r="3" spans="2:20">
      <c r="B3" s="64" t="s">
        <v>133</v>
      </c>
      <c r="C3" s="66">
        <f>PP!I6</f>
        <v>7.0953333333333335</v>
      </c>
      <c r="D3" s="66">
        <f>PP!I12</f>
        <v>0.20270223552242347</v>
      </c>
      <c r="E3" s="65" t="str">
        <f>CONCATENATE(ROUND(C3,1-INT(LOG10(D3)))," ± ", ROUND(D3,1-INT(LOG10(D3))))</f>
        <v>7,1 ± 0,2</v>
      </c>
      <c r="F3" s="65">
        <f>PP!I16</f>
        <v>3.0613333333333337</v>
      </c>
      <c r="G3" s="65">
        <f>PP!I22</f>
        <v>2.6514108734658502E-2</v>
      </c>
      <c r="H3" s="65" t="str">
        <f>CONCATENATE(ROUND(F3,1-INT(LOG10(G3)))," ± ", ROUND(G3,1-INT(LOG10(G3))))</f>
        <v>3,061 ± 0,027</v>
      </c>
    </row>
    <row r="4" spans="2:20">
      <c r="B4" s="64" t="s">
        <v>121</v>
      </c>
      <c r="C4" s="65">
        <f>'FDM - Média e Incerteza'!I3</f>
        <v>5.9693333333333332</v>
      </c>
      <c r="D4" s="66">
        <f>'FDM - Média e Incerteza'!I9</f>
        <v>2.381889606579533E-2</v>
      </c>
      <c r="E4" s="65" t="str">
        <f t="shared" ref="E4:E15" si="0">CONCATENATE(ROUND(C4,1-INT(LOG10(D4)))," ± ", ROUND(D4,1-INT(LOG10(D4))))</f>
        <v>5,969 ± 0,024</v>
      </c>
      <c r="F4" s="65">
        <f>'FDM - Média e Incerteza'!I10</f>
        <v>3.3593333333333333</v>
      </c>
      <c r="G4" s="65">
        <f>'FDM - Média e Incerteza'!I16</f>
        <v>1.8540230587790731E-2</v>
      </c>
      <c r="H4" s="65" t="str">
        <f t="shared" ref="H4:H15" si="1">CONCATENATE(ROUND(F4,1-INT(LOG10(G4)))," ± ", ROUND(G4,1-INT(LOG10(G4))))</f>
        <v>3,359 ± 0,019</v>
      </c>
      <c r="J4" s="59">
        <f t="shared" ref="J4:J14" si="2">ABS(C4-C5)/SQRT(D4^2+D5^2)</f>
        <v>5.8543847980708437</v>
      </c>
      <c r="K4" s="59">
        <f t="shared" ref="K4:K13" si="3">ABS(C4-C6)/SQRT(D4^2+D6^2)</f>
        <v>1.0423479357913947</v>
      </c>
      <c r="L4" s="59">
        <f t="shared" ref="L4:L12" si="4">ABS(C4-C7)/SQRT(D4^2+D7^2)</f>
        <v>4.2185825230961527</v>
      </c>
      <c r="M4" s="59">
        <f t="shared" ref="M4:M11" si="5">ABS(C4-C8)/SQRT(D4^2+D8^2)</f>
        <v>4.0313060531369169</v>
      </c>
      <c r="N4" s="59">
        <f t="shared" ref="N4:N10" si="6">ABS(C4-C9)/SQRT(D4^2+D9^2)</f>
        <v>2.3686989841530059</v>
      </c>
      <c r="O4" s="59">
        <f t="shared" ref="O4:O9" si="7">ABS(C4-C10)/SQRT(D4^2+D10^2)</f>
        <v>3.6080964696127187</v>
      </c>
      <c r="P4" s="59">
        <f>ABS(C4-C11)/SQRT(D4^2+D11^2)</f>
        <v>2.9246748614806455</v>
      </c>
      <c r="Q4" s="59">
        <f>ABS(C4-C12)/SQRT(D4^2+D12^2)</f>
        <v>1.834248183913576</v>
      </c>
      <c r="R4" s="59">
        <f>ABS(C4-C13)/SQRT(D4^2+D13^2)</f>
        <v>6.2032226009946632</v>
      </c>
      <c r="S4" s="59">
        <f>ABS(C4-C14)/SQRT(D4^2+D14^2)</f>
        <v>0.18091353887817566</v>
      </c>
      <c r="T4" s="59">
        <f>ABS(C4-C15)/SQRT(D4^2+D15^2)</f>
        <v>2.0466920435483527</v>
      </c>
    </row>
    <row r="5" spans="2:20">
      <c r="B5" s="64" t="s">
        <v>122</v>
      </c>
      <c r="C5" s="65">
        <f>'FDM - Média e Incerteza'!P3</f>
        <v>6.187333333333334</v>
      </c>
      <c r="D5" s="66">
        <f>'FDM - Média e Incerteza'!P9</f>
        <v>2.8622680439607723E-2</v>
      </c>
      <c r="E5" s="65" t="str">
        <f t="shared" si="0"/>
        <v>6,187 ± 0,029</v>
      </c>
      <c r="F5" s="65">
        <f>'FDM - Média e Incerteza'!P10</f>
        <v>3.3339999999999996</v>
      </c>
      <c r="G5" s="65">
        <f>'FDM - Média e Incerteza'!P16</f>
        <v>3.3456856840221094E-2</v>
      </c>
      <c r="H5" s="65" t="str">
        <f t="shared" si="1"/>
        <v>3,334 ± 0,033</v>
      </c>
      <c r="J5" s="59">
        <f t="shared" si="2"/>
        <v>6.5176252871758651</v>
      </c>
      <c r="K5" s="59">
        <f t="shared" si="3"/>
        <v>1.5629007609455121</v>
      </c>
      <c r="L5" s="59">
        <f t="shared" si="4"/>
        <v>0.65583747388352975</v>
      </c>
      <c r="M5" s="59">
        <f t="shared" si="5"/>
        <v>0.52080198265335609</v>
      </c>
      <c r="N5" s="59">
        <f t="shared" si="6"/>
        <v>1.4414730507507378</v>
      </c>
      <c r="O5" s="59">
        <f t="shared" si="7"/>
        <v>3.9068823125041745</v>
      </c>
      <c r="P5" s="59">
        <f>ABS(C5-C12)/SQRT(D5^2+D12^2)</f>
        <v>0.26238438335249709</v>
      </c>
      <c r="Q5" s="59">
        <f>ABS(C5-C13)/SQRT(D5^2+D13^2)</f>
        <v>2.2372384168545794</v>
      </c>
      <c r="R5" s="59">
        <f>ABS(C5-C14)/SQRT(D5^2+D14^2)</f>
        <v>6.3518278684682654</v>
      </c>
      <c r="S5" s="59">
        <f>ABS(C5-C15)/SQRT(D5^2+D15^2)</f>
        <v>7.7237354328548005</v>
      </c>
      <c r="T5" s="59"/>
    </row>
    <row r="6" spans="2:20">
      <c r="B6" s="64" t="s">
        <v>123</v>
      </c>
      <c r="C6" s="65">
        <f>'FDM - Média e Incerteza'!V3</f>
        <v>5.9319999999999995</v>
      </c>
      <c r="D6" s="66">
        <f>'FDM - Média e Incerteza'!V9</f>
        <v>2.674859354401337E-2</v>
      </c>
      <c r="E6" s="65" t="str">
        <f t="shared" si="0"/>
        <v>5,932 ± 0,027</v>
      </c>
      <c r="F6" s="65">
        <f>'FDM - Média e Incerteza'!V10</f>
        <v>3.3326666666666669</v>
      </c>
      <c r="G6" s="65">
        <f>'FDM - Média e Incerteza'!V16</f>
        <v>1.8799852011371066E-2</v>
      </c>
      <c r="H6" s="65" t="str">
        <f t="shared" si="1"/>
        <v>3,333 ± 0,019</v>
      </c>
      <c r="J6" s="59">
        <f t="shared" si="2"/>
        <v>4.9680960613876639</v>
      </c>
      <c r="K6" s="59">
        <f t="shared" si="3"/>
        <v>4.6803387254051199</v>
      </c>
      <c r="L6" s="59">
        <f t="shared" si="4"/>
        <v>2.8286408896629727</v>
      </c>
      <c r="M6" s="59">
        <f t="shared" si="5"/>
        <v>3.9478175863848421</v>
      </c>
      <c r="N6" s="59">
        <f t="shared" si="6"/>
        <v>3.8707354555301112</v>
      </c>
      <c r="O6" s="59">
        <f t="shared" si="7"/>
        <v>2.0951077503260227</v>
      </c>
      <c r="P6" s="59">
        <f>ABS(C6-C13)/SQRT(D6^2+D13^2)</f>
        <v>6.711863139896626</v>
      </c>
      <c r="Q6" s="59">
        <f>ABS(C6-C14)/SQRT(D6^2+D14^2)</f>
        <v>1.3377703797862652</v>
      </c>
      <c r="R6" s="59">
        <f>ABS(C6-C15)/SQRT(D6^2+D15^2)</f>
        <v>0.8779376599241554</v>
      </c>
      <c r="S6" s="59"/>
      <c r="T6" s="59"/>
    </row>
    <row r="7" spans="2:20">
      <c r="B7" s="64" t="s">
        <v>124</v>
      </c>
      <c r="C7" s="65">
        <f>'FDM - Média e Incerteza'!AB3</f>
        <v>6.1246666666666663</v>
      </c>
      <c r="D7" s="66">
        <f>'FDM - Média e Incerteza'!AB9</f>
        <v>2.8079566436837292E-2</v>
      </c>
      <c r="E7" s="65" t="str">
        <f t="shared" si="0"/>
        <v>6,125 ± 0,028</v>
      </c>
      <c r="F7" s="65">
        <f>'FDM - Média e Incerteza'!AB10</f>
        <v>3.3073333333333332</v>
      </c>
      <c r="G7" s="65">
        <f>'FDM - Média e Incerteza'!AB16</f>
        <v>2.7976189911554164E-2</v>
      </c>
      <c r="H7" s="65" t="str">
        <f t="shared" si="1"/>
        <v>3,307 ± 0,028</v>
      </c>
      <c r="J7" s="59">
        <f t="shared" si="2"/>
        <v>0.63261583675101896</v>
      </c>
      <c r="K7" s="59">
        <f t="shared" si="3"/>
        <v>0.29589450071181927</v>
      </c>
      <c r="L7" s="59">
        <f t="shared" si="4"/>
        <v>2.0548301202472139</v>
      </c>
      <c r="M7" s="59">
        <f t="shared" si="5"/>
        <v>2.0711006500821298</v>
      </c>
      <c r="N7" s="59">
        <f t="shared" si="6"/>
        <v>0.71138428599590642</v>
      </c>
      <c r="O7" s="59">
        <f t="shared" si="7"/>
        <v>3.3252436937039018</v>
      </c>
      <c r="P7" s="59">
        <f>ABS(C7-C14)/SQRT(D7^2+D14^2)</f>
        <v>4.5429660636912335</v>
      </c>
      <c r="Q7" s="59">
        <f>ABS(C7-C15)/SQRT(D7^2+D15^2)</f>
        <v>6.1039056691322431</v>
      </c>
      <c r="R7" s="59"/>
      <c r="S7" s="59"/>
      <c r="T7" s="59"/>
    </row>
    <row r="8" spans="2:20">
      <c r="B8" s="64" t="s">
        <v>125</v>
      </c>
      <c r="C8" s="65">
        <f>'FDM - Média e Incerteza'!AH3</f>
        <v>6.1553333333333331</v>
      </c>
      <c r="D8" s="66">
        <f>'FDM - Média e Incerteza'!AH9</f>
        <v>3.9515283988554382E-2</v>
      </c>
      <c r="E8" s="65" t="str">
        <f t="shared" si="0"/>
        <v>6,155 ± 0,04</v>
      </c>
      <c r="F8" s="65">
        <f>'FDM - Média e Incerteza'!AH10</f>
        <v>3.3340000000000005</v>
      </c>
      <c r="G8" s="65">
        <f>'FDM - Média e Incerteza'!AH16</f>
        <v>6.0858516423615783E-2</v>
      </c>
      <c r="H8" s="65" t="str">
        <f t="shared" si="1"/>
        <v>3,334 ± 0,061</v>
      </c>
      <c r="J8" s="59">
        <f t="shared" si="2"/>
        <v>9.8167638388568082E-2</v>
      </c>
      <c r="K8" s="59">
        <f t="shared" si="3"/>
        <v>1.6945056577020821</v>
      </c>
      <c r="L8" s="59">
        <f t="shared" si="4"/>
        <v>2.2957026691431826</v>
      </c>
      <c r="M8" s="59">
        <f t="shared" si="5"/>
        <v>0.48229477113192665</v>
      </c>
      <c r="N8" s="59">
        <f t="shared" si="6"/>
        <v>2.5240476938584155</v>
      </c>
      <c r="O8" s="59">
        <f t="shared" si="7"/>
        <v>4.185521514064737</v>
      </c>
      <c r="P8" s="59">
        <f>ABS(C8-C15)/SQRT(D8^2+D15^2)</f>
        <v>5.5313650242458277</v>
      </c>
      <c r="Q8" s="59"/>
      <c r="R8" s="59"/>
      <c r="S8" s="59"/>
      <c r="T8" s="59"/>
    </row>
    <row r="9" spans="2:20">
      <c r="B9" s="64" t="s">
        <v>126</v>
      </c>
      <c r="C9" s="65">
        <f>'FDM - Média e Incerteza'!AN3</f>
        <v>6.1473333333333331</v>
      </c>
      <c r="D9" s="66">
        <f>'FDM - Média e Incerteza'!AN9</f>
        <v>7.127196010840979E-2</v>
      </c>
      <c r="E9" s="65" t="str">
        <f t="shared" si="0"/>
        <v>6,147 ± 0,071</v>
      </c>
      <c r="F9" s="65">
        <f>'FDM - Média e Incerteza'!AN10</f>
        <v>3.372666666666666</v>
      </c>
      <c r="G9" s="65">
        <f>'FDM - Média e Incerteza'!AN16</f>
        <v>4.9687223994914265E-2</v>
      </c>
      <c r="H9" s="65" t="str">
        <f t="shared" si="1"/>
        <v>3,373 ± 0,05</v>
      </c>
      <c r="J9" s="59">
        <f t="shared" si="2"/>
        <v>1.5452394077705112</v>
      </c>
      <c r="K9" s="59">
        <f t="shared" si="3"/>
        <v>1.243988276670791</v>
      </c>
      <c r="L9" s="59">
        <f t="shared" si="4"/>
        <v>0.49707269087306016</v>
      </c>
      <c r="M9" s="59">
        <f t="shared" si="5"/>
        <v>1.9485215858455365</v>
      </c>
      <c r="N9" s="59">
        <f t="shared" si="6"/>
        <v>2.3537477357429561</v>
      </c>
      <c r="O9" s="59">
        <f t="shared" si="7"/>
        <v>3.2851066642113591</v>
      </c>
      <c r="P9" s="59"/>
      <c r="Q9" s="59"/>
      <c r="R9" s="59"/>
      <c r="S9" s="59"/>
      <c r="T9" s="59"/>
    </row>
    <row r="10" spans="2:20">
      <c r="B10" s="64" t="s">
        <v>127</v>
      </c>
      <c r="C10" s="65">
        <f>SLS!I6</f>
        <v>6.3353333333333328</v>
      </c>
      <c r="D10" s="66">
        <f>SLS!I12</f>
        <v>9.8602410962801978E-2</v>
      </c>
      <c r="E10" s="65" t="str">
        <f t="shared" si="0"/>
        <v>6,335 ± 0,099</v>
      </c>
      <c r="F10" s="65">
        <f>SLS!I16</f>
        <v>3.4146666666666667</v>
      </c>
      <c r="G10" s="65">
        <f>SLS!I22</f>
        <v>3.5916716897237876E-2</v>
      </c>
      <c r="H10" s="65" t="str">
        <f t="shared" si="1"/>
        <v>3,415 ± 0,036</v>
      </c>
      <c r="J10" s="59">
        <f t="shared" si="2"/>
        <v>2.788707108371848</v>
      </c>
      <c r="K10" s="59">
        <f t="shared" si="3"/>
        <v>0.66027469450122289</v>
      </c>
      <c r="L10" s="59">
        <f t="shared" si="4"/>
        <v>0.15619824345451566</v>
      </c>
      <c r="M10" s="59">
        <f t="shared" si="5"/>
        <v>3.6023164779427561</v>
      </c>
      <c r="N10" s="59">
        <f t="shared" si="6"/>
        <v>4.2869155674245363</v>
      </c>
      <c r="O10" s="59"/>
      <c r="P10" s="59"/>
      <c r="Q10" s="59"/>
      <c r="R10" s="59"/>
      <c r="S10" s="59"/>
      <c r="T10" s="59"/>
    </row>
    <row r="11" spans="2:20">
      <c r="B11" s="64" t="s">
        <v>128</v>
      </c>
      <c r="C11" s="65">
        <f>SLS!P6</f>
        <v>6.056</v>
      </c>
      <c r="D11" s="66">
        <f>SLS!P12</f>
        <v>1.762867976072665E-2</v>
      </c>
      <c r="E11" s="65" t="str">
        <f t="shared" si="0"/>
        <v>6,056 ± 0,018</v>
      </c>
      <c r="F11" s="65">
        <f>SLS!P16</f>
        <v>3.3400000000000007</v>
      </c>
      <c r="G11" s="65">
        <f>SLS!P22</f>
        <v>4.6787216293864967E-2</v>
      </c>
      <c r="H11" s="65" t="str">
        <f t="shared" si="1"/>
        <v>3,34 ± 0,047</v>
      </c>
      <c r="J11" s="59">
        <f t="shared" si="2"/>
        <v>1.2181615990079537</v>
      </c>
      <c r="K11" s="59">
        <f t="shared" si="3"/>
        <v>4.8629578978504515</v>
      </c>
      <c r="L11" s="59">
        <f t="shared" si="4"/>
        <v>3.2863584925489766</v>
      </c>
      <c r="M11" s="59">
        <f t="shared" si="5"/>
        <v>5.2692074884776847</v>
      </c>
      <c r="N11" s="59"/>
      <c r="O11" s="59"/>
      <c r="P11" s="59"/>
      <c r="Q11" s="59"/>
      <c r="R11" s="59"/>
      <c r="S11" s="59"/>
      <c r="T11" s="59"/>
    </row>
    <row r="12" spans="2:20">
      <c r="B12" s="64" t="s">
        <v>129</v>
      </c>
      <c r="C12" s="65">
        <f>SLS!W6</f>
        <v>6.2240000000000002</v>
      </c>
      <c r="D12" s="66">
        <f>SLS!W12</f>
        <v>0.13678140453006185</v>
      </c>
      <c r="E12" s="65" t="str">
        <f t="shared" si="0"/>
        <v>6,22 ± 0,14</v>
      </c>
      <c r="F12" s="65">
        <f>SLS!W16</f>
        <v>3.3486666666666673</v>
      </c>
      <c r="G12" s="65">
        <f>SLS!W22</f>
        <v>3.6112046608324934E-2</v>
      </c>
      <c r="H12" s="65" t="str">
        <f t="shared" si="1"/>
        <v>3,349 ± 0,036</v>
      </c>
      <c r="J12" s="59">
        <f t="shared" si="2"/>
        <v>0.64406108430191167</v>
      </c>
      <c r="K12" s="59">
        <f t="shared" si="3"/>
        <v>1.8083362486271406</v>
      </c>
      <c r="L12" s="59">
        <f t="shared" si="4"/>
        <v>2.329371165683396</v>
      </c>
      <c r="M12" s="59"/>
      <c r="N12" s="59"/>
      <c r="O12" s="59"/>
      <c r="P12" s="59"/>
      <c r="Q12" s="59"/>
      <c r="R12" s="59"/>
      <c r="S12" s="59"/>
      <c r="T12" s="59"/>
    </row>
    <row r="13" spans="2:20">
      <c r="B13" s="64" t="s">
        <v>130</v>
      </c>
      <c r="C13" s="65">
        <f>SLS!AD6</f>
        <v>6.3179999999999996</v>
      </c>
      <c r="D13" s="66">
        <f>SLS!AD12</f>
        <v>5.091095864522515E-2</v>
      </c>
      <c r="E13" s="65" t="str">
        <f t="shared" si="0"/>
        <v>6,318 ± 0,051</v>
      </c>
      <c r="F13" s="65">
        <f>SLS!AD16</f>
        <v>3.4773333333333327</v>
      </c>
      <c r="G13" s="65">
        <f>SLS!AD22</f>
        <v>8.30733124176911E-2</v>
      </c>
      <c r="H13" s="65" t="str">
        <f t="shared" si="1"/>
        <v>3,477 ± 0,083</v>
      </c>
      <c r="J13" s="59">
        <f t="shared" si="2"/>
        <v>6.3825238033934975</v>
      </c>
      <c r="K13" s="59">
        <f t="shared" si="3"/>
        <v>7.4355735577087119</v>
      </c>
      <c r="L13" s="59"/>
      <c r="M13" s="59"/>
      <c r="N13" s="59"/>
      <c r="O13" s="59"/>
      <c r="P13" s="59"/>
      <c r="Q13" s="59"/>
      <c r="R13" s="59"/>
      <c r="S13" s="59"/>
      <c r="T13" s="59"/>
    </row>
    <row r="14" spans="2:20">
      <c r="B14" s="64" t="s">
        <v>131</v>
      </c>
      <c r="C14" s="65">
        <f>SLS!AK6</f>
        <v>5.9746666666666659</v>
      </c>
      <c r="D14" s="66">
        <f>SLS!AK12</f>
        <v>1.7370414777379425E-2</v>
      </c>
      <c r="E14" s="65" t="str">
        <f t="shared" si="0"/>
        <v>5,975 ± 0,017</v>
      </c>
      <c r="F14" s="65">
        <f>SLS!AK16</f>
        <v>3.2633333333333328</v>
      </c>
      <c r="G14" s="65">
        <f>SLS!AK22</f>
        <v>1.5730195205196904E-2</v>
      </c>
      <c r="H14" s="65" t="str">
        <f t="shared" si="1"/>
        <v>3,263 ± 0,016</v>
      </c>
      <c r="J14" s="59">
        <f t="shared" si="2"/>
        <v>2.5233807113092683</v>
      </c>
      <c r="K14" s="59"/>
      <c r="L14" s="59"/>
      <c r="M14" s="59"/>
      <c r="N14" s="59"/>
      <c r="O14" s="59"/>
      <c r="P14" s="59"/>
      <c r="Q14" s="59"/>
      <c r="R14" s="59"/>
      <c r="S14" s="59"/>
      <c r="T14" s="59"/>
    </row>
    <row r="15" spans="2:20">
      <c r="B15" s="64" t="s">
        <v>132</v>
      </c>
      <c r="C15" s="65">
        <f>SLS!AR6</f>
        <v>5.9006666666666678</v>
      </c>
      <c r="D15" s="66">
        <f>SLS!AR12</f>
        <v>2.3627686348631612E-2</v>
      </c>
      <c r="E15" s="65" t="str">
        <f t="shared" si="0"/>
        <v>5,901 ± 0,024</v>
      </c>
      <c r="F15" s="65">
        <f>SLS!AR16</f>
        <v>3.1320000000000001</v>
      </c>
      <c r="G15" s="65">
        <f>SLS!AR22</f>
        <v>1.7818875184156629E-2</v>
      </c>
      <c r="H15" s="65" t="str">
        <f t="shared" si="1"/>
        <v>3,132 ± 0,018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PP</vt:lpstr>
      <vt:lpstr>FDM - Individual</vt:lpstr>
      <vt:lpstr>FDM - Média e Incerteza</vt:lpstr>
      <vt:lpstr>SLS</vt:lpstr>
      <vt:lpstr>Geral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2019-03-19T20:24:23Z</dcterms:modified>
</cp:coreProperties>
</file>