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440" windowHeight="12600" firstSheet="2" activeTab="3"/>
  </bookViews>
  <sheets>
    <sheet name="Resultados individuais" sheetId="1" r:id="rId1"/>
    <sheet name="Calculo de incertezas" sheetId="7" r:id="rId2"/>
    <sheet name="Médias e incertezas" sheetId="6" r:id="rId3"/>
    <sheet name="Tabelas para Printar" sheetId="11" r:id="rId4"/>
    <sheet name="Tensão de Escoamento" sheetId="9" r:id="rId5"/>
    <sheet name="Tensão Máxima" sheetId="8" r:id="rId6"/>
    <sheet name="Tensões" sheetId="10" r:id="rId7"/>
    <sheet name="Resultados médios" sheetId="4" r:id="rId8"/>
    <sheet name="Plan3 (2)" sheetId="5" r:id="rId9"/>
  </sheets>
  <calcPr calcId="125725"/>
</workbook>
</file>

<file path=xl/calcChain.xml><?xml version="1.0" encoding="utf-8"?>
<calcChain xmlns="http://schemas.openxmlformats.org/spreadsheetml/2006/main">
  <c r="X19" i="6"/>
  <c r="Y19"/>
  <c r="X20"/>
  <c r="Y20"/>
  <c r="X21"/>
  <c r="Y21"/>
  <c r="X18"/>
  <c r="AK22" s="1"/>
  <c r="Y18"/>
  <c r="Y23"/>
  <c r="Y24"/>
  <c r="Y25"/>
  <c r="Y22"/>
  <c r="X23"/>
  <c r="X24"/>
  <c r="X25"/>
  <c r="X22"/>
  <c r="AK23" s="1"/>
  <c r="AK15"/>
  <c r="AK16"/>
  <c r="AK17"/>
  <c r="AK18"/>
  <c r="AK19"/>
  <c r="AK14"/>
  <c r="AL8"/>
  <c r="AL7"/>
  <c r="AL6"/>
  <c r="AK6"/>
  <c r="AL5"/>
  <c r="AK5"/>
  <c r="AB15"/>
  <c r="AK8"/>
  <c r="AB7"/>
  <c r="AK11"/>
  <c r="AL3"/>
  <c r="AB11"/>
  <c r="AB12"/>
  <c r="AB13"/>
  <c r="AL11"/>
  <c r="AK3"/>
  <c r="AA5"/>
  <c r="AA4"/>
  <c r="AL4"/>
  <c r="AH8"/>
  <c r="AH7"/>
  <c r="AK7"/>
  <c r="AH5"/>
  <c r="AK4" l="1"/>
  <c r="E154" i="1" l="1"/>
  <c r="E155"/>
  <c r="E156"/>
  <c r="E157"/>
  <c r="R3" i="6"/>
  <c r="I4"/>
  <c r="M36" i="7"/>
  <c r="M48"/>
  <c r="I15" i="6"/>
  <c r="I14"/>
  <c r="I13"/>
  <c r="I12"/>
  <c r="I11"/>
  <c r="I10"/>
  <c r="I9"/>
  <c r="M156" i="7"/>
  <c r="M144"/>
  <c r="M132"/>
  <c r="M120"/>
  <c r="M121" s="1"/>
  <c r="M108"/>
  <c r="M96"/>
  <c r="M84"/>
  <c r="M72"/>
  <c r="M60"/>
  <c r="I8" i="6"/>
  <c r="I6"/>
  <c r="I3"/>
  <c r="C10" i="7"/>
  <c r="D10"/>
  <c r="C11"/>
  <c r="D11"/>
  <c r="C12"/>
  <c r="D12"/>
  <c r="C13"/>
  <c r="D13"/>
  <c r="C22"/>
  <c r="D22"/>
  <c r="C23"/>
  <c r="D23"/>
  <c r="C24"/>
  <c r="D24"/>
  <c r="C25"/>
  <c r="D25"/>
  <c r="C34"/>
  <c r="D34"/>
  <c r="C35"/>
  <c r="D35"/>
  <c r="C36"/>
  <c r="D36"/>
  <c r="C37"/>
  <c r="D37"/>
  <c r="C46"/>
  <c r="D46"/>
  <c r="C47"/>
  <c r="D47"/>
  <c r="C48"/>
  <c r="D48"/>
  <c r="C49"/>
  <c r="D49"/>
  <c r="C58"/>
  <c r="D58"/>
  <c r="C59"/>
  <c r="D59"/>
  <c r="C60"/>
  <c r="D60"/>
  <c r="C61"/>
  <c r="D61"/>
  <c r="C70"/>
  <c r="D70"/>
  <c r="C71"/>
  <c r="D71"/>
  <c r="C72"/>
  <c r="D72"/>
  <c r="C73"/>
  <c r="D73"/>
  <c r="C82"/>
  <c r="D82"/>
  <c r="C83"/>
  <c r="D83"/>
  <c r="C84"/>
  <c r="D84"/>
  <c r="C85"/>
  <c r="D85"/>
  <c r="C94"/>
  <c r="D94"/>
  <c r="C95"/>
  <c r="D95"/>
  <c r="C96"/>
  <c r="D96"/>
  <c r="C97"/>
  <c r="D97"/>
  <c r="C106"/>
  <c r="D106"/>
  <c r="C107"/>
  <c r="D107"/>
  <c r="C108"/>
  <c r="D108"/>
  <c r="C109"/>
  <c r="D109"/>
  <c r="C118"/>
  <c r="D118"/>
  <c r="C119"/>
  <c r="D119"/>
  <c r="C120"/>
  <c r="D120"/>
  <c r="C121"/>
  <c r="D121"/>
  <c r="C130"/>
  <c r="D130"/>
  <c r="C131"/>
  <c r="D131"/>
  <c r="C132"/>
  <c r="D132"/>
  <c r="C133"/>
  <c r="D133"/>
  <c r="C142"/>
  <c r="D142"/>
  <c r="C143"/>
  <c r="D143"/>
  <c r="C144"/>
  <c r="D144"/>
  <c r="C145"/>
  <c r="D145"/>
  <c r="C154"/>
  <c r="D154"/>
  <c r="C155"/>
  <c r="D155"/>
  <c r="C156"/>
  <c r="D156"/>
  <c r="C157"/>
  <c r="D157"/>
  <c r="I7" i="6" l="1"/>
  <c r="I5"/>
  <c r="Q157" i="7" l="1"/>
  <c r="P157"/>
  <c r="J157"/>
  <c r="H157"/>
  <c r="F157"/>
  <c r="E157"/>
  <c r="Q156"/>
  <c r="P156"/>
  <c r="J156"/>
  <c r="H156"/>
  <c r="F156"/>
  <c r="E156"/>
  <c r="Q155"/>
  <c r="P155"/>
  <c r="J155"/>
  <c r="H155"/>
  <c r="F155"/>
  <c r="E155"/>
  <c r="Q154"/>
  <c r="P154"/>
  <c r="J154"/>
  <c r="H154"/>
  <c r="F154"/>
  <c r="E154"/>
  <c r="S153"/>
  <c r="R153"/>
  <c r="T153" s="1"/>
  <c r="U153" s="1"/>
  <c r="L153"/>
  <c r="K153"/>
  <c r="M153" s="1"/>
  <c r="N153" s="1"/>
  <c r="S152"/>
  <c r="R152"/>
  <c r="T152" s="1"/>
  <c r="U152" s="1"/>
  <c r="L152"/>
  <c r="K152"/>
  <c r="M152" s="1"/>
  <c r="N152" s="1"/>
  <c r="S151"/>
  <c r="R151"/>
  <c r="T151" s="1"/>
  <c r="U151" s="1"/>
  <c r="L151"/>
  <c r="K151"/>
  <c r="M151" s="1"/>
  <c r="N151" s="1"/>
  <c r="S150"/>
  <c r="R150"/>
  <c r="T150" s="1"/>
  <c r="U150" s="1"/>
  <c r="L150"/>
  <c r="K150"/>
  <c r="M150" s="1"/>
  <c r="N150" s="1"/>
  <c r="S149"/>
  <c r="S157" s="1"/>
  <c r="R149"/>
  <c r="T149" s="1"/>
  <c r="L149"/>
  <c r="L154" s="1"/>
  <c r="K149"/>
  <c r="K157" s="1"/>
  <c r="Q145"/>
  <c r="P145"/>
  <c r="J145"/>
  <c r="H145"/>
  <c r="Q144"/>
  <c r="P144"/>
  <c r="J144"/>
  <c r="H144"/>
  <c r="Q143"/>
  <c r="P143"/>
  <c r="J143"/>
  <c r="H143"/>
  <c r="Q142"/>
  <c r="P142"/>
  <c r="J142"/>
  <c r="H142"/>
  <c r="S141"/>
  <c r="R141"/>
  <c r="T141" s="1"/>
  <c r="U141" s="1"/>
  <c r="L141"/>
  <c r="K141"/>
  <c r="M141" s="1"/>
  <c r="N141" s="1"/>
  <c r="S140"/>
  <c r="R140"/>
  <c r="T140" s="1"/>
  <c r="U140" s="1"/>
  <c r="L140"/>
  <c r="K140"/>
  <c r="M140" s="1"/>
  <c r="N140" s="1"/>
  <c r="S139"/>
  <c r="R139"/>
  <c r="T139" s="1"/>
  <c r="U139" s="1"/>
  <c r="L139"/>
  <c r="K139"/>
  <c r="M139" s="1"/>
  <c r="N139" s="1"/>
  <c r="S138"/>
  <c r="R138"/>
  <c r="T138" s="1"/>
  <c r="U138" s="1"/>
  <c r="L138"/>
  <c r="K138"/>
  <c r="M138" s="1"/>
  <c r="N138" s="1"/>
  <c r="S137"/>
  <c r="S145" s="1"/>
  <c r="R137"/>
  <c r="T137" s="1"/>
  <c r="L137"/>
  <c r="L142" s="1"/>
  <c r="K137"/>
  <c r="K145" s="1"/>
  <c r="Q133"/>
  <c r="P133"/>
  <c r="J133"/>
  <c r="H133"/>
  <c r="Q132"/>
  <c r="P132"/>
  <c r="J132"/>
  <c r="H132"/>
  <c r="Q131"/>
  <c r="P131"/>
  <c r="J131"/>
  <c r="H131"/>
  <c r="Q130"/>
  <c r="P130"/>
  <c r="J130"/>
  <c r="H130"/>
  <c r="S129"/>
  <c r="R129"/>
  <c r="T129" s="1"/>
  <c r="U129" s="1"/>
  <c r="L129"/>
  <c r="K129"/>
  <c r="M129" s="1"/>
  <c r="N129" s="1"/>
  <c r="S128"/>
  <c r="R128"/>
  <c r="T128" s="1"/>
  <c r="U128" s="1"/>
  <c r="L128"/>
  <c r="K128"/>
  <c r="M128" s="1"/>
  <c r="N128" s="1"/>
  <c r="S127"/>
  <c r="R127"/>
  <c r="T127" s="1"/>
  <c r="U127" s="1"/>
  <c r="L127"/>
  <c r="K127"/>
  <c r="M127" s="1"/>
  <c r="N127" s="1"/>
  <c r="S126"/>
  <c r="R126"/>
  <c r="T126" s="1"/>
  <c r="U126" s="1"/>
  <c r="L126"/>
  <c r="K126"/>
  <c r="M126" s="1"/>
  <c r="N126" s="1"/>
  <c r="S125"/>
  <c r="S133" s="1"/>
  <c r="R125"/>
  <c r="T125" s="1"/>
  <c r="L125"/>
  <c r="L130" s="1"/>
  <c r="K125"/>
  <c r="K133" s="1"/>
  <c r="Q121"/>
  <c r="P121"/>
  <c r="J121"/>
  <c r="H121"/>
  <c r="Q120"/>
  <c r="P120"/>
  <c r="J120"/>
  <c r="H120"/>
  <c r="Q119"/>
  <c r="P119"/>
  <c r="J119"/>
  <c r="H119"/>
  <c r="Q118"/>
  <c r="P118"/>
  <c r="J118"/>
  <c r="H118"/>
  <c r="S117"/>
  <c r="R117"/>
  <c r="T117" s="1"/>
  <c r="U117" s="1"/>
  <c r="L117"/>
  <c r="K117"/>
  <c r="M117" s="1"/>
  <c r="N117" s="1"/>
  <c r="S116"/>
  <c r="R116"/>
  <c r="T116" s="1"/>
  <c r="U116" s="1"/>
  <c r="L116"/>
  <c r="K116"/>
  <c r="M116" s="1"/>
  <c r="N116" s="1"/>
  <c r="S115"/>
  <c r="R115"/>
  <c r="T115" s="1"/>
  <c r="U115" s="1"/>
  <c r="L115"/>
  <c r="K115"/>
  <c r="M115" s="1"/>
  <c r="N115" s="1"/>
  <c r="S114"/>
  <c r="R114"/>
  <c r="T114" s="1"/>
  <c r="U114" s="1"/>
  <c r="L114"/>
  <c r="K114"/>
  <c r="M114" s="1"/>
  <c r="N114" s="1"/>
  <c r="S113"/>
  <c r="S121" s="1"/>
  <c r="R113"/>
  <c r="T113" s="1"/>
  <c r="L113"/>
  <c r="L118" s="1"/>
  <c r="K113"/>
  <c r="K121" s="1"/>
  <c r="Q109"/>
  <c r="P109"/>
  <c r="J109"/>
  <c r="H109"/>
  <c r="Q108"/>
  <c r="P108"/>
  <c r="J108"/>
  <c r="H108"/>
  <c r="Q107"/>
  <c r="P107"/>
  <c r="J107"/>
  <c r="H107"/>
  <c r="Q106"/>
  <c r="P106"/>
  <c r="J106"/>
  <c r="H106"/>
  <c r="S105"/>
  <c r="R105"/>
  <c r="T105" s="1"/>
  <c r="U105" s="1"/>
  <c r="L105"/>
  <c r="K105"/>
  <c r="M105" s="1"/>
  <c r="N105" s="1"/>
  <c r="S104"/>
  <c r="R104"/>
  <c r="T104" s="1"/>
  <c r="U104" s="1"/>
  <c r="L104"/>
  <c r="K104"/>
  <c r="M104" s="1"/>
  <c r="N104" s="1"/>
  <c r="S103"/>
  <c r="R103"/>
  <c r="T103" s="1"/>
  <c r="U103" s="1"/>
  <c r="L103"/>
  <c r="K103"/>
  <c r="M103" s="1"/>
  <c r="N103" s="1"/>
  <c r="S102"/>
  <c r="R102"/>
  <c r="T102" s="1"/>
  <c r="U102" s="1"/>
  <c r="L102"/>
  <c r="K102"/>
  <c r="M102" s="1"/>
  <c r="N102" s="1"/>
  <c r="S101"/>
  <c r="S109" s="1"/>
  <c r="R101"/>
  <c r="T101" s="1"/>
  <c r="L101"/>
  <c r="L106" s="1"/>
  <c r="K101"/>
  <c r="K109" s="1"/>
  <c r="Q97"/>
  <c r="P97"/>
  <c r="J97"/>
  <c r="H97"/>
  <c r="Q96"/>
  <c r="P96"/>
  <c r="J96"/>
  <c r="H96"/>
  <c r="Q95"/>
  <c r="P95"/>
  <c r="J95"/>
  <c r="H95"/>
  <c r="Q94"/>
  <c r="P94"/>
  <c r="J94"/>
  <c r="H94"/>
  <c r="S93"/>
  <c r="R93"/>
  <c r="T93" s="1"/>
  <c r="U93" s="1"/>
  <c r="L93"/>
  <c r="K93"/>
  <c r="M93" s="1"/>
  <c r="N93" s="1"/>
  <c r="S92"/>
  <c r="R92"/>
  <c r="T92" s="1"/>
  <c r="U92" s="1"/>
  <c r="L92"/>
  <c r="K92"/>
  <c r="M92" s="1"/>
  <c r="N92" s="1"/>
  <c r="S91"/>
  <c r="R91"/>
  <c r="T91" s="1"/>
  <c r="U91" s="1"/>
  <c r="L91"/>
  <c r="K91"/>
  <c r="M91" s="1"/>
  <c r="N91" s="1"/>
  <c r="S90"/>
  <c r="R90"/>
  <c r="T90" s="1"/>
  <c r="U90" s="1"/>
  <c r="L90"/>
  <c r="K90"/>
  <c r="M90" s="1"/>
  <c r="N90" s="1"/>
  <c r="S89"/>
  <c r="S97" s="1"/>
  <c r="R89"/>
  <c r="T89" s="1"/>
  <c r="L89"/>
  <c r="L94" s="1"/>
  <c r="K89"/>
  <c r="K97" s="1"/>
  <c r="Q85"/>
  <c r="P85"/>
  <c r="J85"/>
  <c r="H85"/>
  <c r="Q84"/>
  <c r="P84"/>
  <c r="J84"/>
  <c r="H84"/>
  <c r="Q83"/>
  <c r="P83"/>
  <c r="J83"/>
  <c r="H83"/>
  <c r="Q82"/>
  <c r="P82"/>
  <c r="J82"/>
  <c r="H82"/>
  <c r="S81"/>
  <c r="R81"/>
  <c r="T81" s="1"/>
  <c r="U81" s="1"/>
  <c r="L81"/>
  <c r="K81"/>
  <c r="M81" s="1"/>
  <c r="N81" s="1"/>
  <c r="S80"/>
  <c r="R80"/>
  <c r="T80" s="1"/>
  <c r="U80" s="1"/>
  <c r="L80"/>
  <c r="K80"/>
  <c r="M80" s="1"/>
  <c r="N80" s="1"/>
  <c r="S79"/>
  <c r="R79"/>
  <c r="T79" s="1"/>
  <c r="U79" s="1"/>
  <c r="L79"/>
  <c r="K79"/>
  <c r="M79" s="1"/>
  <c r="N79" s="1"/>
  <c r="S78"/>
  <c r="R78"/>
  <c r="T78" s="1"/>
  <c r="U78" s="1"/>
  <c r="L78"/>
  <c r="K78"/>
  <c r="M78" s="1"/>
  <c r="N78" s="1"/>
  <c r="S77"/>
  <c r="S85" s="1"/>
  <c r="R77"/>
  <c r="T77" s="1"/>
  <c r="L77"/>
  <c r="L82" s="1"/>
  <c r="K77"/>
  <c r="K85" s="1"/>
  <c r="Q73"/>
  <c r="P73"/>
  <c r="J73"/>
  <c r="H73"/>
  <c r="Q72"/>
  <c r="P72"/>
  <c r="J72"/>
  <c r="H72"/>
  <c r="Q71"/>
  <c r="P71"/>
  <c r="J71"/>
  <c r="H71"/>
  <c r="Q70"/>
  <c r="P70"/>
  <c r="J70"/>
  <c r="H70"/>
  <c r="S69"/>
  <c r="R69"/>
  <c r="T69" s="1"/>
  <c r="U69" s="1"/>
  <c r="L69"/>
  <c r="K69"/>
  <c r="M69" s="1"/>
  <c r="N69" s="1"/>
  <c r="S68"/>
  <c r="R68"/>
  <c r="T68" s="1"/>
  <c r="U68" s="1"/>
  <c r="L68"/>
  <c r="K68"/>
  <c r="M68" s="1"/>
  <c r="N68" s="1"/>
  <c r="S67"/>
  <c r="R67"/>
  <c r="T67" s="1"/>
  <c r="U67" s="1"/>
  <c r="L67"/>
  <c r="K67"/>
  <c r="M67" s="1"/>
  <c r="N67" s="1"/>
  <c r="S66"/>
  <c r="R66"/>
  <c r="T66" s="1"/>
  <c r="U66" s="1"/>
  <c r="L66"/>
  <c r="K66"/>
  <c r="M66" s="1"/>
  <c r="N66" s="1"/>
  <c r="S65"/>
  <c r="S73" s="1"/>
  <c r="R65"/>
  <c r="T65" s="1"/>
  <c r="L65"/>
  <c r="L70" s="1"/>
  <c r="K65"/>
  <c r="K73" s="1"/>
  <c r="Q61"/>
  <c r="P61"/>
  <c r="J61"/>
  <c r="H61"/>
  <c r="Q60"/>
  <c r="P60"/>
  <c r="J60"/>
  <c r="H60"/>
  <c r="Q59"/>
  <c r="P59"/>
  <c r="J59"/>
  <c r="H59"/>
  <c r="Q58"/>
  <c r="P58"/>
  <c r="J58"/>
  <c r="H58"/>
  <c r="S57"/>
  <c r="R57"/>
  <c r="T57" s="1"/>
  <c r="U57" s="1"/>
  <c r="L57"/>
  <c r="K57"/>
  <c r="M57" s="1"/>
  <c r="N57" s="1"/>
  <c r="S56"/>
  <c r="R56"/>
  <c r="T56" s="1"/>
  <c r="U56" s="1"/>
  <c r="L56"/>
  <c r="K56"/>
  <c r="M56" s="1"/>
  <c r="N56" s="1"/>
  <c r="S55"/>
  <c r="R55"/>
  <c r="T55" s="1"/>
  <c r="U55" s="1"/>
  <c r="L55"/>
  <c r="K55"/>
  <c r="M55" s="1"/>
  <c r="N55" s="1"/>
  <c r="S54"/>
  <c r="R54"/>
  <c r="T54" s="1"/>
  <c r="U54" s="1"/>
  <c r="L54"/>
  <c r="K54"/>
  <c r="M54" s="1"/>
  <c r="N54" s="1"/>
  <c r="S53"/>
  <c r="S61" s="1"/>
  <c r="R53"/>
  <c r="T53" s="1"/>
  <c r="L53"/>
  <c r="L58" s="1"/>
  <c r="K53"/>
  <c r="K61" s="1"/>
  <c r="Q49"/>
  <c r="P49"/>
  <c r="J49"/>
  <c r="H49"/>
  <c r="Q48"/>
  <c r="P48"/>
  <c r="J48"/>
  <c r="H48"/>
  <c r="Q47"/>
  <c r="P47"/>
  <c r="J47"/>
  <c r="H47"/>
  <c r="Q46"/>
  <c r="P46"/>
  <c r="J46"/>
  <c r="H46"/>
  <c r="S45"/>
  <c r="R45"/>
  <c r="T45" s="1"/>
  <c r="U45" s="1"/>
  <c r="L45"/>
  <c r="K45"/>
  <c r="M45" s="1"/>
  <c r="N45" s="1"/>
  <c r="S44"/>
  <c r="R44"/>
  <c r="T44" s="1"/>
  <c r="U44" s="1"/>
  <c r="L44"/>
  <c r="K44"/>
  <c r="M44" s="1"/>
  <c r="N44" s="1"/>
  <c r="S43"/>
  <c r="R43"/>
  <c r="T43" s="1"/>
  <c r="U43" s="1"/>
  <c r="L43"/>
  <c r="K43"/>
  <c r="M43" s="1"/>
  <c r="N43" s="1"/>
  <c r="S42"/>
  <c r="R42"/>
  <c r="T42" s="1"/>
  <c r="U42" s="1"/>
  <c r="L42"/>
  <c r="K42"/>
  <c r="M42" s="1"/>
  <c r="N42" s="1"/>
  <c r="S41"/>
  <c r="S49" s="1"/>
  <c r="R41"/>
  <c r="T41" s="1"/>
  <c r="L41"/>
  <c r="L46" s="1"/>
  <c r="K41"/>
  <c r="K49" s="1"/>
  <c r="Q37"/>
  <c r="P37"/>
  <c r="J37"/>
  <c r="H37"/>
  <c r="Q36"/>
  <c r="P36"/>
  <c r="J36"/>
  <c r="H36"/>
  <c r="Q35"/>
  <c r="P35"/>
  <c r="J35"/>
  <c r="H35"/>
  <c r="Q34"/>
  <c r="P34"/>
  <c r="J34"/>
  <c r="H34"/>
  <c r="S33"/>
  <c r="R33"/>
  <c r="T33" s="1"/>
  <c r="U33" s="1"/>
  <c r="L33"/>
  <c r="K33"/>
  <c r="M33" s="1"/>
  <c r="N33" s="1"/>
  <c r="S32"/>
  <c r="R32"/>
  <c r="T32" s="1"/>
  <c r="U32" s="1"/>
  <c r="L32"/>
  <c r="K32"/>
  <c r="M32" s="1"/>
  <c r="N32" s="1"/>
  <c r="S31"/>
  <c r="R31"/>
  <c r="T31" s="1"/>
  <c r="U31" s="1"/>
  <c r="L31"/>
  <c r="K31"/>
  <c r="M31" s="1"/>
  <c r="N31" s="1"/>
  <c r="S30"/>
  <c r="R30"/>
  <c r="T30" s="1"/>
  <c r="U30" s="1"/>
  <c r="L30"/>
  <c r="K30"/>
  <c r="M30" s="1"/>
  <c r="N30" s="1"/>
  <c r="S29"/>
  <c r="S37" s="1"/>
  <c r="R29"/>
  <c r="T29" s="1"/>
  <c r="L29"/>
  <c r="L34" s="1"/>
  <c r="K29"/>
  <c r="K37" s="1"/>
  <c r="Q25"/>
  <c r="P25"/>
  <c r="J25"/>
  <c r="H25"/>
  <c r="Q24"/>
  <c r="P24"/>
  <c r="J24"/>
  <c r="H24"/>
  <c r="Q23"/>
  <c r="P23"/>
  <c r="J23"/>
  <c r="H23"/>
  <c r="Q22"/>
  <c r="P22"/>
  <c r="J22"/>
  <c r="H22"/>
  <c r="S21"/>
  <c r="R21"/>
  <c r="T21" s="1"/>
  <c r="U21" s="1"/>
  <c r="L21"/>
  <c r="K21"/>
  <c r="M21" s="1"/>
  <c r="N21" s="1"/>
  <c r="S20"/>
  <c r="R20"/>
  <c r="T20" s="1"/>
  <c r="U20" s="1"/>
  <c r="L20"/>
  <c r="K20"/>
  <c r="M20" s="1"/>
  <c r="N20" s="1"/>
  <c r="S19"/>
  <c r="R19"/>
  <c r="T19" s="1"/>
  <c r="U19" s="1"/>
  <c r="L19"/>
  <c r="K19"/>
  <c r="M19" s="1"/>
  <c r="N19" s="1"/>
  <c r="S18"/>
  <c r="R18"/>
  <c r="T18" s="1"/>
  <c r="U18" s="1"/>
  <c r="L18"/>
  <c r="K18"/>
  <c r="M18" s="1"/>
  <c r="N18" s="1"/>
  <c r="S17"/>
  <c r="S25" s="1"/>
  <c r="R17"/>
  <c r="T17" s="1"/>
  <c r="L17"/>
  <c r="L22" s="1"/>
  <c r="K17"/>
  <c r="K25" s="1"/>
  <c r="S13"/>
  <c r="Q13"/>
  <c r="P13"/>
  <c r="L13"/>
  <c r="J13"/>
  <c r="H13"/>
  <c r="S12"/>
  <c r="Q12"/>
  <c r="P12"/>
  <c r="L12"/>
  <c r="J12"/>
  <c r="H12"/>
  <c r="S11"/>
  <c r="Q11"/>
  <c r="P11"/>
  <c r="L11"/>
  <c r="J11"/>
  <c r="H11"/>
  <c r="S10"/>
  <c r="Q10"/>
  <c r="P10"/>
  <c r="L10"/>
  <c r="J10"/>
  <c r="H10"/>
  <c r="R9"/>
  <c r="K9"/>
  <c r="R8"/>
  <c r="K8"/>
  <c r="R7"/>
  <c r="K7"/>
  <c r="R6"/>
  <c r="K6"/>
  <c r="R5"/>
  <c r="R12" s="1"/>
  <c r="K5"/>
  <c r="K12" s="1"/>
  <c r="R4"/>
  <c r="K4"/>
  <c r="T156" l="1"/>
  <c r="R15" i="6" s="1"/>
  <c r="U149" i="7"/>
  <c r="U137"/>
  <c r="T144" s="1"/>
  <c r="R14" i="6" s="1"/>
  <c r="U125" i="7"/>
  <c r="T132" s="1"/>
  <c r="R13" i="6" s="1"/>
  <c r="U113" i="7"/>
  <c r="T120" s="1"/>
  <c r="R12" i="6" s="1"/>
  <c r="T108" i="7"/>
  <c r="R11" i="6" s="1"/>
  <c r="U101" i="7"/>
  <c r="T96"/>
  <c r="R10" i="6" s="1"/>
  <c r="U89" i="7"/>
  <c r="T84"/>
  <c r="R9" i="6" s="1"/>
  <c r="U77" i="7"/>
  <c r="U65"/>
  <c r="T72" s="1"/>
  <c r="R8" i="6" s="1"/>
  <c r="U53" i="7"/>
  <c r="T60" s="1"/>
  <c r="R7" i="6" s="1"/>
  <c r="U41" i="7"/>
  <c r="T48" s="1"/>
  <c r="R6" i="6" s="1"/>
  <c r="U29" i="7"/>
  <c r="T36" s="1"/>
  <c r="R5" i="6" s="1"/>
  <c r="U17" i="7"/>
  <c r="T24" s="1"/>
  <c r="R4" i="6" s="1"/>
  <c r="K11" i="7"/>
  <c r="R11"/>
  <c r="K13"/>
  <c r="R13"/>
  <c r="K22"/>
  <c r="R22"/>
  <c r="L23"/>
  <c r="R23"/>
  <c r="L24"/>
  <c r="R24"/>
  <c r="L25"/>
  <c r="R25"/>
  <c r="K34"/>
  <c r="R34"/>
  <c r="L35"/>
  <c r="R35"/>
  <c r="L36"/>
  <c r="R36"/>
  <c r="L37"/>
  <c r="R37"/>
  <c r="K46"/>
  <c r="R46"/>
  <c r="L47"/>
  <c r="R47"/>
  <c r="L48"/>
  <c r="R48"/>
  <c r="L49"/>
  <c r="R49"/>
  <c r="K58"/>
  <c r="R58"/>
  <c r="L59"/>
  <c r="R59"/>
  <c r="L60"/>
  <c r="R60"/>
  <c r="L61"/>
  <c r="R61"/>
  <c r="K70"/>
  <c r="R70"/>
  <c r="L71"/>
  <c r="R71"/>
  <c r="L72"/>
  <c r="R72"/>
  <c r="L73"/>
  <c r="R73"/>
  <c r="K82"/>
  <c r="R82"/>
  <c r="L83"/>
  <c r="R83"/>
  <c r="L84"/>
  <c r="R84"/>
  <c r="L85"/>
  <c r="R85"/>
  <c r="K94"/>
  <c r="R94"/>
  <c r="L95"/>
  <c r="R95"/>
  <c r="L96"/>
  <c r="R96"/>
  <c r="L97"/>
  <c r="R97"/>
  <c r="K106"/>
  <c r="R106"/>
  <c r="L107"/>
  <c r="R107"/>
  <c r="L108"/>
  <c r="R108"/>
  <c r="L109"/>
  <c r="R109"/>
  <c r="K118"/>
  <c r="R118"/>
  <c r="L119"/>
  <c r="R119"/>
  <c r="L120"/>
  <c r="R120"/>
  <c r="L121"/>
  <c r="R121"/>
  <c r="K130"/>
  <c r="R130"/>
  <c r="L131"/>
  <c r="R131"/>
  <c r="L132"/>
  <c r="R132"/>
  <c r="L133"/>
  <c r="R133"/>
  <c r="K142"/>
  <c r="R142"/>
  <c r="L143"/>
  <c r="R143"/>
  <c r="L144"/>
  <c r="R144"/>
  <c r="L145"/>
  <c r="R145"/>
  <c r="K154"/>
  <c r="R154"/>
  <c r="L155"/>
  <c r="R155"/>
  <c r="L156"/>
  <c r="R156"/>
  <c r="L157"/>
  <c r="R157"/>
  <c r="K10"/>
  <c r="R10"/>
  <c r="M17"/>
  <c r="S22"/>
  <c r="K23"/>
  <c r="S23"/>
  <c r="K24"/>
  <c r="S24"/>
  <c r="M29"/>
  <c r="S34"/>
  <c r="K35"/>
  <c r="S35"/>
  <c r="K36"/>
  <c r="S36"/>
  <c r="M41"/>
  <c r="S46"/>
  <c r="K47"/>
  <c r="S47"/>
  <c r="K48"/>
  <c r="S48"/>
  <c r="M53"/>
  <c r="S58"/>
  <c r="K59"/>
  <c r="S59"/>
  <c r="K60"/>
  <c r="S60"/>
  <c r="M65"/>
  <c r="S70"/>
  <c r="K71"/>
  <c r="S71"/>
  <c r="K72"/>
  <c r="S72"/>
  <c r="M77"/>
  <c r="S82"/>
  <c r="K83"/>
  <c r="S83"/>
  <c r="K84"/>
  <c r="S84"/>
  <c r="M89"/>
  <c r="S94"/>
  <c r="K95"/>
  <c r="S95"/>
  <c r="K96"/>
  <c r="S96"/>
  <c r="M101"/>
  <c r="S106"/>
  <c r="K107"/>
  <c r="S107"/>
  <c r="K108"/>
  <c r="S108"/>
  <c r="M113"/>
  <c r="S118"/>
  <c r="K119"/>
  <c r="S119"/>
  <c r="K120"/>
  <c r="S120"/>
  <c r="M125"/>
  <c r="S130"/>
  <c r="K131"/>
  <c r="S131"/>
  <c r="K132"/>
  <c r="S132"/>
  <c r="M137"/>
  <c r="S142"/>
  <c r="K143"/>
  <c r="S143"/>
  <c r="K144"/>
  <c r="S144"/>
  <c r="M149"/>
  <c r="S154"/>
  <c r="K155"/>
  <c r="S155"/>
  <c r="K156"/>
  <c r="S156"/>
  <c r="K21" i="1"/>
  <c r="K20"/>
  <c r="K19"/>
  <c r="K18"/>
  <c r="K17"/>
  <c r="K33"/>
  <c r="K32"/>
  <c r="K31"/>
  <c r="K30"/>
  <c r="K29"/>
  <c r="K45"/>
  <c r="K44"/>
  <c r="K43"/>
  <c r="K42"/>
  <c r="K41"/>
  <c r="K57"/>
  <c r="K56"/>
  <c r="K55"/>
  <c r="K54"/>
  <c r="K53"/>
  <c r="K69"/>
  <c r="K68"/>
  <c r="K67"/>
  <c r="K66"/>
  <c r="K65"/>
  <c r="K81"/>
  <c r="K80"/>
  <c r="K79"/>
  <c r="K78"/>
  <c r="K77"/>
  <c r="K93"/>
  <c r="K92"/>
  <c r="K91"/>
  <c r="K90"/>
  <c r="K89"/>
  <c r="K105"/>
  <c r="K104"/>
  <c r="K103"/>
  <c r="K102"/>
  <c r="K101"/>
  <c r="K117"/>
  <c r="K116"/>
  <c r="K115"/>
  <c r="K114"/>
  <c r="K113"/>
  <c r="K129"/>
  <c r="K128"/>
  <c r="K127"/>
  <c r="K126"/>
  <c r="K125"/>
  <c r="K141"/>
  <c r="K140"/>
  <c r="K139"/>
  <c r="K138"/>
  <c r="K137"/>
  <c r="K150"/>
  <c r="K151"/>
  <c r="K152"/>
  <c r="K153"/>
  <c r="K149"/>
  <c r="H153"/>
  <c r="H152"/>
  <c r="H151"/>
  <c r="H150"/>
  <c r="H149"/>
  <c r="H141"/>
  <c r="H140"/>
  <c r="H139"/>
  <c r="H138"/>
  <c r="H137"/>
  <c r="H129"/>
  <c r="H128"/>
  <c r="H127"/>
  <c r="H126"/>
  <c r="H125"/>
  <c r="H130" s="1"/>
  <c r="H117"/>
  <c r="H116"/>
  <c r="H115"/>
  <c r="H114"/>
  <c r="H113"/>
  <c r="H105"/>
  <c r="H104"/>
  <c r="H103"/>
  <c r="H102"/>
  <c r="H101"/>
  <c r="H93"/>
  <c r="H92"/>
  <c r="H91"/>
  <c r="H90"/>
  <c r="H89"/>
  <c r="H81"/>
  <c r="H80"/>
  <c r="H79"/>
  <c r="H78"/>
  <c r="H77"/>
  <c r="H69"/>
  <c r="H68"/>
  <c r="H67"/>
  <c r="H66"/>
  <c r="H65"/>
  <c r="H57"/>
  <c r="H56"/>
  <c r="H55"/>
  <c r="H54"/>
  <c r="H53"/>
  <c r="H45"/>
  <c r="H44"/>
  <c r="H43"/>
  <c r="H42"/>
  <c r="H41"/>
  <c r="H33"/>
  <c r="H32"/>
  <c r="H31"/>
  <c r="H30"/>
  <c r="H29"/>
  <c r="H19"/>
  <c r="H20"/>
  <c r="H21"/>
  <c r="H18"/>
  <c r="H17"/>
  <c r="N149" i="7" l="1"/>
  <c r="N137"/>
  <c r="N125"/>
  <c r="N113"/>
  <c r="N101"/>
  <c r="N89"/>
  <c r="N77"/>
  <c r="N65"/>
  <c r="N53"/>
  <c r="N41"/>
  <c r="N29"/>
  <c r="M24"/>
  <c r="N17"/>
  <c r="H142" i="1"/>
  <c r="H143"/>
  <c r="H131"/>
  <c r="J157" l="1"/>
  <c r="I157"/>
  <c r="H157"/>
  <c r="G157"/>
  <c r="J156"/>
  <c r="I156"/>
  <c r="H156"/>
  <c r="G156"/>
  <c r="J155"/>
  <c r="I155"/>
  <c r="H155"/>
  <c r="G155"/>
  <c r="J154"/>
  <c r="I154"/>
  <c r="H154"/>
  <c r="G154"/>
  <c r="J145"/>
  <c r="I145"/>
  <c r="H145"/>
  <c r="G145"/>
  <c r="J144"/>
  <c r="I144"/>
  <c r="H144"/>
  <c r="G144"/>
  <c r="J143"/>
  <c r="I143"/>
  <c r="G143"/>
  <c r="J142"/>
  <c r="I142"/>
  <c r="G142"/>
  <c r="J133"/>
  <c r="I133"/>
  <c r="H133"/>
  <c r="G133"/>
  <c r="J132"/>
  <c r="I132"/>
  <c r="H132"/>
  <c r="G132"/>
  <c r="J131"/>
  <c r="I131"/>
  <c r="G131"/>
  <c r="J130"/>
  <c r="I130"/>
  <c r="G130"/>
  <c r="J121"/>
  <c r="I121"/>
  <c r="H121"/>
  <c r="G121"/>
  <c r="J120"/>
  <c r="I120"/>
  <c r="H120"/>
  <c r="G120"/>
  <c r="J119"/>
  <c r="I119"/>
  <c r="H119"/>
  <c r="G119"/>
  <c r="J118"/>
  <c r="I118"/>
  <c r="H118"/>
  <c r="G118"/>
  <c r="J109"/>
  <c r="I109"/>
  <c r="H109"/>
  <c r="G109"/>
  <c r="J108"/>
  <c r="I108"/>
  <c r="H108"/>
  <c r="G108"/>
  <c r="J107"/>
  <c r="I107"/>
  <c r="H107"/>
  <c r="G107"/>
  <c r="J106"/>
  <c r="I106"/>
  <c r="H106"/>
  <c r="G106"/>
  <c r="J97"/>
  <c r="I97"/>
  <c r="H97"/>
  <c r="G97"/>
  <c r="J96"/>
  <c r="I96"/>
  <c r="H96"/>
  <c r="G96"/>
  <c r="J95"/>
  <c r="I95"/>
  <c r="H95"/>
  <c r="G95"/>
  <c r="J94"/>
  <c r="I94"/>
  <c r="H94"/>
  <c r="G94"/>
  <c r="J85"/>
  <c r="I85"/>
  <c r="H85"/>
  <c r="G85"/>
  <c r="J84"/>
  <c r="I84"/>
  <c r="H84"/>
  <c r="G84"/>
  <c r="J83"/>
  <c r="I83"/>
  <c r="H83"/>
  <c r="G83"/>
  <c r="J82"/>
  <c r="I82"/>
  <c r="H82"/>
  <c r="G82"/>
  <c r="J73"/>
  <c r="I73"/>
  <c r="H73"/>
  <c r="G73"/>
  <c r="J72"/>
  <c r="I72"/>
  <c r="H72"/>
  <c r="G72"/>
  <c r="J71"/>
  <c r="I71"/>
  <c r="H71"/>
  <c r="G71"/>
  <c r="J70"/>
  <c r="I70"/>
  <c r="H70"/>
  <c r="G70"/>
  <c r="J61"/>
  <c r="I61"/>
  <c r="H61"/>
  <c r="G61"/>
  <c r="J60"/>
  <c r="I60"/>
  <c r="H60"/>
  <c r="G60"/>
  <c r="J59"/>
  <c r="I59"/>
  <c r="H59"/>
  <c r="G59"/>
  <c r="J58"/>
  <c r="I58"/>
  <c r="H58"/>
  <c r="G58"/>
  <c r="J49"/>
  <c r="I49"/>
  <c r="H49"/>
  <c r="G49"/>
  <c r="J48"/>
  <c r="I48"/>
  <c r="H48"/>
  <c r="G48"/>
  <c r="J47"/>
  <c r="I47"/>
  <c r="H47"/>
  <c r="G47"/>
  <c r="J46"/>
  <c r="I46"/>
  <c r="H46"/>
  <c r="G46"/>
  <c r="J37"/>
  <c r="I37"/>
  <c r="H37"/>
  <c r="G37"/>
  <c r="J36"/>
  <c r="I36"/>
  <c r="H36"/>
  <c r="G36"/>
  <c r="J35"/>
  <c r="I35"/>
  <c r="H35"/>
  <c r="G35"/>
  <c r="J34"/>
  <c r="I34"/>
  <c r="H34"/>
  <c r="G34"/>
  <c r="D154" l="1"/>
  <c r="F154"/>
  <c r="K154"/>
  <c r="L154"/>
  <c r="M154"/>
  <c r="N154"/>
  <c r="D155"/>
  <c r="F155"/>
  <c r="K155"/>
  <c r="L155"/>
  <c r="M155"/>
  <c r="N155"/>
  <c r="D156"/>
  <c r="F156"/>
  <c r="C15" i="6" s="1"/>
  <c r="F15"/>
  <c r="K156" i="1"/>
  <c r="O15" i="6" s="1"/>
  <c r="L156" i="1"/>
  <c r="M156"/>
  <c r="N156"/>
  <c r="D157"/>
  <c r="F157"/>
  <c r="D15" i="6" s="1"/>
  <c r="G15"/>
  <c r="H15" s="1"/>
  <c r="J15" s="1"/>
  <c r="K15" s="1"/>
  <c r="K157" i="1"/>
  <c r="P15" i="6" s="1"/>
  <c r="Q15" s="1"/>
  <c r="S15" s="1"/>
  <c r="T15" s="1"/>
  <c r="U15" s="1"/>
  <c r="V15" s="1"/>
  <c r="L157" i="1"/>
  <c r="M157"/>
  <c r="N157"/>
  <c r="C157"/>
  <c r="C156"/>
  <c r="C155"/>
  <c r="C154"/>
  <c r="D142"/>
  <c r="F142"/>
  <c r="K142"/>
  <c r="L142"/>
  <c r="M142"/>
  <c r="N142"/>
  <c r="D143"/>
  <c r="F143"/>
  <c r="K143"/>
  <c r="L143"/>
  <c r="M143"/>
  <c r="N143"/>
  <c r="D144"/>
  <c r="F144"/>
  <c r="C14" i="6" s="1"/>
  <c r="F14"/>
  <c r="K144" i="1"/>
  <c r="O14" i="6" s="1"/>
  <c r="L144" i="1"/>
  <c r="M144"/>
  <c r="N144"/>
  <c r="D145"/>
  <c r="F145"/>
  <c r="D14" i="6" s="1"/>
  <c r="G14"/>
  <c r="H14" s="1"/>
  <c r="J14" s="1"/>
  <c r="K14" s="1"/>
  <c r="K145" i="1"/>
  <c r="P14" i="6" s="1"/>
  <c r="Q14" s="1"/>
  <c r="S14" s="1"/>
  <c r="T14" s="1"/>
  <c r="U14" s="1"/>
  <c r="V14" s="1"/>
  <c r="L145" i="1"/>
  <c r="M145"/>
  <c r="N145"/>
  <c r="C145"/>
  <c r="C144"/>
  <c r="C143"/>
  <c r="C142"/>
  <c r="D130"/>
  <c r="F130"/>
  <c r="K130"/>
  <c r="L130"/>
  <c r="M130"/>
  <c r="N130"/>
  <c r="D131"/>
  <c r="F131"/>
  <c r="K131"/>
  <c r="L131"/>
  <c r="M131"/>
  <c r="N131"/>
  <c r="D132"/>
  <c r="F132"/>
  <c r="C13" i="6" s="1"/>
  <c r="F13"/>
  <c r="K132" i="1"/>
  <c r="O13" i="6" s="1"/>
  <c r="L132" i="1"/>
  <c r="M132"/>
  <c r="N132"/>
  <c r="D133"/>
  <c r="F133"/>
  <c r="D13" i="6" s="1"/>
  <c r="G13"/>
  <c r="H13" s="1"/>
  <c r="J13" s="1"/>
  <c r="K13" s="1"/>
  <c r="K133" i="1"/>
  <c r="P13" i="6" s="1"/>
  <c r="Q13" s="1"/>
  <c r="S13" s="1"/>
  <c r="T13" s="1"/>
  <c r="U13" s="1"/>
  <c r="V13" s="1"/>
  <c r="L133" i="1"/>
  <c r="M133"/>
  <c r="N133"/>
  <c r="C133"/>
  <c r="C132"/>
  <c r="C131"/>
  <c r="C130"/>
  <c r="D118"/>
  <c r="F118"/>
  <c r="K118"/>
  <c r="L118"/>
  <c r="M118"/>
  <c r="N118"/>
  <c r="D119"/>
  <c r="F119"/>
  <c r="K119"/>
  <c r="L119"/>
  <c r="M119"/>
  <c r="N119"/>
  <c r="D120"/>
  <c r="F120"/>
  <c r="C12" i="6" s="1"/>
  <c r="F12"/>
  <c r="K120" i="1"/>
  <c r="O12" i="6" s="1"/>
  <c r="L120" i="1"/>
  <c r="M120"/>
  <c r="N120"/>
  <c r="D121"/>
  <c r="F121"/>
  <c r="D12" i="6" s="1"/>
  <c r="G12"/>
  <c r="H12" s="1"/>
  <c r="J12" s="1"/>
  <c r="K12" s="1"/>
  <c r="K121" i="1"/>
  <c r="P12" i="6" s="1"/>
  <c r="Q12" s="1"/>
  <c r="S12" s="1"/>
  <c r="T12" s="1"/>
  <c r="U12" s="1"/>
  <c r="V12" s="1"/>
  <c r="L121" i="1"/>
  <c r="M121"/>
  <c r="N121"/>
  <c r="C121"/>
  <c r="C120"/>
  <c r="C119"/>
  <c r="C118"/>
  <c r="D106"/>
  <c r="F106"/>
  <c r="K106"/>
  <c r="L106"/>
  <c r="M106"/>
  <c r="N106"/>
  <c r="D107"/>
  <c r="F107"/>
  <c r="K107"/>
  <c r="L107"/>
  <c r="M107"/>
  <c r="N107"/>
  <c r="D108"/>
  <c r="F108"/>
  <c r="C11" i="6" s="1"/>
  <c r="F11"/>
  <c r="K108" i="1"/>
  <c r="O11" i="6" s="1"/>
  <c r="L108" i="1"/>
  <c r="M108"/>
  <c r="N108"/>
  <c r="D109"/>
  <c r="F109"/>
  <c r="D11" i="6" s="1"/>
  <c r="G11"/>
  <c r="H11" s="1"/>
  <c r="J11" s="1"/>
  <c r="K11" s="1"/>
  <c r="K109" i="1"/>
  <c r="P11" i="6" s="1"/>
  <c r="Q11" s="1"/>
  <c r="S11" s="1"/>
  <c r="T11" s="1"/>
  <c r="U11" s="1"/>
  <c r="V11" s="1"/>
  <c r="L109" i="1"/>
  <c r="M109"/>
  <c r="N109"/>
  <c r="C109"/>
  <c r="C108"/>
  <c r="C107"/>
  <c r="C106"/>
  <c r="D94"/>
  <c r="F94"/>
  <c r="K94"/>
  <c r="L94"/>
  <c r="M94"/>
  <c r="N94"/>
  <c r="D95"/>
  <c r="F95"/>
  <c r="K95"/>
  <c r="L95"/>
  <c r="M95"/>
  <c r="N95"/>
  <c r="D96"/>
  <c r="F96"/>
  <c r="C10" i="6" s="1"/>
  <c r="F10"/>
  <c r="K96" i="1"/>
  <c r="O10" i="6" s="1"/>
  <c r="L96" i="1"/>
  <c r="M96"/>
  <c r="N96"/>
  <c r="D97"/>
  <c r="F97"/>
  <c r="D10" i="6" s="1"/>
  <c r="G10"/>
  <c r="H10" s="1"/>
  <c r="J10" s="1"/>
  <c r="K10" s="1"/>
  <c r="K97" i="1"/>
  <c r="P10" i="6" s="1"/>
  <c r="Q10" s="1"/>
  <c r="S10" s="1"/>
  <c r="T10" s="1"/>
  <c r="U10" s="1"/>
  <c r="V10" s="1"/>
  <c r="L97" i="1"/>
  <c r="M97"/>
  <c r="N97"/>
  <c r="C97"/>
  <c r="C96"/>
  <c r="C95"/>
  <c r="C94"/>
  <c r="H12"/>
  <c r="F3" i="6" s="1"/>
  <c r="L12" l="1"/>
  <c r="M12" s="1"/>
  <c r="L10"/>
  <c r="M10" s="1"/>
  <c r="L11"/>
  <c r="M11" s="1"/>
  <c r="L13"/>
  <c r="M13" s="1"/>
  <c r="L14"/>
  <c r="M14" s="1"/>
  <c r="L15"/>
  <c r="M15" s="1"/>
  <c r="M10" i="4"/>
  <c r="K10"/>
  <c r="I10"/>
  <c r="G10"/>
  <c r="E10"/>
  <c r="C10"/>
  <c r="L10"/>
  <c r="J10"/>
  <c r="H10"/>
  <c r="F10"/>
  <c r="D10"/>
  <c r="M11"/>
  <c r="K11"/>
  <c r="I11"/>
  <c r="G11"/>
  <c r="E11"/>
  <c r="C11"/>
  <c r="L11"/>
  <c r="J11"/>
  <c r="H11"/>
  <c r="F11"/>
  <c r="D11"/>
  <c r="M12"/>
  <c r="K12"/>
  <c r="I12"/>
  <c r="G12"/>
  <c r="E12"/>
  <c r="C12"/>
  <c r="L12"/>
  <c r="J12"/>
  <c r="H12"/>
  <c r="F12"/>
  <c r="D12"/>
  <c r="M13"/>
  <c r="K13"/>
  <c r="I13"/>
  <c r="G13"/>
  <c r="E13"/>
  <c r="C13"/>
  <c r="L13"/>
  <c r="J13"/>
  <c r="H13"/>
  <c r="F13"/>
  <c r="D13"/>
  <c r="M14"/>
  <c r="K14"/>
  <c r="I14"/>
  <c r="G14"/>
  <c r="E14"/>
  <c r="C14"/>
  <c r="L14"/>
  <c r="J14"/>
  <c r="H14"/>
  <c r="F14"/>
  <c r="D14"/>
  <c r="M15"/>
  <c r="K15"/>
  <c r="I15"/>
  <c r="G15"/>
  <c r="E15"/>
  <c r="C15"/>
  <c r="L15"/>
  <c r="J15"/>
  <c r="H15"/>
  <c r="F15"/>
  <c r="D15"/>
  <c r="D48" i="1"/>
  <c r="F48"/>
  <c r="K48"/>
  <c r="L48"/>
  <c r="M48"/>
  <c r="N48"/>
  <c r="D49"/>
  <c r="F49"/>
  <c r="K49"/>
  <c r="L49"/>
  <c r="M49"/>
  <c r="N49"/>
  <c r="C49"/>
  <c r="C48"/>
  <c r="D46"/>
  <c r="F46"/>
  <c r="K46"/>
  <c r="L46"/>
  <c r="M46"/>
  <c r="N46"/>
  <c r="D47"/>
  <c r="F47"/>
  <c r="K47"/>
  <c r="L47"/>
  <c r="M47"/>
  <c r="N47"/>
  <c r="C47"/>
  <c r="C46"/>
  <c r="D84"/>
  <c r="F84"/>
  <c r="K84"/>
  <c r="L84"/>
  <c r="M84"/>
  <c r="N84"/>
  <c r="D85"/>
  <c r="F85"/>
  <c r="K85"/>
  <c r="L85"/>
  <c r="M85"/>
  <c r="N85"/>
  <c r="C85"/>
  <c r="C84"/>
  <c r="D72"/>
  <c r="F72"/>
  <c r="K72"/>
  <c r="L72"/>
  <c r="M72"/>
  <c r="N72"/>
  <c r="D73"/>
  <c r="F73"/>
  <c r="K73"/>
  <c r="L73"/>
  <c r="M73"/>
  <c r="N73"/>
  <c r="C73"/>
  <c r="C72"/>
  <c r="D60"/>
  <c r="F60"/>
  <c r="K60"/>
  <c r="L60"/>
  <c r="M60"/>
  <c r="N60"/>
  <c r="D61"/>
  <c r="F61"/>
  <c r="K61"/>
  <c r="L61"/>
  <c r="M61"/>
  <c r="N61"/>
  <c r="C61"/>
  <c r="C60"/>
  <c r="D36"/>
  <c r="F36"/>
  <c r="K36"/>
  <c r="L36"/>
  <c r="M36"/>
  <c r="N36"/>
  <c r="D37"/>
  <c r="F37"/>
  <c r="K37"/>
  <c r="L37"/>
  <c r="M37"/>
  <c r="N37"/>
  <c r="C37"/>
  <c r="C36"/>
  <c r="D24"/>
  <c r="F24"/>
  <c r="G24"/>
  <c r="H24"/>
  <c r="I24"/>
  <c r="J24"/>
  <c r="K24"/>
  <c r="L24"/>
  <c r="M24"/>
  <c r="N24"/>
  <c r="D25"/>
  <c r="F25"/>
  <c r="G25"/>
  <c r="H25"/>
  <c r="I25"/>
  <c r="J25"/>
  <c r="K25"/>
  <c r="L25"/>
  <c r="M25"/>
  <c r="N25"/>
  <c r="C25"/>
  <c r="C24"/>
  <c r="D12"/>
  <c r="F12"/>
  <c r="G12"/>
  <c r="I12"/>
  <c r="J12"/>
  <c r="K12"/>
  <c r="L12"/>
  <c r="M12"/>
  <c r="N12"/>
  <c r="D13"/>
  <c r="F13"/>
  <c r="G13"/>
  <c r="H13"/>
  <c r="I13"/>
  <c r="J13"/>
  <c r="K13"/>
  <c r="L13"/>
  <c r="M13"/>
  <c r="N13"/>
  <c r="C13"/>
  <c r="C12"/>
  <c r="D82"/>
  <c r="F82"/>
  <c r="K82"/>
  <c r="L82"/>
  <c r="M82"/>
  <c r="N82"/>
  <c r="D83"/>
  <c r="F83"/>
  <c r="K83"/>
  <c r="L83"/>
  <c r="M83"/>
  <c r="N83"/>
  <c r="C83"/>
  <c r="C82"/>
  <c r="D70"/>
  <c r="F70"/>
  <c r="K70"/>
  <c r="L70"/>
  <c r="M70"/>
  <c r="N70"/>
  <c r="D71"/>
  <c r="F71"/>
  <c r="K71"/>
  <c r="L71"/>
  <c r="M71"/>
  <c r="N71"/>
  <c r="C71"/>
  <c r="C70"/>
  <c r="D58"/>
  <c r="F58"/>
  <c r="K58"/>
  <c r="L58"/>
  <c r="M58"/>
  <c r="N58"/>
  <c r="D59"/>
  <c r="F59"/>
  <c r="K59"/>
  <c r="L59"/>
  <c r="M59"/>
  <c r="N59"/>
  <c r="C59"/>
  <c r="C58"/>
  <c r="D34"/>
  <c r="F34"/>
  <c r="K34"/>
  <c r="L34"/>
  <c r="M34"/>
  <c r="N34"/>
  <c r="D35"/>
  <c r="F35"/>
  <c r="K35"/>
  <c r="L35"/>
  <c r="M35"/>
  <c r="N35"/>
  <c r="C35"/>
  <c r="C34"/>
  <c r="D10"/>
  <c r="F10"/>
  <c r="G10"/>
  <c r="H10"/>
  <c r="I10"/>
  <c r="J10"/>
  <c r="K10"/>
  <c r="L10"/>
  <c r="M10"/>
  <c r="N10"/>
  <c r="D11"/>
  <c r="F11"/>
  <c r="G11"/>
  <c r="H11"/>
  <c r="I11"/>
  <c r="J11"/>
  <c r="K11"/>
  <c r="L11"/>
  <c r="M11"/>
  <c r="N11"/>
  <c r="C11"/>
  <c r="C10"/>
  <c r="D22"/>
  <c r="F22"/>
  <c r="G22"/>
  <c r="H22"/>
  <c r="I22"/>
  <c r="J22"/>
  <c r="K22"/>
  <c r="L22"/>
  <c r="M22"/>
  <c r="N22"/>
  <c r="D23"/>
  <c r="F23"/>
  <c r="G23"/>
  <c r="H23"/>
  <c r="I23"/>
  <c r="J23"/>
  <c r="K23"/>
  <c r="L23"/>
  <c r="M23"/>
  <c r="N23"/>
  <c r="C23"/>
  <c r="C22"/>
  <c r="P3" i="6" l="1"/>
  <c r="Q3" s="1"/>
  <c r="S3" s="1"/>
  <c r="T3" s="1"/>
  <c r="U3" s="1"/>
  <c r="V3" s="1"/>
  <c r="L3" i="4"/>
  <c r="O3" i="6"/>
  <c r="J3" i="4"/>
  <c r="H3"/>
  <c r="C3" i="6"/>
  <c r="E3" i="4"/>
  <c r="C3"/>
  <c r="G3" i="6"/>
  <c r="H3" s="1"/>
  <c r="J3" s="1"/>
  <c r="K3" s="1"/>
  <c r="G3" i="4"/>
  <c r="D3" i="6"/>
  <c r="M3" i="4"/>
  <c r="K3"/>
  <c r="I3"/>
  <c r="F3"/>
  <c r="D3"/>
  <c r="P4" i="6"/>
  <c r="Q4" s="1"/>
  <c r="S4" s="1"/>
  <c r="T4" s="1"/>
  <c r="U4" s="1"/>
  <c r="V4" s="1"/>
  <c r="L4" i="4"/>
  <c r="O4" i="6"/>
  <c r="J4" i="4"/>
  <c r="H4"/>
  <c r="F4"/>
  <c r="D4"/>
  <c r="C4"/>
  <c r="G4" i="6"/>
  <c r="H4" s="1"/>
  <c r="J4" s="1"/>
  <c r="K4" s="1"/>
  <c r="D4"/>
  <c r="M4" i="4"/>
  <c r="K4"/>
  <c r="I4"/>
  <c r="F4" i="6"/>
  <c r="G4" i="4"/>
  <c r="C4" i="6"/>
  <c r="E4" i="4"/>
  <c r="P5" i="6"/>
  <c r="Q5" s="1"/>
  <c r="S5" s="1"/>
  <c r="T5" s="1"/>
  <c r="U5" s="1"/>
  <c r="V5" s="1"/>
  <c r="L5" i="4"/>
  <c r="O5" i="6"/>
  <c r="J5" i="4"/>
  <c r="H5"/>
  <c r="F5"/>
  <c r="D5"/>
  <c r="C5"/>
  <c r="G5" i="6"/>
  <c r="H5" s="1"/>
  <c r="J5" s="1"/>
  <c r="K5" s="1"/>
  <c r="D5"/>
  <c r="M5" i="4"/>
  <c r="K5"/>
  <c r="I5"/>
  <c r="F5" i="6"/>
  <c r="G5" i="4"/>
  <c r="C5" i="6"/>
  <c r="E5" i="4"/>
  <c r="P6" i="6"/>
  <c r="Q6" s="1"/>
  <c r="S6" s="1"/>
  <c r="T6" s="1"/>
  <c r="U6" s="1"/>
  <c r="V6" s="1"/>
  <c r="L6" i="4"/>
  <c r="O6" i="6"/>
  <c r="J6" i="4"/>
  <c r="H6"/>
  <c r="F6"/>
  <c r="D6"/>
  <c r="C6"/>
  <c r="G6" i="6"/>
  <c r="H6" s="1"/>
  <c r="J6" s="1"/>
  <c r="K6" s="1"/>
  <c r="D6"/>
  <c r="M6" i="4"/>
  <c r="K6"/>
  <c r="I6"/>
  <c r="F6" i="6"/>
  <c r="G6" i="4"/>
  <c r="C6" i="6"/>
  <c r="E6" i="4"/>
  <c r="P7" i="6"/>
  <c r="Q7" s="1"/>
  <c r="S7" s="1"/>
  <c r="T7" s="1"/>
  <c r="U7" s="1"/>
  <c r="V7" s="1"/>
  <c r="L7" i="4"/>
  <c r="O7" i="6"/>
  <c r="J7" i="4"/>
  <c r="H7"/>
  <c r="F7"/>
  <c r="D7"/>
  <c r="C7"/>
  <c r="G7" i="6"/>
  <c r="H7" s="1"/>
  <c r="J7" s="1"/>
  <c r="K7" s="1"/>
  <c r="D7"/>
  <c r="M7" i="4"/>
  <c r="K7"/>
  <c r="I7"/>
  <c r="F7" i="6"/>
  <c r="G7" i="4"/>
  <c r="C7" i="6"/>
  <c r="E7" i="4"/>
  <c r="P8" i="6"/>
  <c r="Q8" s="1"/>
  <c r="S8" s="1"/>
  <c r="T8" s="1"/>
  <c r="U8" s="1"/>
  <c r="V8" s="1"/>
  <c r="L8" i="4"/>
  <c r="O8" i="6"/>
  <c r="J8" i="4"/>
  <c r="H8"/>
  <c r="F8"/>
  <c r="D8"/>
  <c r="C8"/>
  <c r="G8" i="6"/>
  <c r="H8" s="1"/>
  <c r="J8" s="1"/>
  <c r="K8" s="1"/>
  <c r="D8"/>
  <c r="M8" i="4"/>
  <c r="K8"/>
  <c r="I8"/>
  <c r="F8" i="6"/>
  <c r="G8" i="4"/>
  <c r="C8" i="6"/>
  <c r="E8" i="4"/>
  <c r="P9" i="6"/>
  <c r="Q9" s="1"/>
  <c r="S9" s="1"/>
  <c r="T9" s="1"/>
  <c r="U9" s="1"/>
  <c r="V9" s="1"/>
  <c r="L9" i="4"/>
  <c r="O9" i="6"/>
  <c r="J9" i="4"/>
  <c r="H9"/>
  <c r="F9"/>
  <c r="D9"/>
  <c r="C9"/>
  <c r="G9" i="6"/>
  <c r="H9" s="1"/>
  <c r="J9" s="1"/>
  <c r="K9" s="1"/>
  <c r="D9"/>
  <c r="M9" i="4"/>
  <c r="K9"/>
  <c r="I9"/>
  <c r="F9" i="6"/>
  <c r="G9" i="4"/>
  <c r="C9" i="6"/>
  <c r="E9" i="4"/>
  <c r="L8" i="6" l="1"/>
  <c r="M8" s="1"/>
  <c r="L6"/>
  <c r="M6" s="1"/>
  <c r="L4"/>
  <c r="M4" s="1"/>
  <c r="L3"/>
  <c r="M3" s="1"/>
  <c r="L9"/>
  <c r="M9" s="1"/>
  <c r="L7"/>
  <c r="M7" s="1"/>
  <c r="L5"/>
  <c r="M5" s="1"/>
</calcChain>
</file>

<file path=xl/sharedStrings.xml><?xml version="1.0" encoding="utf-8"?>
<sst xmlns="http://schemas.openxmlformats.org/spreadsheetml/2006/main" count="1231" uniqueCount="234">
  <si>
    <t>CP ID</t>
  </si>
  <si>
    <t>(mm)</t>
  </si>
  <si>
    <t>Width</t>
  </si>
  <si>
    <t>Thickness</t>
  </si>
  <si>
    <t>Modulus (Automatic Young's)</t>
  </si>
  <si>
    <t>(MPa)</t>
  </si>
  <si>
    <t>CP-FDM-XY1_02</t>
  </si>
  <si>
    <t>CP-FDM_XY1_03</t>
  </si>
  <si>
    <t>CP-FDM_XY1_04</t>
  </si>
  <si>
    <t>CP-FDM_XY1_05</t>
  </si>
  <si>
    <t>Load at Fy ( 0.2 %) - LE</t>
  </si>
  <si>
    <t>(kN)</t>
  </si>
  <si>
    <t>Tensao em Fy ( 0.2 %) - LE</t>
  </si>
  <si>
    <t>Deformacao em  Fy ( 0.2 %) - LE</t>
  </si>
  <si>
    <t>(%)</t>
  </si>
  <si>
    <t>Forca Max</t>
  </si>
  <si>
    <t>Tensao na Forca Max - LR</t>
  </si>
  <si>
    <t>Deformacao na Forca Max - LR</t>
  </si>
  <si>
    <t>Forca na Forca na Quebra - LQ</t>
  </si>
  <si>
    <t>Deformacao na Forca na Quebra - LQ</t>
  </si>
  <si>
    <t>CP-FDM_XY1_01</t>
  </si>
  <si>
    <t>CP-PP_02</t>
  </si>
  <si>
    <t>CP-PP_03</t>
  </si>
  <si>
    <t>CP-PP_04</t>
  </si>
  <si>
    <t>CP-PP_05</t>
  </si>
  <si>
    <t>CP-PP_06</t>
  </si>
  <si>
    <t>Maximum</t>
  </si>
  <si>
    <t>Minimum</t>
  </si>
  <si>
    <t>PP</t>
  </si>
  <si>
    <t>CP-PP_01</t>
  </si>
  <si>
    <t>CP-FDM_XZ3_01</t>
  </si>
  <si>
    <t>CP-FDM_XZ3_02</t>
  </si>
  <si>
    <t>CP-FDM_XZ3_03</t>
  </si>
  <si>
    <t>CP-FDM_XZ3_04</t>
  </si>
  <si>
    <t>CP-FDM_XZ3_05</t>
  </si>
  <si>
    <t>FDM_XZ</t>
  </si>
  <si>
    <t>CP-FDM_YX2_02</t>
  </si>
  <si>
    <t>CP-FDM_YX2_03</t>
  </si>
  <si>
    <t>CP-FDM_YX2_04</t>
  </si>
  <si>
    <t>CP-FDM_YX2_05</t>
  </si>
  <si>
    <t>CP-FDM_YX2_01</t>
  </si>
  <si>
    <t>FDM_YX</t>
  </si>
  <si>
    <t>50mm/min</t>
  </si>
  <si>
    <t>25mm/mim</t>
  </si>
  <si>
    <t>Taxa</t>
  </si>
  <si>
    <t>5mm/min</t>
  </si>
  <si>
    <t>CP-FDM_YZ5_01</t>
  </si>
  <si>
    <t>CP-FDM_YZ5_02</t>
  </si>
  <si>
    <t>CP-FDM_YZ5_03</t>
  </si>
  <si>
    <t>CP-FDM_YZ5_04</t>
  </si>
  <si>
    <t>CP-FDM_YZ5_05</t>
  </si>
  <si>
    <t>Load at Fy ( 0,2 %) - LE</t>
  </si>
  <si>
    <t>Tensao em Fy ( 0,2 %) - LE</t>
  </si>
  <si>
    <t>Deformacao em  Fy ( 0,2 %) - LE</t>
  </si>
  <si>
    <t>CP-FDM_ZX6_01</t>
  </si>
  <si>
    <t>CP-FDM_ZX6_02</t>
  </si>
  <si>
    <t>CP-FDM_ZX6_03</t>
  </si>
  <si>
    <t>CP-FDM_ZX6_04</t>
  </si>
  <si>
    <t>CP-FDM_ZX6_05</t>
  </si>
  <si>
    <t>CP-FDM_ZY4_01</t>
  </si>
  <si>
    <t>CP-FDM_ZY4_02</t>
  </si>
  <si>
    <t>CP-FDM_ZY4_03</t>
  </si>
  <si>
    <t>CP-FDM_ZY4_05</t>
  </si>
  <si>
    <t>FDM_YZ</t>
  </si>
  <si>
    <t>FDM_XY</t>
  </si>
  <si>
    <t>FDM_ZX</t>
  </si>
  <si>
    <t>FDM_ZY</t>
  </si>
  <si>
    <t>Média</t>
  </si>
  <si>
    <t>Desvio Padrão</t>
  </si>
  <si>
    <t>Largura</t>
  </si>
  <si>
    <t>Espessura</t>
  </si>
  <si>
    <t>Módulo de Elasticidade (automático)</t>
  </si>
  <si>
    <t>Carga de Escoamento ( 0.2 %) - LE</t>
  </si>
  <si>
    <t>Tensão de escoamento ( 0.2 %) - LE</t>
  </si>
  <si>
    <t>Deformacao de escoamento ( 0.2 %) - LE</t>
  </si>
  <si>
    <t>Média ± Desvio Padrão</t>
  </si>
  <si>
    <t>CP-SLS_XY1_01</t>
  </si>
  <si>
    <t>CP-SLS_XY1_02</t>
  </si>
  <si>
    <t>CP-SLS_XY1_03</t>
  </si>
  <si>
    <t>CP-SLS_XY1_04</t>
  </si>
  <si>
    <t>CP-SLS_XY1_05</t>
  </si>
  <si>
    <t>CP-SLS_XZ2_01</t>
  </si>
  <si>
    <t>CP-SLS_XZ2_02</t>
  </si>
  <si>
    <t>CP-SLS_XZ2_03</t>
  </si>
  <si>
    <t>CP-SLS_XZ2_04</t>
  </si>
  <si>
    <t>CP-SLS_XZ2_05</t>
  </si>
  <si>
    <t>CP-SLS_YX5_01</t>
  </si>
  <si>
    <t>CP-SLS_YX5_02</t>
  </si>
  <si>
    <t>CP-SLS_YX5_03</t>
  </si>
  <si>
    <t>CP-SLS_YX5_04</t>
  </si>
  <si>
    <t>CP-SLS_YX5_05</t>
  </si>
  <si>
    <t>CP-SLS_YZ4_01</t>
  </si>
  <si>
    <t>CP-SLS_YZ4_02</t>
  </si>
  <si>
    <t>CP-SLS_YZ4_03</t>
  </si>
  <si>
    <t>CP-SLS_YZ4_04</t>
  </si>
  <si>
    <t>CP-SLS_YZ4_05</t>
  </si>
  <si>
    <t>CP-SLS_ZX3_01</t>
  </si>
  <si>
    <t>CP-SLS_ZX3_02</t>
  </si>
  <si>
    <t>CP-SLS_ZX3_03</t>
  </si>
  <si>
    <t>CP-SLS_ZX3_04</t>
  </si>
  <si>
    <t>CP-SLS_ZX3_05</t>
  </si>
  <si>
    <t>CP-SLS_ZY6_01</t>
  </si>
  <si>
    <t>CP-SLS_ZY6_02</t>
  </si>
  <si>
    <t>CP-SLS_ZY6_03</t>
  </si>
  <si>
    <t>CP-SLS_ZY6_04</t>
  </si>
  <si>
    <t>CP-SLS_ZY6_05</t>
  </si>
  <si>
    <t>SLS_XY</t>
  </si>
  <si>
    <t>SLS_XZ</t>
  </si>
  <si>
    <t>SLS_YX</t>
  </si>
  <si>
    <t>SLS_YZ</t>
  </si>
  <si>
    <t>SLS_ZX</t>
  </si>
  <si>
    <t>SLS_ZY</t>
  </si>
  <si>
    <t>Material</t>
  </si>
  <si>
    <t>DP</t>
  </si>
  <si>
    <t>Valor</t>
  </si>
  <si>
    <t>Incerteza área S0</t>
  </si>
  <si>
    <t>Área S0</t>
  </si>
  <si>
    <t>Incerteza da Força</t>
  </si>
  <si>
    <t>Incerteza da tensão</t>
  </si>
  <si>
    <t>Coeficiente de sensibilidade W</t>
  </si>
  <si>
    <t>veff</t>
  </si>
  <si>
    <t>veff área</t>
  </si>
  <si>
    <t>Veff da tensão</t>
  </si>
  <si>
    <t>Incerteza da Força (kN)</t>
  </si>
  <si>
    <t>TipoA, Tipo B e Combinada</t>
  </si>
  <si>
    <t>Tensão de escoamento</t>
  </si>
  <si>
    <t>Tensão de ruptura</t>
  </si>
  <si>
    <t>Incerteza Tipo A</t>
  </si>
  <si>
    <t>Incerteza Tipo B</t>
  </si>
  <si>
    <t>Incerteza Combinada</t>
  </si>
  <si>
    <t>k</t>
  </si>
  <si>
    <t>Incerteza expandida</t>
  </si>
  <si>
    <t>incerteza Tipo B</t>
  </si>
  <si>
    <t>Tensão de escoamento [Mpa]</t>
  </si>
  <si>
    <t>Módulo de Elasticidade (±Desvio padrão) [Mpa]</t>
  </si>
  <si>
    <t>Tensão de escoamento (±Incerteza expandida) [Mpa]</t>
  </si>
  <si>
    <t>Processo de fabricação</t>
  </si>
  <si>
    <t>13 ± 0,88</t>
  </si>
  <si>
    <t>23 ± 3,8</t>
  </si>
  <si>
    <t>27,19 ± 0,86</t>
  </si>
  <si>
    <t>22,5 ± 1,1</t>
  </si>
  <si>
    <t>26,99 ± 0,92</t>
  </si>
  <si>
    <t>20,5 ± 5,6</t>
  </si>
  <si>
    <t>19,8 ± 2,8</t>
  </si>
  <si>
    <t>18,33 ± 0,44</t>
  </si>
  <si>
    <t>18,86 ± 0,44</t>
  </si>
  <si>
    <t>18,76 ± 0,54</t>
  </si>
  <si>
    <t>18,55 ± 0,57</t>
  </si>
  <si>
    <t>20,12 ± 0,66</t>
  </si>
  <si>
    <t>20,48 ± 0,46</t>
  </si>
  <si>
    <t>23,8 ± 3,1</t>
  </si>
  <si>
    <t>41,9 ± 8,7</t>
  </si>
  <si>
    <t>44,54 ± 0,51</t>
  </si>
  <si>
    <t>45,21 ± 0,47</t>
  </si>
  <si>
    <t>44,74 ± 0,62</t>
  </si>
  <si>
    <t>32,1 ± 3,5</t>
  </si>
  <si>
    <t>30,7 ± 2,9</t>
  </si>
  <si>
    <t>39,36 ± 0,79</t>
  </si>
  <si>
    <t>40,23 ± 0,67</t>
  </si>
  <si>
    <t>39,7 ± 1,1</t>
  </si>
  <si>
    <t>40,1 ± 1,1</t>
  </si>
  <si>
    <t>42,4 ± 0,66</t>
  </si>
  <si>
    <t>42,49 ± 0,9</t>
  </si>
  <si>
    <t xml:space="preserve">Tensão Máxima (±Incerteza expandida)[Mpa] </t>
  </si>
  <si>
    <t>1446 ± 77</t>
  </si>
  <si>
    <t>1433 ± 28</t>
  </si>
  <si>
    <t>1315 ± 42</t>
  </si>
  <si>
    <t>1460 ± 110</t>
  </si>
  <si>
    <t>1295 ± 86</t>
  </si>
  <si>
    <t>1119 ± 43</t>
  </si>
  <si>
    <t>1114 ± 78</t>
  </si>
  <si>
    <t>1377 ± 23</t>
  </si>
  <si>
    <t>1397 ± 46</t>
  </si>
  <si>
    <t>1391 ± 39</t>
  </si>
  <si>
    <t>1384 ± 39</t>
  </si>
  <si>
    <t>1557 ± 21</t>
  </si>
  <si>
    <t>1537 ± 22</t>
  </si>
  <si>
    <t>Processo</t>
  </si>
  <si>
    <t>Tensão Máxima [Mpa]</t>
  </si>
  <si>
    <t>Erro normalizado</t>
  </si>
  <si>
    <t>FDM</t>
  </si>
  <si>
    <t>SLS</t>
  </si>
  <si>
    <t>XY e YX</t>
  </si>
  <si>
    <t>XZ e YZ</t>
  </si>
  <si>
    <t>ZX e ZY</t>
  </si>
  <si>
    <t>Deitados</t>
  </si>
  <si>
    <t>XY-XZ</t>
  </si>
  <si>
    <t>YX-YZ</t>
  </si>
  <si>
    <t>XY-YZ</t>
  </si>
  <si>
    <t>XZ-YX</t>
  </si>
  <si>
    <t>XY-YX</t>
  </si>
  <si>
    <t>XZ-YZ</t>
  </si>
  <si>
    <t>Em Pé</t>
  </si>
  <si>
    <t>ZX-ZY</t>
  </si>
  <si>
    <t>Entre materiais</t>
  </si>
  <si>
    <t>XY</t>
  </si>
  <si>
    <t>XZ</t>
  </si>
  <si>
    <t>YX</t>
  </si>
  <si>
    <t>YZ</t>
  </si>
  <si>
    <t>ZX</t>
  </si>
  <si>
    <t>ZY</t>
  </si>
  <si>
    <t>Deitado X Em pé</t>
  </si>
  <si>
    <t>Valor mínimo</t>
  </si>
  <si>
    <t xml:space="preserve">Comparação Deitado X Em pé </t>
  </si>
  <si>
    <t>Deitado X Em pé (Valor mínimo)</t>
  </si>
  <si>
    <t>Em Pé (ZX-ZY)</t>
  </si>
  <si>
    <t>Largura e Incerteza Expandida (mm)</t>
  </si>
  <si>
    <t>5,969 ± 0,024</t>
  </si>
  <si>
    <t>6,187 ± 0,029</t>
  </si>
  <si>
    <t>5,932 ± 0,027</t>
  </si>
  <si>
    <t>6,125 ± 0,028</t>
  </si>
  <si>
    <t>6,155 ± 0,04</t>
  </si>
  <si>
    <t>6,147 ± 0,071</t>
  </si>
  <si>
    <t>6,335 ± 0,099</t>
  </si>
  <si>
    <t>6,056 ± 0,018</t>
  </si>
  <si>
    <t>6,22 ± 0,14</t>
  </si>
  <si>
    <t>6,318 ± 0,051</t>
  </si>
  <si>
    <t>5,975 ± 0,017</t>
  </si>
  <si>
    <t>5,901 ± 0,024</t>
  </si>
  <si>
    <t>Espessura e Incerteza Expandida (mm)</t>
  </si>
  <si>
    <t>3,061 ± 0,027</t>
  </si>
  <si>
    <t>3,359 ± 0,019</t>
  </si>
  <si>
    <t>3,334 ± 0,033</t>
  </si>
  <si>
    <t>3,333 ± 0,019</t>
  </si>
  <si>
    <t>3,307 ± 0,028</t>
  </si>
  <si>
    <t>3,334 ± 0,061</t>
  </si>
  <si>
    <t>3,373 ± 0,05</t>
  </si>
  <si>
    <t>3,415 ± 0,036</t>
  </si>
  <si>
    <t>3,34 ± 0,047</t>
  </si>
  <si>
    <t>3,349 ± 0,036</t>
  </si>
  <si>
    <t>3,477 ± 0,083</t>
  </si>
  <si>
    <t>3,263 ± 0,016</t>
  </si>
  <si>
    <t>3,132 ± 0,018</t>
  </si>
  <si>
    <t>7,095± 0,203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</si>
</sst>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3" fontId="2" fillId="2" borderId="1" xfId="0" applyNumberFormat="1" applyFont="1" applyFill="1" applyBorder="1" applyAlignment="1">
      <alignment horizontal="center" vertical="top" wrapText="1"/>
    </xf>
    <xf numFmtId="3" fontId="2" fillId="2" borderId="4" xfId="0" applyNumberFormat="1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vertical="top" wrapText="1"/>
    </xf>
    <xf numFmtId="3" fontId="1" fillId="2" borderId="0" xfId="0" applyNumberFormat="1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3" xfId="0" applyNumberFormat="1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right" vertical="top" wrapText="1"/>
    </xf>
    <xf numFmtId="0" fontId="1" fillId="2" borderId="9" xfId="0" applyFont="1" applyFill="1" applyBorder="1" applyAlignment="1">
      <alignment horizontal="right" vertical="top" wrapText="1"/>
    </xf>
    <xf numFmtId="0" fontId="0" fillId="0" borderId="1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10" xfId="0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top" wrapText="1"/>
    </xf>
    <xf numFmtId="2" fontId="1" fillId="2" borderId="6" xfId="0" applyNumberFormat="1" applyFont="1" applyFill="1" applyBorder="1" applyAlignment="1">
      <alignment horizontal="center" vertical="top" wrapText="1"/>
    </xf>
    <xf numFmtId="2" fontId="1" fillId="2" borderId="3" xfId="0" applyNumberFormat="1" applyFont="1" applyFill="1" applyBorder="1" applyAlignment="1">
      <alignment horizontal="center" vertical="top" wrapText="1"/>
    </xf>
    <xf numFmtId="164" fontId="1" fillId="2" borderId="4" xfId="0" applyNumberFormat="1" applyFont="1" applyFill="1" applyBorder="1" applyAlignment="1">
      <alignment horizontal="center" vertical="top" wrapText="1"/>
    </xf>
    <xf numFmtId="164" fontId="1" fillId="2" borderId="6" xfId="0" applyNumberFormat="1" applyFont="1" applyFill="1" applyBorder="1" applyAlignment="1">
      <alignment horizontal="center" vertical="top" wrapText="1"/>
    </xf>
    <xf numFmtId="2" fontId="1" fillId="2" borderId="1" xfId="0" applyNumberFormat="1" applyFont="1" applyFill="1" applyBorder="1" applyAlignment="1">
      <alignment horizontal="center" vertical="top" wrapText="1"/>
    </xf>
    <xf numFmtId="1" fontId="2" fillId="2" borderId="4" xfId="0" applyNumberFormat="1" applyFont="1" applyFill="1" applyBorder="1" applyAlignment="1">
      <alignment horizontal="center" vertical="top" wrapText="1"/>
    </xf>
    <xf numFmtId="1" fontId="1" fillId="2" borderId="4" xfId="0" applyNumberFormat="1" applyFont="1" applyFill="1" applyBorder="1" applyAlignment="1">
      <alignment horizontal="center" vertical="top" wrapText="1"/>
    </xf>
    <xf numFmtId="1" fontId="1" fillId="2" borderId="6" xfId="0" applyNumberFormat="1" applyFont="1" applyFill="1" applyBorder="1" applyAlignment="1">
      <alignment horizontal="center" vertical="top" wrapText="1"/>
    </xf>
    <xf numFmtId="1" fontId="1" fillId="2" borderId="3" xfId="0" applyNumberFormat="1" applyFont="1" applyFill="1" applyBorder="1" applyAlignment="1">
      <alignment horizontal="center"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164" fontId="2" fillId="2" borderId="4" xfId="0" applyNumberFormat="1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right" vertical="top" wrapText="1"/>
    </xf>
    <xf numFmtId="0" fontId="1" fillId="3" borderId="9" xfId="0" applyFont="1" applyFill="1" applyBorder="1" applyAlignment="1">
      <alignment horizontal="right" vertical="top" wrapText="1"/>
    </xf>
    <xf numFmtId="2" fontId="1" fillId="3" borderId="3" xfId="0" applyNumberFormat="1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1" fontId="1" fillId="3" borderId="3" xfId="0" applyNumberFormat="1" applyFont="1" applyFill="1" applyBorder="1" applyAlignment="1">
      <alignment horizontal="center" vertical="top" wrapText="1"/>
    </xf>
    <xf numFmtId="164" fontId="1" fillId="3" borderId="3" xfId="0" applyNumberFormat="1" applyFont="1" applyFill="1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1" fillId="2" borderId="11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2" fontId="0" fillId="0" borderId="10" xfId="0" applyNumberFormat="1" applyBorder="1" applyAlignment="1">
      <alignment horizontal="center"/>
    </xf>
    <xf numFmtId="0" fontId="1" fillId="0" borderId="0" xfId="0" applyFont="1"/>
    <xf numFmtId="0" fontId="0" fillId="0" borderId="10" xfId="0" applyBorder="1"/>
    <xf numFmtId="164" fontId="0" fillId="0" borderId="10" xfId="0" applyNumberFormat="1" applyBorder="1"/>
    <xf numFmtId="2" fontId="0" fillId="0" borderId="10" xfId="0" applyNumberFormat="1" applyBorder="1"/>
    <xf numFmtId="1" fontId="0" fillId="0" borderId="10" xfId="0" applyNumberFormat="1" applyBorder="1"/>
    <xf numFmtId="165" fontId="0" fillId="0" borderId="10" xfId="0" applyNumberFormat="1" applyBorder="1"/>
    <xf numFmtId="0" fontId="0" fillId="0" borderId="0" xfId="0" applyFill="1" applyBorder="1" applyAlignment="1">
      <alignment horizontal="center"/>
    </xf>
    <xf numFmtId="0" fontId="1" fillId="2" borderId="10" xfId="0" applyFont="1" applyFill="1" applyBorder="1" applyAlignment="1">
      <alignment horizontal="center" vertical="top"/>
    </xf>
    <xf numFmtId="164" fontId="1" fillId="3" borderId="6" xfId="0" applyNumberFormat="1" applyFont="1" applyFill="1" applyBorder="1" applyAlignment="1">
      <alignment horizontal="center" vertical="top" wrapText="1"/>
    </xf>
    <xf numFmtId="164" fontId="3" fillId="2" borderId="4" xfId="0" applyNumberFormat="1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1" fillId="3" borderId="13" xfId="0" applyNumberFormat="1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164" fontId="2" fillId="2" borderId="15" xfId="0" applyNumberFormat="1" applyFont="1" applyFill="1" applyBorder="1" applyAlignment="1">
      <alignment horizontal="center" vertical="top" wrapText="1"/>
    </xf>
    <xf numFmtId="164" fontId="1" fillId="2" borderId="15" xfId="0" applyNumberFormat="1" applyFont="1" applyFill="1" applyBorder="1" applyAlignment="1">
      <alignment horizontal="center" vertical="top" wrapText="1"/>
    </xf>
    <xf numFmtId="164" fontId="1" fillId="2" borderId="8" xfId="0" applyNumberFormat="1" applyFont="1" applyFill="1" applyBorder="1" applyAlignment="1">
      <alignment horizontal="center" vertical="top" wrapText="1"/>
    </xf>
    <xf numFmtId="164" fontId="1" fillId="3" borderId="8" xfId="0" applyNumberFormat="1" applyFont="1" applyFill="1" applyBorder="1" applyAlignment="1">
      <alignment horizontal="center" vertical="top" wrapText="1"/>
    </xf>
    <xf numFmtId="164" fontId="1" fillId="3" borderId="9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22" xfId="0" applyBorder="1" applyAlignment="1">
      <alignment horizontal="center" vertical="top" wrapText="1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Fill="1" applyBorder="1"/>
    <xf numFmtId="2" fontId="0" fillId="0" borderId="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2" borderId="16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'Médias e incertezas'!$F$2</c:f>
              <c:strCache>
                <c:ptCount val="1"/>
                <c:pt idx="0">
                  <c:v>Tensão de escoamento [Mpa]</c:v>
                </c:pt>
              </c:strCache>
            </c:strRef>
          </c:tx>
          <c:errBars>
            <c:errBarType val="both"/>
            <c:errValType val="cust"/>
            <c:plus>
              <c:numRef>
                <c:f>'Médias e incertezas'!$M$3:$M$15</c:f>
                <c:numCache>
                  <c:formatCode>General</c:formatCode>
                  <c:ptCount val="13"/>
                  <c:pt idx="0">
                    <c:v>0.87798903303638676</c:v>
                  </c:pt>
                  <c:pt idx="1">
                    <c:v>3.8211658788212439</c:v>
                  </c:pt>
                  <c:pt idx="2">
                    <c:v>0.86059583928838457</c:v>
                  </c:pt>
                  <c:pt idx="3">
                    <c:v>1.0678613067525098</c:v>
                  </c:pt>
                  <c:pt idx="4">
                    <c:v>0.91968497151939932</c:v>
                  </c:pt>
                  <c:pt idx="5">
                    <c:v>5.5997067460758885</c:v>
                  </c:pt>
                  <c:pt idx="6">
                    <c:v>2.7980359432344826</c:v>
                  </c:pt>
                  <c:pt idx="7">
                    <c:v>0.43637815463092711</c:v>
                  </c:pt>
                  <c:pt idx="8">
                    <c:v>0.44246516108066891</c:v>
                  </c:pt>
                  <c:pt idx="9">
                    <c:v>0.54111209712227848</c:v>
                  </c:pt>
                  <c:pt idx="10">
                    <c:v>0.57488097947646399</c:v>
                  </c:pt>
                  <c:pt idx="11">
                    <c:v>0.65546540340304937</c:v>
                  </c:pt>
                  <c:pt idx="12">
                    <c:v>0.45705343951649491</c:v>
                  </c:pt>
                </c:numCache>
              </c:numRef>
            </c:plus>
            <c:minus>
              <c:numRef>
                <c:f>'Médias e incertezas'!$M$3:$M$15</c:f>
                <c:numCache>
                  <c:formatCode>General</c:formatCode>
                  <c:ptCount val="13"/>
                  <c:pt idx="0">
                    <c:v>0.87798903303638676</c:v>
                  </c:pt>
                  <c:pt idx="1">
                    <c:v>3.8211658788212439</c:v>
                  </c:pt>
                  <c:pt idx="2">
                    <c:v>0.86059583928838457</c:v>
                  </c:pt>
                  <c:pt idx="3">
                    <c:v>1.0678613067525098</c:v>
                  </c:pt>
                  <c:pt idx="4">
                    <c:v>0.91968497151939932</c:v>
                  </c:pt>
                  <c:pt idx="5">
                    <c:v>5.5997067460758885</c:v>
                  </c:pt>
                  <c:pt idx="6">
                    <c:v>2.7980359432344826</c:v>
                  </c:pt>
                  <c:pt idx="7">
                    <c:v>0.43637815463092711</c:v>
                  </c:pt>
                  <c:pt idx="8">
                    <c:v>0.44246516108066891</c:v>
                  </c:pt>
                  <c:pt idx="9">
                    <c:v>0.54111209712227848</c:v>
                  </c:pt>
                  <c:pt idx="10">
                    <c:v>0.57488097947646399</c:v>
                  </c:pt>
                  <c:pt idx="11">
                    <c:v>0.65546540340304937</c:v>
                  </c:pt>
                  <c:pt idx="12">
                    <c:v>0.45705343951649491</c:v>
                  </c:pt>
                </c:numCache>
              </c:numRef>
            </c:minus>
          </c:errBars>
          <c:cat>
            <c:strRef>
              <c:f>'Médias e incertezas'!$B$3:$B$15</c:f>
              <c:strCache>
                <c:ptCount val="13"/>
                <c:pt idx="0">
                  <c:v>PP</c:v>
                </c:pt>
                <c:pt idx="1">
                  <c:v>FDM_XY</c:v>
                </c:pt>
                <c:pt idx="2">
                  <c:v>FDM_XZ</c:v>
                </c:pt>
                <c:pt idx="3">
                  <c:v>FDM_YX</c:v>
                </c:pt>
                <c:pt idx="4">
                  <c:v>FDM_YZ</c:v>
                </c:pt>
                <c:pt idx="5">
                  <c:v>FDM_ZX</c:v>
                </c:pt>
                <c:pt idx="6">
                  <c:v>FDM_ZY</c:v>
                </c:pt>
                <c:pt idx="7">
                  <c:v>SLS_XY</c:v>
                </c:pt>
                <c:pt idx="8">
                  <c:v>SLS_XZ</c:v>
                </c:pt>
                <c:pt idx="9">
                  <c:v>SLS_YX</c:v>
                </c:pt>
                <c:pt idx="10">
                  <c:v>SLS_YZ</c:v>
                </c:pt>
                <c:pt idx="11">
                  <c:v>SLS_ZX</c:v>
                </c:pt>
                <c:pt idx="12">
                  <c:v>SLS_ZY</c:v>
                </c:pt>
              </c:strCache>
            </c:strRef>
          </c:cat>
          <c:val>
            <c:numRef>
              <c:f>'Médias e incertezas'!$F$3:$F$15</c:f>
              <c:numCache>
                <c:formatCode>0.00</c:formatCode>
                <c:ptCount val="13"/>
                <c:pt idx="0">
                  <c:v>13</c:v>
                </c:pt>
                <c:pt idx="1">
                  <c:v>23.011323755768412</c:v>
                </c:pt>
                <c:pt idx="2">
                  <c:v>27.185345421564733</c:v>
                </c:pt>
                <c:pt idx="3">
                  <c:v>22.469190737766318</c:v>
                </c:pt>
                <c:pt idx="4">
                  <c:v>26.989221576187937</c:v>
                </c:pt>
                <c:pt idx="5">
                  <c:v>20.508213580429462</c:v>
                </c:pt>
                <c:pt idx="6">
                  <c:v>19.814308213111534</c:v>
                </c:pt>
                <c:pt idx="7">
                  <c:v>18.326122186159779</c:v>
                </c:pt>
                <c:pt idx="8">
                  <c:v>18.861540170462465</c:v>
                </c:pt>
                <c:pt idx="9">
                  <c:v>18.758148494530889</c:v>
                </c:pt>
                <c:pt idx="10">
                  <c:v>18.546735917258854</c:v>
                </c:pt>
                <c:pt idx="11">
                  <c:v>20.124431766397844</c:v>
                </c:pt>
                <c:pt idx="12">
                  <c:v>20.484973522490577</c:v>
                </c:pt>
              </c:numCache>
            </c:numRef>
          </c:val>
        </c:ser>
        <c:axId val="105997056"/>
        <c:axId val="105998592"/>
      </c:barChart>
      <c:catAx>
        <c:axId val="105997056"/>
        <c:scaling>
          <c:orientation val="minMax"/>
        </c:scaling>
        <c:axPos val="b"/>
        <c:tickLblPos val="nextTo"/>
        <c:crossAx val="105998592"/>
        <c:crosses val="autoZero"/>
        <c:auto val="1"/>
        <c:lblAlgn val="ctr"/>
        <c:lblOffset val="100"/>
      </c:catAx>
      <c:valAx>
        <c:axId val="105998592"/>
        <c:scaling>
          <c:orientation val="minMax"/>
        </c:scaling>
        <c:axPos val="l"/>
        <c:majorGridlines/>
        <c:numFmt formatCode="0" sourceLinked="0"/>
        <c:tickLblPos val="nextTo"/>
        <c:crossAx val="105997056"/>
        <c:crosses val="autoZero"/>
        <c:crossBetween val="between"/>
      </c:valAx>
    </c:plotArea>
    <c:legend>
      <c:legendPos val="b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Tensão Máxima [Mpa]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'Médias e incertezas'!$O$2</c:f>
              <c:strCache>
                <c:ptCount val="1"/>
                <c:pt idx="0">
                  <c:v>Tensão Máxima [Mpa]</c:v>
                </c:pt>
              </c:strCache>
            </c:strRef>
          </c:tx>
          <c:errBars>
            <c:errBarType val="both"/>
            <c:errValType val="cust"/>
            <c:plus>
              <c:numRef>
                <c:f>'Médias e incertezas'!$V$3:$V$15</c:f>
                <c:numCache>
                  <c:formatCode>General</c:formatCode>
                  <c:ptCount val="13"/>
                  <c:pt idx="0">
                    <c:v>3.0917184222433596</c:v>
                  </c:pt>
                  <c:pt idx="1">
                    <c:v>8.6889857380084408</c:v>
                  </c:pt>
                  <c:pt idx="2">
                    <c:v>0.51234383243642934</c:v>
                  </c:pt>
                  <c:pt idx="3">
                    <c:v>0.46539704434135354</c:v>
                  </c:pt>
                  <c:pt idx="4">
                    <c:v>0.61803135743718607</c:v>
                  </c:pt>
                  <c:pt idx="5">
                    <c:v>3.4927165422963822</c:v>
                  </c:pt>
                  <c:pt idx="6">
                    <c:v>2.8582465073852799</c:v>
                  </c:pt>
                  <c:pt idx="7">
                    <c:v>0.79406460843250148</c:v>
                  </c:pt>
                  <c:pt idx="8">
                    <c:v>0.66752418628964427</c:v>
                  </c:pt>
                  <c:pt idx="9">
                    <c:v>1.0649652763518285</c:v>
                  </c:pt>
                  <c:pt idx="10">
                    <c:v>1.1039876430862929</c:v>
                  </c:pt>
                  <c:pt idx="11">
                    <c:v>0.65596738143736977</c:v>
                  </c:pt>
                  <c:pt idx="12">
                    <c:v>0.89667470626964496</c:v>
                  </c:pt>
                </c:numCache>
              </c:numRef>
            </c:plus>
            <c:minus>
              <c:numRef>
                <c:f>'Médias e incertezas'!$V$3:$V$15</c:f>
                <c:numCache>
                  <c:formatCode>General</c:formatCode>
                  <c:ptCount val="13"/>
                  <c:pt idx="0">
                    <c:v>3.0917184222433596</c:v>
                  </c:pt>
                  <c:pt idx="1">
                    <c:v>8.6889857380084408</c:v>
                  </c:pt>
                  <c:pt idx="2">
                    <c:v>0.51234383243642934</c:v>
                  </c:pt>
                  <c:pt idx="3">
                    <c:v>0.46539704434135354</c:v>
                  </c:pt>
                  <c:pt idx="4">
                    <c:v>0.61803135743718607</c:v>
                  </c:pt>
                  <c:pt idx="5">
                    <c:v>3.4927165422963822</c:v>
                  </c:pt>
                  <c:pt idx="6">
                    <c:v>2.8582465073852799</c:v>
                  </c:pt>
                  <c:pt idx="7">
                    <c:v>0.79406460843250148</c:v>
                  </c:pt>
                  <c:pt idx="8">
                    <c:v>0.66752418628964427</c:v>
                  </c:pt>
                  <c:pt idx="9">
                    <c:v>1.0649652763518285</c:v>
                  </c:pt>
                  <c:pt idx="10">
                    <c:v>1.1039876430862929</c:v>
                  </c:pt>
                  <c:pt idx="11">
                    <c:v>0.65596738143736977</c:v>
                  </c:pt>
                  <c:pt idx="12">
                    <c:v>0.89667470626964496</c:v>
                  </c:pt>
                </c:numCache>
              </c:numRef>
            </c:minus>
          </c:errBars>
          <c:cat>
            <c:strRef>
              <c:f>'Médias e incertezas'!$B$3:$B$15</c:f>
              <c:strCache>
                <c:ptCount val="13"/>
                <c:pt idx="0">
                  <c:v>PP</c:v>
                </c:pt>
                <c:pt idx="1">
                  <c:v>FDM_XY</c:v>
                </c:pt>
                <c:pt idx="2">
                  <c:v>FDM_XZ</c:v>
                </c:pt>
                <c:pt idx="3">
                  <c:v>FDM_YX</c:v>
                </c:pt>
                <c:pt idx="4">
                  <c:v>FDM_YZ</c:v>
                </c:pt>
                <c:pt idx="5">
                  <c:v>FDM_ZX</c:v>
                </c:pt>
                <c:pt idx="6">
                  <c:v>FDM_ZY</c:v>
                </c:pt>
                <c:pt idx="7">
                  <c:v>SLS_XY</c:v>
                </c:pt>
                <c:pt idx="8">
                  <c:v>SLS_XZ</c:v>
                </c:pt>
                <c:pt idx="9">
                  <c:v>SLS_YX</c:v>
                </c:pt>
                <c:pt idx="10">
                  <c:v>SLS_YZ</c:v>
                </c:pt>
                <c:pt idx="11">
                  <c:v>SLS_ZX</c:v>
                </c:pt>
                <c:pt idx="12">
                  <c:v>SLS_ZY</c:v>
                </c:pt>
              </c:strCache>
            </c:strRef>
          </c:cat>
          <c:val>
            <c:numRef>
              <c:f>'Médias e incertezas'!$O$3:$O$15</c:f>
              <c:numCache>
                <c:formatCode>0.00</c:formatCode>
                <c:ptCount val="13"/>
                <c:pt idx="0">
                  <c:v>23.8</c:v>
                </c:pt>
                <c:pt idx="1">
                  <c:v>41.899045682533867</c:v>
                </c:pt>
                <c:pt idx="2">
                  <c:v>44.540331006402006</c:v>
                </c:pt>
                <c:pt idx="3">
                  <c:v>45.211772869801464</c:v>
                </c:pt>
                <c:pt idx="4">
                  <c:v>44.738894478379294</c:v>
                </c:pt>
                <c:pt idx="5">
                  <c:v>32.059557941683693</c:v>
                </c:pt>
                <c:pt idx="6">
                  <c:v>30.651148438454953</c:v>
                </c:pt>
                <c:pt idx="7">
                  <c:v>39.357918516830125</c:v>
                </c:pt>
                <c:pt idx="8">
                  <c:v>40.225050893203885</c:v>
                </c:pt>
                <c:pt idx="9">
                  <c:v>39.679808742021592</c:v>
                </c:pt>
                <c:pt idx="10">
                  <c:v>40.096861520665811</c:v>
                </c:pt>
                <c:pt idx="11">
                  <c:v>42.395076652434412</c:v>
                </c:pt>
                <c:pt idx="12">
                  <c:v>42.493997856015447</c:v>
                </c:pt>
              </c:numCache>
            </c:numRef>
          </c:val>
        </c:ser>
        <c:axId val="106015360"/>
        <c:axId val="106033536"/>
      </c:barChart>
      <c:catAx>
        <c:axId val="106015360"/>
        <c:scaling>
          <c:orientation val="minMax"/>
        </c:scaling>
        <c:axPos val="b"/>
        <c:tickLblPos val="nextTo"/>
        <c:crossAx val="106033536"/>
        <c:crosses val="autoZero"/>
        <c:auto val="1"/>
        <c:lblAlgn val="ctr"/>
        <c:lblOffset val="100"/>
      </c:catAx>
      <c:valAx>
        <c:axId val="106033536"/>
        <c:scaling>
          <c:orientation val="minMax"/>
        </c:scaling>
        <c:axPos val="l"/>
        <c:majorGridlines/>
        <c:numFmt formatCode="0.00" sourceLinked="1"/>
        <c:tickLblPos val="nextTo"/>
        <c:crossAx val="106015360"/>
        <c:crosses val="autoZero"/>
        <c:crossBetween val="between"/>
      </c:valAx>
    </c:plotArea>
    <c:legend>
      <c:legendPos val="b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Tensões de Escoamento</a:t>
            </a:r>
            <a:r>
              <a:rPr lang="pt-BR" baseline="0"/>
              <a:t> e Máxima [MPa]</a:t>
            </a:r>
            <a:endParaRPr lang="pt-BR"/>
          </a:p>
        </c:rich>
      </c:tx>
      <c:layout>
        <c:manualLayout>
          <c:xMode val="edge"/>
          <c:yMode val="edge"/>
          <c:x val="0.31373294856982992"/>
          <c:y val="3.589877974078387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'Médias e incertezas'!$F$2</c:f>
              <c:strCache>
                <c:ptCount val="1"/>
                <c:pt idx="0">
                  <c:v>Tensão de escoamento [Mpa]</c:v>
                </c:pt>
              </c:strCache>
            </c:strRef>
          </c:tx>
          <c:errBars>
            <c:errBarType val="both"/>
            <c:errValType val="cust"/>
            <c:plus>
              <c:numRef>
                <c:f>'Médias e incertezas'!$M$3:$M$15</c:f>
                <c:numCache>
                  <c:formatCode>General</c:formatCode>
                  <c:ptCount val="13"/>
                  <c:pt idx="0">
                    <c:v>0.87798903303638676</c:v>
                  </c:pt>
                  <c:pt idx="1">
                    <c:v>3.8211658788212439</c:v>
                  </c:pt>
                  <c:pt idx="2">
                    <c:v>0.86059583928838457</c:v>
                  </c:pt>
                  <c:pt idx="3">
                    <c:v>1.0678613067525098</c:v>
                  </c:pt>
                  <c:pt idx="4">
                    <c:v>0.91968497151939932</c:v>
                  </c:pt>
                  <c:pt idx="5">
                    <c:v>5.5997067460758885</c:v>
                  </c:pt>
                  <c:pt idx="6">
                    <c:v>2.7980359432344826</c:v>
                  </c:pt>
                  <c:pt idx="7">
                    <c:v>0.43637815463092711</c:v>
                  </c:pt>
                  <c:pt idx="8">
                    <c:v>0.44246516108066891</c:v>
                  </c:pt>
                  <c:pt idx="9">
                    <c:v>0.54111209712227848</c:v>
                  </c:pt>
                  <c:pt idx="10">
                    <c:v>0.57488097947646399</c:v>
                  </c:pt>
                  <c:pt idx="11">
                    <c:v>0.65546540340304937</c:v>
                  </c:pt>
                  <c:pt idx="12">
                    <c:v>0.45705343951649491</c:v>
                  </c:pt>
                </c:numCache>
              </c:numRef>
            </c:plus>
            <c:minus>
              <c:numRef>
                <c:f>'Médias e incertezas'!$M$3:$M$15</c:f>
                <c:numCache>
                  <c:formatCode>General</c:formatCode>
                  <c:ptCount val="13"/>
                  <c:pt idx="0">
                    <c:v>0.87798903303638676</c:v>
                  </c:pt>
                  <c:pt idx="1">
                    <c:v>3.8211658788212439</c:v>
                  </c:pt>
                  <c:pt idx="2">
                    <c:v>0.86059583928838457</c:v>
                  </c:pt>
                  <c:pt idx="3">
                    <c:v>1.0678613067525098</c:v>
                  </c:pt>
                  <c:pt idx="4">
                    <c:v>0.91968497151939932</c:v>
                  </c:pt>
                  <c:pt idx="5">
                    <c:v>5.5997067460758885</c:v>
                  </c:pt>
                  <c:pt idx="6">
                    <c:v>2.7980359432344826</c:v>
                  </c:pt>
                  <c:pt idx="7">
                    <c:v>0.43637815463092711</c:v>
                  </c:pt>
                  <c:pt idx="8">
                    <c:v>0.44246516108066891</c:v>
                  </c:pt>
                  <c:pt idx="9">
                    <c:v>0.54111209712227848</c:v>
                  </c:pt>
                  <c:pt idx="10">
                    <c:v>0.57488097947646399</c:v>
                  </c:pt>
                  <c:pt idx="11">
                    <c:v>0.65546540340304937</c:v>
                  </c:pt>
                  <c:pt idx="12">
                    <c:v>0.45705343951649491</c:v>
                  </c:pt>
                </c:numCache>
              </c:numRef>
            </c:minus>
          </c:errBars>
          <c:cat>
            <c:strRef>
              <c:f>'Médias e incertezas'!$B$3:$B$15</c:f>
              <c:strCache>
                <c:ptCount val="13"/>
                <c:pt idx="0">
                  <c:v>PP</c:v>
                </c:pt>
                <c:pt idx="1">
                  <c:v>FDM_XY</c:v>
                </c:pt>
                <c:pt idx="2">
                  <c:v>FDM_XZ</c:v>
                </c:pt>
                <c:pt idx="3">
                  <c:v>FDM_YX</c:v>
                </c:pt>
                <c:pt idx="4">
                  <c:v>FDM_YZ</c:v>
                </c:pt>
                <c:pt idx="5">
                  <c:v>FDM_ZX</c:v>
                </c:pt>
                <c:pt idx="6">
                  <c:v>FDM_ZY</c:v>
                </c:pt>
                <c:pt idx="7">
                  <c:v>SLS_XY</c:v>
                </c:pt>
                <c:pt idx="8">
                  <c:v>SLS_XZ</c:v>
                </c:pt>
                <c:pt idx="9">
                  <c:v>SLS_YX</c:v>
                </c:pt>
                <c:pt idx="10">
                  <c:v>SLS_YZ</c:v>
                </c:pt>
                <c:pt idx="11">
                  <c:v>SLS_ZX</c:v>
                </c:pt>
                <c:pt idx="12">
                  <c:v>SLS_ZY</c:v>
                </c:pt>
              </c:strCache>
            </c:strRef>
          </c:cat>
          <c:val>
            <c:numRef>
              <c:f>'Médias e incertezas'!$F$3:$F$15</c:f>
              <c:numCache>
                <c:formatCode>0.00</c:formatCode>
                <c:ptCount val="13"/>
                <c:pt idx="0">
                  <c:v>13</c:v>
                </c:pt>
                <c:pt idx="1">
                  <c:v>23.011323755768412</c:v>
                </c:pt>
                <c:pt idx="2">
                  <c:v>27.185345421564733</c:v>
                </c:pt>
                <c:pt idx="3">
                  <c:v>22.469190737766318</c:v>
                </c:pt>
                <c:pt idx="4">
                  <c:v>26.989221576187937</c:v>
                </c:pt>
                <c:pt idx="5">
                  <c:v>20.508213580429462</c:v>
                </c:pt>
                <c:pt idx="6">
                  <c:v>19.814308213111534</c:v>
                </c:pt>
                <c:pt idx="7">
                  <c:v>18.326122186159779</c:v>
                </c:pt>
                <c:pt idx="8">
                  <c:v>18.861540170462465</c:v>
                </c:pt>
                <c:pt idx="9">
                  <c:v>18.758148494530889</c:v>
                </c:pt>
                <c:pt idx="10">
                  <c:v>18.546735917258854</c:v>
                </c:pt>
                <c:pt idx="11">
                  <c:v>20.124431766397844</c:v>
                </c:pt>
                <c:pt idx="12">
                  <c:v>20.484973522490577</c:v>
                </c:pt>
              </c:numCache>
            </c:numRef>
          </c:val>
        </c:ser>
        <c:ser>
          <c:idx val="1"/>
          <c:order val="1"/>
          <c:tx>
            <c:strRef>
              <c:f>'Médias e incertezas'!$O$2</c:f>
              <c:strCache>
                <c:ptCount val="1"/>
                <c:pt idx="0">
                  <c:v>Tensão Máxima [Mpa]</c:v>
                </c:pt>
              </c:strCache>
            </c:strRef>
          </c:tx>
          <c:errBars>
            <c:errBarType val="both"/>
            <c:errValType val="cust"/>
            <c:plus>
              <c:numRef>
                <c:f>'Médias e incertezas'!$V$3:$V$15</c:f>
                <c:numCache>
                  <c:formatCode>General</c:formatCode>
                  <c:ptCount val="13"/>
                  <c:pt idx="0">
                    <c:v>3.0917184222433596</c:v>
                  </c:pt>
                  <c:pt idx="1">
                    <c:v>8.6889857380084408</c:v>
                  </c:pt>
                  <c:pt idx="2">
                    <c:v>0.51234383243642934</c:v>
                  </c:pt>
                  <c:pt idx="3">
                    <c:v>0.46539704434135354</c:v>
                  </c:pt>
                  <c:pt idx="4">
                    <c:v>0.61803135743718607</c:v>
                  </c:pt>
                  <c:pt idx="5">
                    <c:v>3.4927165422963822</c:v>
                  </c:pt>
                  <c:pt idx="6">
                    <c:v>2.8582465073852799</c:v>
                  </c:pt>
                  <c:pt idx="7">
                    <c:v>0.79406460843250148</c:v>
                  </c:pt>
                  <c:pt idx="8">
                    <c:v>0.66752418628964427</c:v>
                  </c:pt>
                  <c:pt idx="9">
                    <c:v>1.0649652763518285</c:v>
                  </c:pt>
                  <c:pt idx="10">
                    <c:v>1.1039876430862929</c:v>
                  </c:pt>
                  <c:pt idx="11">
                    <c:v>0.65596738143736977</c:v>
                  </c:pt>
                  <c:pt idx="12">
                    <c:v>0.89667470626964496</c:v>
                  </c:pt>
                </c:numCache>
              </c:numRef>
            </c:plus>
            <c:minus>
              <c:numRef>
                <c:f>'Médias e incertezas'!$V$3:$V$15</c:f>
                <c:numCache>
                  <c:formatCode>General</c:formatCode>
                  <c:ptCount val="13"/>
                  <c:pt idx="0">
                    <c:v>3.0917184222433596</c:v>
                  </c:pt>
                  <c:pt idx="1">
                    <c:v>8.6889857380084408</c:v>
                  </c:pt>
                  <c:pt idx="2">
                    <c:v>0.51234383243642934</c:v>
                  </c:pt>
                  <c:pt idx="3">
                    <c:v>0.46539704434135354</c:v>
                  </c:pt>
                  <c:pt idx="4">
                    <c:v>0.61803135743718607</c:v>
                  </c:pt>
                  <c:pt idx="5">
                    <c:v>3.4927165422963822</c:v>
                  </c:pt>
                  <c:pt idx="6">
                    <c:v>2.8582465073852799</c:v>
                  </c:pt>
                  <c:pt idx="7">
                    <c:v>0.79406460843250148</c:v>
                  </c:pt>
                  <c:pt idx="8">
                    <c:v>0.66752418628964427</c:v>
                  </c:pt>
                  <c:pt idx="9">
                    <c:v>1.0649652763518285</c:v>
                  </c:pt>
                  <c:pt idx="10">
                    <c:v>1.1039876430862929</c:v>
                  </c:pt>
                  <c:pt idx="11">
                    <c:v>0.65596738143736977</c:v>
                  </c:pt>
                  <c:pt idx="12">
                    <c:v>0.89667470626964496</c:v>
                  </c:pt>
                </c:numCache>
              </c:numRef>
            </c:minus>
          </c:errBars>
          <c:cat>
            <c:strRef>
              <c:f>'Médias e incertezas'!$B$3:$B$15</c:f>
              <c:strCache>
                <c:ptCount val="13"/>
                <c:pt idx="0">
                  <c:v>PP</c:v>
                </c:pt>
                <c:pt idx="1">
                  <c:v>FDM_XY</c:v>
                </c:pt>
                <c:pt idx="2">
                  <c:v>FDM_XZ</c:v>
                </c:pt>
                <c:pt idx="3">
                  <c:v>FDM_YX</c:v>
                </c:pt>
                <c:pt idx="4">
                  <c:v>FDM_YZ</c:v>
                </c:pt>
                <c:pt idx="5">
                  <c:v>FDM_ZX</c:v>
                </c:pt>
                <c:pt idx="6">
                  <c:v>FDM_ZY</c:v>
                </c:pt>
                <c:pt idx="7">
                  <c:v>SLS_XY</c:v>
                </c:pt>
                <c:pt idx="8">
                  <c:v>SLS_XZ</c:v>
                </c:pt>
                <c:pt idx="9">
                  <c:v>SLS_YX</c:v>
                </c:pt>
                <c:pt idx="10">
                  <c:v>SLS_YZ</c:v>
                </c:pt>
                <c:pt idx="11">
                  <c:v>SLS_ZX</c:v>
                </c:pt>
                <c:pt idx="12">
                  <c:v>SLS_ZY</c:v>
                </c:pt>
              </c:strCache>
            </c:strRef>
          </c:cat>
          <c:val>
            <c:numRef>
              <c:f>'Médias e incertezas'!$O$3:$O$15</c:f>
              <c:numCache>
                <c:formatCode>0.00</c:formatCode>
                <c:ptCount val="13"/>
                <c:pt idx="0">
                  <c:v>23.8</c:v>
                </c:pt>
                <c:pt idx="1">
                  <c:v>41.899045682533867</c:v>
                </c:pt>
                <c:pt idx="2">
                  <c:v>44.540331006402006</c:v>
                </c:pt>
                <c:pt idx="3">
                  <c:v>45.211772869801464</c:v>
                </c:pt>
                <c:pt idx="4">
                  <c:v>44.738894478379294</c:v>
                </c:pt>
                <c:pt idx="5">
                  <c:v>32.059557941683693</c:v>
                </c:pt>
                <c:pt idx="6">
                  <c:v>30.651148438454953</c:v>
                </c:pt>
                <c:pt idx="7">
                  <c:v>39.357918516830125</c:v>
                </c:pt>
                <c:pt idx="8">
                  <c:v>40.225050893203885</c:v>
                </c:pt>
                <c:pt idx="9">
                  <c:v>39.679808742021592</c:v>
                </c:pt>
                <c:pt idx="10">
                  <c:v>40.096861520665811</c:v>
                </c:pt>
                <c:pt idx="11">
                  <c:v>42.395076652434412</c:v>
                </c:pt>
                <c:pt idx="12">
                  <c:v>42.493997856015447</c:v>
                </c:pt>
              </c:numCache>
            </c:numRef>
          </c:val>
        </c:ser>
        <c:axId val="107554688"/>
        <c:axId val="107556224"/>
      </c:barChart>
      <c:catAx>
        <c:axId val="107554688"/>
        <c:scaling>
          <c:orientation val="minMax"/>
        </c:scaling>
        <c:axPos val="b"/>
        <c:tickLblPos val="nextTo"/>
        <c:crossAx val="107556224"/>
        <c:crosses val="autoZero"/>
        <c:auto val="1"/>
        <c:lblAlgn val="ctr"/>
        <c:lblOffset val="100"/>
      </c:catAx>
      <c:valAx>
        <c:axId val="107556224"/>
        <c:scaling>
          <c:orientation val="minMax"/>
        </c:scaling>
        <c:axPos val="l"/>
        <c:majorGridlines/>
        <c:numFmt formatCode="0" sourceLinked="0"/>
        <c:tickLblPos val="nextTo"/>
        <c:crossAx val="107554688"/>
        <c:crosses val="autoZero"/>
        <c:crossBetween val="between"/>
      </c:valAx>
    </c:plotArea>
    <c:legend>
      <c:legendPos val="b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123825</xdr:colOff>
      <xdr:row>20</xdr:row>
      <xdr:rowOff>152400</xdr:rowOff>
    </xdr:from>
    <xdr:to>
      <xdr:col>32</xdr:col>
      <xdr:colOff>247650</xdr:colOff>
      <xdr:row>25</xdr:row>
      <xdr:rowOff>7106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6917650" y="3962400"/>
          <a:ext cx="1247775" cy="80720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50950" cy="601413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50950" cy="601413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50950" cy="601413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7"/>
  <sheetViews>
    <sheetView topLeftCell="C1" zoomScale="85" zoomScaleNormal="85" workbookViewId="0">
      <selection activeCell="F1" sqref="F1"/>
    </sheetView>
  </sheetViews>
  <sheetFormatPr defaultRowHeight="15"/>
  <cols>
    <col min="1" max="1" width="14.28515625" bestFit="1" customWidth="1"/>
    <col min="2" max="2" width="14.7109375" bestFit="1" customWidth="1"/>
    <col min="3" max="3" width="10.5703125" bestFit="1" customWidth="1"/>
    <col min="4" max="4" width="9" bestFit="1" customWidth="1"/>
    <col min="5" max="5" width="9" hidden="1" customWidth="1"/>
    <col min="6" max="6" width="24.85546875" bestFit="1" customWidth="1"/>
    <col min="7" max="7" width="20.85546875" bestFit="1" customWidth="1"/>
    <col min="8" max="8" width="23.7109375" bestFit="1" customWidth="1"/>
    <col min="9" max="9" width="28.5703125" bestFit="1" customWidth="1"/>
    <col min="10" max="10" width="9.28515625" bestFit="1" customWidth="1"/>
    <col min="11" max="11" width="22.28515625" bestFit="1" customWidth="1"/>
    <col min="12" max="12" width="26.5703125" bestFit="1" customWidth="1"/>
    <col min="13" max="13" width="26.42578125" bestFit="1" customWidth="1"/>
    <col min="14" max="14" width="32.140625" bestFit="1" customWidth="1"/>
  </cols>
  <sheetData>
    <row r="1" spans="1:14" ht="15.75" thickBot="1">
      <c r="E1" s="6" t="s">
        <v>119</v>
      </c>
    </row>
    <row r="2" spans="1:14">
      <c r="B2" s="97" t="s">
        <v>0</v>
      </c>
      <c r="C2" s="6" t="s">
        <v>2</v>
      </c>
      <c r="D2" s="6" t="s">
        <v>3</v>
      </c>
      <c r="E2" s="93" t="s">
        <v>116</v>
      </c>
      <c r="F2" s="6" t="s">
        <v>4</v>
      </c>
      <c r="G2" s="6" t="s">
        <v>10</v>
      </c>
      <c r="H2" s="6" t="s">
        <v>12</v>
      </c>
      <c r="I2" s="6" t="s">
        <v>13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</row>
    <row r="3" spans="1:14" ht="15.75" thickBot="1">
      <c r="A3" t="s">
        <v>44</v>
      </c>
      <c r="B3" s="98"/>
      <c r="C3" s="8" t="s">
        <v>1</v>
      </c>
      <c r="D3" s="8" t="s">
        <v>1</v>
      </c>
      <c r="E3" s="94"/>
      <c r="F3" s="8" t="s">
        <v>5</v>
      </c>
      <c r="G3" s="8" t="s">
        <v>11</v>
      </c>
      <c r="H3" s="8" t="s">
        <v>5</v>
      </c>
      <c r="I3" s="8" t="s">
        <v>14</v>
      </c>
      <c r="J3" s="8" t="s">
        <v>11</v>
      </c>
      <c r="K3" s="8" t="s">
        <v>5</v>
      </c>
      <c r="L3" s="8" t="s">
        <v>14</v>
      </c>
      <c r="M3" s="8" t="s">
        <v>11</v>
      </c>
      <c r="N3" s="8" t="s">
        <v>14</v>
      </c>
    </row>
    <row r="4" spans="1:14" ht="15.75" thickBot="1">
      <c r="A4" t="s">
        <v>45</v>
      </c>
      <c r="B4" s="14" t="s">
        <v>29</v>
      </c>
      <c r="C4" s="15">
        <v>6.8</v>
      </c>
      <c r="D4" s="15">
        <v>3</v>
      </c>
      <c r="E4" s="15"/>
      <c r="F4" s="36">
        <v>1519</v>
      </c>
      <c r="G4" s="40">
        <v>0.23699999999999999</v>
      </c>
      <c r="H4" s="15">
        <v>12</v>
      </c>
      <c r="I4" s="41">
        <v>0.96799999999999997</v>
      </c>
      <c r="J4" s="15">
        <v>0.49199999999999999</v>
      </c>
      <c r="K4" s="15">
        <v>24</v>
      </c>
      <c r="L4" s="16">
        <v>14.032</v>
      </c>
      <c r="M4" s="15">
        <v>0.49099999999999999</v>
      </c>
      <c r="N4" s="17">
        <v>986.36500000000001</v>
      </c>
    </row>
    <row r="5" spans="1:14" ht="15.75" thickBot="1">
      <c r="A5" t="s">
        <v>42</v>
      </c>
      <c r="B5" s="18" t="s">
        <v>21</v>
      </c>
      <c r="C5" s="35">
        <v>7.27</v>
      </c>
      <c r="D5" s="12">
        <v>2.79</v>
      </c>
      <c r="E5" s="12"/>
      <c r="F5" s="37">
        <v>1510</v>
      </c>
      <c r="G5" s="22">
        <v>0.30499999999999999</v>
      </c>
      <c r="H5" s="12">
        <v>14</v>
      </c>
      <c r="I5" s="33">
        <v>0.76100000000000001</v>
      </c>
      <c r="J5" s="12">
        <v>0.59299999999999997</v>
      </c>
      <c r="K5" s="37">
        <v>27</v>
      </c>
      <c r="L5" s="11">
        <v>9.2729999999999997</v>
      </c>
      <c r="M5" s="33">
        <v>0.36699999999999999</v>
      </c>
      <c r="N5" s="30">
        <v>148.93899999999999</v>
      </c>
    </row>
    <row r="6" spans="1:14" ht="15.75" thickBot="1">
      <c r="A6" t="s">
        <v>43</v>
      </c>
      <c r="B6" s="13" t="s">
        <v>22</v>
      </c>
      <c r="C6" s="32">
        <v>7.08</v>
      </c>
      <c r="D6" s="2">
        <v>3</v>
      </c>
      <c r="E6" s="2"/>
      <c r="F6" s="38">
        <v>1379</v>
      </c>
      <c r="G6" s="23">
        <v>0.26</v>
      </c>
      <c r="H6" s="2">
        <v>12</v>
      </c>
      <c r="I6" s="34">
        <v>1.1259999999999999</v>
      </c>
      <c r="J6" s="2">
        <v>0.46899999999999997</v>
      </c>
      <c r="K6" s="38">
        <v>22</v>
      </c>
      <c r="L6" s="3">
        <v>5.5430000000000001</v>
      </c>
      <c r="M6" s="34">
        <v>0.12</v>
      </c>
      <c r="N6" s="31">
        <v>57.209000000000003</v>
      </c>
    </row>
    <row r="7" spans="1:14" ht="15.75" thickBot="1">
      <c r="B7" s="13" t="s">
        <v>23</v>
      </c>
      <c r="C7" s="32">
        <v>7.3</v>
      </c>
      <c r="D7" s="2">
        <v>3</v>
      </c>
      <c r="E7" s="2"/>
      <c r="F7" s="38">
        <v>1543</v>
      </c>
      <c r="G7" s="23">
        <v>0.27800000000000002</v>
      </c>
      <c r="H7" s="2">
        <v>13</v>
      </c>
      <c r="I7" s="34">
        <v>1.0449999999999999</v>
      </c>
      <c r="J7" s="2">
        <v>0.56499999999999995</v>
      </c>
      <c r="K7" s="38">
        <v>26</v>
      </c>
      <c r="L7" s="3">
        <v>10.003</v>
      </c>
      <c r="M7" s="34">
        <v>8.2000000000000003E-2</v>
      </c>
      <c r="N7" s="31">
        <v>79.17</v>
      </c>
    </row>
    <row r="8" spans="1:14" ht="15.75" thickBot="1">
      <c r="B8" s="13" t="s">
        <v>24</v>
      </c>
      <c r="C8" s="32">
        <v>7.08</v>
      </c>
      <c r="D8" s="2">
        <v>3</v>
      </c>
      <c r="E8" s="2"/>
      <c r="F8" s="38">
        <v>1421</v>
      </c>
      <c r="G8" s="23">
        <v>0.26800000000000002</v>
      </c>
      <c r="H8" s="2">
        <v>13</v>
      </c>
      <c r="I8" s="34">
        <v>1.1579999999999999</v>
      </c>
      <c r="J8" s="2">
        <v>0.46</v>
      </c>
      <c r="K8" s="38">
        <v>22</v>
      </c>
      <c r="L8" s="3">
        <v>4.9050000000000002</v>
      </c>
      <c r="M8" s="34">
        <v>0.13200000000000001</v>
      </c>
      <c r="N8" s="31">
        <v>49.238</v>
      </c>
    </row>
    <row r="9" spans="1:14" ht="15.75" thickBot="1">
      <c r="B9" s="13" t="s">
        <v>25</v>
      </c>
      <c r="C9" s="32">
        <v>6.74</v>
      </c>
      <c r="D9" s="2">
        <v>3</v>
      </c>
      <c r="E9" s="2"/>
      <c r="F9" s="38">
        <v>1375</v>
      </c>
      <c r="G9" s="23">
        <v>0.26</v>
      </c>
      <c r="H9" s="2">
        <v>13</v>
      </c>
      <c r="I9" s="34">
        <v>1.111</v>
      </c>
      <c r="J9" s="2">
        <v>0.44700000000000001</v>
      </c>
      <c r="K9" s="38">
        <v>22</v>
      </c>
      <c r="L9" s="3">
        <v>5.5549999999999997</v>
      </c>
      <c r="M9" s="34">
        <v>7.8E-2</v>
      </c>
      <c r="N9" s="31">
        <v>49.554000000000002</v>
      </c>
    </row>
    <row r="10" spans="1:14" ht="15.75" thickBot="1">
      <c r="B10" s="24" t="s">
        <v>26</v>
      </c>
      <c r="C10" s="32">
        <f>MAX(C5:C9)</f>
        <v>7.3</v>
      </c>
      <c r="D10" s="5">
        <f t="shared" ref="D10:N10" si="0">MAX(D5:D9)</f>
        <v>3</v>
      </c>
      <c r="E10" s="28"/>
      <c r="F10" s="39">
        <f t="shared" si="0"/>
        <v>1543</v>
      </c>
      <c r="G10" s="23">
        <f t="shared" si="0"/>
        <v>0.30499999999999999</v>
      </c>
      <c r="H10" s="5">
        <f t="shared" si="0"/>
        <v>14</v>
      </c>
      <c r="I10" s="23">
        <f t="shared" si="0"/>
        <v>1.1579999999999999</v>
      </c>
      <c r="J10" s="5">
        <f t="shared" si="0"/>
        <v>0.59299999999999997</v>
      </c>
      <c r="K10" s="39">
        <f t="shared" si="0"/>
        <v>27</v>
      </c>
      <c r="L10" s="5">
        <f t="shared" si="0"/>
        <v>10.003</v>
      </c>
      <c r="M10" s="23">
        <f t="shared" si="0"/>
        <v>0.36699999999999999</v>
      </c>
      <c r="N10" s="32">
        <f t="shared" si="0"/>
        <v>148.93899999999999</v>
      </c>
    </row>
    <row r="11" spans="1:14" ht="15.75" thickBot="1">
      <c r="B11" s="25" t="s">
        <v>27</v>
      </c>
      <c r="C11" s="32">
        <f>MIN(C5:C9)</f>
        <v>6.74</v>
      </c>
      <c r="D11" s="5">
        <f t="shared" ref="D11:N11" si="1">MIN(D5:D9)</f>
        <v>2.79</v>
      </c>
      <c r="E11" s="28"/>
      <c r="F11" s="39">
        <f t="shared" si="1"/>
        <v>1375</v>
      </c>
      <c r="G11" s="23">
        <f t="shared" si="1"/>
        <v>0.26</v>
      </c>
      <c r="H11" s="5">
        <f t="shared" si="1"/>
        <v>12</v>
      </c>
      <c r="I11" s="23">
        <f t="shared" si="1"/>
        <v>0.76100000000000001</v>
      </c>
      <c r="J11" s="5">
        <f t="shared" si="1"/>
        <v>0.44700000000000001</v>
      </c>
      <c r="K11" s="39">
        <f t="shared" si="1"/>
        <v>22</v>
      </c>
      <c r="L11" s="5">
        <f t="shared" si="1"/>
        <v>4.9050000000000002</v>
      </c>
      <c r="M11" s="23">
        <f t="shared" si="1"/>
        <v>7.8E-2</v>
      </c>
      <c r="N11" s="32">
        <f t="shared" si="1"/>
        <v>49.238</v>
      </c>
    </row>
    <row r="12" spans="1:14" ht="15.75" thickBot="1">
      <c r="B12" s="42" t="s">
        <v>67</v>
      </c>
      <c r="C12" s="44">
        <f>AVERAGE(C5:C9)</f>
        <v>7.0939999999999994</v>
      </c>
      <c r="D12" s="44">
        <f t="shared" ref="D12:N12" si="2">AVERAGE(D5:D9)</f>
        <v>2.9579999999999997</v>
      </c>
      <c r="E12" s="44"/>
      <c r="F12" s="46">
        <f t="shared" si="2"/>
        <v>1445.6</v>
      </c>
      <c r="G12" s="47">
        <f t="shared" si="2"/>
        <v>0.2742</v>
      </c>
      <c r="H12" s="44">
        <f>AVERAGE(H5:H9)</f>
        <v>13</v>
      </c>
      <c r="I12" s="47">
        <f t="shared" si="2"/>
        <v>1.0402</v>
      </c>
      <c r="J12" s="45">
        <f t="shared" si="2"/>
        <v>0.50679999999999992</v>
      </c>
      <c r="K12" s="44">
        <f t="shared" si="2"/>
        <v>23.8</v>
      </c>
      <c r="L12" s="47">
        <f t="shared" si="2"/>
        <v>7.0557999999999996</v>
      </c>
      <c r="M12" s="47">
        <f t="shared" si="2"/>
        <v>0.15579999999999999</v>
      </c>
      <c r="N12" s="44">
        <f t="shared" si="2"/>
        <v>76.822000000000003</v>
      </c>
    </row>
    <row r="13" spans="1:14" ht="15.75" thickBot="1">
      <c r="B13" s="43" t="s">
        <v>68</v>
      </c>
      <c r="C13" s="44">
        <f>STDEV(C5:C9)</f>
        <v>0.22311432047272423</v>
      </c>
      <c r="D13" s="44">
        <f t="shared" ref="D13:N13" si="3">STDEV(D5:D9)</f>
        <v>9.3914855055000884E-2</v>
      </c>
      <c r="E13" s="44"/>
      <c r="F13" s="46">
        <f t="shared" si="3"/>
        <v>76.907736931987628</v>
      </c>
      <c r="G13" s="47">
        <f t="shared" si="3"/>
        <v>1.8740330840196228E-2</v>
      </c>
      <c r="H13" s="44">
        <f t="shared" si="3"/>
        <v>0.70710678118654757</v>
      </c>
      <c r="I13" s="47">
        <f t="shared" si="3"/>
        <v>0.16142087845133238</v>
      </c>
      <c r="J13" s="45">
        <f t="shared" si="3"/>
        <v>6.7105886478013535E-2</v>
      </c>
      <c r="K13" s="44">
        <f t="shared" si="3"/>
        <v>2.4899799195977557</v>
      </c>
      <c r="L13" s="47">
        <f t="shared" si="3"/>
        <v>2.3858367924063879</v>
      </c>
      <c r="M13" s="47">
        <f t="shared" si="3"/>
        <v>0.12036693898242994</v>
      </c>
      <c r="N13" s="44">
        <f t="shared" si="3"/>
        <v>42.117292891400304</v>
      </c>
    </row>
    <row r="14" spans="1:14" ht="15.75" thickBot="1"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1"/>
      <c r="M14" s="20"/>
      <c r="N14" s="21"/>
    </row>
    <row r="15" spans="1:14">
      <c r="B15" s="93" t="s">
        <v>0</v>
      </c>
      <c r="C15" s="6" t="s">
        <v>2</v>
      </c>
      <c r="D15" s="6" t="s">
        <v>3</v>
      </c>
      <c r="E15" s="93" t="s">
        <v>116</v>
      </c>
      <c r="F15" s="6" t="s">
        <v>4</v>
      </c>
      <c r="G15" s="7" t="s">
        <v>10</v>
      </c>
      <c r="H15" s="6" t="s">
        <v>12</v>
      </c>
      <c r="I15" s="6" t="s">
        <v>13</v>
      </c>
      <c r="J15" s="6" t="s">
        <v>15</v>
      </c>
      <c r="K15" s="6" t="s">
        <v>16</v>
      </c>
      <c r="L15" s="7" t="s">
        <v>17</v>
      </c>
      <c r="M15" s="6" t="s">
        <v>18</v>
      </c>
      <c r="N15" s="6" t="s">
        <v>19</v>
      </c>
    </row>
    <row r="16" spans="1:14" ht="15.75" thickBot="1">
      <c r="B16" s="94"/>
      <c r="C16" s="8" t="s">
        <v>1</v>
      </c>
      <c r="D16" s="8" t="s">
        <v>1</v>
      </c>
      <c r="E16" s="94"/>
      <c r="F16" s="8" t="s">
        <v>5</v>
      </c>
      <c r="G16" s="9" t="s">
        <v>11</v>
      </c>
      <c r="H16" s="8" t="s">
        <v>5</v>
      </c>
      <c r="I16" s="8" t="s">
        <v>14</v>
      </c>
      <c r="J16" s="8" t="s">
        <v>11</v>
      </c>
      <c r="K16" s="8" t="s">
        <v>5</v>
      </c>
      <c r="L16" s="9" t="s">
        <v>14</v>
      </c>
      <c r="M16" s="8" t="s">
        <v>11</v>
      </c>
      <c r="N16" s="8" t="s">
        <v>14</v>
      </c>
    </row>
    <row r="17" spans="2:14" ht="15.75" thickBot="1">
      <c r="B17" s="28" t="s">
        <v>20</v>
      </c>
      <c r="C17" s="2">
        <v>5.97</v>
      </c>
      <c r="D17" s="2">
        <v>3.38</v>
      </c>
      <c r="E17" s="34">
        <v>20.169955555555557</v>
      </c>
      <c r="F17" s="2">
        <v>1418</v>
      </c>
      <c r="G17" s="28">
        <v>0.48199999999999998</v>
      </c>
      <c r="H17" s="31">
        <f>G17*1000/E17</f>
        <v>23.896929206035818</v>
      </c>
      <c r="I17" s="2">
        <v>1.2869999999999999</v>
      </c>
      <c r="J17" s="2">
        <v>0.91</v>
      </c>
      <c r="K17" s="31">
        <f>J17*1000/E17</f>
        <v>45.116609081934847</v>
      </c>
      <c r="L17" s="28">
        <v>7.0759999999999996</v>
      </c>
      <c r="M17" s="2">
        <v>0.60899999999999999</v>
      </c>
      <c r="N17" s="2">
        <v>14.076000000000001</v>
      </c>
    </row>
    <row r="18" spans="2:14" ht="15.75" thickBot="1">
      <c r="B18" s="28" t="s">
        <v>6</v>
      </c>
      <c r="C18" s="2">
        <v>5.97</v>
      </c>
      <c r="D18" s="2">
        <v>3.34</v>
      </c>
      <c r="E18" s="34">
        <v>19.928666666666668</v>
      </c>
      <c r="F18" s="2">
        <v>1430</v>
      </c>
      <c r="G18" s="28">
        <v>0.5</v>
      </c>
      <c r="H18" s="31">
        <f>G18*1000/E18</f>
        <v>25.089485832803664</v>
      </c>
      <c r="I18" s="2">
        <v>1.5189999999999999</v>
      </c>
      <c r="J18" s="2">
        <v>0.91</v>
      </c>
      <c r="K18" s="31">
        <f>J18*1000/E18</f>
        <v>45.662864215702669</v>
      </c>
      <c r="L18" s="28">
        <v>7.7919999999999998</v>
      </c>
      <c r="M18" s="2">
        <v>0.50800000000000001</v>
      </c>
      <c r="N18" s="2">
        <v>17.326000000000001</v>
      </c>
    </row>
    <row r="19" spans="2:14" ht="15.75" thickBot="1">
      <c r="B19" s="28" t="s">
        <v>7</v>
      </c>
      <c r="C19" s="2">
        <v>5.97</v>
      </c>
      <c r="D19" s="2">
        <v>3.36</v>
      </c>
      <c r="E19" s="34">
        <v>20.050488888888893</v>
      </c>
      <c r="F19" s="2">
        <v>1423</v>
      </c>
      <c r="G19" s="28">
        <v>0.48799999999999999</v>
      </c>
      <c r="H19" s="31">
        <f>G19*1000/E19</f>
        <v>24.338558660802946</v>
      </c>
      <c r="I19" s="2">
        <v>1.919</v>
      </c>
      <c r="J19" s="2">
        <v>0.90200000000000002</v>
      </c>
      <c r="K19" s="31">
        <f>J19*1000/E19</f>
        <v>44.986434245992328</v>
      </c>
      <c r="L19" s="28">
        <v>8.6059999999999999</v>
      </c>
      <c r="M19" s="2">
        <v>0.58099999999999996</v>
      </c>
      <c r="N19" s="2">
        <v>20.206</v>
      </c>
    </row>
    <row r="20" spans="2:14" ht="15.75" thickBot="1">
      <c r="B20" s="28" t="s">
        <v>8</v>
      </c>
      <c r="C20" s="2">
        <v>5.98</v>
      </c>
      <c r="D20" s="2">
        <v>3.38</v>
      </c>
      <c r="E20" s="34">
        <v>20.201133333333335</v>
      </c>
      <c r="F20" s="2">
        <v>1413</v>
      </c>
      <c r="G20" s="28">
        <v>0.48799999999999999</v>
      </c>
      <c r="H20" s="31">
        <f>G20*1000/E20</f>
        <v>24.157060494955726</v>
      </c>
      <c r="I20" s="2">
        <v>1.927</v>
      </c>
      <c r="J20" s="2">
        <v>0.89500000000000002</v>
      </c>
      <c r="K20" s="31">
        <f>J20*1000/E20</f>
        <v>44.304444965133968</v>
      </c>
      <c r="L20" s="28">
        <v>8.5299999999999994</v>
      </c>
      <c r="M20" s="2">
        <v>0.505</v>
      </c>
      <c r="N20" s="2">
        <v>18.329999999999998</v>
      </c>
    </row>
    <row r="21" spans="2:14" ht="15.75" thickBot="1">
      <c r="B21" s="28" t="s">
        <v>9</v>
      </c>
      <c r="C21" s="2">
        <v>5.96</v>
      </c>
      <c r="D21" s="2">
        <v>3.34</v>
      </c>
      <c r="E21" s="34">
        <v>19.915122222222223</v>
      </c>
      <c r="F21" s="2">
        <v>1483</v>
      </c>
      <c r="G21" s="28">
        <v>0.35</v>
      </c>
      <c r="H21" s="31">
        <f>G21*1000/E21</f>
        <v>17.574584584243912</v>
      </c>
      <c r="I21" s="2">
        <v>1.3839999999999999</v>
      </c>
      <c r="J21" s="2">
        <v>0.58599999999999997</v>
      </c>
      <c r="K21" s="31">
        <f>J21*1000/E21</f>
        <v>29.424875903905519</v>
      </c>
      <c r="L21" s="28">
        <v>3.069</v>
      </c>
      <c r="M21" s="2">
        <v>0.55800000000000005</v>
      </c>
      <c r="N21" s="2">
        <v>3.3849999999999998</v>
      </c>
    </row>
    <row r="22" spans="2:14" ht="15.75" thickBot="1">
      <c r="B22" s="10" t="s">
        <v>26</v>
      </c>
      <c r="C22" s="28">
        <f>MAX(C17:C21)</f>
        <v>5.98</v>
      </c>
      <c r="D22" s="28">
        <f t="shared" ref="D22:N22" si="4">MAX(D17:D21)</f>
        <v>3.38</v>
      </c>
      <c r="E22" s="34"/>
      <c r="F22" s="28">
        <f t="shared" si="4"/>
        <v>1483</v>
      </c>
      <c r="G22" s="28">
        <f t="shared" si="4"/>
        <v>0.5</v>
      </c>
      <c r="H22" s="28">
        <f t="shared" si="4"/>
        <v>25.089485832803664</v>
      </c>
      <c r="I22" s="28">
        <f t="shared" si="4"/>
        <v>1.927</v>
      </c>
      <c r="J22" s="28">
        <f t="shared" si="4"/>
        <v>0.91</v>
      </c>
      <c r="K22" s="31">
        <f t="shared" si="4"/>
        <v>45.662864215702669</v>
      </c>
      <c r="L22" s="28">
        <f t="shared" si="4"/>
        <v>8.6059999999999999</v>
      </c>
      <c r="M22" s="28">
        <f t="shared" si="4"/>
        <v>0.60899999999999999</v>
      </c>
      <c r="N22" s="28">
        <f t="shared" si="4"/>
        <v>20.206</v>
      </c>
    </row>
    <row r="23" spans="2:14" ht="15.75" thickBot="1">
      <c r="B23" s="10" t="s">
        <v>27</v>
      </c>
      <c r="C23" s="28">
        <f>MIN(C17:C21)</f>
        <v>5.96</v>
      </c>
      <c r="D23" s="28">
        <f t="shared" ref="D23:N23" si="5">MIN(D17:D21)</f>
        <v>3.34</v>
      </c>
      <c r="E23" s="34"/>
      <c r="F23" s="28">
        <f t="shared" si="5"/>
        <v>1413</v>
      </c>
      <c r="G23" s="28">
        <f t="shared" si="5"/>
        <v>0.35</v>
      </c>
      <c r="H23" s="28">
        <f t="shared" si="5"/>
        <v>17.574584584243912</v>
      </c>
      <c r="I23" s="28">
        <f t="shared" si="5"/>
        <v>1.2869999999999999</v>
      </c>
      <c r="J23" s="28">
        <f t="shared" si="5"/>
        <v>0.58599999999999997</v>
      </c>
      <c r="K23" s="31">
        <f t="shared" si="5"/>
        <v>29.424875903905519</v>
      </c>
      <c r="L23" s="28">
        <f t="shared" si="5"/>
        <v>3.069</v>
      </c>
      <c r="M23" s="28">
        <f t="shared" si="5"/>
        <v>0.505</v>
      </c>
      <c r="N23" s="28">
        <f t="shared" si="5"/>
        <v>3.3849999999999998</v>
      </c>
    </row>
    <row r="24" spans="2:14" ht="15.75" thickBot="1">
      <c r="B24" s="42" t="s">
        <v>67</v>
      </c>
      <c r="C24" s="44">
        <f>AVERAGE(C17:C21)</f>
        <v>5.9700000000000006</v>
      </c>
      <c r="D24" s="45">
        <f t="shared" ref="D24:N24" si="6">AVERAGE(D17:D21)</f>
        <v>3.3600000000000003</v>
      </c>
      <c r="E24" s="45"/>
      <c r="F24" s="46">
        <f t="shared" si="6"/>
        <v>1433.4</v>
      </c>
      <c r="G24" s="47">
        <f t="shared" si="6"/>
        <v>0.46159999999999995</v>
      </c>
      <c r="H24" s="45">
        <f t="shared" si="6"/>
        <v>23.011323755768412</v>
      </c>
      <c r="I24" s="47">
        <f t="shared" si="6"/>
        <v>1.6072</v>
      </c>
      <c r="J24" s="45">
        <f t="shared" si="6"/>
        <v>0.84060000000000001</v>
      </c>
      <c r="K24" s="44">
        <f t="shared" si="6"/>
        <v>41.899045682533867</v>
      </c>
      <c r="L24" s="47">
        <f t="shared" si="6"/>
        <v>7.0145999999999997</v>
      </c>
      <c r="M24" s="47">
        <f t="shared" si="6"/>
        <v>0.55220000000000002</v>
      </c>
      <c r="N24" s="44">
        <f t="shared" si="6"/>
        <v>14.664600000000002</v>
      </c>
    </row>
    <row r="25" spans="2:14" ht="15.75" thickBot="1">
      <c r="B25" s="43" t="s">
        <v>68</v>
      </c>
      <c r="C25" s="44">
        <f>STDEV(C17:C21)</f>
        <v>7.0710678118656384E-3</v>
      </c>
      <c r="D25" s="45">
        <f t="shared" ref="D25:N25" si="7">STDEV(D17:D21)</f>
        <v>2.0000000000000018E-2</v>
      </c>
      <c r="E25" s="45"/>
      <c r="F25" s="46">
        <f t="shared" si="7"/>
        <v>28.430617298958069</v>
      </c>
      <c r="G25" s="47">
        <f t="shared" si="7"/>
        <v>6.2727984185688729E-2</v>
      </c>
      <c r="H25" s="44">
        <f t="shared" si="7"/>
        <v>3.0714594503194239</v>
      </c>
      <c r="I25" s="47">
        <f t="shared" si="7"/>
        <v>0.29984029082163111</v>
      </c>
      <c r="J25" s="45">
        <f t="shared" si="7"/>
        <v>0.14246332861476971</v>
      </c>
      <c r="K25" s="44">
        <f t="shared" si="7"/>
        <v>6.9900262820739858</v>
      </c>
      <c r="L25" s="47">
        <f t="shared" si="7"/>
        <v>2.2915535778157157</v>
      </c>
      <c r="M25" s="47">
        <f t="shared" si="7"/>
        <v>4.5471969387744247E-2</v>
      </c>
      <c r="N25" s="44">
        <f t="shared" si="7"/>
        <v>6.6858273085684736</v>
      </c>
    </row>
    <row r="26" spans="2:14" ht="15.75" thickBot="1"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1"/>
      <c r="M26" s="20"/>
      <c r="N26" s="21"/>
    </row>
    <row r="27" spans="2:14">
      <c r="B27" s="93" t="s">
        <v>0</v>
      </c>
      <c r="C27" s="6" t="s">
        <v>2</v>
      </c>
      <c r="D27" s="6" t="s">
        <v>3</v>
      </c>
      <c r="E27" s="93" t="s">
        <v>116</v>
      </c>
      <c r="F27" s="6" t="s">
        <v>4</v>
      </c>
      <c r="G27" s="7" t="s">
        <v>10</v>
      </c>
      <c r="H27" s="6" t="s">
        <v>12</v>
      </c>
      <c r="I27" s="6" t="s">
        <v>13</v>
      </c>
      <c r="J27" s="6" t="s">
        <v>15</v>
      </c>
      <c r="K27" s="6" t="s">
        <v>16</v>
      </c>
      <c r="L27" s="7" t="s">
        <v>17</v>
      </c>
      <c r="M27" s="6" t="s">
        <v>18</v>
      </c>
      <c r="N27" s="6" t="s">
        <v>19</v>
      </c>
    </row>
    <row r="28" spans="2:14" ht="15.75" thickBot="1">
      <c r="B28" s="94"/>
      <c r="C28" s="8" t="s">
        <v>1</v>
      </c>
      <c r="D28" s="8" t="s">
        <v>1</v>
      </c>
      <c r="E28" s="94"/>
      <c r="F28" s="8" t="s">
        <v>5</v>
      </c>
      <c r="G28" s="9" t="s">
        <v>11</v>
      </c>
      <c r="H28" s="8" t="s">
        <v>5</v>
      </c>
      <c r="I28" s="8" t="s">
        <v>14</v>
      </c>
      <c r="J28" s="8" t="s">
        <v>11</v>
      </c>
      <c r="K28" s="8" t="s">
        <v>5</v>
      </c>
      <c r="L28" s="9" t="s">
        <v>14</v>
      </c>
      <c r="M28" s="8" t="s">
        <v>11</v>
      </c>
      <c r="N28" s="8" t="s">
        <v>14</v>
      </c>
    </row>
    <row r="29" spans="2:14" ht="21.75" thickBot="1">
      <c r="B29" s="28" t="s">
        <v>30</v>
      </c>
      <c r="C29" s="2">
        <v>6.19</v>
      </c>
      <c r="D29" s="2">
        <v>3.34</v>
      </c>
      <c r="E29" s="34">
        <v>20.684088888888891</v>
      </c>
      <c r="F29" s="2">
        <v>1337</v>
      </c>
      <c r="G29" s="28">
        <v>0.55300000000000005</v>
      </c>
      <c r="H29" s="38">
        <f>G29*1000/E29</f>
        <v>26.735526180080445</v>
      </c>
      <c r="I29" s="2">
        <v>2.21</v>
      </c>
      <c r="J29" s="2">
        <v>0.93</v>
      </c>
      <c r="K29" s="31">
        <f>J29*1000/E29</f>
        <v>44.962096469213044</v>
      </c>
      <c r="L29" s="28">
        <v>8.8140000000000001</v>
      </c>
      <c r="M29" s="2">
        <v>0.57799999999999996</v>
      </c>
      <c r="N29" s="2">
        <v>37.747999999999998</v>
      </c>
    </row>
    <row r="30" spans="2:14" ht="21.75" thickBot="1">
      <c r="B30" s="28" t="s">
        <v>31</v>
      </c>
      <c r="C30" s="2">
        <v>6.18</v>
      </c>
      <c r="D30" s="2">
        <v>3.34</v>
      </c>
      <c r="E30" s="34">
        <v>20.620599999999996</v>
      </c>
      <c r="F30" s="2">
        <v>1327</v>
      </c>
      <c r="G30" s="28">
        <v>0.54400000000000004</v>
      </c>
      <c r="H30" s="38">
        <f>G30*1000/E30</f>
        <v>26.381385604686582</v>
      </c>
      <c r="I30" s="2">
        <v>2.1930000000000001</v>
      </c>
      <c r="J30" s="2">
        <v>0.91</v>
      </c>
      <c r="K30" s="31">
        <f>J30*1000/E30</f>
        <v>44.130626654898506</v>
      </c>
      <c r="L30" s="28">
        <v>9.0239999999999991</v>
      </c>
      <c r="M30" s="2">
        <v>0.64</v>
      </c>
      <c r="N30" s="2">
        <v>109.25700000000001</v>
      </c>
    </row>
    <row r="31" spans="2:14" ht="21.75" thickBot="1">
      <c r="B31" s="28" t="s">
        <v>32</v>
      </c>
      <c r="C31" s="2">
        <v>6.19</v>
      </c>
      <c r="D31" s="2">
        <v>3.32</v>
      </c>
      <c r="E31" s="34">
        <v>20.530166666666666</v>
      </c>
      <c r="F31" s="2">
        <v>1288</v>
      </c>
      <c r="G31" s="28">
        <v>0.55500000000000005</v>
      </c>
      <c r="H31" s="38">
        <f>G31*1000/E31</f>
        <v>27.033389889674545</v>
      </c>
      <c r="I31" s="2">
        <v>2.343</v>
      </c>
      <c r="J31" s="2">
        <v>0.91800000000000004</v>
      </c>
      <c r="K31" s="31">
        <f>J31*1000/E31</f>
        <v>44.714688141840057</v>
      </c>
      <c r="L31" s="28">
        <v>8.8710000000000004</v>
      </c>
      <c r="M31" s="2">
        <v>0.56399999999999995</v>
      </c>
      <c r="N31" s="2">
        <v>31.803999999999998</v>
      </c>
    </row>
    <row r="32" spans="2:14" ht="21.75" thickBot="1">
      <c r="B32" s="28" t="s">
        <v>33</v>
      </c>
      <c r="C32" s="2">
        <v>6.17</v>
      </c>
      <c r="D32" s="2">
        <v>3.35</v>
      </c>
      <c r="E32" s="34">
        <v>20.637777777777774</v>
      </c>
      <c r="F32" s="2">
        <v>1258</v>
      </c>
      <c r="G32" s="28">
        <v>0.56999999999999995</v>
      </c>
      <c r="H32" s="38">
        <f>G32*1000/E32</f>
        <v>27.619252718854316</v>
      </c>
      <c r="I32" s="2">
        <v>2.399</v>
      </c>
      <c r="J32" s="2">
        <v>0.91600000000000004</v>
      </c>
      <c r="K32" s="31">
        <f>J32*1000/E32</f>
        <v>44.3846236674922</v>
      </c>
      <c r="L32" s="28">
        <v>8.702</v>
      </c>
      <c r="M32" s="2">
        <v>0.56599999999999995</v>
      </c>
      <c r="N32" s="2">
        <v>43.636000000000003</v>
      </c>
    </row>
    <row r="33" spans="2:14" ht="21.75" thickBot="1">
      <c r="B33" s="28" t="s">
        <v>34</v>
      </c>
      <c r="C33" s="2">
        <v>6.21</v>
      </c>
      <c r="D33" s="2">
        <v>3.33</v>
      </c>
      <c r="E33" s="34">
        <v>20.669688888888892</v>
      </c>
      <c r="F33" s="2">
        <v>1365</v>
      </c>
      <c r="G33" s="28">
        <v>0.58199999999999996</v>
      </c>
      <c r="H33" s="38">
        <f>G33*1000/E33</f>
        <v>28.157172714527764</v>
      </c>
      <c r="I33" s="2">
        <v>2.286</v>
      </c>
      <c r="J33" s="2">
        <v>0.92</v>
      </c>
      <c r="K33" s="31">
        <f>J33*1000/E33</f>
        <v>44.509620098566224</v>
      </c>
      <c r="L33" s="28">
        <v>8.1039999999999992</v>
      </c>
      <c r="M33" s="2">
        <v>0.59299999999999997</v>
      </c>
      <c r="N33" s="2">
        <v>51.637</v>
      </c>
    </row>
    <row r="34" spans="2:14" ht="15.75" thickBot="1">
      <c r="B34" s="10" t="s">
        <v>26</v>
      </c>
      <c r="C34" s="28">
        <f>MAX(C29:C33)</f>
        <v>6.21</v>
      </c>
      <c r="D34" s="28">
        <f t="shared" ref="D34:N34" si="8">MAX(D29:D33)</f>
        <v>3.35</v>
      </c>
      <c r="E34" s="34"/>
      <c r="F34" s="28">
        <f t="shared" si="8"/>
        <v>1365</v>
      </c>
      <c r="G34" s="28">
        <f t="shared" si="8"/>
        <v>0.58199999999999996</v>
      </c>
      <c r="H34" s="28">
        <f t="shared" si="8"/>
        <v>28.157172714527764</v>
      </c>
      <c r="I34" s="28">
        <f t="shared" si="8"/>
        <v>2.399</v>
      </c>
      <c r="J34" s="28">
        <f t="shared" si="8"/>
        <v>0.93</v>
      </c>
      <c r="K34" s="31">
        <f t="shared" si="8"/>
        <v>44.962096469213044</v>
      </c>
      <c r="L34" s="28">
        <f t="shared" si="8"/>
        <v>9.0239999999999991</v>
      </c>
      <c r="M34" s="28">
        <f t="shared" si="8"/>
        <v>0.64</v>
      </c>
      <c r="N34" s="28">
        <f t="shared" si="8"/>
        <v>109.25700000000001</v>
      </c>
    </row>
    <row r="35" spans="2:14" ht="15.75" thickBot="1">
      <c r="B35" s="10" t="s">
        <v>27</v>
      </c>
      <c r="C35" s="28">
        <f>MIN(C29:C33)</f>
        <v>6.17</v>
      </c>
      <c r="D35" s="28">
        <f t="shared" ref="D35:N35" si="9">MIN(D29:D33)</f>
        <v>3.32</v>
      </c>
      <c r="E35" s="34"/>
      <c r="F35" s="28">
        <f t="shared" si="9"/>
        <v>1258</v>
      </c>
      <c r="G35" s="28">
        <f t="shared" si="9"/>
        <v>0.54400000000000004</v>
      </c>
      <c r="H35" s="28">
        <f t="shared" si="9"/>
        <v>26.381385604686582</v>
      </c>
      <c r="I35" s="28">
        <f t="shared" si="9"/>
        <v>2.1930000000000001</v>
      </c>
      <c r="J35" s="28">
        <f t="shared" si="9"/>
        <v>0.91</v>
      </c>
      <c r="K35" s="31">
        <f t="shared" si="9"/>
        <v>44.130626654898506</v>
      </c>
      <c r="L35" s="28">
        <f t="shared" si="9"/>
        <v>8.1039999999999992</v>
      </c>
      <c r="M35" s="28">
        <f t="shared" si="9"/>
        <v>0.56399999999999995</v>
      </c>
      <c r="N35" s="28">
        <f t="shared" si="9"/>
        <v>31.803999999999998</v>
      </c>
    </row>
    <row r="36" spans="2:14" ht="15.75" thickBot="1">
      <c r="B36" s="42" t="s">
        <v>67</v>
      </c>
      <c r="C36" s="44">
        <f>AVERAGE(C29:C33)</f>
        <v>6.1880000000000006</v>
      </c>
      <c r="D36" s="45">
        <f t="shared" ref="D36:N36" si="10">AVERAGE(D29:D33)</f>
        <v>3.3359999999999999</v>
      </c>
      <c r="E36" s="45"/>
      <c r="F36" s="46">
        <f t="shared" si="10"/>
        <v>1315</v>
      </c>
      <c r="G36" s="47">
        <f t="shared" si="10"/>
        <v>0.56079999999999997</v>
      </c>
      <c r="H36" s="45">
        <f t="shared" si="10"/>
        <v>27.185345421564733</v>
      </c>
      <c r="I36" s="47">
        <f t="shared" si="10"/>
        <v>2.2862</v>
      </c>
      <c r="J36" s="45">
        <f t="shared" si="10"/>
        <v>0.91880000000000006</v>
      </c>
      <c r="K36" s="44">
        <f t="shared" si="10"/>
        <v>44.540331006402006</v>
      </c>
      <c r="L36" s="47">
        <f t="shared" si="10"/>
        <v>8.7029999999999994</v>
      </c>
      <c r="M36" s="47">
        <f t="shared" si="10"/>
        <v>0.58819999999999995</v>
      </c>
      <c r="N36" s="44">
        <f t="shared" si="10"/>
        <v>54.816400000000002</v>
      </c>
    </row>
    <row r="37" spans="2:14" ht="15.75" thickBot="1">
      <c r="B37" s="43" t="s">
        <v>68</v>
      </c>
      <c r="C37" s="44">
        <f>STDEV(C29:C33)</f>
        <v>1.4832396974191399E-2</v>
      </c>
      <c r="D37" s="45">
        <f t="shared" ref="D37:N37" si="11">STDEV(D29:D33)</f>
        <v>1.1401754250991429E-2</v>
      </c>
      <c r="E37" s="45"/>
      <c r="F37" s="46">
        <f t="shared" si="11"/>
        <v>42.148546831415196</v>
      </c>
      <c r="G37" s="47">
        <f t="shared" si="11"/>
        <v>1.5089731607951106E-2</v>
      </c>
      <c r="H37" s="44">
        <f t="shared" si="11"/>
        <v>0.70790236806090556</v>
      </c>
      <c r="I37" s="47">
        <f t="shared" si="11"/>
        <v>8.7239325994649605E-2</v>
      </c>
      <c r="J37" s="45">
        <f t="shared" si="11"/>
        <v>7.2938330115241944E-3</v>
      </c>
      <c r="K37" s="44">
        <f t="shared" si="11"/>
        <v>0.31675388994875936</v>
      </c>
      <c r="L37" s="47">
        <f t="shared" si="11"/>
        <v>0.35439667041325185</v>
      </c>
      <c r="M37" s="47">
        <f t="shared" si="11"/>
        <v>3.1180121872756095E-2</v>
      </c>
      <c r="N37" s="44">
        <f t="shared" si="11"/>
        <v>31.304111907223955</v>
      </c>
    </row>
    <row r="38" spans="2:14" ht="15.75" thickBot="1"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1"/>
      <c r="M38" s="20"/>
      <c r="N38" s="21"/>
    </row>
    <row r="39" spans="2:14" ht="21">
      <c r="B39" s="95" t="s">
        <v>0</v>
      </c>
      <c r="C39" s="1" t="s">
        <v>2</v>
      </c>
      <c r="D39" s="1" t="s">
        <v>3</v>
      </c>
      <c r="E39" s="93" t="s">
        <v>116</v>
      </c>
      <c r="F39" s="1" t="s">
        <v>4</v>
      </c>
      <c r="G39" s="4" t="s">
        <v>51</v>
      </c>
      <c r="H39" s="1" t="s">
        <v>52</v>
      </c>
      <c r="I39" s="1" t="s">
        <v>53</v>
      </c>
      <c r="J39" s="1" t="s">
        <v>15</v>
      </c>
      <c r="K39" s="1" t="s">
        <v>16</v>
      </c>
      <c r="L39" s="4" t="s">
        <v>17</v>
      </c>
      <c r="M39" s="1" t="s">
        <v>18</v>
      </c>
      <c r="N39" s="1" t="s">
        <v>19</v>
      </c>
    </row>
    <row r="40" spans="2:14" ht="15.75" thickBot="1">
      <c r="B40" s="96"/>
      <c r="C40" s="2" t="s">
        <v>1</v>
      </c>
      <c r="D40" s="2" t="s">
        <v>1</v>
      </c>
      <c r="E40" s="94"/>
      <c r="F40" s="2" t="s">
        <v>5</v>
      </c>
      <c r="G40" s="5" t="s">
        <v>11</v>
      </c>
      <c r="H40" s="2" t="s">
        <v>5</v>
      </c>
      <c r="I40" s="2" t="s">
        <v>14</v>
      </c>
      <c r="J40" s="2" t="s">
        <v>11</v>
      </c>
      <c r="K40" s="2" t="s">
        <v>5</v>
      </c>
      <c r="L40" s="5" t="s">
        <v>14</v>
      </c>
      <c r="M40" s="2" t="s">
        <v>11</v>
      </c>
      <c r="N40" s="2" t="s">
        <v>14</v>
      </c>
    </row>
    <row r="41" spans="2:14" ht="15.75" thickBot="1">
      <c r="B41" s="28" t="s">
        <v>40</v>
      </c>
      <c r="C41" s="2">
        <v>5.94</v>
      </c>
      <c r="D41" s="2">
        <v>3.33</v>
      </c>
      <c r="E41" s="34">
        <v>19.760400000000001</v>
      </c>
      <c r="F41" s="2">
        <v>1531</v>
      </c>
      <c r="G41" s="28">
        <v>0.44900000000000001</v>
      </c>
      <c r="H41" s="31">
        <f>G41*1000/E41</f>
        <v>22.722212100969614</v>
      </c>
      <c r="I41" s="2">
        <v>1.591</v>
      </c>
      <c r="J41" s="2">
        <v>0.90300000000000002</v>
      </c>
      <c r="K41" s="31">
        <f>J41*1000/E41</f>
        <v>45.697455517094795</v>
      </c>
      <c r="L41" s="28">
        <v>8.4700000000000006</v>
      </c>
      <c r="M41" s="2">
        <v>0.64100000000000001</v>
      </c>
      <c r="N41" s="2">
        <v>23.404</v>
      </c>
    </row>
    <row r="42" spans="2:14" ht="15.75" thickBot="1">
      <c r="B42" s="28" t="s">
        <v>36</v>
      </c>
      <c r="C42" s="2">
        <v>5.92</v>
      </c>
      <c r="D42" s="2">
        <v>3.34</v>
      </c>
      <c r="E42" s="34">
        <v>19.78393333333333</v>
      </c>
      <c r="F42" s="2">
        <v>1514</v>
      </c>
      <c r="G42" s="28">
        <v>0.44700000000000001</v>
      </c>
      <c r="H42" s="31">
        <f>G42*1000/E42</f>
        <v>22.594091501858415</v>
      </c>
      <c r="I42" s="2">
        <v>1.667</v>
      </c>
      <c r="J42" s="2">
        <v>0.89</v>
      </c>
      <c r="K42" s="31">
        <f>J42*1000/E42</f>
        <v>44.985998739718099</v>
      </c>
      <c r="L42" s="28">
        <v>9.1069999999999993</v>
      </c>
      <c r="M42" s="2">
        <v>0.58199999999999996</v>
      </c>
      <c r="N42" s="2">
        <v>26.673999999999999</v>
      </c>
    </row>
    <row r="43" spans="2:14" ht="15.75" thickBot="1">
      <c r="B43" s="28" t="s">
        <v>37</v>
      </c>
      <c r="C43" s="2">
        <v>5.95</v>
      </c>
      <c r="D43" s="2">
        <v>3.33</v>
      </c>
      <c r="E43" s="34">
        <v>19.782577777777778</v>
      </c>
      <c r="F43" s="2">
        <v>1267</v>
      </c>
      <c r="G43" s="28">
        <v>0.41599999999999998</v>
      </c>
      <c r="H43" s="31">
        <f>G43*1000/E43</f>
        <v>21.028604293789371</v>
      </c>
      <c r="I43" s="2">
        <v>1.8260000000000001</v>
      </c>
      <c r="J43" s="2">
        <v>0.88800000000000001</v>
      </c>
      <c r="K43" s="31">
        <f>J43*1000/E43</f>
        <v>44.887982242511931</v>
      </c>
      <c r="L43" s="28">
        <v>9.7460000000000004</v>
      </c>
      <c r="M43" s="2">
        <v>0.61</v>
      </c>
      <c r="N43" s="2">
        <v>26.978999999999999</v>
      </c>
    </row>
    <row r="44" spans="2:14" ht="15.75" thickBot="1">
      <c r="B44" s="28" t="s">
        <v>38</v>
      </c>
      <c r="C44" s="2">
        <v>5.93</v>
      </c>
      <c r="D44" s="2">
        <v>3.32</v>
      </c>
      <c r="E44" s="34">
        <v>19.696288888888891</v>
      </c>
      <c r="F44" s="2">
        <v>1512</v>
      </c>
      <c r="G44" s="28">
        <v>0.44900000000000001</v>
      </c>
      <c r="H44" s="31">
        <f>G44*1000/E44</f>
        <v>22.796172544630515</v>
      </c>
      <c r="I44" s="2">
        <v>1.675</v>
      </c>
      <c r="J44" s="2">
        <v>0.89400000000000002</v>
      </c>
      <c r="K44" s="31">
        <f>J44*1000/E44</f>
        <v>45.38926114676989</v>
      </c>
      <c r="L44" s="28">
        <v>8.6780000000000008</v>
      </c>
      <c r="M44" s="2">
        <v>0.53400000000000003</v>
      </c>
      <c r="N44" s="2">
        <v>30.245000000000001</v>
      </c>
    </row>
    <row r="45" spans="2:14" ht="15.75" thickBot="1">
      <c r="B45" s="28" t="s">
        <v>39</v>
      </c>
      <c r="C45" s="2">
        <v>5.92</v>
      </c>
      <c r="D45" s="2">
        <v>3.35</v>
      </c>
      <c r="E45" s="34">
        <v>19.823422222222217</v>
      </c>
      <c r="F45" s="2">
        <v>1453</v>
      </c>
      <c r="G45" s="28">
        <v>0.46</v>
      </c>
      <c r="H45" s="31">
        <f>G45*1000/E45</f>
        <v>23.204873247583674</v>
      </c>
      <c r="I45" s="2">
        <v>1.645</v>
      </c>
      <c r="J45" s="2">
        <v>0.89400000000000002</v>
      </c>
      <c r="K45" s="31">
        <f>J45*1000/E45</f>
        <v>45.098166702912614</v>
      </c>
      <c r="L45" s="28">
        <v>8.766</v>
      </c>
      <c r="M45" s="2">
        <v>0.65</v>
      </c>
      <c r="N45" s="2">
        <v>32.767000000000003</v>
      </c>
    </row>
    <row r="46" spans="2:14" ht="15.75" thickBot="1">
      <c r="B46" s="10" t="s">
        <v>26</v>
      </c>
      <c r="C46" s="28">
        <f>MAX(C41:C45)</f>
        <v>5.95</v>
      </c>
      <c r="D46" s="28">
        <f t="shared" ref="D46:N46" si="12">MAX(D41:D45)</f>
        <v>3.35</v>
      </c>
      <c r="E46" s="34"/>
      <c r="F46" s="28">
        <f t="shared" si="12"/>
        <v>1531</v>
      </c>
      <c r="G46" s="28">
        <f t="shared" si="12"/>
        <v>0.46</v>
      </c>
      <c r="H46" s="31">
        <f t="shared" si="12"/>
        <v>23.204873247583674</v>
      </c>
      <c r="I46" s="28">
        <f t="shared" si="12"/>
        <v>1.8260000000000001</v>
      </c>
      <c r="J46" s="28">
        <f t="shared" si="12"/>
        <v>0.90300000000000002</v>
      </c>
      <c r="K46" s="31">
        <f t="shared" si="12"/>
        <v>45.697455517094795</v>
      </c>
      <c r="L46" s="28">
        <f t="shared" si="12"/>
        <v>9.7460000000000004</v>
      </c>
      <c r="M46" s="28">
        <f t="shared" si="12"/>
        <v>0.65</v>
      </c>
      <c r="N46" s="28">
        <f t="shared" si="12"/>
        <v>32.767000000000003</v>
      </c>
    </row>
    <row r="47" spans="2:14" ht="15.75" thickBot="1">
      <c r="B47" s="10" t="s">
        <v>27</v>
      </c>
      <c r="C47" s="28">
        <f>MIN(C41:C45)</f>
        <v>5.92</v>
      </c>
      <c r="D47" s="28">
        <f t="shared" ref="D47:N47" si="13">MIN(D41:D45)</f>
        <v>3.32</v>
      </c>
      <c r="E47" s="34"/>
      <c r="F47" s="28">
        <f t="shared" si="13"/>
        <v>1267</v>
      </c>
      <c r="G47" s="28">
        <f t="shared" si="13"/>
        <v>0.41599999999999998</v>
      </c>
      <c r="H47" s="31">
        <f t="shared" si="13"/>
        <v>21.028604293789371</v>
      </c>
      <c r="I47" s="28">
        <f t="shared" si="13"/>
        <v>1.591</v>
      </c>
      <c r="J47" s="28">
        <f t="shared" si="13"/>
        <v>0.88800000000000001</v>
      </c>
      <c r="K47" s="31">
        <f t="shared" si="13"/>
        <v>44.887982242511931</v>
      </c>
      <c r="L47" s="28">
        <f t="shared" si="13"/>
        <v>8.4700000000000006</v>
      </c>
      <c r="M47" s="28">
        <f t="shared" si="13"/>
        <v>0.53400000000000003</v>
      </c>
      <c r="N47" s="28">
        <f t="shared" si="13"/>
        <v>23.404</v>
      </c>
    </row>
    <row r="48" spans="2:14" ht="15.75" thickBot="1">
      <c r="B48" s="42" t="s">
        <v>67</v>
      </c>
      <c r="C48" s="44">
        <f>AVERAGE(C41:C45)</f>
        <v>5.9319999999999995</v>
      </c>
      <c r="D48" s="44">
        <f t="shared" ref="D48:N48" si="14">AVERAGE(D41:D45)</f>
        <v>3.3340000000000005</v>
      </c>
      <c r="E48" s="44"/>
      <c r="F48" s="44">
        <f t="shared" si="14"/>
        <v>1455.4</v>
      </c>
      <c r="G48" s="47">
        <f t="shared" si="14"/>
        <v>0.44420000000000004</v>
      </c>
      <c r="H48" s="44">
        <f t="shared" si="14"/>
        <v>22.469190737766318</v>
      </c>
      <c r="I48" s="47">
        <f t="shared" si="14"/>
        <v>1.6808000000000001</v>
      </c>
      <c r="J48" s="45">
        <f t="shared" si="14"/>
        <v>0.89380000000000004</v>
      </c>
      <c r="K48" s="44">
        <f t="shared" si="14"/>
        <v>45.211772869801464</v>
      </c>
      <c r="L48" s="44">
        <f t="shared" si="14"/>
        <v>8.9534000000000002</v>
      </c>
      <c r="M48" s="44">
        <f t="shared" si="14"/>
        <v>0.60339999999999994</v>
      </c>
      <c r="N48" s="44">
        <f t="shared" si="14"/>
        <v>28.013800000000003</v>
      </c>
    </row>
    <row r="49" spans="2:14" ht="15.75" thickBot="1">
      <c r="B49" s="43" t="s">
        <v>68</v>
      </c>
      <c r="C49" s="44">
        <f>STDEV(C41:C45)</f>
        <v>1.3038404810405463E-2</v>
      </c>
      <c r="D49" s="44">
        <f t="shared" ref="D49:N49" si="15">STDEV(D41:D45)</f>
        <v>1.1401754250991427E-2</v>
      </c>
      <c r="E49" s="44"/>
      <c r="F49" s="44">
        <f t="shared" si="15"/>
        <v>109.37687141256059</v>
      </c>
      <c r="G49" s="47">
        <f t="shared" si="15"/>
        <v>1.6574076143182171E-2</v>
      </c>
      <c r="H49" s="44">
        <f t="shared" si="15"/>
        <v>0.83711635555479857</v>
      </c>
      <c r="I49" s="47">
        <f t="shared" si="15"/>
        <v>8.7539705277091789E-2</v>
      </c>
      <c r="J49" s="45">
        <f t="shared" si="15"/>
        <v>5.7619441163551778E-3</v>
      </c>
      <c r="K49" s="44">
        <f t="shared" si="15"/>
        <v>0.33019328113850099</v>
      </c>
      <c r="L49" s="44">
        <f t="shared" si="15"/>
        <v>0.49911100969621991</v>
      </c>
      <c r="M49" s="44">
        <f t="shared" si="15"/>
        <v>4.7178384881214994E-2</v>
      </c>
      <c r="N49" s="44">
        <f t="shared" si="15"/>
        <v>3.5946938256268788</v>
      </c>
    </row>
    <row r="50" spans="2:14" ht="15.75" thickBot="1"/>
    <row r="51" spans="2:14" ht="21">
      <c r="B51" s="95" t="s">
        <v>0</v>
      </c>
      <c r="C51" s="1" t="s">
        <v>2</v>
      </c>
      <c r="D51" s="1" t="s">
        <v>3</v>
      </c>
      <c r="E51" s="93" t="s">
        <v>116</v>
      </c>
      <c r="F51" s="1" t="s">
        <v>4</v>
      </c>
      <c r="G51" s="4" t="s">
        <v>51</v>
      </c>
      <c r="H51" s="1" t="s">
        <v>52</v>
      </c>
      <c r="I51" s="1" t="s">
        <v>53</v>
      </c>
      <c r="J51" s="1" t="s">
        <v>15</v>
      </c>
      <c r="K51" s="1" t="s">
        <v>16</v>
      </c>
      <c r="L51" s="4" t="s">
        <v>17</v>
      </c>
      <c r="M51" s="1" t="s">
        <v>18</v>
      </c>
      <c r="N51" s="1" t="s">
        <v>19</v>
      </c>
    </row>
    <row r="52" spans="2:14" ht="15.75" thickBot="1">
      <c r="B52" s="96"/>
      <c r="C52" s="2" t="s">
        <v>1</v>
      </c>
      <c r="D52" s="2" t="s">
        <v>1</v>
      </c>
      <c r="E52" s="94"/>
      <c r="F52" s="2" t="s">
        <v>5</v>
      </c>
      <c r="G52" s="5" t="s">
        <v>11</v>
      </c>
      <c r="H52" s="2" t="s">
        <v>5</v>
      </c>
      <c r="I52" s="2" t="s">
        <v>14</v>
      </c>
      <c r="J52" s="2" t="s">
        <v>11</v>
      </c>
      <c r="K52" s="2" t="s">
        <v>5</v>
      </c>
      <c r="L52" s="5" t="s">
        <v>14</v>
      </c>
      <c r="M52" s="2" t="s">
        <v>11</v>
      </c>
      <c r="N52" s="2" t="s">
        <v>14</v>
      </c>
    </row>
    <row r="53" spans="2:14" ht="15.75" thickBot="1">
      <c r="B53" s="28" t="s">
        <v>46</v>
      </c>
      <c r="C53" s="2">
        <v>6.16</v>
      </c>
      <c r="D53" s="2">
        <v>3.29</v>
      </c>
      <c r="E53" s="34">
        <v>20.28693333333333</v>
      </c>
      <c r="F53" s="2">
        <v>1340</v>
      </c>
      <c r="G53" s="28">
        <v>0.54500000000000004</v>
      </c>
      <c r="H53" s="31">
        <f>G53*1000/E53</f>
        <v>26.86458278563542</v>
      </c>
      <c r="I53" s="2">
        <v>2.202</v>
      </c>
      <c r="J53" s="2">
        <v>0.91600000000000004</v>
      </c>
      <c r="K53" s="31">
        <f>J53*1000/E53</f>
        <v>45.15221620484779</v>
      </c>
      <c r="L53" s="28">
        <v>8.4510000000000005</v>
      </c>
      <c r="M53" s="2">
        <v>0.64800000000000002</v>
      </c>
      <c r="N53" s="2">
        <v>130.44999999999999</v>
      </c>
    </row>
    <row r="54" spans="2:14" ht="15.75" thickBot="1">
      <c r="B54" s="28" t="s">
        <v>47</v>
      </c>
      <c r="C54" s="2">
        <v>6.13</v>
      </c>
      <c r="D54" s="2">
        <v>3.31</v>
      </c>
      <c r="E54" s="34">
        <v>20.301333333333332</v>
      </c>
      <c r="F54" s="2">
        <v>1335</v>
      </c>
      <c r="G54" s="28">
        <v>0.55600000000000005</v>
      </c>
      <c r="H54" s="31">
        <f>G54*1000/E54</f>
        <v>27.387363719952713</v>
      </c>
      <c r="I54" s="2">
        <v>2.2490000000000001</v>
      </c>
      <c r="J54" s="2">
        <v>0.91</v>
      </c>
      <c r="K54" s="31">
        <f>J54*1000/E54</f>
        <v>44.82464205963484</v>
      </c>
      <c r="L54" s="28">
        <v>8.3130000000000006</v>
      </c>
      <c r="M54" s="2">
        <v>0.69099999999999995</v>
      </c>
      <c r="N54" s="2">
        <v>215.41399999999999</v>
      </c>
    </row>
    <row r="55" spans="2:14" ht="15.75" thickBot="1">
      <c r="B55" s="28" t="s">
        <v>48</v>
      </c>
      <c r="C55" s="2">
        <v>6.11</v>
      </c>
      <c r="D55" s="2">
        <v>3.27</v>
      </c>
      <c r="E55" s="34">
        <v>19.948444444444441</v>
      </c>
      <c r="F55" s="2">
        <v>1325</v>
      </c>
      <c r="G55" s="28">
        <v>0.55900000000000005</v>
      </c>
      <c r="H55" s="31">
        <f>G55*1000/E55</f>
        <v>28.022235094911331</v>
      </c>
      <c r="I55" s="2">
        <v>2.3079999999999998</v>
      </c>
      <c r="J55" s="2">
        <v>0.90100000000000002</v>
      </c>
      <c r="K55" s="31">
        <f>J55*1000/E55</f>
        <v>45.166429017021663</v>
      </c>
      <c r="L55" s="28">
        <v>8.1080000000000005</v>
      </c>
      <c r="M55" s="2">
        <v>0.63900000000000001</v>
      </c>
      <c r="N55" s="2">
        <v>163.809</v>
      </c>
    </row>
    <row r="56" spans="2:14" ht="15.75" thickBot="1">
      <c r="B56" s="28" t="s">
        <v>49</v>
      </c>
      <c r="C56" s="2">
        <v>6.11</v>
      </c>
      <c r="D56" s="2">
        <v>3.35</v>
      </c>
      <c r="E56" s="34">
        <v>20.479666666666667</v>
      </c>
      <c r="F56" s="2">
        <v>1141</v>
      </c>
      <c r="G56" s="28">
        <v>0.53500000000000003</v>
      </c>
      <c r="H56" s="31">
        <f>G56*1000/E56</f>
        <v>26.123472061719756</v>
      </c>
      <c r="I56" s="2">
        <v>2.5169999999999999</v>
      </c>
      <c r="J56" s="2">
        <v>0.90800000000000003</v>
      </c>
      <c r="K56" s="31">
        <f>J56*1000/E56</f>
        <v>44.336659125311286</v>
      </c>
      <c r="L56" s="28">
        <v>9.18</v>
      </c>
      <c r="M56" s="2">
        <v>0.64700000000000002</v>
      </c>
      <c r="N56" s="2">
        <v>170.047</v>
      </c>
    </row>
    <row r="57" spans="2:14" ht="15.75" thickBot="1">
      <c r="B57" s="28" t="s">
        <v>50</v>
      </c>
      <c r="C57" s="2">
        <v>6.11</v>
      </c>
      <c r="D57" s="2">
        <v>3.32</v>
      </c>
      <c r="E57" s="34">
        <v>20.264833333333328</v>
      </c>
      <c r="F57" s="2">
        <v>1333</v>
      </c>
      <c r="G57" s="28">
        <v>0.53800000000000003</v>
      </c>
      <c r="H57" s="31">
        <f>G57*1000/E57</f>
        <v>26.548454218720451</v>
      </c>
      <c r="I57" s="2">
        <v>2.181</v>
      </c>
      <c r="J57" s="2">
        <v>0.89600000000000002</v>
      </c>
      <c r="K57" s="31">
        <f>J57*1000/E57</f>
        <v>44.214525985080897</v>
      </c>
      <c r="L57" s="28">
        <v>8.2669999999999995</v>
      </c>
      <c r="M57" s="2">
        <v>0.66100000000000003</v>
      </c>
      <c r="N57" s="2">
        <v>212.06700000000001</v>
      </c>
    </row>
    <row r="58" spans="2:14" ht="15.75" thickBot="1">
      <c r="B58" s="10" t="s">
        <v>26</v>
      </c>
      <c r="C58" s="28">
        <f>MAX(C53:C57)</f>
        <v>6.16</v>
      </c>
      <c r="D58" s="28">
        <f t="shared" ref="D58:N58" si="16">MAX(D53:D57)</f>
        <v>3.35</v>
      </c>
      <c r="E58" s="34"/>
      <c r="F58" s="28">
        <f t="shared" si="16"/>
        <v>1340</v>
      </c>
      <c r="G58" s="28">
        <f t="shared" si="16"/>
        <v>0.55900000000000005</v>
      </c>
      <c r="H58" s="31">
        <f t="shared" si="16"/>
        <v>28.022235094911331</v>
      </c>
      <c r="I58" s="28">
        <f t="shared" si="16"/>
        <v>2.5169999999999999</v>
      </c>
      <c r="J58" s="28">
        <f t="shared" si="16"/>
        <v>0.91600000000000004</v>
      </c>
      <c r="K58" s="31">
        <f t="shared" si="16"/>
        <v>45.166429017021663</v>
      </c>
      <c r="L58" s="28">
        <f t="shared" si="16"/>
        <v>9.18</v>
      </c>
      <c r="M58" s="28">
        <f t="shared" si="16"/>
        <v>0.69099999999999995</v>
      </c>
      <c r="N58" s="28">
        <f t="shared" si="16"/>
        <v>215.41399999999999</v>
      </c>
    </row>
    <row r="59" spans="2:14" ht="15.75" thickBot="1">
      <c r="B59" s="10" t="s">
        <v>27</v>
      </c>
      <c r="C59" s="28">
        <f>MIN(C53:C57)</f>
        <v>6.11</v>
      </c>
      <c r="D59" s="28">
        <f t="shared" ref="D59:N59" si="17">MIN(D53:D57)</f>
        <v>3.27</v>
      </c>
      <c r="E59" s="34"/>
      <c r="F59" s="28">
        <f t="shared" si="17"/>
        <v>1141</v>
      </c>
      <c r="G59" s="28">
        <f t="shared" si="17"/>
        <v>0.53500000000000003</v>
      </c>
      <c r="H59" s="31">
        <f t="shared" si="17"/>
        <v>26.123472061719756</v>
      </c>
      <c r="I59" s="28">
        <f t="shared" si="17"/>
        <v>2.181</v>
      </c>
      <c r="J59" s="28">
        <f t="shared" si="17"/>
        <v>0.89600000000000002</v>
      </c>
      <c r="K59" s="31">
        <f t="shared" si="17"/>
        <v>44.214525985080897</v>
      </c>
      <c r="L59" s="28">
        <f t="shared" si="17"/>
        <v>8.1080000000000005</v>
      </c>
      <c r="M59" s="28">
        <f t="shared" si="17"/>
        <v>0.63900000000000001</v>
      </c>
      <c r="N59" s="28">
        <f t="shared" si="17"/>
        <v>130.44999999999999</v>
      </c>
    </row>
    <row r="60" spans="2:14" ht="15.75" thickBot="1">
      <c r="B60" s="42" t="s">
        <v>67</v>
      </c>
      <c r="C60" s="44">
        <f>AVERAGE(C53:C57)</f>
        <v>6.1239999999999997</v>
      </c>
      <c r="D60" s="45">
        <f t="shared" ref="D60:N60" si="18">AVERAGE(D53:D57)</f>
        <v>3.3079999999999998</v>
      </c>
      <c r="E60" s="45"/>
      <c r="F60" s="46">
        <f t="shared" si="18"/>
        <v>1294.8</v>
      </c>
      <c r="G60" s="47">
        <f t="shared" si="18"/>
        <v>0.54660000000000009</v>
      </c>
      <c r="H60" s="45">
        <f t="shared" si="18"/>
        <v>26.989221576187937</v>
      </c>
      <c r="I60" s="47">
        <f t="shared" si="18"/>
        <v>2.2914000000000003</v>
      </c>
      <c r="J60" s="45">
        <f t="shared" si="18"/>
        <v>0.90620000000000012</v>
      </c>
      <c r="K60" s="44">
        <f t="shared" si="18"/>
        <v>44.738894478379294</v>
      </c>
      <c r="L60" s="47">
        <f t="shared" si="18"/>
        <v>8.4638000000000009</v>
      </c>
      <c r="M60" s="47">
        <f t="shared" si="18"/>
        <v>0.65720000000000001</v>
      </c>
      <c r="N60" s="44">
        <f t="shared" si="18"/>
        <v>178.35740000000001</v>
      </c>
    </row>
    <row r="61" spans="2:14" ht="15.75" thickBot="1">
      <c r="B61" s="43" t="s">
        <v>68</v>
      </c>
      <c r="C61" s="44">
        <f>STDEV(C53:C57)</f>
        <v>2.1908902300206545E-2</v>
      </c>
      <c r="D61" s="45">
        <f t="shared" ref="D61:N61" si="19">STDEV(D53:D57)</f>
        <v>3.0331501776206207E-2</v>
      </c>
      <c r="E61" s="45"/>
      <c r="F61" s="46">
        <f t="shared" si="19"/>
        <v>86.146387039735757</v>
      </c>
      <c r="G61" s="47">
        <f t="shared" si="19"/>
        <v>1.0644247272588146E-2</v>
      </c>
      <c r="H61" s="44">
        <f t="shared" si="19"/>
        <v>0.73908169538754098</v>
      </c>
      <c r="I61" s="47">
        <f t="shared" si="19"/>
        <v>0.13523054388709307</v>
      </c>
      <c r="J61" s="45">
        <f t="shared" si="19"/>
        <v>7.8230428862431853E-3</v>
      </c>
      <c r="K61" s="44">
        <f t="shared" si="19"/>
        <v>0.44657834559490461</v>
      </c>
      <c r="L61" s="47">
        <f t="shared" si="19"/>
        <v>0.41867971051865621</v>
      </c>
      <c r="M61" s="47">
        <f t="shared" si="19"/>
        <v>2.0474374227311538E-2</v>
      </c>
      <c r="N61" s="44">
        <f t="shared" si="19"/>
        <v>35.655877500069955</v>
      </c>
    </row>
    <row r="62" spans="2:14" ht="15.75" thickBot="1"/>
    <row r="63" spans="2:14" ht="21">
      <c r="B63" s="95" t="s">
        <v>0</v>
      </c>
      <c r="C63" s="1" t="s">
        <v>2</v>
      </c>
      <c r="D63" s="1" t="s">
        <v>3</v>
      </c>
      <c r="E63" s="93" t="s">
        <v>116</v>
      </c>
      <c r="F63" s="1" t="s">
        <v>4</v>
      </c>
      <c r="G63" s="4" t="s">
        <v>51</v>
      </c>
      <c r="H63" s="1" t="s">
        <v>52</v>
      </c>
      <c r="I63" s="1" t="s">
        <v>53</v>
      </c>
      <c r="J63" s="1" t="s">
        <v>15</v>
      </c>
      <c r="K63" s="1" t="s">
        <v>16</v>
      </c>
      <c r="L63" s="4" t="s">
        <v>17</v>
      </c>
      <c r="M63" s="1" t="s">
        <v>18</v>
      </c>
      <c r="N63" s="1" t="s">
        <v>19</v>
      </c>
    </row>
    <row r="64" spans="2:14" ht="15.75" thickBot="1">
      <c r="B64" s="96"/>
      <c r="C64" s="2" t="s">
        <v>1</v>
      </c>
      <c r="D64" s="2" t="s">
        <v>1</v>
      </c>
      <c r="E64" s="94"/>
      <c r="F64" s="2" t="s">
        <v>5</v>
      </c>
      <c r="G64" s="5" t="s">
        <v>11</v>
      </c>
      <c r="H64" s="2" t="s">
        <v>5</v>
      </c>
      <c r="I64" s="2" t="s">
        <v>14</v>
      </c>
      <c r="J64" s="2" t="s">
        <v>11</v>
      </c>
      <c r="K64" s="2" t="s">
        <v>5</v>
      </c>
      <c r="L64" s="5" t="s">
        <v>14</v>
      </c>
      <c r="M64" s="2" t="s">
        <v>11</v>
      </c>
      <c r="N64" s="2" t="s">
        <v>14</v>
      </c>
    </row>
    <row r="65" spans="2:14" ht="21.75" thickBot="1">
      <c r="B65" s="28" t="s">
        <v>54</v>
      </c>
      <c r="C65" s="2">
        <v>6.15</v>
      </c>
      <c r="D65" s="2">
        <v>3.32</v>
      </c>
      <c r="E65" s="34">
        <v>20.386444444444439</v>
      </c>
      <c r="F65" s="2">
        <v>1089</v>
      </c>
      <c r="G65" s="28">
        <v>0.438</v>
      </c>
      <c r="H65" s="31">
        <f>G65*1000/E65</f>
        <v>21.484864670423708</v>
      </c>
      <c r="I65" s="2">
        <v>2.1749999999999998</v>
      </c>
      <c r="J65" s="2">
        <v>0.64900000000000002</v>
      </c>
      <c r="K65" s="31">
        <f>J65*1000/E65</f>
        <v>31.834879386084442</v>
      </c>
      <c r="L65" s="28">
        <v>5.6269999999999998</v>
      </c>
      <c r="M65" s="2">
        <v>0.64400000000000002</v>
      </c>
      <c r="N65" s="2">
        <v>5.7610000000000001</v>
      </c>
    </row>
    <row r="66" spans="2:14" ht="21.75" thickBot="1">
      <c r="B66" s="28" t="s">
        <v>55</v>
      </c>
      <c r="C66" s="2">
        <v>6.17</v>
      </c>
      <c r="D66" s="2">
        <v>3.37</v>
      </c>
      <c r="E66" s="34">
        <v>20.772333333333329</v>
      </c>
      <c r="F66" s="2">
        <v>1160</v>
      </c>
      <c r="G66" s="28">
        <v>0.378</v>
      </c>
      <c r="H66" s="31">
        <f>G66*1000/E66</f>
        <v>18.197281640643808</v>
      </c>
      <c r="I66" s="2">
        <v>1.736</v>
      </c>
      <c r="J66" s="2">
        <v>0.64200000000000002</v>
      </c>
      <c r="K66" s="31">
        <f>J66*1000/E66</f>
        <v>30.906494215061709</v>
      </c>
      <c r="L66" s="28">
        <v>5.61</v>
      </c>
      <c r="M66" s="2">
        <v>0.63700000000000001</v>
      </c>
      <c r="N66" s="2">
        <v>5.81</v>
      </c>
    </row>
    <row r="67" spans="2:14" ht="21.75" thickBot="1">
      <c r="B67" s="28" t="s">
        <v>56</v>
      </c>
      <c r="C67" s="2">
        <v>6.15</v>
      </c>
      <c r="D67" s="2">
        <v>3.39</v>
      </c>
      <c r="E67" s="34">
        <v>20.880311111111109</v>
      </c>
      <c r="F67" s="2">
        <v>1151</v>
      </c>
      <c r="G67" s="28">
        <v>0.376</v>
      </c>
      <c r="H67" s="31">
        <f>G67*1000/E67</f>
        <v>18.007394525837206</v>
      </c>
      <c r="I67" s="2">
        <v>1.7849999999999999</v>
      </c>
      <c r="J67" s="2">
        <v>0.65300000000000002</v>
      </c>
      <c r="K67" s="31">
        <f>J67*1000/E67</f>
        <v>31.273480386626854</v>
      </c>
      <c r="L67" s="28">
        <v>5.931</v>
      </c>
      <c r="M67" s="2">
        <v>0.65100000000000002</v>
      </c>
      <c r="N67" s="2">
        <v>6.0979999999999999</v>
      </c>
    </row>
    <row r="68" spans="2:14" ht="21.75" thickBot="1">
      <c r="B68" s="28" t="s">
        <v>57</v>
      </c>
      <c r="C68" s="2">
        <v>6.12</v>
      </c>
      <c r="D68" s="2">
        <v>3.18</v>
      </c>
      <c r="E68" s="34">
        <v>19.471388888888892</v>
      </c>
      <c r="F68" s="2">
        <v>1060</v>
      </c>
      <c r="G68" s="28">
        <v>0.54400000000000004</v>
      </c>
      <c r="H68" s="31">
        <f>G68*1000/E68</f>
        <v>27.938428178096061</v>
      </c>
      <c r="I68" s="2">
        <v>2.84</v>
      </c>
      <c r="J68" s="2">
        <v>0.71499999999999997</v>
      </c>
      <c r="K68" s="31">
        <f>J68*1000/E68</f>
        <v>36.720544388490225</v>
      </c>
      <c r="L68" s="28">
        <v>6.93</v>
      </c>
      <c r="M68" s="2">
        <v>0.61899999999999999</v>
      </c>
      <c r="N68" s="2">
        <v>9.83</v>
      </c>
    </row>
    <row r="69" spans="2:14" ht="21.75" thickBot="1">
      <c r="B69" s="28" t="s">
        <v>58</v>
      </c>
      <c r="C69" s="2">
        <v>6.19</v>
      </c>
      <c r="D69" s="2">
        <v>3.41</v>
      </c>
      <c r="E69" s="34">
        <v>21.107900000000001</v>
      </c>
      <c r="F69" s="2">
        <v>1136</v>
      </c>
      <c r="G69" s="28">
        <v>0.35699999999999998</v>
      </c>
      <c r="H69" s="31">
        <f>G69*1000/E69</f>
        <v>16.913098887146518</v>
      </c>
      <c r="I69" s="2">
        <v>1.6679999999999999</v>
      </c>
      <c r="J69" s="2">
        <v>0.624</v>
      </c>
      <c r="K69" s="31">
        <f>J69*1000/E69</f>
        <v>29.562391332155258</v>
      </c>
      <c r="L69" s="28">
        <v>5.5510000000000002</v>
      </c>
      <c r="M69" s="2">
        <v>0.622</v>
      </c>
      <c r="N69" s="2">
        <v>5.6509999999999998</v>
      </c>
    </row>
    <row r="70" spans="2:14" ht="15.75" thickBot="1">
      <c r="B70" s="10" t="s">
        <v>26</v>
      </c>
      <c r="C70" s="28">
        <f>MAX(C65:C69)</f>
        <v>6.19</v>
      </c>
      <c r="D70" s="28">
        <f t="shared" ref="D70:N70" si="20">MAX(D65:D69)</f>
        <v>3.41</v>
      </c>
      <c r="E70" s="34"/>
      <c r="F70" s="28">
        <f t="shared" si="20"/>
        <v>1160</v>
      </c>
      <c r="G70" s="28">
        <f t="shared" si="20"/>
        <v>0.54400000000000004</v>
      </c>
      <c r="H70" s="31">
        <f t="shared" si="20"/>
        <v>27.938428178096061</v>
      </c>
      <c r="I70" s="28">
        <f t="shared" si="20"/>
        <v>2.84</v>
      </c>
      <c r="J70" s="28">
        <f t="shared" si="20"/>
        <v>0.71499999999999997</v>
      </c>
      <c r="K70" s="31">
        <f t="shared" si="20"/>
        <v>36.720544388490225</v>
      </c>
      <c r="L70" s="28">
        <f t="shared" si="20"/>
        <v>6.93</v>
      </c>
      <c r="M70" s="28">
        <f t="shared" si="20"/>
        <v>0.65100000000000002</v>
      </c>
      <c r="N70" s="28">
        <f t="shared" si="20"/>
        <v>9.83</v>
      </c>
    </row>
    <row r="71" spans="2:14" ht="15.75" thickBot="1">
      <c r="B71" s="10" t="s">
        <v>27</v>
      </c>
      <c r="C71" s="28">
        <f>MIN(C65:C69)</f>
        <v>6.12</v>
      </c>
      <c r="D71" s="28">
        <f t="shared" ref="D71:N71" si="21">MIN(D65:D69)</f>
        <v>3.18</v>
      </c>
      <c r="E71" s="34"/>
      <c r="F71" s="28">
        <f t="shared" si="21"/>
        <v>1060</v>
      </c>
      <c r="G71" s="28">
        <f t="shared" si="21"/>
        <v>0.35699999999999998</v>
      </c>
      <c r="H71" s="31">
        <f t="shared" si="21"/>
        <v>16.913098887146518</v>
      </c>
      <c r="I71" s="28">
        <f t="shared" si="21"/>
        <v>1.6679999999999999</v>
      </c>
      <c r="J71" s="28">
        <f t="shared" si="21"/>
        <v>0.624</v>
      </c>
      <c r="K71" s="31">
        <f t="shared" si="21"/>
        <v>29.562391332155258</v>
      </c>
      <c r="L71" s="28">
        <f t="shared" si="21"/>
        <v>5.5510000000000002</v>
      </c>
      <c r="M71" s="28">
        <f t="shared" si="21"/>
        <v>0.61899999999999999</v>
      </c>
      <c r="N71" s="28">
        <f t="shared" si="21"/>
        <v>5.6509999999999998</v>
      </c>
    </row>
    <row r="72" spans="2:14" ht="15.75" thickBot="1">
      <c r="B72" s="42" t="s">
        <v>67</v>
      </c>
      <c r="C72" s="44">
        <f>AVERAGE(C65:C69)</f>
        <v>6.1560000000000006</v>
      </c>
      <c r="D72" s="45">
        <f t="shared" ref="D72:N72" si="22">AVERAGE(D65:D69)</f>
        <v>3.3340000000000005</v>
      </c>
      <c r="E72" s="45"/>
      <c r="F72" s="46">
        <f t="shared" si="22"/>
        <v>1119.2</v>
      </c>
      <c r="G72" s="47">
        <f t="shared" si="22"/>
        <v>0.41859999999999997</v>
      </c>
      <c r="H72" s="45">
        <f t="shared" si="22"/>
        <v>20.508213580429462</v>
      </c>
      <c r="I72" s="47">
        <f t="shared" si="22"/>
        <v>2.0407999999999999</v>
      </c>
      <c r="J72" s="45">
        <f t="shared" si="22"/>
        <v>0.65659999999999996</v>
      </c>
      <c r="K72" s="44">
        <f t="shared" si="22"/>
        <v>32.059557941683693</v>
      </c>
      <c r="L72" s="47">
        <f t="shared" si="22"/>
        <v>5.9298000000000002</v>
      </c>
      <c r="M72" s="47">
        <f t="shared" si="22"/>
        <v>0.63460000000000005</v>
      </c>
      <c r="N72" s="44">
        <f t="shared" si="22"/>
        <v>6.6300000000000008</v>
      </c>
    </row>
    <row r="73" spans="2:14" ht="15.75" thickBot="1">
      <c r="B73" s="43" t="s">
        <v>68</v>
      </c>
      <c r="C73" s="44">
        <f>STDEV(C65:C69)</f>
        <v>2.6076809620810635E-2</v>
      </c>
      <c r="D73" s="45">
        <f t="shared" ref="D73:N73" si="23">STDEV(D65:D69)</f>
        <v>9.2357999112152547E-2</v>
      </c>
      <c r="E73" s="45"/>
      <c r="F73" s="46">
        <f t="shared" si="23"/>
        <v>42.938327866836566</v>
      </c>
      <c r="G73" s="47">
        <f t="shared" si="23"/>
        <v>7.6418584127161154E-2</v>
      </c>
      <c r="H73" s="44">
        <f t="shared" si="23"/>
        <v>4.4911381728621125</v>
      </c>
      <c r="I73" s="47">
        <f t="shared" si="23"/>
        <v>0.48837659649086479</v>
      </c>
      <c r="J73" s="45">
        <f t="shared" si="23"/>
        <v>3.4486229135700812E-2</v>
      </c>
      <c r="K73" s="44">
        <f t="shared" si="23"/>
        <v>2.736722038617581</v>
      </c>
      <c r="L73" s="47">
        <f t="shared" si="23"/>
        <v>0.57832750237214481</v>
      </c>
      <c r="M73" s="47">
        <f t="shared" si="23"/>
        <v>1.3831124321616097E-2</v>
      </c>
      <c r="N73" s="44">
        <f t="shared" si="23"/>
        <v>1.7964566512999922</v>
      </c>
    </row>
    <row r="74" spans="2:14" ht="15.75" thickBot="1"/>
    <row r="75" spans="2:14" ht="21">
      <c r="B75" s="95" t="s">
        <v>0</v>
      </c>
      <c r="C75" s="1" t="s">
        <v>2</v>
      </c>
      <c r="D75" s="1" t="s">
        <v>3</v>
      </c>
      <c r="E75" s="93" t="s">
        <v>116</v>
      </c>
      <c r="F75" s="1" t="s">
        <v>4</v>
      </c>
      <c r="G75" s="4" t="s">
        <v>51</v>
      </c>
      <c r="H75" s="1" t="s">
        <v>52</v>
      </c>
      <c r="I75" s="1" t="s">
        <v>53</v>
      </c>
      <c r="J75" s="1" t="s">
        <v>15</v>
      </c>
      <c r="K75" s="1" t="s">
        <v>16</v>
      </c>
      <c r="L75" s="4" t="s">
        <v>17</v>
      </c>
      <c r="M75" s="1" t="s">
        <v>18</v>
      </c>
      <c r="N75" s="1" t="s">
        <v>19</v>
      </c>
    </row>
    <row r="76" spans="2:14" ht="15.75" thickBot="1">
      <c r="B76" s="96"/>
      <c r="C76" s="2" t="s">
        <v>1</v>
      </c>
      <c r="D76" s="2" t="s">
        <v>1</v>
      </c>
      <c r="E76" s="94"/>
      <c r="F76" s="2" t="s">
        <v>5</v>
      </c>
      <c r="G76" s="5" t="s">
        <v>11</v>
      </c>
      <c r="H76" s="2" t="s">
        <v>5</v>
      </c>
      <c r="I76" s="2" t="s">
        <v>14</v>
      </c>
      <c r="J76" s="2" t="s">
        <v>11</v>
      </c>
      <c r="K76" s="2" t="s">
        <v>5</v>
      </c>
      <c r="L76" s="5" t="s">
        <v>14</v>
      </c>
      <c r="M76" s="2" t="s">
        <v>11</v>
      </c>
      <c r="N76" s="2" t="s">
        <v>14</v>
      </c>
    </row>
    <row r="77" spans="2:14" ht="15.75" thickBot="1">
      <c r="B77" s="28" t="s">
        <v>59</v>
      </c>
      <c r="C77" s="2">
        <v>6.18</v>
      </c>
      <c r="D77" s="2">
        <v>3.35</v>
      </c>
      <c r="E77" s="34">
        <v>20.714166666666667</v>
      </c>
      <c r="F77" s="2">
        <v>1070</v>
      </c>
      <c r="G77" s="28">
        <v>0.46700000000000003</v>
      </c>
      <c r="H77" s="31">
        <f>G77*1000/E77</f>
        <v>22.544957154926177</v>
      </c>
      <c r="I77" s="2">
        <v>2.34</v>
      </c>
      <c r="J77" s="2">
        <v>0.71199999999999997</v>
      </c>
      <c r="K77" s="31">
        <f>J77*1000/E77</f>
        <v>34.372611336846759</v>
      </c>
      <c r="L77" s="28">
        <v>7.1829999999999998</v>
      </c>
      <c r="M77" s="2">
        <v>0.65100000000000002</v>
      </c>
      <c r="N77" s="2">
        <v>10.651</v>
      </c>
    </row>
    <row r="78" spans="2:14" ht="15.75" thickBot="1">
      <c r="B78" s="28" t="s">
        <v>60</v>
      </c>
      <c r="C78" s="2">
        <v>6.48</v>
      </c>
      <c r="D78" s="2">
        <v>3.13</v>
      </c>
      <c r="E78" s="34">
        <v>21.300377777777776</v>
      </c>
      <c r="F78" s="2">
        <v>1057</v>
      </c>
      <c r="G78" s="28">
        <v>0.42299999999999999</v>
      </c>
      <c r="H78" s="31">
        <f>G78*1000/E78</f>
        <v>19.858802712940932</v>
      </c>
      <c r="I78" s="2">
        <v>2.1840000000000002</v>
      </c>
      <c r="J78" s="2">
        <v>0.627</v>
      </c>
      <c r="K78" s="31">
        <f>J78*1000/E78</f>
        <v>29.436097638330882</v>
      </c>
      <c r="L78" s="28">
        <v>5.4649999999999999</v>
      </c>
      <c r="M78" s="2">
        <v>0.622</v>
      </c>
      <c r="N78" s="2">
        <v>5.5650000000000004</v>
      </c>
    </row>
    <row r="79" spans="2:14" ht="15.75" thickBot="1">
      <c r="B79" s="28" t="s">
        <v>61</v>
      </c>
      <c r="C79" s="2">
        <v>6.13</v>
      </c>
      <c r="D79" s="2">
        <v>3.29</v>
      </c>
      <c r="E79" s="34">
        <v>20.188133333333329</v>
      </c>
      <c r="F79" s="2">
        <v>1045</v>
      </c>
      <c r="G79" s="28">
        <v>0.42599999999999999</v>
      </c>
      <c r="H79" s="31">
        <f>G79*1000/E79</f>
        <v>21.101505174657063</v>
      </c>
      <c r="I79" s="2">
        <v>2.1930000000000001</v>
      </c>
      <c r="J79" s="2">
        <v>0.59499999999999997</v>
      </c>
      <c r="K79" s="31">
        <f>J79*1000/E79</f>
        <v>29.472759574931814</v>
      </c>
      <c r="L79" s="28">
        <v>4.915</v>
      </c>
      <c r="M79" s="2">
        <v>0.58699999999999997</v>
      </c>
      <c r="N79" s="2">
        <v>5.1479999999999997</v>
      </c>
    </row>
    <row r="80" spans="2:14" ht="15.75" thickBot="1">
      <c r="B80" s="28" t="s">
        <v>62</v>
      </c>
      <c r="C80" s="2">
        <v>6</v>
      </c>
      <c r="D80" s="2">
        <v>3.2</v>
      </c>
      <c r="E80" s="34">
        <v>20.590699999999995</v>
      </c>
      <c r="F80" s="2">
        <v>1202</v>
      </c>
      <c r="G80" s="28">
        <v>0.38800000000000001</v>
      </c>
      <c r="H80" s="31">
        <f>G80*1000/E80</f>
        <v>18.843458454545019</v>
      </c>
      <c r="I80" s="2">
        <v>1.8740000000000001</v>
      </c>
      <c r="J80" s="2">
        <v>0.63800000000000001</v>
      </c>
      <c r="K80" s="31">
        <f>J80*1000/E80</f>
        <v>30.984862097937427</v>
      </c>
      <c r="L80" s="28">
        <v>6.3529999999999998</v>
      </c>
      <c r="M80" s="2">
        <v>0.61499999999999999</v>
      </c>
      <c r="N80" s="2">
        <v>7.0529999999999999</v>
      </c>
    </row>
    <row r="81" spans="2:14" ht="15.75" thickBot="1">
      <c r="B81" s="28" t="s">
        <v>62</v>
      </c>
      <c r="C81" s="2">
        <v>6.19</v>
      </c>
      <c r="D81" s="2">
        <v>3.37</v>
      </c>
      <c r="E81" s="34">
        <v>20.869688888888891</v>
      </c>
      <c r="F81" s="2">
        <v>1196</v>
      </c>
      <c r="G81" s="28">
        <v>0.34899999999999998</v>
      </c>
      <c r="H81" s="31">
        <f>G81*1000/E81</f>
        <v>16.72281756848848</v>
      </c>
      <c r="I81" s="2">
        <v>1.5840000000000001</v>
      </c>
      <c r="J81" s="2">
        <v>0.60499999999999998</v>
      </c>
      <c r="K81" s="31">
        <f>J81*1000/E81</f>
        <v>28.989411544227881</v>
      </c>
      <c r="L81" s="28">
        <v>5.0999999999999996</v>
      </c>
      <c r="M81" s="2">
        <v>0.59</v>
      </c>
      <c r="N81" s="2">
        <v>5.4329999999999998</v>
      </c>
    </row>
    <row r="82" spans="2:14" ht="15.75" thickBot="1">
      <c r="B82" s="10" t="s">
        <v>26</v>
      </c>
      <c r="C82" s="28">
        <f t="shared" ref="C82:N82" si="24">MAX(C77:C81)</f>
        <v>6.48</v>
      </c>
      <c r="D82" s="28">
        <f t="shared" si="24"/>
        <v>3.37</v>
      </c>
      <c r="E82" s="34"/>
      <c r="F82" s="28">
        <f t="shared" si="24"/>
        <v>1202</v>
      </c>
      <c r="G82" s="28">
        <f t="shared" si="24"/>
        <v>0.46700000000000003</v>
      </c>
      <c r="H82" s="31">
        <f t="shared" si="24"/>
        <v>22.544957154926177</v>
      </c>
      <c r="I82" s="28">
        <f t="shared" si="24"/>
        <v>2.34</v>
      </c>
      <c r="J82" s="28">
        <f t="shared" si="24"/>
        <v>0.71199999999999997</v>
      </c>
      <c r="K82" s="31">
        <f t="shared" si="24"/>
        <v>34.372611336846759</v>
      </c>
      <c r="L82" s="28">
        <f t="shared" si="24"/>
        <v>7.1829999999999998</v>
      </c>
      <c r="M82" s="28">
        <f t="shared" si="24"/>
        <v>0.65100000000000002</v>
      </c>
      <c r="N82" s="28">
        <f t="shared" si="24"/>
        <v>10.651</v>
      </c>
    </row>
    <row r="83" spans="2:14" ht="15.75" thickBot="1">
      <c r="B83" s="10" t="s">
        <v>27</v>
      </c>
      <c r="C83" s="28">
        <f t="shared" ref="C83:N83" si="25">MIN(C77:C81)</f>
        <v>6</v>
      </c>
      <c r="D83" s="28">
        <f t="shared" si="25"/>
        <v>3.13</v>
      </c>
      <c r="E83" s="34"/>
      <c r="F83" s="28">
        <f t="shared" si="25"/>
        <v>1045</v>
      </c>
      <c r="G83" s="28">
        <f t="shared" si="25"/>
        <v>0.34899999999999998</v>
      </c>
      <c r="H83" s="31">
        <f t="shared" si="25"/>
        <v>16.72281756848848</v>
      </c>
      <c r="I83" s="28">
        <f t="shared" si="25"/>
        <v>1.5840000000000001</v>
      </c>
      <c r="J83" s="28">
        <f t="shared" si="25"/>
        <v>0.59499999999999997</v>
      </c>
      <c r="K83" s="31">
        <f t="shared" si="25"/>
        <v>28.989411544227881</v>
      </c>
      <c r="L83" s="28">
        <f t="shared" si="25"/>
        <v>4.915</v>
      </c>
      <c r="M83" s="28">
        <f t="shared" si="25"/>
        <v>0.58699999999999997</v>
      </c>
      <c r="N83" s="28">
        <f t="shared" si="25"/>
        <v>5.1479999999999997</v>
      </c>
    </row>
    <row r="84" spans="2:14" ht="15.75" thickBot="1">
      <c r="B84" s="42" t="s">
        <v>67</v>
      </c>
      <c r="C84" s="44">
        <f>AVERAGE(C77:C81)</f>
        <v>6.1959999999999997</v>
      </c>
      <c r="D84" s="45">
        <f t="shared" ref="D84:N84" si="26">AVERAGE(D77:D81)</f>
        <v>3.2679999999999998</v>
      </c>
      <c r="E84" s="45"/>
      <c r="F84" s="46">
        <f t="shared" si="26"/>
        <v>1114</v>
      </c>
      <c r="G84" s="47">
        <f t="shared" si="26"/>
        <v>0.41059999999999997</v>
      </c>
      <c r="H84" s="45">
        <f t="shared" si="26"/>
        <v>19.814308213111534</v>
      </c>
      <c r="I84" s="47">
        <f t="shared" si="26"/>
        <v>2.0350000000000001</v>
      </c>
      <c r="J84" s="45">
        <f t="shared" si="26"/>
        <v>0.63539999999999996</v>
      </c>
      <c r="K84" s="44">
        <f t="shared" si="26"/>
        <v>30.651148438454953</v>
      </c>
      <c r="L84" s="47">
        <f t="shared" si="26"/>
        <v>5.8031999999999995</v>
      </c>
      <c r="M84" s="47">
        <f t="shared" si="26"/>
        <v>0.61299999999999999</v>
      </c>
      <c r="N84" s="44">
        <f t="shared" si="26"/>
        <v>6.7700000000000005</v>
      </c>
    </row>
    <row r="85" spans="2:14" ht="15.75" thickBot="1">
      <c r="B85" s="43" t="s">
        <v>68</v>
      </c>
      <c r="C85" s="44">
        <f>STDEV(C77:C81)</f>
        <v>0.17586926962947508</v>
      </c>
      <c r="D85" s="45">
        <f t="shared" ref="D85:N85" si="27">STDEV(D77:D81)</f>
        <v>0.10158740079361162</v>
      </c>
      <c r="E85" s="45"/>
      <c r="F85" s="46">
        <f t="shared" si="27"/>
        <v>78.124899999936005</v>
      </c>
      <c r="G85" s="47">
        <f t="shared" si="27"/>
        <v>4.4376795738313275E-2</v>
      </c>
      <c r="H85" s="44">
        <f t="shared" si="27"/>
        <v>2.2144504443123703</v>
      </c>
      <c r="I85" s="47">
        <f t="shared" si="27"/>
        <v>0.30393749357392563</v>
      </c>
      <c r="J85" s="45">
        <f t="shared" si="27"/>
        <v>4.6100976128494252E-2</v>
      </c>
      <c r="K85" s="44">
        <f t="shared" si="27"/>
        <v>2.2128583990410307</v>
      </c>
      <c r="L85" s="47">
        <f t="shared" si="27"/>
        <v>0.94919660766355474</v>
      </c>
      <c r="M85" s="47">
        <f t="shared" si="27"/>
        <v>2.6143832924801751E-2</v>
      </c>
      <c r="N85" s="44">
        <f t="shared" si="27"/>
        <v>2.2919821116230383</v>
      </c>
    </row>
    <row r="86" spans="2:14" ht="15.75" thickBot="1"/>
    <row r="87" spans="2:14" ht="21">
      <c r="B87" s="95" t="s">
        <v>0</v>
      </c>
      <c r="C87" s="1" t="s">
        <v>2</v>
      </c>
      <c r="D87" s="1" t="s">
        <v>3</v>
      </c>
      <c r="E87" s="93" t="s">
        <v>116</v>
      </c>
      <c r="F87" s="1" t="s">
        <v>4</v>
      </c>
      <c r="G87" s="27" t="s">
        <v>51</v>
      </c>
      <c r="H87" s="1" t="s">
        <v>52</v>
      </c>
      <c r="I87" s="1" t="s">
        <v>53</v>
      </c>
      <c r="J87" s="1" t="s">
        <v>15</v>
      </c>
      <c r="K87" s="1" t="s">
        <v>16</v>
      </c>
      <c r="L87" s="27" t="s">
        <v>17</v>
      </c>
      <c r="M87" s="1" t="s">
        <v>18</v>
      </c>
      <c r="N87" s="1" t="s">
        <v>19</v>
      </c>
    </row>
    <row r="88" spans="2:14" ht="15.75" thickBot="1">
      <c r="B88" s="96"/>
      <c r="C88" s="2" t="s">
        <v>1</v>
      </c>
      <c r="D88" s="2" t="s">
        <v>1</v>
      </c>
      <c r="E88" s="94"/>
      <c r="F88" s="2" t="s">
        <v>5</v>
      </c>
      <c r="G88" s="28" t="s">
        <v>11</v>
      </c>
      <c r="H88" s="2" t="s">
        <v>5</v>
      </c>
      <c r="I88" s="2" t="s">
        <v>14</v>
      </c>
      <c r="J88" s="2" t="s">
        <v>11</v>
      </c>
      <c r="K88" s="2" t="s">
        <v>5</v>
      </c>
      <c r="L88" s="28" t="s">
        <v>14</v>
      </c>
      <c r="M88" s="2" t="s">
        <v>11</v>
      </c>
      <c r="N88" s="2" t="s">
        <v>14</v>
      </c>
    </row>
    <row r="89" spans="2:14" ht="15.75" thickBot="1">
      <c r="B89" s="28" t="s">
        <v>76</v>
      </c>
      <c r="C89" s="2">
        <v>6.42</v>
      </c>
      <c r="D89" s="2">
        <v>3.4</v>
      </c>
      <c r="E89" s="34">
        <v>21.8066</v>
      </c>
      <c r="F89" s="2">
        <v>1378</v>
      </c>
      <c r="G89" s="28">
        <v>0.40500000000000003</v>
      </c>
      <c r="H89" s="31">
        <f>G89*1000/E89</f>
        <v>18.572358827144075</v>
      </c>
      <c r="I89" s="2">
        <v>1.536</v>
      </c>
      <c r="J89" s="2">
        <v>0.86399999999999999</v>
      </c>
      <c r="K89" s="31">
        <f>J89*1000/E89</f>
        <v>39.621032164574032</v>
      </c>
      <c r="L89" s="28">
        <v>22.975999999999999</v>
      </c>
      <c r="M89" s="2">
        <v>0.73299999999999998</v>
      </c>
      <c r="N89" s="2">
        <v>40.176000000000002</v>
      </c>
    </row>
    <row r="90" spans="2:14" ht="15.75" thickBot="1">
      <c r="B90" s="28" t="s">
        <v>77</v>
      </c>
      <c r="C90" s="2">
        <v>6.47</v>
      </c>
      <c r="D90" s="2">
        <v>3.44</v>
      </c>
      <c r="E90" s="34">
        <v>22.223777777777777</v>
      </c>
      <c r="F90" s="2">
        <v>1383</v>
      </c>
      <c r="G90" s="28">
        <v>0.39700000000000002</v>
      </c>
      <c r="H90" s="31">
        <f>G90*1000/E90</f>
        <v>17.863749537532374</v>
      </c>
      <c r="I90" s="2">
        <v>1.5209999999999999</v>
      </c>
      <c r="J90" s="2">
        <v>0.86399999999999999</v>
      </c>
      <c r="K90" s="31">
        <f>J90*1000/E90</f>
        <v>38.877278590498669</v>
      </c>
      <c r="L90" s="28">
        <v>23.239000000000001</v>
      </c>
      <c r="M90" s="2">
        <v>0.67500000000000004</v>
      </c>
      <c r="N90" s="2">
        <v>42.073</v>
      </c>
    </row>
    <row r="91" spans="2:14" ht="15.75" thickBot="1">
      <c r="B91" s="28" t="s">
        <v>78</v>
      </c>
      <c r="C91" s="2">
        <v>6.26</v>
      </c>
      <c r="D91" s="2">
        <v>3.39</v>
      </c>
      <c r="E91" s="34">
        <v>21.242266666666666</v>
      </c>
      <c r="F91" s="2">
        <v>1362</v>
      </c>
      <c r="G91" s="28">
        <v>0.39200000000000002</v>
      </c>
      <c r="H91" s="31">
        <f>G91*1000/E91</f>
        <v>18.453774550110786</v>
      </c>
      <c r="I91" s="2">
        <v>1.585</v>
      </c>
      <c r="J91" s="2">
        <v>0.83599999999999997</v>
      </c>
      <c r="K91" s="31">
        <f>J91*1000/E91</f>
        <v>39.355498785440354</v>
      </c>
      <c r="L91" s="28">
        <v>25.215</v>
      </c>
      <c r="M91" s="2">
        <v>0.76600000000000001</v>
      </c>
      <c r="N91" s="2">
        <v>35.381999999999998</v>
      </c>
    </row>
    <row r="92" spans="2:14" ht="15.75" thickBot="1">
      <c r="B92" s="28" t="s">
        <v>79</v>
      </c>
      <c r="C92" s="2">
        <v>6.28</v>
      </c>
      <c r="D92" s="2">
        <v>3.43</v>
      </c>
      <c r="E92" s="34">
        <v>21.540399999999998</v>
      </c>
      <c r="F92" s="2">
        <v>1412</v>
      </c>
      <c r="G92" s="28">
        <v>0.39700000000000002</v>
      </c>
      <c r="H92" s="31">
        <f>G92*1000/E92</f>
        <v>18.430484113572636</v>
      </c>
      <c r="I92" s="2">
        <v>1.5149999999999999</v>
      </c>
      <c r="J92" s="2">
        <v>0.85499999999999998</v>
      </c>
      <c r="K92" s="31">
        <f>J92*1000/E92</f>
        <v>39.692856214369279</v>
      </c>
      <c r="L92" s="28">
        <v>23.809000000000001</v>
      </c>
      <c r="M92" s="2">
        <v>0.73799999999999999</v>
      </c>
      <c r="N92" s="2">
        <v>38.676000000000002</v>
      </c>
    </row>
    <row r="93" spans="2:14" ht="15.75" thickBot="1">
      <c r="B93" s="28" t="s">
        <v>80</v>
      </c>
      <c r="C93" s="2">
        <v>6.25</v>
      </c>
      <c r="D93" s="2">
        <v>3.42</v>
      </c>
      <c r="E93" s="34">
        <v>21.354166666666664</v>
      </c>
      <c r="F93" s="2">
        <v>1351</v>
      </c>
      <c r="G93" s="28">
        <v>0.39100000000000001</v>
      </c>
      <c r="H93" s="31">
        <f>G93*1000/E93</f>
        <v>18.310243902439026</v>
      </c>
      <c r="I93" s="2">
        <v>1.569</v>
      </c>
      <c r="J93" s="2">
        <v>0.83799999999999997</v>
      </c>
      <c r="K93" s="31">
        <f>J93*1000/E93</f>
        <v>39.242926829268299</v>
      </c>
      <c r="L93" s="28">
        <v>23.67</v>
      </c>
      <c r="M93" s="2">
        <v>0.76300000000000001</v>
      </c>
      <c r="N93" s="2">
        <v>38.237000000000002</v>
      </c>
    </row>
    <row r="94" spans="2:14" ht="15.75" thickBot="1">
      <c r="B94" s="10" t="s">
        <v>26</v>
      </c>
      <c r="C94" s="28">
        <f t="shared" ref="C94" si="28">MAX(C89:C93)</f>
        <v>6.47</v>
      </c>
      <c r="D94" s="28">
        <f t="shared" ref="D94" si="29">MAX(D89:D93)</f>
        <v>3.44</v>
      </c>
      <c r="E94" s="34"/>
      <c r="F94" s="28">
        <f t="shared" ref="F94:J94" si="30">MAX(F89:F93)</f>
        <v>1412</v>
      </c>
      <c r="G94" s="28">
        <f t="shared" si="30"/>
        <v>0.40500000000000003</v>
      </c>
      <c r="H94" s="31">
        <f t="shared" si="30"/>
        <v>18.572358827144075</v>
      </c>
      <c r="I94" s="28">
        <f t="shared" si="30"/>
        <v>1.585</v>
      </c>
      <c r="J94" s="28">
        <f t="shared" si="30"/>
        <v>0.86399999999999999</v>
      </c>
      <c r="K94" s="31">
        <f t="shared" ref="K94" si="31">MAX(K89:K93)</f>
        <v>39.692856214369279</v>
      </c>
      <c r="L94" s="28">
        <f t="shared" ref="L94" si="32">MAX(L89:L93)</f>
        <v>25.215</v>
      </c>
      <c r="M94" s="28">
        <f t="shared" ref="M94" si="33">MAX(M89:M93)</f>
        <v>0.76600000000000001</v>
      </c>
      <c r="N94" s="28">
        <f t="shared" ref="N94" si="34">MAX(N89:N93)</f>
        <v>42.073</v>
      </c>
    </row>
    <row r="95" spans="2:14" ht="15.75" thickBot="1">
      <c r="B95" s="10" t="s">
        <v>27</v>
      </c>
      <c r="C95" s="28">
        <f t="shared" ref="C95:N95" si="35">MIN(C89:C93)</f>
        <v>6.25</v>
      </c>
      <c r="D95" s="28">
        <f t="shared" si="35"/>
        <v>3.39</v>
      </c>
      <c r="E95" s="34"/>
      <c r="F95" s="28">
        <f t="shared" si="35"/>
        <v>1351</v>
      </c>
      <c r="G95" s="28">
        <f t="shared" si="35"/>
        <v>0.39100000000000001</v>
      </c>
      <c r="H95" s="31">
        <f t="shared" si="35"/>
        <v>17.863749537532374</v>
      </c>
      <c r="I95" s="28">
        <f t="shared" si="35"/>
        <v>1.5149999999999999</v>
      </c>
      <c r="J95" s="28">
        <f t="shared" si="35"/>
        <v>0.83599999999999997</v>
      </c>
      <c r="K95" s="31">
        <f t="shared" si="35"/>
        <v>38.877278590498669</v>
      </c>
      <c r="L95" s="28">
        <f t="shared" si="35"/>
        <v>22.975999999999999</v>
      </c>
      <c r="M95" s="28">
        <f t="shared" si="35"/>
        <v>0.67500000000000004</v>
      </c>
      <c r="N95" s="28">
        <f t="shared" si="35"/>
        <v>35.381999999999998</v>
      </c>
    </row>
    <row r="96" spans="2:14" ht="15.75" thickBot="1">
      <c r="B96" s="42" t="s">
        <v>67</v>
      </c>
      <c r="C96" s="44">
        <f>AVERAGE(C89:C93)</f>
        <v>6.3360000000000003</v>
      </c>
      <c r="D96" s="45">
        <f t="shared" ref="D96:N96" si="36">AVERAGE(D89:D93)</f>
        <v>3.4159999999999995</v>
      </c>
      <c r="E96" s="45"/>
      <c r="F96" s="46">
        <f t="shared" si="36"/>
        <v>1377.2</v>
      </c>
      <c r="G96" s="47">
        <f t="shared" si="36"/>
        <v>0.39639999999999997</v>
      </c>
      <c r="H96" s="45">
        <f t="shared" si="36"/>
        <v>18.326122186159779</v>
      </c>
      <c r="I96" s="47">
        <f t="shared" si="36"/>
        <v>1.5451999999999999</v>
      </c>
      <c r="J96" s="45">
        <f t="shared" si="36"/>
        <v>0.85139999999999993</v>
      </c>
      <c r="K96" s="44">
        <f t="shared" si="36"/>
        <v>39.357918516830125</v>
      </c>
      <c r="L96" s="47">
        <f t="shared" si="36"/>
        <v>23.7818</v>
      </c>
      <c r="M96" s="47">
        <f t="shared" si="36"/>
        <v>0.73499999999999999</v>
      </c>
      <c r="N96" s="44">
        <f t="shared" si="36"/>
        <v>38.908799999999999</v>
      </c>
    </row>
    <row r="97" spans="2:14" ht="15.75" thickBot="1">
      <c r="B97" s="43" t="s">
        <v>68</v>
      </c>
      <c r="C97" s="44">
        <f>STDEV(C89:C93)</f>
        <v>0.10163660757815648</v>
      </c>
      <c r="D97" s="45">
        <f t="shared" ref="D97:N97" si="37">STDEV(D89:D93)</f>
        <v>2.0736441353327709E-2</v>
      </c>
      <c r="E97" s="45"/>
      <c r="F97" s="46">
        <f t="shared" si="37"/>
        <v>23.252956801236831</v>
      </c>
      <c r="G97" s="47">
        <f t="shared" si="37"/>
        <v>5.5497747702046487E-3</v>
      </c>
      <c r="H97" s="44">
        <f t="shared" si="37"/>
        <v>0.2747087582202401</v>
      </c>
      <c r="I97" s="47">
        <f t="shared" si="37"/>
        <v>3.0548322376196067E-2</v>
      </c>
      <c r="J97" s="45">
        <f t="shared" si="37"/>
        <v>1.3667479650615922E-2</v>
      </c>
      <c r="K97" s="44">
        <f t="shared" si="37"/>
        <v>0.32621148621538398</v>
      </c>
      <c r="L97" s="47">
        <f t="shared" si="37"/>
        <v>0.86764722093713775</v>
      </c>
      <c r="M97" s="47">
        <f t="shared" si="37"/>
        <v>3.6599180318690867E-2</v>
      </c>
      <c r="N97" s="44">
        <f t="shared" si="37"/>
        <v>2.4779924737577819</v>
      </c>
    </row>
    <row r="98" spans="2:14" ht="15.75" thickBot="1">
      <c r="L98" s="52"/>
    </row>
    <row r="99" spans="2:14" ht="21">
      <c r="B99" s="95" t="s">
        <v>0</v>
      </c>
      <c r="C99" s="1" t="s">
        <v>2</v>
      </c>
      <c r="D99" s="1" t="s">
        <v>3</v>
      </c>
      <c r="E99" s="93" t="s">
        <v>116</v>
      </c>
      <c r="F99" s="1" t="s">
        <v>4</v>
      </c>
      <c r="G99" s="27" t="s">
        <v>51</v>
      </c>
      <c r="H99" s="1" t="s">
        <v>52</v>
      </c>
      <c r="I99" s="1" t="s">
        <v>53</v>
      </c>
      <c r="J99" s="1" t="s">
        <v>15</v>
      </c>
      <c r="K99" s="1" t="s">
        <v>16</v>
      </c>
      <c r="L99" s="27" t="s">
        <v>17</v>
      </c>
      <c r="M99" s="1" t="s">
        <v>18</v>
      </c>
      <c r="N99" s="1" t="s">
        <v>19</v>
      </c>
    </row>
    <row r="100" spans="2:14" ht="15.75" thickBot="1">
      <c r="B100" s="96"/>
      <c r="C100" s="2" t="s">
        <v>1</v>
      </c>
      <c r="D100" s="2" t="s">
        <v>1</v>
      </c>
      <c r="E100" s="94"/>
      <c r="F100" s="2" t="s">
        <v>5</v>
      </c>
      <c r="G100" s="28" t="s">
        <v>11</v>
      </c>
      <c r="H100" s="2" t="s">
        <v>5</v>
      </c>
      <c r="I100" s="2" t="s">
        <v>14</v>
      </c>
      <c r="J100" s="2" t="s">
        <v>11</v>
      </c>
      <c r="K100" s="2" t="s">
        <v>5</v>
      </c>
      <c r="L100" s="28" t="s">
        <v>14</v>
      </c>
      <c r="M100" s="2" t="s">
        <v>11</v>
      </c>
      <c r="N100" s="2" t="s">
        <v>14</v>
      </c>
    </row>
    <row r="101" spans="2:14" ht="15.75" thickBot="1">
      <c r="B101" s="28" t="s">
        <v>81</v>
      </c>
      <c r="C101" s="2">
        <v>6.04</v>
      </c>
      <c r="D101" s="2">
        <v>3.28</v>
      </c>
      <c r="E101" s="34">
        <v>19.791066666666669</v>
      </c>
      <c r="F101" s="2">
        <v>1459</v>
      </c>
      <c r="G101" s="28">
        <v>0.36399999999999999</v>
      </c>
      <c r="H101" s="31">
        <f>G101*1000/E101</f>
        <v>18.392136519507115</v>
      </c>
      <c r="I101" s="2">
        <v>1.448</v>
      </c>
      <c r="J101" s="2">
        <v>0.80800000000000005</v>
      </c>
      <c r="K101" s="31">
        <f>J101*1000/E101</f>
        <v>40.826500845499311</v>
      </c>
      <c r="L101" s="28">
        <v>26.312000000000001</v>
      </c>
      <c r="M101" s="2">
        <v>0.73899999999999999</v>
      </c>
      <c r="N101" s="2">
        <v>42.279000000000003</v>
      </c>
    </row>
    <row r="102" spans="2:14" ht="15.75" thickBot="1">
      <c r="B102" s="28" t="s">
        <v>82</v>
      </c>
      <c r="C102" s="2">
        <v>6.03</v>
      </c>
      <c r="D102" s="2">
        <v>3.26</v>
      </c>
      <c r="E102" s="34">
        <v>19.648555555555557</v>
      </c>
      <c r="F102" s="2">
        <v>1432</v>
      </c>
      <c r="G102" s="28">
        <v>0.36899999999999999</v>
      </c>
      <c r="H102" s="31">
        <f>G102*1000/E102</f>
        <v>18.780006446614678</v>
      </c>
      <c r="I102" s="2">
        <v>1.5289999999999999</v>
      </c>
      <c r="J102" s="2">
        <v>0.78500000000000003</v>
      </c>
      <c r="K102" s="31">
        <f>J102*1000/E102</f>
        <v>39.952046234668082</v>
      </c>
      <c r="L102" s="28">
        <v>23.331</v>
      </c>
      <c r="M102" s="2">
        <v>0.70499999999999996</v>
      </c>
      <c r="N102" s="2">
        <v>44.631</v>
      </c>
    </row>
    <row r="103" spans="2:14" ht="15.75" thickBot="1">
      <c r="B103" s="28" t="s">
        <v>83</v>
      </c>
      <c r="C103" s="2">
        <v>6.04</v>
      </c>
      <c r="D103" s="2">
        <v>3.45</v>
      </c>
      <c r="E103" s="34">
        <v>20.826500000000003</v>
      </c>
      <c r="F103" s="2">
        <v>1362</v>
      </c>
      <c r="G103" s="28">
        <v>0.39100000000000001</v>
      </c>
      <c r="H103" s="31">
        <f>G103*1000/E103</f>
        <v>18.774157923799002</v>
      </c>
      <c r="I103" s="2">
        <v>1.581</v>
      </c>
      <c r="J103" s="2">
        <v>0.83</v>
      </c>
      <c r="K103" s="31">
        <f>J103*1000/E103</f>
        <v>39.853071807552872</v>
      </c>
      <c r="L103" s="28">
        <v>25.684999999999999</v>
      </c>
      <c r="M103" s="2">
        <v>0.71699999999999997</v>
      </c>
      <c r="N103" s="2">
        <v>52.750999999999998</v>
      </c>
    </row>
    <row r="104" spans="2:14" ht="15.75" thickBot="1">
      <c r="B104" s="28" t="s">
        <v>84</v>
      </c>
      <c r="C104" s="2">
        <v>6.09</v>
      </c>
      <c r="D104" s="2">
        <v>3.39</v>
      </c>
      <c r="E104" s="34">
        <v>20.645100000000003</v>
      </c>
      <c r="F104" s="2">
        <v>1373</v>
      </c>
      <c r="G104" s="28">
        <v>0.39900000000000002</v>
      </c>
      <c r="H104" s="31">
        <f>G104*1000/E104</f>
        <v>19.326619875902754</v>
      </c>
      <c r="I104" s="2">
        <v>1.613</v>
      </c>
      <c r="J104" s="2">
        <v>0.83399999999999996</v>
      </c>
      <c r="K104" s="31">
        <f>J104*1000/E104</f>
        <v>40.396994928578685</v>
      </c>
      <c r="L104" s="28">
        <v>25.227</v>
      </c>
      <c r="M104" s="2">
        <v>0.73399999999999999</v>
      </c>
      <c r="N104" s="2">
        <v>43.128</v>
      </c>
    </row>
    <row r="105" spans="2:14" ht="15.75" thickBot="1">
      <c r="B105" s="28" t="s">
        <v>85</v>
      </c>
      <c r="C105" s="2">
        <v>6.08</v>
      </c>
      <c r="D105" s="2">
        <v>3.33</v>
      </c>
      <c r="E105" s="34">
        <v>20.226133333333337</v>
      </c>
      <c r="F105" s="2">
        <v>1358</v>
      </c>
      <c r="G105" s="28">
        <v>0.38500000000000001</v>
      </c>
      <c r="H105" s="31">
        <f>G105*1000/E105</f>
        <v>19.034780086488762</v>
      </c>
      <c r="I105" s="2">
        <v>1.599</v>
      </c>
      <c r="J105" s="2">
        <v>0.81100000000000005</v>
      </c>
      <c r="K105" s="31">
        <f>J105*1000/E105</f>
        <v>40.096640649720484</v>
      </c>
      <c r="L105" s="28">
        <v>26.405000000000001</v>
      </c>
      <c r="M105" s="2">
        <v>0.72899999999999998</v>
      </c>
      <c r="N105" s="2">
        <v>56.438000000000002</v>
      </c>
    </row>
    <row r="106" spans="2:14" ht="15.75" thickBot="1">
      <c r="B106" s="10" t="s">
        <v>26</v>
      </c>
      <c r="C106" s="28">
        <f t="shared" ref="C106" si="38">MAX(C101:C105)</f>
        <v>6.09</v>
      </c>
      <c r="D106" s="28">
        <f t="shared" ref="D106" si="39">MAX(D101:D105)</f>
        <v>3.45</v>
      </c>
      <c r="E106" s="34"/>
      <c r="F106" s="28">
        <f t="shared" ref="F106:J106" si="40">MAX(F101:F105)</f>
        <v>1459</v>
      </c>
      <c r="G106" s="28">
        <f t="shared" si="40"/>
        <v>0.39900000000000002</v>
      </c>
      <c r="H106" s="31">
        <f t="shared" si="40"/>
        <v>19.326619875902754</v>
      </c>
      <c r="I106" s="28">
        <f t="shared" si="40"/>
        <v>1.613</v>
      </c>
      <c r="J106" s="28">
        <f t="shared" si="40"/>
        <v>0.83399999999999996</v>
      </c>
      <c r="K106" s="31">
        <f t="shared" ref="K106" si="41">MAX(K101:K105)</f>
        <v>40.826500845499311</v>
      </c>
      <c r="L106" s="28">
        <f t="shared" ref="L106" si="42">MAX(L101:L105)</f>
        <v>26.405000000000001</v>
      </c>
      <c r="M106" s="28">
        <f t="shared" ref="M106" si="43">MAX(M101:M105)</f>
        <v>0.73899999999999999</v>
      </c>
      <c r="N106" s="28">
        <f t="shared" ref="N106" si="44">MAX(N101:N105)</f>
        <v>56.438000000000002</v>
      </c>
    </row>
    <row r="107" spans="2:14" ht="15.75" thickBot="1">
      <c r="B107" s="10" t="s">
        <v>27</v>
      </c>
      <c r="C107" s="28">
        <f t="shared" ref="C107:N107" si="45">MIN(C101:C105)</f>
        <v>6.03</v>
      </c>
      <c r="D107" s="28">
        <f t="shared" si="45"/>
        <v>3.26</v>
      </c>
      <c r="E107" s="34"/>
      <c r="F107" s="28">
        <f t="shared" si="45"/>
        <v>1358</v>
      </c>
      <c r="G107" s="28">
        <f t="shared" si="45"/>
        <v>0.36399999999999999</v>
      </c>
      <c r="H107" s="31">
        <f t="shared" si="45"/>
        <v>18.392136519507115</v>
      </c>
      <c r="I107" s="28">
        <f t="shared" si="45"/>
        <v>1.448</v>
      </c>
      <c r="J107" s="28">
        <f t="shared" si="45"/>
        <v>0.78500000000000003</v>
      </c>
      <c r="K107" s="31">
        <f t="shared" si="45"/>
        <v>39.853071807552872</v>
      </c>
      <c r="L107" s="28">
        <f t="shared" si="45"/>
        <v>23.331</v>
      </c>
      <c r="M107" s="28">
        <f t="shared" si="45"/>
        <v>0.70499999999999996</v>
      </c>
      <c r="N107" s="28">
        <f t="shared" si="45"/>
        <v>42.279000000000003</v>
      </c>
    </row>
    <row r="108" spans="2:14" ht="15.75" thickBot="1">
      <c r="B108" s="42" t="s">
        <v>67</v>
      </c>
      <c r="C108" s="44">
        <f>AVERAGE(C101:C105)</f>
        <v>6.056</v>
      </c>
      <c r="D108" s="45">
        <f t="shared" ref="D108:N108" si="46">AVERAGE(D101:D105)</f>
        <v>3.3420000000000001</v>
      </c>
      <c r="E108" s="45"/>
      <c r="F108" s="46">
        <f t="shared" si="46"/>
        <v>1396.8</v>
      </c>
      <c r="G108" s="47">
        <f t="shared" si="46"/>
        <v>0.38160000000000005</v>
      </c>
      <c r="H108" s="45">
        <f t="shared" si="46"/>
        <v>18.861540170462465</v>
      </c>
      <c r="I108" s="47">
        <f t="shared" si="46"/>
        <v>1.5539999999999998</v>
      </c>
      <c r="J108" s="45">
        <f t="shared" si="46"/>
        <v>0.8136000000000001</v>
      </c>
      <c r="K108" s="44">
        <f t="shared" si="46"/>
        <v>40.225050893203885</v>
      </c>
      <c r="L108" s="47">
        <f t="shared" si="46"/>
        <v>25.392000000000003</v>
      </c>
      <c r="M108" s="47">
        <f t="shared" si="46"/>
        <v>0.7248</v>
      </c>
      <c r="N108" s="44">
        <f t="shared" si="46"/>
        <v>47.845399999999998</v>
      </c>
    </row>
    <row r="109" spans="2:14" ht="15.75" thickBot="1">
      <c r="B109" s="43" t="s">
        <v>68</v>
      </c>
      <c r="C109" s="44">
        <f>STDEV(C101:C105)</f>
        <v>2.7018512172212492E-2</v>
      </c>
      <c r="D109" s="45">
        <f t="shared" ref="D109:N109" si="47">STDEV(D101:D105)</f>
        <v>7.8549347546616327E-2</v>
      </c>
      <c r="E109" s="45"/>
      <c r="F109" s="46">
        <f t="shared" si="47"/>
        <v>45.800655017152174</v>
      </c>
      <c r="G109" s="47">
        <f t="shared" si="47"/>
        <v>1.4758048651498625E-2</v>
      </c>
      <c r="H109" s="44">
        <f t="shared" si="47"/>
        <v>0.34674716783406279</v>
      </c>
      <c r="I109" s="47">
        <f t="shared" si="47"/>
        <v>6.7260686883204038E-2</v>
      </c>
      <c r="J109" s="45">
        <f t="shared" si="47"/>
        <v>1.9629060089571243E-2</v>
      </c>
      <c r="K109" s="44">
        <f t="shared" si="47"/>
        <v>0.39392130267082859</v>
      </c>
      <c r="L109" s="47">
        <f t="shared" si="47"/>
        <v>1.2483352914982582</v>
      </c>
      <c r="M109" s="47">
        <f t="shared" si="47"/>
        <v>1.3754999091239532E-2</v>
      </c>
      <c r="N109" s="44">
        <f t="shared" si="47"/>
        <v>6.3535172385065648</v>
      </c>
    </row>
    <row r="110" spans="2:14" ht="15.75" thickBot="1"/>
    <row r="111" spans="2:14" ht="21">
      <c r="B111" s="95" t="s">
        <v>0</v>
      </c>
      <c r="C111" s="1" t="s">
        <v>2</v>
      </c>
      <c r="D111" s="1" t="s">
        <v>3</v>
      </c>
      <c r="E111" s="93" t="s">
        <v>116</v>
      </c>
      <c r="F111" s="1" t="s">
        <v>4</v>
      </c>
      <c r="G111" s="27" t="s">
        <v>51</v>
      </c>
      <c r="H111" s="1" t="s">
        <v>52</v>
      </c>
      <c r="I111" s="1" t="s">
        <v>53</v>
      </c>
      <c r="J111" s="1" t="s">
        <v>15</v>
      </c>
      <c r="K111" s="1" t="s">
        <v>16</v>
      </c>
      <c r="L111" s="27" t="s">
        <v>17</v>
      </c>
      <c r="M111" s="1" t="s">
        <v>18</v>
      </c>
      <c r="N111" s="1" t="s">
        <v>19</v>
      </c>
    </row>
    <row r="112" spans="2:14" ht="15.75" thickBot="1">
      <c r="B112" s="96"/>
      <c r="C112" s="2" t="s">
        <v>1</v>
      </c>
      <c r="D112" s="2" t="s">
        <v>1</v>
      </c>
      <c r="E112" s="94"/>
      <c r="F112" s="2" t="s">
        <v>5</v>
      </c>
      <c r="G112" s="28" t="s">
        <v>11</v>
      </c>
      <c r="H112" s="2" t="s">
        <v>5</v>
      </c>
      <c r="I112" s="2" t="s">
        <v>14</v>
      </c>
      <c r="J112" s="2" t="s">
        <v>11</v>
      </c>
      <c r="K112" s="2" t="s">
        <v>5</v>
      </c>
      <c r="L112" s="28" t="s">
        <v>14</v>
      </c>
      <c r="M112" s="2" t="s">
        <v>11</v>
      </c>
      <c r="N112" s="2" t="s">
        <v>14</v>
      </c>
    </row>
    <row r="113" spans="2:14" ht="15.75" thickBot="1">
      <c r="B113" s="28" t="s">
        <v>86</v>
      </c>
      <c r="C113" s="2">
        <v>6.13</v>
      </c>
      <c r="D113" s="2">
        <v>3.35</v>
      </c>
      <c r="E113" s="34">
        <v>20.544755555555561</v>
      </c>
      <c r="F113" s="2">
        <v>1428</v>
      </c>
      <c r="G113" s="28">
        <v>0.39100000000000001</v>
      </c>
      <c r="H113" s="31">
        <f>G113*1000/E113</f>
        <v>19.03162093813614</v>
      </c>
      <c r="I113" s="2">
        <v>1.5469999999999999</v>
      </c>
      <c r="J113" s="2">
        <v>0.82699999999999996</v>
      </c>
      <c r="K113" s="31">
        <f>J113*1000/E113</f>
        <v>40.253581881940121</v>
      </c>
      <c r="L113" s="28">
        <v>22.946000000000002</v>
      </c>
      <c r="M113" s="2">
        <v>0.73299999999999998</v>
      </c>
      <c r="N113" s="2">
        <v>38.68</v>
      </c>
    </row>
    <row r="114" spans="2:14" ht="15.75" thickBot="1">
      <c r="B114" s="28" t="s">
        <v>87</v>
      </c>
      <c r="C114" s="2">
        <v>6.37</v>
      </c>
      <c r="D114" s="2">
        <v>3.32</v>
      </c>
      <c r="E114" s="34">
        <v>21.169633333333337</v>
      </c>
      <c r="F114" s="2">
        <v>1330</v>
      </c>
      <c r="G114" s="28">
        <v>0.38600000000000001</v>
      </c>
      <c r="H114" s="31">
        <f>G114*1000/E114</f>
        <v>18.233664887913346</v>
      </c>
      <c r="I114" s="2">
        <v>1.569</v>
      </c>
      <c r="J114" s="2">
        <v>0.82199999999999995</v>
      </c>
      <c r="K114" s="31">
        <f>J114*1000/E114</f>
        <v>38.829203465970906</v>
      </c>
      <c r="L114" s="28">
        <v>24.460999999999999</v>
      </c>
      <c r="M114" s="2">
        <v>0.68200000000000005</v>
      </c>
      <c r="N114" s="2">
        <v>45.460999999999999</v>
      </c>
    </row>
    <row r="115" spans="2:14" ht="15.75" thickBot="1">
      <c r="B115" s="28" t="s">
        <v>88</v>
      </c>
      <c r="C115" s="2">
        <v>6.32</v>
      </c>
      <c r="D115" s="2">
        <v>3.46</v>
      </c>
      <c r="E115" s="34">
        <v>21.855666666666671</v>
      </c>
      <c r="F115" s="2">
        <v>1422</v>
      </c>
      <c r="G115" s="28">
        <v>0.41299999999999998</v>
      </c>
      <c r="H115" s="31">
        <f>G115*1000/E115</f>
        <v>18.896701084386958</v>
      </c>
      <c r="I115" s="2">
        <v>1.5680000000000001</v>
      </c>
      <c r="J115" s="2">
        <v>0.86599999999999999</v>
      </c>
      <c r="K115" s="31">
        <f>J115*1000/E115</f>
        <v>39.623591135784764</v>
      </c>
      <c r="L115" s="28">
        <v>23.07</v>
      </c>
      <c r="M115" s="2">
        <v>0.74399999999999999</v>
      </c>
      <c r="N115" s="2">
        <v>37.17</v>
      </c>
    </row>
    <row r="116" spans="2:14" ht="15.75" thickBot="1">
      <c r="B116" s="28" t="s">
        <v>89</v>
      </c>
      <c r="C116" s="2">
        <v>6.17</v>
      </c>
      <c r="D116" s="2">
        <v>3.35</v>
      </c>
      <c r="E116" s="34">
        <v>20.66008888888889</v>
      </c>
      <c r="F116" s="2">
        <v>1381</v>
      </c>
      <c r="G116" s="28">
        <v>0.39200000000000002</v>
      </c>
      <c r="H116" s="31">
        <f>G116*1000/E116</f>
        <v>18.97378090230869</v>
      </c>
      <c r="I116" s="2">
        <v>1.5780000000000001</v>
      </c>
      <c r="J116" s="2">
        <v>0.82499999999999996</v>
      </c>
      <c r="K116" s="31">
        <f>J116*1000/E116</f>
        <v>39.932064398991507</v>
      </c>
      <c r="L116" s="28">
        <v>23.731000000000002</v>
      </c>
      <c r="M116" s="2">
        <v>0.72199999999999998</v>
      </c>
      <c r="N116" s="2">
        <v>38.398000000000003</v>
      </c>
    </row>
    <row r="117" spans="2:14" ht="15.75" thickBot="1">
      <c r="B117" s="28" t="s">
        <v>90</v>
      </c>
      <c r="C117" s="2">
        <v>6.13</v>
      </c>
      <c r="D117" s="2">
        <v>3.26</v>
      </c>
      <c r="E117" s="34">
        <v>19.994666666666664</v>
      </c>
      <c r="F117" s="2">
        <v>1394</v>
      </c>
      <c r="G117" s="28">
        <v>0.373</v>
      </c>
      <c r="H117" s="31">
        <f>G117*1000/E117</f>
        <v>18.65497465990931</v>
      </c>
      <c r="I117" s="2">
        <v>1.556</v>
      </c>
      <c r="J117" s="2">
        <v>0.79500000000000004</v>
      </c>
      <c r="K117" s="31">
        <f>J117*1000/E117</f>
        <v>39.760602827420648</v>
      </c>
      <c r="L117" s="28">
        <v>23.783999999999999</v>
      </c>
      <c r="M117" s="2">
        <v>0.71499999999999997</v>
      </c>
      <c r="N117" s="2">
        <v>36.951000000000001</v>
      </c>
    </row>
    <row r="118" spans="2:14" ht="15.75" thickBot="1">
      <c r="B118" s="10" t="s">
        <v>26</v>
      </c>
      <c r="C118" s="28">
        <f t="shared" ref="C118" si="48">MAX(C113:C117)</f>
        <v>6.37</v>
      </c>
      <c r="D118" s="28">
        <f t="shared" ref="D118" si="49">MAX(D113:D117)</f>
        <v>3.46</v>
      </c>
      <c r="E118" s="34"/>
      <c r="F118" s="28">
        <f t="shared" ref="F118:J118" si="50">MAX(F113:F117)</f>
        <v>1428</v>
      </c>
      <c r="G118" s="28">
        <f t="shared" si="50"/>
        <v>0.41299999999999998</v>
      </c>
      <c r="H118" s="31">
        <f t="shared" si="50"/>
        <v>19.03162093813614</v>
      </c>
      <c r="I118" s="28">
        <f t="shared" si="50"/>
        <v>1.5780000000000001</v>
      </c>
      <c r="J118" s="28">
        <f t="shared" si="50"/>
        <v>0.86599999999999999</v>
      </c>
      <c r="K118" s="31">
        <f t="shared" ref="K118" si="51">MAX(K113:K117)</f>
        <v>40.253581881940121</v>
      </c>
      <c r="L118" s="28">
        <f t="shared" ref="L118" si="52">MAX(L113:L117)</f>
        <v>24.460999999999999</v>
      </c>
      <c r="M118" s="28">
        <f t="shared" ref="M118" si="53">MAX(M113:M117)</f>
        <v>0.74399999999999999</v>
      </c>
      <c r="N118" s="28">
        <f t="shared" ref="N118" si="54">MAX(N113:N117)</f>
        <v>45.460999999999999</v>
      </c>
    </row>
    <row r="119" spans="2:14" ht="15.75" thickBot="1">
      <c r="B119" s="10" t="s">
        <v>27</v>
      </c>
      <c r="C119" s="28">
        <f t="shared" ref="C119:N119" si="55">MIN(C113:C117)</f>
        <v>6.13</v>
      </c>
      <c r="D119" s="28">
        <f t="shared" si="55"/>
        <v>3.26</v>
      </c>
      <c r="E119" s="34"/>
      <c r="F119" s="28">
        <f t="shared" si="55"/>
        <v>1330</v>
      </c>
      <c r="G119" s="28">
        <f t="shared" si="55"/>
        <v>0.373</v>
      </c>
      <c r="H119" s="31">
        <f t="shared" si="55"/>
        <v>18.233664887913346</v>
      </c>
      <c r="I119" s="28">
        <f t="shared" si="55"/>
        <v>1.5469999999999999</v>
      </c>
      <c r="J119" s="28">
        <f t="shared" si="55"/>
        <v>0.79500000000000004</v>
      </c>
      <c r="K119" s="31">
        <f t="shared" si="55"/>
        <v>38.829203465970906</v>
      </c>
      <c r="L119" s="28">
        <f t="shared" si="55"/>
        <v>22.946000000000002</v>
      </c>
      <c r="M119" s="28">
        <f t="shared" si="55"/>
        <v>0.68200000000000005</v>
      </c>
      <c r="N119" s="28">
        <f t="shared" si="55"/>
        <v>36.951000000000001</v>
      </c>
    </row>
    <row r="120" spans="2:14" ht="15.75" thickBot="1">
      <c r="B120" s="42" t="s">
        <v>67</v>
      </c>
      <c r="C120" s="44">
        <f>AVERAGE(C113:C117)</f>
        <v>6.2240000000000002</v>
      </c>
      <c r="D120" s="45">
        <f t="shared" ref="D120:N120" si="56">AVERAGE(D113:D117)</f>
        <v>3.3479999999999999</v>
      </c>
      <c r="E120" s="45"/>
      <c r="F120" s="46">
        <f t="shared" si="56"/>
        <v>1391</v>
      </c>
      <c r="G120" s="47">
        <f t="shared" si="56"/>
        <v>0.39099999999999996</v>
      </c>
      <c r="H120" s="45">
        <f t="shared" si="56"/>
        <v>18.758148494530889</v>
      </c>
      <c r="I120" s="47">
        <f t="shared" si="56"/>
        <v>1.5635999999999999</v>
      </c>
      <c r="J120" s="45">
        <f t="shared" si="56"/>
        <v>0.82699999999999996</v>
      </c>
      <c r="K120" s="44">
        <f t="shared" si="56"/>
        <v>39.679808742021592</v>
      </c>
      <c r="L120" s="47">
        <f t="shared" si="56"/>
        <v>23.598399999999998</v>
      </c>
      <c r="M120" s="47">
        <f t="shared" si="56"/>
        <v>0.71919999999999995</v>
      </c>
      <c r="N120" s="44">
        <f t="shared" si="56"/>
        <v>39.332000000000001</v>
      </c>
    </row>
    <row r="121" spans="2:14" ht="15.75" thickBot="1">
      <c r="B121" s="43" t="s">
        <v>68</v>
      </c>
      <c r="C121" s="44">
        <f>STDEV(C113:C117)</f>
        <v>0.11304866208846633</v>
      </c>
      <c r="D121" s="45">
        <f t="shared" ref="D121:N121" si="57">STDEV(D113:D117)</f>
        <v>7.2594765651559007E-2</v>
      </c>
      <c r="E121" s="45"/>
      <c r="F121" s="46">
        <f t="shared" si="57"/>
        <v>39.242833740697165</v>
      </c>
      <c r="G121" s="47">
        <f t="shared" si="57"/>
        <v>1.4439529078193642E-2</v>
      </c>
      <c r="H121" s="44">
        <f t="shared" si="57"/>
        <v>0.32642350811950288</v>
      </c>
      <c r="I121" s="47">
        <f t="shared" si="57"/>
        <v>1.2136721138759054E-2</v>
      </c>
      <c r="J121" s="45">
        <f t="shared" si="57"/>
        <v>2.5367301787931631E-2</v>
      </c>
      <c r="K121" s="44">
        <f t="shared" si="57"/>
        <v>0.53058127833965119</v>
      </c>
      <c r="L121" s="47">
        <f t="shared" si="57"/>
        <v>0.61256452721343002</v>
      </c>
      <c r="M121" s="47">
        <f t="shared" si="57"/>
        <v>2.3530830839560233E-2</v>
      </c>
      <c r="N121" s="44">
        <f t="shared" si="57"/>
        <v>3.5073318206294739</v>
      </c>
    </row>
    <row r="122" spans="2:14" ht="15.75" thickBot="1"/>
    <row r="123" spans="2:14" ht="21">
      <c r="B123" s="95" t="s">
        <v>0</v>
      </c>
      <c r="C123" s="1" t="s">
        <v>2</v>
      </c>
      <c r="D123" s="1" t="s">
        <v>3</v>
      </c>
      <c r="E123" s="93" t="s">
        <v>116</v>
      </c>
      <c r="F123" s="1" t="s">
        <v>4</v>
      </c>
      <c r="G123" s="27" t="s">
        <v>51</v>
      </c>
      <c r="H123" s="1" t="s">
        <v>52</v>
      </c>
      <c r="I123" s="1" t="s">
        <v>53</v>
      </c>
      <c r="J123" s="1" t="s">
        <v>15</v>
      </c>
      <c r="K123" s="1" t="s">
        <v>16</v>
      </c>
      <c r="L123" s="27" t="s">
        <v>17</v>
      </c>
      <c r="M123" s="1" t="s">
        <v>18</v>
      </c>
      <c r="N123" s="1" t="s">
        <v>19</v>
      </c>
    </row>
    <row r="124" spans="2:14" ht="15.75" thickBot="1">
      <c r="B124" s="96"/>
      <c r="C124" s="2" t="s">
        <v>1</v>
      </c>
      <c r="D124" s="2" t="s">
        <v>1</v>
      </c>
      <c r="E124" s="94"/>
      <c r="F124" s="2" t="s">
        <v>5</v>
      </c>
      <c r="G124" s="28" t="s">
        <v>11</v>
      </c>
      <c r="H124" s="2" t="s">
        <v>5</v>
      </c>
      <c r="I124" s="2" t="s">
        <v>14</v>
      </c>
      <c r="J124" s="2" t="s">
        <v>11</v>
      </c>
      <c r="K124" s="2" t="s">
        <v>5</v>
      </c>
      <c r="L124" s="28" t="s">
        <v>14</v>
      </c>
      <c r="M124" s="2" t="s">
        <v>11</v>
      </c>
      <c r="N124" s="2" t="s">
        <v>14</v>
      </c>
    </row>
    <row r="125" spans="2:14" ht="15.75" thickBot="1">
      <c r="B125" s="28" t="s">
        <v>91</v>
      </c>
      <c r="C125" s="2">
        <v>6.34</v>
      </c>
      <c r="D125" s="2">
        <v>3.45</v>
      </c>
      <c r="E125" s="34">
        <v>21.894133333333333</v>
      </c>
      <c r="F125" s="2">
        <v>1437</v>
      </c>
      <c r="G125" s="28">
        <v>0.41099999999999998</v>
      </c>
      <c r="H125" s="31">
        <f>G125*1000/E125</f>
        <v>18.772152052909153</v>
      </c>
      <c r="I125" s="2">
        <v>1.5049999999999999</v>
      </c>
      <c r="J125" s="2">
        <v>0.88900000000000001</v>
      </c>
      <c r="K125" s="31">
        <f>J125*1000/E125</f>
        <v>40.604484610793762</v>
      </c>
      <c r="L125" s="28">
        <v>26.896999999999998</v>
      </c>
      <c r="M125" s="2">
        <v>0.69299999999999995</v>
      </c>
      <c r="N125" s="2">
        <v>52.863999999999997</v>
      </c>
    </row>
    <row r="126" spans="2:14" ht="15.75" thickBot="1">
      <c r="B126" s="28" t="s">
        <v>92</v>
      </c>
      <c r="C126" s="2">
        <v>6.25</v>
      </c>
      <c r="D126" s="2">
        <v>3.5</v>
      </c>
      <c r="E126" s="34">
        <v>21.865822222222224</v>
      </c>
      <c r="F126" s="2">
        <v>1388</v>
      </c>
      <c r="G126" s="28">
        <v>0.40300000000000002</v>
      </c>
      <c r="H126" s="31">
        <f>G126*1000/E126</f>
        <v>18.430589799199559</v>
      </c>
      <c r="I126" s="2">
        <v>1.5409999999999999</v>
      </c>
      <c r="J126" s="2">
        <v>0.876</v>
      </c>
      <c r="K126" s="31">
        <f>J126*1000/E126</f>
        <v>40.062522739699297</v>
      </c>
      <c r="L126" s="28">
        <v>27.646000000000001</v>
      </c>
      <c r="M126" s="2">
        <v>0.71</v>
      </c>
      <c r="N126" s="2">
        <v>48.412999999999997</v>
      </c>
    </row>
    <row r="127" spans="2:14" ht="15.75" thickBot="1">
      <c r="B127" s="28" t="s">
        <v>93</v>
      </c>
      <c r="C127" s="2">
        <v>6.34</v>
      </c>
      <c r="D127" s="2">
        <v>3.45</v>
      </c>
      <c r="E127" s="34">
        <v>21.861499999999999</v>
      </c>
      <c r="F127" s="2">
        <v>1403</v>
      </c>
      <c r="G127" s="28">
        <v>0.41499999999999998</v>
      </c>
      <c r="H127" s="31">
        <f>G127*1000/E127</f>
        <v>18.983143883082132</v>
      </c>
      <c r="I127" s="2">
        <v>1.629</v>
      </c>
      <c r="J127" s="2">
        <v>0.88400000000000001</v>
      </c>
      <c r="K127" s="31">
        <f>J127*1000/E127</f>
        <v>40.436383596733982</v>
      </c>
      <c r="L127" s="28">
        <v>25.884</v>
      </c>
      <c r="M127" s="2">
        <v>0.71799999999999997</v>
      </c>
      <c r="N127" s="2">
        <v>46.05</v>
      </c>
    </row>
    <row r="128" spans="2:14" ht="15.75" thickBot="1">
      <c r="B128" s="28" t="s">
        <v>94</v>
      </c>
      <c r="C128" s="2">
        <v>6.38</v>
      </c>
      <c r="D128" s="2">
        <v>3.54</v>
      </c>
      <c r="E128" s="34">
        <v>22.606466666666662</v>
      </c>
      <c r="F128" s="2">
        <v>1359</v>
      </c>
      <c r="G128" s="28">
        <v>0.40699999999999997</v>
      </c>
      <c r="H128" s="31">
        <f>G128*1000/E128</f>
        <v>18.003698056898177</v>
      </c>
      <c r="I128" s="2">
        <v>1.54</v>
      </c>
      <c r="J128" s="2">
        <v>0.88500000000000001</v>
      </c>
      <c r="K128" s="31">
        <f>J128*1000/E128</f>
        <v>39.148090369422327</v>
      </c>
      <c r="L128" s="28">
        <v>28.286999999999999</v>
      </c>
      <c r="M128" s="2">
        <v>0.73399999999999999</v>
      </c>
      <c r="N128" s="2">
        <v>46.521000000000001</v>
      </c>
    </row>
    <row r="129" spans="2:14" ht="15.75" thickBot="1">
      <c r="B129" s="28" t="s">
        <v>95</v>
      </c>
      <c r="C129" s="2">
        <v>6.28</v>
      </c>
      <c r="D129" s="2">
        <v>3.44</v>
      </c>
      <c r="E129" s="34">
        <v>21.624133333333333</v>
      </c>
      <c r="F129" s="2">
        <v>1335</v>
      </c>
      <c r="G129" s="28">
        <v>0.40100000000000002</v>
      </c>
      <c r="H129" s="31">
        <f>G129*1000/E129</f>
        <v>18.544095794205241</v>
      </c>
      <c r="I129" s="2">
        <v>1.6180000000000001</v>
      </c>
      <c r="J129" s="2">
        <v>0.87</v>
      </c>
      <c r="K129" s="31">
        <f>J129*1000/E129</f>
        <v>40.232826286679696</v>
      </c>
      <c r="L129" s="28">
        <v>27.556000000000001</v>
      </c>
      <c r="M129" s="2">
        <v>0.72899999999999998</v>
      </c>
      <c r="N129" s="2">
        <v>45.756</v>
      </c>
    </row>
    <row r="130" spans="2:14" ht="15.75" thickBot="1">
      <c r="B130" s="10" t="s">
        <v>26</v>
      </c>
      <c r="C130" s="28">
        <f t="shared" ref="C130" si="58">MAX(C125:C129)</f>
        <v>6.38</v>
      </c>
      <c r="D130" s="28">
        <f t="shared" ref="D130" si="59">MAX(D125:D129)</f>
        <v>3.54</v>
      </c>
      <c r="E130" s="34"/>
      <c r="F130" s="28">
        <f t="shared" ref="F130:J130" si="60">MAX(F125:F129)</f>
        <v>1437</v>
      </c>
      <c r="G130" s="28">
        <f t="shared" si="60"/>
        <v>0.41499999999999998</v>
      </c>
      <c r="H130" s="31">
        <f t="shared" si="60"/>
        <v>18.983143883082132</v>
      </c>
      <c r="I130" s="28">
        <f t="shared" si="60"/>
        <v>1.629</v>
      </c>
      <c r="J130" s="28">
        <f t="shared" si="60"/>
        <v>0.88900000000000001</v>
      </c>
      <c r="K130" s="31">
        <f t="shared" ref="K130" si="61">MAX(K125:K129)</f>
        <v>40.604484610793762</v>
      </c>
      <c r="L130" s="28">
        <f t="shared" ref="L130" si="62">MAX(L125:L129)</f>
        <v>28.286999999999999</v>
      </c>
      <c r="M130" s="28">
        <f t="shared" ref="M130" si="63">MAX(M125:M129)</f>
        <v>0.73399999999999999</v>
      </c>
      <c r="N130" s="28">
        <f t="shared" ref="N130" si="64">MAX(N125:N129)</f>
        <v>52.863999999999997</v>
      </c>
    </row>
    <row r="131" spans="2:14" ht="15.75" thickBot="1">
      <c r="B131" s="10" t="s">
        <v>27</v>
      </c>
      <c r="C131" s="28">
        <f t="shared" ref="C131:N131" si="65">MIN(C125:C129)</f>
        <v>6.25</v>
      </c>
      <c r="D131" s="28">
        <f t="shared" si="65"/>
        <v>3.44</v>
      </c>
      <c r="E131" s="34"/>
      <c r="F131" s="28">
        <f t="shared" si="65"/>
        <v>1335</v>
      </c>
      <c r="G131" s="28">
        <f t="shared" si="65"/>
        <v>0.40100000000000002</v>
      </c>
      <c r="H131" s="31">
        <f t="shared" si="65"/>
        <v>18.003698056898177</v>
      </c>
      <c r="I131" s="28">
        <f t="shared" si="65"/>
        <v>1.5049999999999999</v>
      </c>
      <c r="J131" s="28">
        <f t="shared" si="65"/>
        <v>0.87</v>
      </c>
      <c r="K131" s="31">
        <f t="shared" si="65"/>
        <v>39.148090369422327</v>
      </c>
      <c r="L131" s="28">
        <f t="shared" si="65"/>
        <v>25.884</v>
      </c>
      <c r="M131" s="28">
        <f t="shared" si="65"/>
        <v>0.69299999999999995</v>
      </c>
      <c r="N131" s="28">
        <f t="shared" si="65"/>
        <v>45.756</v>
      </c>
    </row>
    <row r="132" spans="2:14" ht="15.75" thickBot="1">
      <c r="B132" s="42" t="s">
        <v>67</v>
      </c>
      <c r="C132" s="44">
        <f>AVERAGE(C125:C129)</f>
        <v>6.3179999999999996</v>
      </c>
      <c r="D132" s="44">
        <f t="shared" ref="D132:N132" si="66">AVERAGE(D125:D129)</f>
        <v>3.4760000000000004</v>
      </c>
      <c r="E132" s="44"/>
      <c r="F132" s="44">
        <f t="shared" si="66"/>
        <v>1384.4</v>
      </c>
      <c r="G132" s="47">
        <f t="shared" si="66"/>
        <v>0.40739999999999998</v>
      </c>
      <c r="H132" s="45">
        <f t="shared" si="66"/>
        <v>18.546735917258854</v>
      </c>
      <c r="I132" s="47">
        <f t="shared" si="66"/>
        <v>1.5666</v>
      </c>
      <c r="J132" s="45">
        <f t="shared" si="66"/>
        <v>0.88080000000000003</v>
      </c>
      <c r="K132" s="44">
        <f t="shared" si="66"/>
        <v>40.096861520665811</v>
      </c>
      <c r="L132" s="44">
        <f t="shared" si="66"/>
        <v>27.254000000000001</v>
      </c>
      <c r="M132" s="44">
        <f t="shared" si="66"/>
        <v>0.71679999999999999</v>
      </c>
      <c r="N132" s="44">
        <f t="shared" si="66"/>
        <v>47.9208</v>
      </c>
    </row>
    <row r="133" spans="2:14" ht="15.75" thickBot="1">
      <c r="B133" s="43" t="s">
        <v>68</v>
      </c>
      <c r="C133" s="44">
        <f>STDEV(C125:C129)</f>
        <v>5.2153619241621083E-2</v>
      </c>
      <c r="D133" s="44">
        <f t="shared" ref="D133:N133" si="67">STDEV(D125:D129)</f>
        <v>4.2778499272414845E-2</v>
      </c>
      <c r="E133" s="44"/>
      <c r="F133" s="44">
        <f t="shared" si="67"/>
        <v>39.405583360734731</v>
      </c>
      <c r="G133" s="47">
        <f t="shared" si="67"/>
        <v>5.72712842531052E-3</v>
      </c>
      <c r="H133" s="44">
        <f t="shared" si="67"/>
        <v>0.37069237772728292</v>
      </c>
      <c r="I133" s="47">
        <f t="shared" si="67"/>
        <v>5.4067550342136991E-2</v>
      </c>
      <c r="J133" s="45">
        <f t="shared" si="67"/>
        <v>7.6615925237511883E-3</v>
      </c>
      <c r="K133" s="44">
        <f t="shared" si="67"/>
        <v>0.56850433346549756</v>
      </c>
      <c r="L133" s="44">
        <f t="shared" si="67"/>
        <v>0.91053638038242501</v>
      </c>
      <c r="M133" s="44">
        <f t="shared" si="67"/>
        <v>1.626960356001339E-2</v>
      </c>
      <c r="N133" s="44">
        <f t="shared" si="67"/>
        <v>2.9505583708849734</v>
      </c>
    </row>
    <row r="134" spans="2:14" ht="15.75" thickBot="1"/>
    <row r="135" spans="2:14" ht="21">
      <c r="B135" s="95" t="s">
        <v>0</v>
      </c>
      <c r="C135" s="1" t="s">
        <v>2</v>
      </c>
      <c r="D135" s="1" t="s">
        <v>3</v>
      </c>
      <c r="E135" s="93" t="s">
        <v>116</v>
      </c>
      <c r="F135" s="1" t="s">
        <v>4</v>
      </c>
      <c r="G135" s="27" t="s">
        <v>51</v>
      </c>
      <c r="H135" s="1" t="s">
        <v>52</v>
      </c>
      <c r="I135" s="1" t="s">
        <v>53</v>
      </c>
      <c r="J135" s="1" t="s">
        <v>15</v>
      </c>
      <c r="K135" s="1" t="s">
        <v>16</v>
      </c>
      <c r="L135" s="27" t="s">
        <v>17</v>
      </c>
      <c r="M135" s="1" t="s">
        <v>18</v>
      </c>
      <c r="N135" s="1" t="s">
        <v>19</v>
      </c>
    </row>
    <row r="136" spans="2:14" ht="15.75" thickBot="1">
      <c r="B136" s="96"/>
      <c r="C136" s="2" t="s">
        <v>1</v>
      </c>
      <c r="D136" s="2" t="s">
        <v>1</v>
      </c>
      <c r="E136" s="94"/>
      <c r="F136" s="2" t="s">
        <v>5</v>
      </c>
      <c r="G136" s="28" t="s">
        <v>11</v>
      </c>
      <c r="H136" s="2" t="s">
        <v>5</v>
      </c>
      <c r="I136" s="2" t="s">
        <v>14</v>
      </c>
      <c r="J136" s="2" t="s">
        <v>11</v>
      </c>
      <c r="K136" s="2" t="s">
        <v>5</v>
      </c>
      <c r="L136" s="28" t="s">
        <v>14</v>
      </c>
      <c r="M136" s="2" t="s">
        <v>11</v>
      </c>
      <c r="N136" s="2" t="s">
        <v>14</v>
      </c>
    </row>
    <row r="137" spans="2:14" ht="15.75" thickBot="1">
      <c r="B137" s="28" t="s">
        <v>96</v>
      </c>
      <c r="C137" s="2">
        <v>5.98</v>
      </c>
      <c r="D137" s="2">
        <v>3.25</v>
      </c>
      <c r="E137" s="34">
        <v>19.404244444444444</v>
      </c>
      <c r="F137" s="2">
        <v>1586</v>
      </c>
      <c r="G137" s="28">
        <v>0.38400000000000001</v>
      </c>
      <c r="H137" s="31">
        <f>G137*1000/E137</f>
        <v>19.78948477480872</v>
      </c>
      <c r="I137" s="2">
        <v>1.456</v>
      </c>
      <c r="J137" s="2">
        <v>0.82</v>
      </c>
      <c r="K137" s="31">
        <f>J137*1000/E137</f>
        <v>42.258795612872788</v>
      </c>
      <c r="L137" s="28">
        <v>20.344999999999999</v>
      </c>
      <c r="M137" s="2">
        <v>0.81399999999999995</v>
      </c>
      <c r="N137" s="2">
        <v>21.512</v>
      </c>
    </row>
    <row r="138" spans="2:14" ht="15.75" thickBot="1">
      <c r="B138" s="28" t="s">
        <v>97</v>
      </c>
      <c r="C138" s="2">
        <v>5.99</v>
      </c>
      <c r="D138" s="2">
        <v>3.26</v>
      </c>
      <c r="E138" s="34">
        <v>19.516533333333335</v>
      </c>
      <c r="F138" s="2">
        <v>1571</v>
      </c>
      <c r="G138" s="28">
        <v>0.38800000000000001</v>
      </c>
      <c r="H138" s="31">
        <f>G138*1000/E138</f>
        <v>19.880579884405698</v>
      </c>
      <c r="I138" s="2">
        <v>1.49</v>
      </c>
      <c r="J138" s="2">
        <v>0.82499999999999996</v>
      </c>
      <c r="K138" s="31">
        <f>J138*1000/E138</f>
        <v>42.271851558336863</v>
      </c>
      <c r="L138" s="28">
        <v>21.677</v>
      </c>
      <c r="M138" s="2">
        <v>0.78600000000000003</v>
      </c>
      <c r="N138" s="2">
        <v>25.943000000000001</v>
      </c>
    </row>
    <row r="139" spans="2:14" ht="15.75" thickBot="1">
      <c r="B139" s="28" t="s">
        <v>98</v>
      </c>
      <c r="C139" s="2">
        <v>5.97</v>
      </c>
      <c r="D139" s="2">
        <v>3.26</v>
      </c>
      <c r="E139" s="34">
        <v>19.431444444444441</v>
      </c>
      <c r="F139" s="2">
        <v>1546</v>
      </c>
      <c r="G139" s="28">
        <v>0.39200000000000002</v>
      </c>
      <c r="H139" s="31">
        <f>G139*1000/E139</f>
        <v>20.173487417301857</v>
      </c>
      <c r="I139" s="2">
        <v>1.55</v>
      </c>
      <c r="J139" s="2">
        <v>0.83299999999999996</v>
      </c>
      <c r="K139" s="31">
        <f>J139*1000/E139</f>
        <v>42.868660761766442</v>
      </c>
      <c r="L139" s="28">
        <v>23.428999999999998</v>
      </c>
      <c r="M139" s="2">
        <v>0.82</v>
      </c>
      <c r="N139" s="2">
        <v>26.795000000000002</v>
      </c>
    </row>
    <row r="140" spans="2:14" ht="15.75" thickBot="1">
      <c r="B140" s="28" t="s">
        <v>99</v>
      </c>
      <c r="C140" s="2">
        <v>5.97</v>
      </c>
      <c r="D140" s="2">
        <v>3.27</v>
      </c>
      <c r="E140" s="34">
        <v>19.501999999999995</v>
      </c>
      <c r="F140" s="2">
        <v>1542</v>
      </c>
      <c r="G140" s="28">
        <v>0.38600000000000001</v>
      </c>
      <c r="H140" s="31">
        <f>G140*1000/E140</f>
        <v>19.79284175981951</v>
      </c>
      <c r="I140" s="2">
        <v>1.4850000000000001</v>
      </c>
      <c r="J140" s="2">
        <v>0.81200000000000006</v>
      </c>
      <c r="K140" s="31">
        <f>J140*1000/E140</f>
        <v>41.636755204594408</v>
      </c>
      <c r="L140" s="28">
        <v>18.786999999999999</v>
      </c>
      <c r="M140" s="2">
        <v>0.80300000000000005</v>
      </c>
      <c r="N140" s="2">
        <v>20.087</v>
      </c>
    </row>
    <row r="141" spans="2:14" ht="15.75" thickBot="1">
      <c r="B141" s="28" t="s">
        <v>100</v>
      </c>
      <c r="C141" s="2">
        <v>5.97</v>
      </c>
      <c r="D141" s="2">
        <v>3.29</v>
      </c>
      <c r="E141" s="34">
        <v>19.632355555555552</v>
      </c>
      <c r="F141" s="2">
        <v>1539</v>
      </c>
      <c r="G141" s="28">
        <v>0.41199999999999998</v>
      </c>
      <c r="H141" s="31">
        <f>G141*1000/E141</f>
        <v>20.985764995653437</v>
      </c>
      <c r="I141" s="2">
        <v>1.577</v>
      </c>
      <c r="J141" s="2">
        <v>0.84299999999999997</v>
      </c>
      <c r="K141" s="31">
        <f>J141*1000/E141</f>
        <v>42.939320124601572</v>
      </c>
      <c r="L141" s="28">
        <v>21.738</v>
      </c>
      <c r="M141" s="2">
        <v>0.81200000000000006</v>
      </c>
      <c r="N141" s="2">
        <v>26.605</v>
      </c>
    </row>
    <row r="142" spans="2:14" ht="15.75" thickBot="1">
      <c r="B142" s="10" t="s">
        <v>26</v>
      </c>
      <c r="C142" s="28">
        <f t="shared" ref="C142" si="68">MAX(C137:C141)</f>
        <v>5.99</v>
      </c>
      <c r="D142" s="28">
        <f t="shared" ref="D142" si="69">MAX(D137:D141)</f>
        <v>3.29</v>
      </c>
      <c r="E142" s="34"/>
      <c r="F142" s="28">
        <f t="shared" ref="F142:J142" si="70">MAX(F137:F141)</f>
        <v>1586</v>
      </c>
      <c r="G142" s="28">
        <f t="shared" si="70"/>
        <v>0.41199999999999998</v>
      </c>
      <c r="H142" s="31">
        <f t="shared" si="70"/>
        <v>20.985764995653437</v>
      </c>
      <c r="I142" s="28">
        <f t="shared" si="70"/>
        <v>1.577</v>
      </c>
      <c r="J142" s="28">
        <f t="shared" si="70"/>
        <v>0.84299999999999997</v>
      </c>
      <c r="K142" s="31">
        <f t="shared" ref="K142" si="71">MAX(K137:K141)</f>
        <v>42.939320124601572</v>
      </c>
      <c r="L142" s="28">
        <f t="shared" ref="L142" si="72">MAX(L137:L141)</f>
        <v>23.428999999999998</v>
      </c>
      <c r="M142" s="28">
        <f t="shared" ref="M142" si="73">MAX(M137:M141)</f>
        <v>0.82</v>
      </c>
      <c r="N142" s="28">
        <f t="shared" ref="N142" si="74">MAX(N137:N141)</f>
        <v>26.795000000000002</v>
      </c>
    </row>
    <row r="143" spans="2:14" ht="15.75" thickBot="1">
      <c r="B143" s="10" t="s">
        <v>27</v>
      </c>
      <c r="C143" s="28">
        <f t="shared" ref="C143:N143" si="75">MIN(C137:C141)</f>
        <v>5.97</v>
      </c>
      <c r="D143" s="28">
        <f t="shared" si="75"/>
        <v>3.25</v>
      </c>
      <c r="E143" s="34"/>
      <c r="F143" s="28">
        <f t="shared" si="75"/>
        <v>1539</v>
      </c>
      <c r="G143" s="28">
        <f t="shared" si="75"/>
        <v>0.38400000000000001</v>
      </c>
      <c r="H143" s="31">
        <f t="shared" si="75"/>
        <v>19.78948477480872</v>
      </c>
      <c r="I143" s="28">
        <f t="shared" si="75"/>
        <v>1.456</v>
      </c>
      <c r="J143" s="28">
        <f t="shared" si="75"/>
        <v>0.81200000000000006</v>
      </c>
      <c r="K143" s="31">
        <f t="shared" si="75"/>
        <v>41.636755204594408</v>
      </c>
      <c r="L143" s="28">
        <f t="shared" si="75"/>
        <v>18.786999999999999</v>
      </c>
      <c r="M143" s="28">
        <f t="shared" si="75"/>
        <v>0.78600000000000003</v>
      </c>
      <c r="N143" s="28">
        <f t="shared" si="75"/>
        <v>20.087</v>
      </c>
    </row>
    <row r="144" spans="2:14" ht="15.75" thickBot="1">
      <c r="B144" s="42" t="s">
        <v>67</v>
      </c>
      <c r="C144" s="44">
        <f>AVERAGE(C137:C141)</f>
        <v>5.976</v>
      </c>
      <c r="D144" s="44">
        <f t="shared" ref="D144:N144" si="76">AVERAGE(D137:D141)</f>
        <v>3.2659999999999996</v>
      </c>
      <c r="E144" s="44"/>
      <c r="F144" s="44">
        <f t="shared" si="76"/>
        <v>1556.8</v>
      </c>
      <c r="G144" s="47">
        <f t="shared" si="76"/>
        <v>0.39240000000000003</v>
      </c>
      <c r="H144" s="45">
        <f t="shared" si="76"/>
        <v>20.124431766397844</v>
      </c>
      <c r="I144" s="47">
        <f t="shared" si="76"/>
        <v>1.5116000000000001</v>
      </c>
      <c r="J144" s="45">
        <f t="shared" si="76"/>
        <v>0.8266</v>
      </c>
      <c r="K144" s="44">
        <f t="shared" si="76"/>
        <v>42.395076652434412</v>
      </c>
      <c r="L144" s="44">
        <f t="shared" si="76"/>
        <v>21.1952</v>
      </c>
      <c r="M144" s="44">
        <f t="shared" si="76"/>
        <v>0.80700000000000005</v>
      </c>
      <c r="N144" s="44">
        <f t="shared" si="76"/>
        <v>24.188400000000001</v>
      </c>
    </row>
    <row r="145" spans="2:14" ht="15.75" thickBot="1">
      <c r="B145" s="43" t="s">
        <v>68</v>
      </c>
      <c r="C145" s="44">
        <f>STDEV(C137:C141)</f>
        <v>8.9442719099994145E-3</v>
      </c>
      <c r="D145" s="44">
        <f t="shared" ref="D145:N145" si="77">STDEV(D137:D141)</f>
        <v>1.5165750888103159E-2</v>
      </c>
      <c r="E145" s="44"/>
      <c r="F145" s="44">
        <f t="shared" si="77"/>
        <v>20.656718035549265</v>
      </c>
      <c r="G145" s="47">
        <f t="shared" si="77"/>
        <v>1.1349008767288872E-2</v>
      </c>
      <c r="H145" s="44">
        <f t="shared" si="77"/>
        <v>0.5064352250519516</v>
      </c>
      <c r="I145" s="47">
        <f t="shared" si="77"/>
        <v>5.0042981525884475E-2</v>
      </c>
      <c r="J145" s="45">
        <f t="shared" si="77"/>
        <v>1.1928956366757297E-2</v>
      </c>
      <c r="K145" s="44">
        <f t="shared" si="77"/>
        <v>0.53134057567184301</v>
      </c>
      <c r="L145" s="44">
        <f t="shared" si="77"/>
        <v>1.7348553830218643</v>
      </c>
      <c r="M145" s="44">
        <f t="shared" si="77"/>
        <v>1.3228756555322923E-2</v>
      </c>
      <c r="N145" s="44">
        <f t="shared" si="77"/>
        <v>3.1502991603972901</v>
      </c>
    </row>
    <row r="146" spans="2:14" ht="15.75" thickBot="1"/>
    <row r="147" spans="2:14" ht="21">
      <c r="B147" s="95" t="s">
        <v>0</v>
      </c>
      <c r="C147" s="1" t="s">
        <v>2</v>
      </c>
      <c r="D147" s="1" t="s">
        <v>3</v>
      </c>
      <c r="E147" s="93" t="s">
        <v>116</v>
      </c>
      <c r="F147" s="1" t="s">
        <v>4</v>
      </c>
      <c r="G147" s="27" t="s">
        <v>51</v>
      </c>
      <c r="H147" s="1" t="s">
        <v>52</v>
      </c>
      <c r="I147" s="1" t="s">
        <v>53</v>
      </c>
      <c r="J147" s="1" t="s">
        <v>15</v>
      </c>
      <c r="K147" s="1" t="s">
        <v>16</v>
      </c>
      <c r="L147" s="27" t="s">
        <v>17</v>
      </c>
      <c r="M147" s="1" t="s">
        <v>18</v>
      </c>
      <c r="N147" s="1" t="s">
        <v>19</v>
      </c>
    </row>
    <row r="148" spans="2:14" ht="15.75" thickBot="1">
      <c r="B148" s="96"/>
      <c r="C148" s="2" t="s">
        <v>1</v>
      </c>
      <c r="D148" s="2" t="s">
        <v>1</v>
      </c>
      <c r="E148" s="94"/>
      <c r="F148" s="2" t="s">
        <v>5</v>
      </c>
      <c r="G148" s="28" t="s">
        <v>11</v>
      </c>
      <c r="H148" s="2" t="s">
        <v>5</v>
      </c>
      <c r="I148" s="2" t="s">
        <v>14</v>
      </c>
      <c r="J148" s="2" t="s">
        <v>11</v>
      </c>
      <c r="K148" s="2" t="s">
        <v>5</v>
      </c>
      <c r="L148" s="28" t="s">
        <v>14</v>
      </c>
      <c r="M148" s="2" t="s">
        <v>11</v>
      </c>
      <c r="N148" s="2" t="s">
        <v>14</v>
      </c>
    </row>
    <row r="149" spans="2:14" ht="15.75" thickBot="1">
      <c r="B149" s="28" t="s">
        <v>101</v>
      </c>
      <c r="C149" s="2">
        <v>5.9</v>
      </c>
      <c r="D149" s="2">
        <v>3.14</v>
      </c>
      <c r="E149" s="34">
        <v>18.50633333333333</v>
      </c>
      <c r="F149" s="2">
        <v>1565</v>
      </c>
      <c r="G149" s="28">
        <v>0.376</v>
      </c>
      <c r="H149" s="31">
        <f>G149*1000/E149</f>
        <v>20.317368828689279</v>
      </c>
      <c r="I149" s="2">
        <v>1.49</v>
      </c>
      <c r="J149" s="2">
        <v>0.78800000000000003</v>
      </c>
      <c r="K149" s="31">
        <f>J149*1000/E149</f>
        <v>42.580017651614767</v>
      </c>
      <c r="L149" s="28">
        <v>20.352</v>
      </c>
      <c r="M149" s="2">
        <v>0.78400000000000003</v>
      </c>
      <c r="N149" s="2">
        <v>20.617999999999999</v>
      </c>
    </row>
    <row r="150" spans="2:14" ht="15.75" thickBot="1">
      <c r="B150" s="28" t="s">
        <v>102</v>
      </c>
      <c r="C150" s="2">
        <v>5.89</v>
      </c>
      <c r="D150" s="2">
        <v>3.14</v>
      </c>
      <c r="E150" s="34">
        <v>18.505066666666668</v>
      </c>
      <c r="F150" s="2">
        <v>1556</v>
      </c>
      <c r="G150" s="28">
        <v>0.38800000000000001</v>
      </c>
      <c r="H150" s="31">
        <f>G150*1000/E150</f>
        <v>20.967230596305154</v>
      </c>
      <c r="I150" s="2">
        <v>1.57</v>
      </c>
      <c r="J150" s="2">
        <v>0.79400000000000004</v>
      </c>
      <c r="K150" s="31">
        <f>J150*1000/E150</f>
        <v>42.907167766665701</v>
      </c>
      <c r="L150" s="28">
        <v>21.234999999999999</v>
      </c>
      <c r="M150" s="2">
        <v>0.78</v>
      </c>
      <c r="N150" s="2">
        <v>22.335000000000001</v>
      </c>
    </row>
    <row r="151" spans="2:14" ht="15.75" thickBot="1">
      <c r="B151" s="28" t="s">
        <v>103</v>
      </c>
      <c r="C151" s="2">
        <v>5.92</v>
      </c>
      <c r="D151" s="2">
        <v>3.14</v>
      </c>
      <c r="E151" s="34">
        <v>18.588800000000003</v>
      </c>
      <c r="F151" s="2">
        <v>1520</v>
      </c>
      <c r="G151" s="28">
        <v>0.38600000000000001</v>
      </c>
      <c r="H151" s="31">
        <f>G151*1000/E151</f>
        <v>20.765191943535889</v>
      </c>
      <c r="I151" s="2">
        <v>1.5569999999999999</v>
      </c>
      <c r="J151" s="2">
        <v>0.80400000000000005</v>
      </c>
      <c r="K151" s="31">
        <f>J151*1000/E151</f>
        <v>43.251850576691332</v>
      </c>
      <c r="L151" s="28">
        <v>21.855</v>
      </c>
      <c r="M151" s="2">
        <v>0.79</v>
      </c>
      <c r="N151" s="2">
        <v>23.422999999999998</v>
      </c>
    </row>
    <row r="152" spans="2:14" ht="15.75" thickBot="1">
      <c r="B152" s="28" t="s">
        <v>104</v>
      </c>
      <c r="C152" s="2">
        <v>5.89</v>
      </c>
      <c r="D152" s="2">
        <v>3.1</v>
      </c>
      <c r="E152" s="34">
        <v>18.239366666666665</v>
      </c>
      <c r="F152" s="2">
        <v>1515</v>
      </c>
      <c r="G152" s="28">
        <v>0.36799999999999999</v>
      </c>
      <c r="H152" s="31">
        <f>G152*1000/E152</f>
        <v>20.176139156878619</v>
      </c>
      <c r="I152" s="2">
        <v>1.5409999999999999</v>
      </c>
      <c r="J152" s="2">
        <v>0.755</v>
      </c>
      <c r="K152" s="31">
        <f>J152*1000/E152</f>
        <v>41.393981150661304</v>
      </c>
      <c r="L152" s="28">
        <v>17.544</v>
      </c>
      <c r="M152" s="2">
        <v>0.752</v>
      </c>
      <c r="N152" s="2">
        <v>17.878</v>
      </c>
    </row>
    <row r="153" spans="2:14" ht="15.75" thickBot="1">
      <c r="B153" s="28" t="s">
        <v>105</v>
      </c>
      <c r="C153" s="2">
        <v>5.9</v>
      </c>
      <c r="D153" s="2">
        <v>3.15</v>
      </c>
      <c r="E153" s="34">
        <v>18.565333333333335</v>
      </c>
      <c r="F153" s="2">
        <v>1529</v>
      </c>
      <c r="G153" s="28">
        <v>0.375</v>
      </c>
      <c r="H153" s="31">
        <f>G153*1000/E153</f>
        <v>20.198937087043952</v>
      </c>
      <c r="I153" s="2">
        <v>1.5609999999999999</v>
      </c>
      <c r="J153" s="2">
        <v>0.78600000000000003</v>
      </c>
      <c r="K153" s="31">
        <f>J153*1000/E153</f>
        <v>42.336972134444125</v>
      </c>
      <c r="L153" s="28">
        <v>18.776</v>
      </c>
      <c r="M153" s="2">
        <v>0.77600000000000002</v>
      </c>
      <c r="N153" s="2">
        <v>19.509</v>
      </c>
    </row>
    <row r="154" spans="2:14" ht="15.75" thickBot="1">
      <c r="B154" s="10" t="s">
        <v>26</v>
      </c>
      <c r="C154" s="28">
        <f t="shared" ref="C154" si="78">MAX(C149:C153)</f>
        <v>5.92</v>
      </c>
      <c r="D154" s="28">
        <f t="shared" ref="D154" si="79">MAX(D149:D153)</f>
        <v>3.15</v>
      </c>
      <c r="E154" s="34">
        <f t="shared" ref="E154" si="80">MAX(E149:E153)</f>
        <v>18.588800000000003</v>
      </c>
      <c r="F154" s="28">
        <f t="shared" ref="F154:J154" si="81">MAX(F149:F153)</f>
        <v>1565</v>
      </c>
      <c r="G154" s="28">
        <f t="shared" si="81"/>
        <v>0.38800000000000001</v>
      </c>
      <c r="H154" s="31">
        <f t="shared" si="81"/>
        <v>20.967230596305154</v>
      </c>
      <c r="I154" s="28">
        <f t="shared" si="81"/>
        <v>1.57</v>
      </c>
      <c r="J154" s="28">
        <f t="shared" si="81"/>
        <v>0.80400000000000005</v>
      </c>
      <c r="K154" s="31">
        <f t="shared" ref="K154" si="82">MAX(K149:K153)</f>
        <v>43.251850576691332</v>
      </c>
      <c r="L154" s="28">
        <f t="shared" ref="L154" si="83">MAX(L149:L153)</f>
        <v>21.855</v>
      </c>
      <c r="M154" s="28">
        <f t="shared" ref="M154" si="84">MAX(M149:M153)</f>
        <v>0.79</v>
      </c>
      <c r="N154" s="28">
        <f t="shared" ref="N154" si="85">MAX(N149:N153)</f>
        <v>23.422999999999998</v>
      </c>
    </row>
    <row r="155" spans="2:14" ht="15.75" thickBot="1">
      <c r="B155" s="10" t="s">
        <v>27</v>
      </c>
      <c r="C155" s="28">
        <f t="shared" ref="C155:N155" si="86">MIN(C149:C153)</f>
        <v>5.89</v>
      </c>
      <c r="D155" s="28">
        <f t="shared" si="86"/>
        <v>3.1</v>
      </c>
      <c r="E155" s="34">
        <f t="shared" ref="E155" si="87">MIN(E149:E153)</f>
        <v>18.239366666666665</v>
      </c>
      <c r="F155" s="28">
        <f t="shared" si="86"/>
        <v>1515</v>
      </c>
      <c r="G155" s="28">
        <f t="shared" si="86"/>
        <v>0.36799999999999999</v>
      </c>
      <c r="H155" s="31">
        <f t="shared" si="86"/>
        <v>20.176139156878619</v>
      </c>
      <c r="I155" s="28">
        <f t="shared" si="86"/>
        <v>1.49</v>
      </c>
      <c r="J155" s="28">
        <f t="shared" si="86"/>
        <v>0.755</v>
      </c>
      <c r="K155" s="31">
        <f t="shared" si="86"/>
        <v>41.393981150661304</v>
      </c>
      <c r="L155" s="28">
        <f t="shared" si="86"/>
        <v>17.544</v>
      </c>
      <c r="M155" s="28">
        <f t="shared" si="86"/>
        <v>0.752</v>
      </c>
      <c r="N155" s="28">
        <f t="shared" si="86"/>
        <v>17.878</v>
      </c>
    </row>
    <row r="156" spans="2:14" ht="15.75" thickBot="1">
      <c r="B156" s="42" t="s">
        <v>67</v>
      </c>
      <c r="C156" s="44">
        <f>AVERAGE(C149:C153)</f>
        <v>5.9</v>
      </c>
      <c r="D156" s="44">
        <f t="shared" ref="D156:N156" si="88">AVERAGE(D149:D153)</f>
        <v>3.1339999999999999</v>
      </c>
      <c r="E156" s="60">
        <f t="shared" ref="E156" si="89">AVERAGE(E149:E153)</f>
        <v>18.480979999999999</v>
      </c>
      <c r="F156" s="44">
        <f t="shared" si="88"/>
        <v>1537</v>
      </c>
      <c r="G156" s="47">
        <f t="shared" si="88"/>
        <v>0.37859999999999994</v>
      </c>
      <c r="H156" s="45">
        <f t="shared" si="88"/>
        <v>20.484973522490577</v>
      </c>
      <c r="I156" s="47">
        <f t="shared" si="88"/>
        <v>1.5437999999999998</v>
      </c>
      <c r="J156" s="45">
        <f t="shared" si="88"/>
        <v>0.78539999999999999</v>
      </c>
      <c r="K156" s="44">
        <f t="shared" si="88"/>
        <v>42.493997856015447</v>
      </c>
      <c r="L156" s="44">
        <f t="shared" si="88"/>
        <v>19.952400000000001</v>
      </c>
      <c r="M156" s="44">
        <f t="shared" si="88"/>
        <v>0.77639999999999998</v>
      </c>
      <c r="N156" s="44">
        <f t="shared" si="88"/>
        <v>20.752600000000001</v>
      </c>
    </row>
    <row r="157" spans="2:14" ht="15.75" thickBot="1">
      <c r="B157" s="43" t="s">
        <v>68</v>
      </c>
      <c r="C157" s="44">
        <f>STDEV(C149:C153)</f>
        <v>1.2247448713915992E-2</v>
      </c>
      <c r="D157" s="44">
        <f t="shared" ref="D157:N157" si="90">STDEV(D149:D153)</f>
        <v>1.94935886896179E-2</v>
      </c>
      <c r="E157" s="60">
        <f t="shared" ref="E157" si="91">STDEV(E149:E153)</f>
        <v>0.13994695344220232</v>
      </c>
      <c r="F157" s="44">
        <f t="shared" si="90"/>
        <v>22.259829289552066</v>
      </c>
      <c r="G157" s="47">
        <f t="shared" si="90"/>
        <v>8.294576541331096E-3</v>
      </c>
      <c r="H157" s="44">
        <f t="shared" si="90"/>
        <v>0.35929830569721388</v>
      </c>
      <c r="I157" s="47">
        <f t="shared" si="90"/>
        <v>3.1854356060043033E-2</v>
      </c>
      <c r="J157" s="45">
        <f t="shared" si="90"/>
        <v>1.8379336223052253E-2</v>
      </c>
      <c r="K157" s="44">
        <f t="shared" si="90"/>
        <v>0.70483036182959591</v>
      </c>
      <c r="L157" s="44">
        <f t="shared" si="90"/>
        <v>1.7754532660703788</v>
      </c>
      <c r="M157" s="44">
        <f t="shared" si="90"/>
        <v>1.4587666023048387E-2</v>
      </c>
      <c r="N157" s="44">
        <f t="shared" si="90"/>
        <v>2.2058450308214823</v>
      </c>
    </row>
  </sheetData>
  <mergeCells count="26">
    <mergeCell ref="E87:E88"/>
    <mergeCell ref="E111:E112"/>
    <mergeCell ref="E135:E136"/>
    <mergeCell ref="E123:E124"/>
    <mergeCell ref="E2:E3"/>
    <mergeCell ref="E39:E40"/>
    <mergeCell ref="E27:E28"/>
    <mergeCell ref="E15:E16"/>
    <mergeCell ref="E63:E64"/>
    <mergeCell ref="E51:E52"/>
    <mergeCell ref="E147:E148"/>
    <mergeCell ref="B123:B124"/>
    <mergeCell ref="B135:B136"/>
    <mergeCell ref="B147:B148"/>
    <mergeCell ref="B2:B3"/>
    <mergeCell ref="B51:B52"/>
    <mergeCell ref="B87:B88"/>
    <mergeCell ref="B99:B100"/>
    <mergeCell ref="B111:B112"/>
    <mergeCell ref="B63:B64"/>
    <mergeCell ref="B75:B76"/>
    <mergeCell ref="B27:B28"/>
    <mergeCell ref="B39:B40"/>
    <mergeCell ref="B15:B16"/>
    <mergeCell ref="E75:E76"/>
    <mergeCell ref="E99:E10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U157"/>
  <sheetViews>
    <sheetView topLeftCell="A49" zoomScale="85" zoomScaleNormal="85" workbookViewId="0">
      <selection activeCell="L65" sqref="L65:L69"/>
    </sheetView>
  </sheetViews>
  <sheetFormatPr defaultRowHeight="15"/>
  <cols>
    <col min="1" max="1" width="14.28515625" bestFit="1" customWidth="1"/>
    <col min="2" max="2" width="14.7109375" bestFit="1" customWidth="1"/>
    <col min="3" max="3" width="10.5703125" hidden="1" customWidth="1"/>
    <col min="4" max="4" width="9" hidden="1" customWidth="1"/>
    <col min="5" max="5" width="9" customWidth="1"/>
    <col min="6" max="6" width="15.7109375" bestFit="1" customWidth="1"/>
    <col min="7" max="7" width="15.7109375" customWidth="1"/>
    <col min="8" max="8" width="24.85546875" hidden="1" customWidth="1"/>
    <col min="9" max="9" width="24.85546875" customWidth="1"/>
    <col min="10" max="10" width="20.85546875" bestFit="1" customWidth="1"/>
    <col min="11" max="11" width="16.42578125" bestFit="1" customWidth="1"/>
    <col min="12" max="12" width="23.7109375" bestFit="1" customWidth="1"/>
    <col min="13" max="13" width="17.5703125" bestFit="1" customWidth="1"/>
    <col min="14" max="15" width="17.5703125" customWidth="1"/>
    <col min="16" max="16" width="28.5703125" hidden="1" customWidth="1"/>
    <col min="17" max="17" width="9.28515625" bestFit="1" customWidth="1"/>
    <col min="18" max="18" width="16.28515625" bestFit="1" customWidth="1"/>
    <col min="19" max="19" width="22.28515625" bestFit="1" customWidth="1"/>
    <col min="20" max="20" width="22.28515625" customWidth="1"/>
    <col min="21" max="21" width="13" bestFit="1" customWidth="1"/>
  </cols>
  <sheetData>
    <row r="1" spans="2:21" ht="15.75" thickBot="1">
      <c r="E1" s="6"/>
      <c r="F1" s="6"/>
      <c r="G1" s="69"/>
      <c r="J1" s="99" t="s">
        <v>125</v>
      </c>
      <c r="K1" s="99"/>
      <c r="L1" s="99"/>
      <c r="M1" s="99"/>
      <c r="N1" s="99"/>
      <c r="P1" s="100" t="s">
        <v>126</v>
      </c>
      <c r="Q1" s="99"/>
      <c r="R1" s="99"/>
      <c r="S1" s="99"/>
      <c r="T1" s="99"/>
    </row>
    <row r="2" spans="2:21">
      <c r="B2" s="97" t="s">
        <v>0</v>
      </c>
      <c r="C2" s="6" t="s">
        <v>2</v>
      </c>
      <c r="D2" s="6" t="s">
        <v>3</v>
      </c>
      <c r="E2" s="93" t="s">
        <v>116</v>
      </c>
      <c r="F2" s="93" t="s">
        <v>115</v>
      </c>
      <c r="G2" s="93" t="s">
        <v>121</v>
      </c>
      <c r="H2" s="6" t="s">
        <v>4</v>
      </c>
      <c r="J2" s="62" t="s">
        <v>10</v>
      </c>
      <c r="K2" s="93" t="s">
        <v>117</v>
      </c>
      <c r="L2" s="6" t="s">
        <v>12</v>
      </c>
      <c r="M2" s="6" t="s">
        <v>118</v>
      </c>
      <c r="N2" s="6"/>
      <c r="P2" s="66" t="s">
        <v>13</v>
      </c>
      <c r="Q2" s="6" t="s">
        <v>15</v>
      </c>
      <c r="R2" s="93" t="s">
        <v>117</v>
      </c>
      <c r="S2" s="6" t="s">
        <v>16</v>
      </c>
      <c r="T2" s="6" t="s">
        <v>118</v>
      </c>
    </row>
    <row r="3" spans="2:21" ht="15.75" thickBot="1">
      <c r="B3" s="98"/>
      <c r="C3" s="8" t="s">
        <v>1</v>
      </c>
      <c r="D3" s="8" t="s">
        <v>1</v>
      </c>
      <c r="E3" s="94"/>
      <c r="F3" s="94"/>
      <c r="G3" s="94"/>
      <c r="H3" s="8" t="s">
        <v>5</v>
      </c>
      <c r="J3" s="63" t="s">
        <v>11</v>
      </c>
      <c r="K3" s="94"/>
      <c r="L3" s="8" t="s">
        <v>5</v>
      </c>
      <c r="M3" s="8"/>
      <c r="N3" s="8"/>
      <c r="P3" s="67" t="s">
        <v>14</v>
      </c>
      <c r="Q3" s="8" t="s">
        <v>11</v>
      </c>
      <c r="R3" s="94"/>
      <c r="S3" s="8" t="s">
        <v>5</v>
      </c>
      <c r="T3" s="8"/>
    </row>
    <row r="4" spans="2:21" ht="15.75" thickBot="1">
      <c r="B4" s="14" t="s">
        <v>29</v>
      </c>
      <c r="C4" s="15">
        <v>6.8</v>
      </c>
      <c r="D4" s="15">
        <v>3</v>
      </c>
      <c r="E4" s="15"/>
      <c r="F4" s="15"/>
      <c r="G4" s="15"/>
      <c r="H4" s="36">
        <v>1519</v>
      </c>
      <c r="J4" s="40">
        <v>0.23699999999999999</v>
      </c>
      <c r="K4" s="41">
        <f>J4*0.0017</f>
        <v>4.0289999999999998E-4</v>
      </c>
      <c r="L4" s="15">
        <v>12</v>
      </c>
      <c r="M4" s="15"/>
      <c r="N4" s="15"/>
      <c r="P4" s="75">
        <v>0.96799999999999997</v>
      </c>
      <c r="Q4" s="15">
        <v>0.49199999999999999</v>
      </c>
      <c r="R4" s="15">
        <f t="shared" ref="R4:R9" si="0">Q4*0.0017</f>
        <v>8.3639999999999995E-4</v>
      </c>
      <c r="S4" s="15">
        <v>24</v>
      </c>
      <c r="T4" s="15"/>
    </row>
    <row r="5" spans="2:21" ht="15.75" thickBot="1">
      <c r="B5" s="18" t="s">
        <v>21</v>
      </c>
      <c r="C5" s="35">
        <v>7.27</v>
      </c>
      <c r="D5" s="12">
        <v>2.79</v>
      </c>
      <c r="E5" s="12"/>
      <c r="F5" s="12"/>
      <c r="G5" s="12"/>
      <c r="H5" s="37">
        <v>1510</v>
      </c>
      <c r="J5" s="22">
        <v>0.30499999999999999</v>
      </c>
      <c r="K5" s="61">
        <f t="shared" ref="K5:K9" si="1">J5*0.0017</f>
        <v>5.1849999999999997E-4</v>
      </c>
      <c r="L5" s="12">
        <v>14</v>
      </c>
      <c r="M5" s="12"/>
      <c r="N5" s="12"/>
      <c r="P5" s="76">
        <v>0.76100000000000001</v>
      </c>
      <c r="Q5" s="12">
        <v>0.59299999999999997</v>
      </c>
      <c r="R5" s="61">
        <f t="shared" si="0"/>
        <v>1.0080999999999998E-3</v>
      </c>
      <c r="S5" s="37">
        <v>27</v>
      </c>
      <c r="T5" s="37"/>
    </row>
    <row r="6" spans="2:21" ht="15.75" thickBot="1">
      <c r="B6" s="13" t="s">
        <v>22</v>
      </c>
      <c r="C6" s="32">
        <v>7.08</v>
      </c>
      <c r="D6" s="2">
        <v>3</v>
      </c>
      <c r="E6" s="2"/>
      <c r="F6" s="2"/>
      <c r="G6" s="2"/>
      <c r="H6" s="38">
        <v>1379</v>
      </c>
      <c r="J6" s="23">
        <v>0.26</v>
      </c>
      <c r="K6" s="61">
        <f t="shared" si="1"/>
        <v>4.4200000000000001E-4</v>
      </c>
      <c r="L6" s="2">
        <v>12</v>
      </c>
      <c r="M6" s="2"/>
      <c r="N6" s="2"/>
      <c r="P6" s="77">
        <v>1.1259999999999999</v>
      </c>
      <c r="Q6" s="2">
        <v>0.46899999999999997</v>
      </c>
      <c r="R6" s="61">
        <f t="shared" si="0"/>
        <v>7.9729999999999992E-4</v>
      </c>
      <c r="S6" s="38">
        <v>22</v>
      </c>
      <c r="T6" s="38"/>
    </row>
    <row r="7" spans="2:21" ht="15.75" thickBot="1">
      <c r="B7" s="13" t="s">
        <v>23</v>
      </c>
      <c r="C7" s="32">
        <v>7.3</v>
      </c>
      <c r="D7" s="2">
        <v>3</v>
      </c>
      <c r="E7" s="2"/>
      <c r="F7" s="2"/>
      <c r="G7" s="2"/>
      <c r="H7" s="38">
        <v>1543</v>
      </c>
      <c r="J7" s="23">
        <v>0.27800000000000002</v>
      </c>
      <c r="K7" s="61">
        <f t="shared" si="1"/>
        <v>4.7259999999999999E-4</v>
      </c>
      <c r="L7" s="2">
        <v>13</v>
      </c>
      <c r="M7" s="2"/>
      <c r="N7" s="2"/>
      <c r="P7" s="77">
        <v>1.0449999999999999</v>
      </c>
      <c r="Q7" s="2">
        <v>0.56499999999999995</v>
      </c>
      <c r="R7" s="61">
        <f t="shared" si="0"/>
        <v>9.6049999999999987E-4</v>
      </c>
      <c r="S7" s="38">
        <v>26</v>
      </c>
      <c r="T7" s="38"/>
    </row>
    <row r="8" spans="2:21" ht="15.75" thickBot="1">
      <c r="B8" s="13" t="s">
        <v>24</v>
      </c>
      <c r="C8" s="32">
        <v>7.08</v>
      </c>
      <c r="D8" s="2">
        <v>3</v>
      </c>
      <c r="E8" s="2"/>
      <c r="F8" s="2"/>
      <c r="G8" s="2"/>
      <c r="H8" s="38">
        <v>1421</v>
      </c>
      <c r="J8" s="23">
        <v>0.26800000000000002</v>
      </c>
      <c r="K8" s="61">
        <f t="shared" si="1"/>
        <v>4.5560000000000002E-4</v>
      </c>
      <c r="L8" s="2">
        <v>13</v>
      </c>
      <c r="M8" s="2"/>
      <c r="N8" s="2"/>
      <c r="P8" s="77">
        <v>1.1579999999999999</v>
      </c>
      <c r="Q8" s="2">
        <v>0.46</v>
      </c>
      <c r="R8" s="61">
        <f t="shared" si="0"/>
        <v>7.8200000000000003E-4</v>
      </c>
      <c r="S8" s="38">
        <v>22</v>
      </c>
      <c r="T8" s="38"/>
    </row>
    <row r="9" spans="2:21" ht="15.75" thickBot="1">
      <c r="B9" s="13" t="s">
        <v>25</v>
      </c>
      <c r="C9" s="32">
        <v>6.74</v>
      </c>
      <c r="D9" s="2">
        <v>3</v>
      </c>
      <c r="E9" s="2"/>
      <c r="F9" s="2"/>
      <c r="G9" s="2"/>
      <c r="H9" s="38">
        <v>1375</v>
      </c>
      <c r="J9" s="23">
        <v>0.26</v>
      </c>
      <c r="K9" s="61">
        <f t="shared" si="1"/>
        <v>4.4200000000000001E-4</v>
      </c>
      <c r="L9" s="2">
        <v>13</v>
      </c>
      <c r="M9" s="2"/>
      <c r="N9" s="2"/>
      <c r="P9" s="77">
        <v>1.111</v>
      </c>
      <c r="Q9" s="2">
        <v>0.44700000000000001</v>
      </c>
      <c r="R9" s="61">
        <f t="shared" si="0"/>
        <v>7.5989999999999999E-4</v>
      </c>
      <c r="S9" s="38">
        <v>22</v>
      </c>
      <c r="T9" s="38"/>
    </row>
    <row r="10" spans="2:21" ht="15.75" thickBot="1">
      <c r="B10" s="24" t="s">
        <v>26</v>
      </c>
      <c r="C10" s="32">
        <f>MAX(C5:C9)</f>
        <v>7.3</v>
      </c>
      <c r="D10" s="65">
        <f t="shared" ref="D10:S10" si="2">MAX(D5:D9)</f>
        <v>3</v>
      </c>
      <c r="E10" s="65"/>
      <c r="F10" s="65"/>
      <c r="G10" s="65"/>
      <c r="H10" s="39">
        <f t="shared" si="2"/>
        <v>1543</v>
      </c>
      <c r="J10" s="23">
        <f t="shared" si="2"/>
        <v>0.30499999999999999</v>
      </c>
      <c r="K10" s="23">
        <f t="shared" si="2"/>
        <v>5.1849999999999997E-4</v>
      </c>
      <c r="L10" s="65">
        <f t="shared" si="2"/>
        <v>14</v>
      </c>
      <c r="M10" s="65"/>
      <c r="N10" s="65"/>
      <c r="P10" s="77">
        <f t="shared" si="2"/>
        <v>1.1579999999999999</v>
      </c>
      <c r="Q10" s="2">
        <f t="shared" si="2"/>
        <v>0.59299999999999997</v>
      </c>
      <c r="R10" s="65">
        <f t="shared" si="2"/>
        <v>1.0080999999999998E-3</v>
      </c>
      <c r="S10" s="39">
        <f t="shared" si="2"/>
        <v>27</v>
      </c>
      <c r="T10" s="39"/>
    </row>
    <row r="11" spans="2:21" ht="15.75" thickBot="1">
      <c r="B11" s="25" t="s">
        <v>27</v>
      </c>
      <c r="C11" s="32">
        <f>MIN(C5:C9)</f>
        <v>6.74</v>
      </c>
      <c r="D11" s="65">
        <f t="shared" ref="D11:S11" si="3">MIN(D5:D9)</f>
        <v>2.79</v>
      </c>
      <c r="E11" s="65"/>
      <c r="F11" s="65"/>
      <c r="G11" s="65"/>
      <c r="H11" s="39">
        <f t="shared" si="3"/>
        <v>1375</v>
      </c>
      <c r="J11" s="23">
        <f t="shared" si="3"/>
        <v>0.26</v>
      </c>
      <c r="K11" s="23">
        <f t="shared" si="3"/>
        <v>4.4200000000000001E-4</v>
      </c>
      <c r="L11" s="65">
        <f t="shared" si="3"/>
        <v>12</v>
      </c>
      <c r="M11" s="65"/>
      <c r="N11" s="65"/>
      <c r="P11" s="77">
        <f t="shared" si="3"/>
        <v>0.76100000000000001</v>
      </c>
      <c r="Q11" s="2">
        <f t="shared" si="3"/>
        <v>0.44700000000000001</v>
      </c>
      <c r="R11" s="65">
        <f t="shared" si="3"/>
        <v>7.5989999999999999E-4</v>
      </c>
      <c r="S11" s="39">
        <f t="shared" si="3"/>
        <v>22</v>
      </c>
      <c r="T11" s="39"/>
    </row>
    <row r="12" spans="2:21" ht="15.75" thickBot="1">
      <c r="B12" s="42" t="s">
        <v>67</v>
      </c>
      <c r="C12" s="44">
        <f>AVERAGE(C5:C9)</f>
        <v>7.0939999999999994</v>
      </c>
      <c r="D12" s="44">
        <f t="shared" ref="D12:S12" si="4">AVERAGE(D5:D9)</f>
        <v>2.9579999999999997</v>
      </c>
      <c r="E12" s="44"/>
      <c r="F12" s="44"/>
      <c r="G12" s="44"/>
      <c r="H12" s="46">
        <f t="shared" si="4"/>
        <v>1445.6</v>
      </c>
      <c r="J12" s="47">
        <f t="shared" si="4"/>
        <v>0.2742</v>
      </c>
      <c r="K12" s="47">
        <f t="shared" si="4"/>
        <v>4.6614000000000003E-4</v>
      </c>
      <c r="L12" s="44">
        <f>AVERAGE(L5:L9)</f>
        <v>13</v>
      </c>
      <c r="M12" s="44"/>
      <c r="N12" s="44"/>
      <c r="P12" s="78">
        <f t="shared" si="4"/>
        <v>1.0402</v>
      </c>
      <c r="Q12" s="74">
        <f t="shared" si="4"/>
        <v>0.50679999999999992</v>
      </c>
      <c r="R12" s="45">
        <f t="shared" si="4"/>
        <v>8.6155999999999993E-4</v>
      </c>
      <c r="S12" s="44">
        <f t="shared" si="4"/>
        <v>23.8</v>
      </c>
      <c r="T12" s="44"/>
    </row>
    <row r="13" spans="2:21" ht="15.75" thickBot="1">
      <c r="B13" s="43" t="s">
        <v>68</v>
      </c>
      <c r="C13" s="44">
        <f>STDEV(C5:C9)</f>
        <v>0.22311432047272423</v>
      </c>
      <c r="D13" s="44">
        <f t="shared" ref="D13:S13" si="5">STDEV(D5:D9)</f>
        <v>9.3914855055000884E-2</v>
      </c>
      <c r="E13" s="44"/>
      <c r="F13" s="44"/>
      <c r="G13" s="44"/>
      <c r="H13" s="46">
        <f t="shared" si="5"/>
        <v>76.907736931987628</v>
      </c>
      <c r="J13" s="47">
        <f t="shared" si="5"/>
        <v>1.8740330840196228E-2</v>
      </c>
      <c r="K13" s="47">
        <f t="shared" si="5"/>
        <v>3.1858562428333126E-5</v>
      </c>
      <c r="L13" s="44">
        <f t="shared" si="5"/>
        <v>0.70710678118654757</v>
      </c>
      <c r="M13" s="44"/>
      <c r="N13" s="44"/>
      <c r="P13" s="79">
        <f t="shared" si="5"/>
        <v>0.16142087845133238</v>
      </c>
      <c r="Q13" s="74">
        <f t="shared" si="5"/>
        <v>6.7105886478013535E-2</v>
      </c>
      <c r="R13" s="45">
        <f t="shared" si="5"/>
        <v>1.1408000701262244E-4</v>
      </c>
      <c r="S13" s="44">
        <f t="shared" si="5"/>
        <v>2.4899799195977557</v>
      </c>
      <c r="T13" s="44"/>
    </row>
    <row r="14" spans="2:21" ht="15.75" thickBot="1">
      <c r="B14" s="19"/>
      <c r="C14" s="20"/>
      <c r="D14" s="20"/>
      <c r="E14" s="20"/>
      <c r="F14" s="20"/>
      <c r="G14" s="20"/>
      <c r="H14" s="20"/>
      <c r="J14" s="20"/>
      <c r="K14" s="20"/>
      <c r="L14" s="20"/>
      <c r="M14" s="20"/>
      <c r="N14" s="20"/>
      <c r="P14" s="20"/>
      <c r="Q14" s="20"/>
      <c r="R14" s="20"/>
      <c r="S14" s="20"/>
      <c r="T14" s="20"/>
    </row>
    <row r="15" spans="2:21">
      <c r="B15" s="93" t="s">
        <v>0</v>
      </c>
      <c r="C15" s="6" t="s">
        <v>2</v>
      </c>
      <c r="D15" s="6" t="s">
        <v>3</v>
      </c>
      <c r="E15" s="93" t="s">
        <v>116</v>
      </c>
      <c r="F15" s="93" t="s">
        <v>115</v>
      </c>
      <c r="G15" s="93" t="s">
        <v>121</v>
      </c>
      <c r="H15" s="6" t="s">
        <v>4</v>
      </c>
      <c r="J15" s="62" t="s">
        <v>10</v>
      </c>
      <c r="K15" s="93" t="s">
        <v>123</v>
      </c>
      <c r="L15" s="6" t="s">
        <v>12</v>
      </c>
      <c r="M15" s="6" t="s">
        <v>118</v>
      </c>
      <c r="N15" s="6" t="s">
        <v>122</v>
      </c>
      <c r="P15" s="66" t="s">
        <v>13</v>
      </c>
      <c r="Q15" s="62" t="s">
        <v>15</v>
      </c>
      <c r="R15" s="93" t="s">
        <v>117</v>
      </c>
      <c r="S15" s="6" t="s">
        <v>16</v>
      </c>
      <c r="T15" s="6" t="s">
        <v>118</v>
      </c>
      <c r="U15" s="6" t="s">
        <v>122</v>
      </c>
    </row>
    <row r="16" spans="2:21" ht="15.75" thickBot="1">
      <c r="B16" s="94"/>
      <c r="C16" s="8" t="s">
        <v>1</v>
      </c>
      <c r="D16" s="8" t="s">
        <v>1</v>
      </c>
      <c r="E16" s="94"/>
      <c r="F16" s="94"/>
      <c r="G16" s="94"/>
      <c r="H16" s="8" t="s">
        <v>5</v>
      </c>
      <c r="J16" s="63" t="s">
        <v>11</v>
      </c>
      <c r="K16" s="94"/>
      <c r="L16" s="8" t="s">
        <v>5</v>
      </c>
      <c r="M16" s="8"/>
      <c r="N16" s="8"/>
      <c r="P16" s="67" t="s">
        <v>14</v>
      </c>
      <c r="Q16" s="63" t="s">
        <v>11</v>
      </c>
      <c r="R16" s="94"/>
      <c r="S16" s="8" t="s">
        <v>5</v>
      </c>
      <c r="T16" s="8"/>
      <c r="U16" s="8"/>
    </row>
    <row r="17" spans="2:21" ht="15.75" thickBot="1">
      <c r="B17" s="65" t="s">
        <v>20</v>
      </c>
      <c r="C17" s="2">
        <v>5.97</v>
      </c>
      <c r="D17" s="2">
        <v>3.38</v>
      </c>
      <c r="E17" s="34">
        <v>20.169955555555557</v>
      </c>
      <c r="F17" s="34">
        <v>8.2838879574363089E-2</v>
      </c>
      <c r="G17" s="31">
        <v>2.339762163294214</v>
      </c>
      <c r="H17" s="2">
        <v>1418</v>
      </c>
      <c r="J17" s="65">
        <v>0.48199999999999998</v>
      </c>
      <c r="K17" s="61">
        <f t="shared" ref="K17:K21" si="6">J17*0.0017</f>
        <v>8.1939999999999997E-4</v>
      </c>
      <c r="L17" s="31">
        <f>J17*1000/E17</f>
        <v>23.896929206035818</v>
      </c>
      <c r="M17" s="31">
        <f>SQRT((K17*1000/E17)^2+(J17*1000*F17/(E17^2))^2)</f>
        <v>0.10622125668197366</v>
      </c>
      <c r="N17" s="31">
        <f>M17^4/((J17*1000*F17/(E17^2))^4/G17)</f>
        <v>3.2101990820701269</v>
      </c>
      <c r="P17" s="76">
        <v>1.2869999999999999</v>
      </c>
      <c r="Q17" s="65">
        <v>0.91</v>
      </c>
      <c r="R17" s="61">
        <f t="shared" ref="R17:R21" si="7">Q17*0.0017</f>
        <v>1.547E-3</v>
      </c>
      <c r="S17" s="31">
        <f>Q17*1000/E17</f>
        <v>45.116609081934847</v>
      </c>
      <c r="T17" s="31">
        <f>SQRT((R17/E17)^2+(Q17*1000*F17/(E17^2))^2)</f>
        <v>0.1852958801231511</v>
      </c>
      <c r="U17" s="31">
        <f>T17^4/((Q17*1000*F17/(E17^2))^4/G17)</f>
        <v>2.3397629650480378</v>
      </c>
    </row>
    <row r="18" spans="2:21" ht="15.75" thickBot="1">
      <c r="B18" s="65" t="s">
        <v>6</v>
      </c>
      <c r="C18" s="2">
        <v>5.97</v>
      </c>
      <c r="D18" s="2">
        <v>3.34</v>
      </c>
      <c r="E18" s="34">
        <v>19.928666666666668</v>
      </c>
      <c r="F18" s="34">
        <v>7.940290600148972E-2</v>
      </c>
      <c r="G18" s="31">
        <v>4.3632420835369397</v>
      </c>
      <c r="H18" s="2">
        <v>1430</v>
      </c>
      <c r="J18" s="65">
        <v>0.5</v>
      </c>
      <c r="K18" s="61">
        <f t="shared" si="6"/>
        <v>8.4999999999999995E-4</v>
      </c>
      <c r="L18" s="31">
        <f>J18*1000/E18</f>
        <v>25.089485832803664</v>
      </c>
      <c r="M18" s="31">
        <f t="shared" ref="M18:M21" si="8">SQRT((K18*1000/E18)^2+(J18*1000*F18/(E18^2))^2)</f>
        <v>0.10868438055716127</v>
      </c>
      <c r="N18" s="31">
        <f t="shared" ref="N18:N21" si="9">M18^4/((J18*1000*F18/(E18^2))^4/G18)</f>
        <v>6.096466421254374</v>
      </c>
      <c r="P18" s="77">
        <v>1.5189999999999999</v>
      </c>
      <c r="Q18" s="65">
        <v>0.91</v>
      </c>
      <c r="R18" s="61">
        <f t="shared" si="7"/>
        <v>1.547E-3</v>
      </c>
      <c r="S18" s="31">
        <f>Q18*1000/E18</f>
        <v>45.662864215702669</v>
      </c>
      <c r="T18" s="31">
        <f>SQRT((R18/E18)^2+(Q18*1000*F18/(E18^2))^2)</f>
        <v>0.1819371313571625</v>
      </c>
      <c r="U18" s="31">
        <f t="shared" ref="U18:U21" si="10">T18^4/((Q18*1000*F18/(E18^2))^4/G18)</f>
        <v>4.3632436721600643</v>
      </c>
    </row>
    <row r="19" spans="2:21" ht="15.75" thickBot="1">
      <c r="B19" s="65" t="s">
        <v>7</v>
      </c>
      <c r="C19" s="2">
        <v>5.97</v>
      </c>
      <c r="D19" s="2">
        <v>3.36</v>
      </c>
      <c r="E19" s="34">
        <v>20.050488888888893</v>
      </c>
      <c r="F19" s="34">
        <v>5.2827500262179784E-2</v>
      </c>
      <c r="G19" s="31">
        <v>3.7358918746992438</v>
      </c>
      <c r="H19" s="2">
        <v>1423</v>
      </c>
      <c r="J19" s="65">
        <v>0.48799999999999999</v>
      </c>
      <c r="K19" s="61">
        <f t="shared" si="6"/>
        <v>8.2959999999999989E-4</v>
      </c>
      <c r="L19" s="31">
        <f t="shared" ref="L19:L21" si="11">J19*1000/E19</f>
        <v>24.338558660802946</v>
      </c>
      <c r="M19" s="31">
        <f t="shared" si="8"/>
        <v>7.6315139009939525E-2</v>
      </c>
      <c r="N19" s="31">
        <f t="shared" si="9"/>
        <v>7.4940622612954746</v>
      </c>
      <c r="P19" s="77">
        <v>1.919</v>
      </c>
      <c r="Q19" s="65">
        <v>0.90200000000000002</v>
      </c>
      <c r="R19" s="61">
        <f t="shared" si="7"/>
        <v>1.5333999999999999E-3</v>
      </c>
      <c r="S19" s="31">
        <f>Q19*1000/E19</f>
        <v>44.986434245992328</v>
      </c>
      <c r="T19" s="31">
        <f>SQRT((R19/E19)^2+(Q19*1000*F19/(E19^2))^2)</f>
        <v>0.11852685362393442</v>
      </c>
      <c r="U19" s="31">
        <f t="shared" si="10"/>
        <v>3.7358949853556171</v>
      </c>
    </row>
    <row r="20" spans="2:21" ht="15.75" thickBot="1">
      <c r="B20" s="65" t="s">
        <v>8</v>
      </c>
      <c r="C20" s="2">
        <v>5.98</v>
      </c>
      <c r="D20" s="2">
        <v>3.38</v>
      </c>
      <c r="E20" s="34">
        <v>20.201133333333335</v>
      </c>
      <c r="F20" s="34">
        <v>7.4934105002946116E-2</v>
      </c>
      <c r="G20" s="31">
        <v>4.0728769796535671</v>
      </c>
      <c r="H20" s="2">
        <v>1413</v>
      </c>
      <c r="J20" s="65">
        <v>0.48799999999999999</v>
      </c>
      <c r="K20" s="61">
        <f t="shared" si="6"/>
        <v>8.2959999999999989E-4</v>
      </c>
      <c r="L20" s="31">
        <f t="shared" si="11"/>
        <v>24.157060494955726</v>
      </c>
      <c r="M20" s="31">
        <f t="shared" si="8"/>
        <v>9.8570445720288544E-2</v>
      </c>
      <c r="N20" s="31">
        <f t="shared" si="9"/>
        <v>5.9634374554669813</v>
      </c>
      <c r="P20" s="77">
        <v>1.927</v>
      </c>
      <c r="Q20" s="65">
        <v>0.89500000000000002</v>
      </c>
      <c r="R20" s="61">
        <f t="shared" si="7"/>
        <v>1.5214999999999998E-3</v>
      </c>
      <c r="S20" s="31">
        <f>Q20*1000/E20</f>
        <v>44.304444965133968</v>
      </c>
      <c r="T20" s="31">
        <f>SQRT((R20/E20)^2+(Q20*1000*F20/(E20^2))^2)</f>
        <v>0.16434297150469326</v>
      </c>
      <c r="U20" s="31">
        <f t="shared" si="10"/>
        <v>4.0728786905416356</v>
      </c>
    </row>
    <row r="21" spans="2:21" ht="15.75" thickBot="1">
      <c r="B21" s="65" t="s">
        <v>9</v>
      </c>
      <c r="C21" s="2">
        <v>5.96</v>
      </c>
      <c r="D21" s="2">
        <v>3.34</v>
      </c>
      <c r="E21" s="34">
        <v>19.915122222222223</v>
      </c>
      <c r="F21" s="34">
        <v>4.8965873099487245E-2</v>
      </c>
      <c r="G21" s="31">
        <v>4.1622922619531098</v>
      </c>
      <c r="H21" s="2">
        <v>1483</v>
      </c>
      <c r="J21" s="65">
        <v>0.35</v>
      </c>
      <c r="K21" s="61">
        <f t="shared" si="6"/>
        <v>5.9499999999999993E-4</v>
      </c>
      <c r="L21" s="31">
        <f t="shared" si="11"/>
        <v>17.574584584243912</v>
      </c>
      <c r="M21" s="31">
        <f t="shared" si="8"/>
        <v>5.2534030083668956E-2</v>
      </c>
      <c r="N21" s="31">
        <f t="shared" si="9"/>
        <v>9.0931230028902075</v>
      </c>
      <c r="P21" s="77">
        <v>1.3839999999999999</v>
      </c>
      <c r="Q21" s="65">
        <v>0.58599999999999997</v>
      </c>
      <c r="R21" s="61">
        <f t="shared" si="7"/>
        <v>9.9619999999999982E-4</v>
      </c>
      <c r="S21" s="31">
        <f>Q21*1000/E21</f>
        <v>29.424875903905519</v>
      </c>
      <c r="T21" s="31">
        <f>SQRT((R21/E21)^2+(Q21*1000*F21/(E21^2))^2)</f>
        <v>7.234779017647805E-2</v>
      </c>
      <c r="U21" s="31">
        <f t="shared" si="10"/>
        <v>4.162296241553463</v>
      </c>
    </row>
    <row r="22" spans="2:21" ht="15.75" thickBot="1">
      <c r="B22" s="10" t="s">
        <v>26</v>
      </c>
      <c r="C22" s="65">
        <f>MAX(C17:C21)</f>
        <v>5.98</v>
      </c>
      <c r="D22" s="65">
        <f t="shared" ref="D22:S22" si="12">MAX(D17:D21)</f>
        <v>3.38</v>
      </c>
      <c r="E22" s="34"/>
      <c r="F22" s="34"/>
      <c r="G22" s="34"/>
      <c r="H22" s="65">
        <f t="shared" si="12"/>
        <v>1483</v>
      </c>
      <c r="J22" s="65">
        <f t="shared" si="12"/>
        <v>0.5</v>
      </c>
      <c r="K22" s="65">
        <f t="shared" si="12"/>
        <v>8.4999999999999995E-4</v>
      </c>
      <c r="L22" s="65">
        <f t="shared" si="12"/>
        <v>25.089485832803664</v>
      </c>
      <c r="P22" s="77">
        <f t="shared" si="12"/>
        <v>1.927</v>
      </c>
      <c r="Q22" s="65">
        <f t="shared" si="12"/>
        <v>0.91</v>
      </c>
      <c r="R22" s="65">
        <f t="shared" si="12"/>
        <v>1.547E-3</v>
      </c>
      <c r="S22" s="31">
        <f t="shared" si="12"/>
        <v>45.662864215702669</v>
      </c>
      <c r="T22" s="65"/>
    </row>
    <row r="23" spans="2:21" ht="15.75" thickBot="1">
      <c r="B23" s="10" t="s">
        <v>27</v>
      </c>
      <c r="C23" s="65">
        <f>MIN(C17:C21)</f>
        <v>5.96</v>
      </c>
      <c r="D23" s="65">
        <f t="shared" ref="D23:S23" si="13">MIN(D17:D21)</f>
        <v>3.34</v>
      </c>
      <c r="E23" s="34"/>
      <c r="F23" s="34"/>
      <c r="G23" s="34"/>
      <c r="H23" s="65">
        <f t="shared" si="13"/>
        <v>1413</v>
      </c>
      <c r="J23" s="65">
        <f t="shared" si="13"/>
        <v>0.35</v>
      </c>
      <c r="K23" s="65">
        <f t="shared" si="13"/>
        <v>5.9499999999999993E-4</v>
      </c>
      <c r="L23" s="65">
        <f t="shared" si="13"/>
        <v>17.574584584243912</v>
      </c>
      <c r="M23" s="65" t="s">
        <v>132</v>
      </c>
      <c r="P23" s="77">
        <f t="shared" si="13"/>
        <v>1.2869999999999999</v>
      </c>
      <c r="Q23" s="65">
        <f t="shared" si="13"/>
        <v>0.58599999999999997</v>
      </c>
      <c r="R23" s="65">
        <f t="shared" si="13"/>
        <v>9.9619999999999982E-4</v>
      </c>
      <c r="S23" s="31">
        <f t="shared" si="13"/>
        <v>29.424875903905519</v>
      </c>
      <c r="T23" s="65" t="s">
        <v>132</v>
      </c>
    </row>
    <row r="24" spans="2:21" ht="15.75" thickBot="1">
      <c r="B24" s="42" t="s">
        <v>67</v>
      </c>
      <c r="C24" s="44">
        <f>AVERAGE(C17:C21)</f>
        <v>5.9700000000000006</v>
      </c>
      <c r="D24" s="45">
        <f t="shared" ref="D24:S24" si="14">AVERAGE(D17:D21)</f>
        <v>3.3600000000000003</v>
      </c>
      <c r="E24" s="45"/>
      <c r="F24" s="45"/>
      <c r="G24" s="45"/>
      <c r="H24" s="46">
        <f t="shared" si="14"/>
        <v>1433.4</v>
      </c>
      <c r="J24" s="47">
        <f t="shared" si="14"/>
        <v>0.46159999999999995</v>
      </c>
      <c r="K24" s="47">
        <f t="shared" si="14"/>
        <v>7.8471999999999982E-4</v>
      </c>
      <c r="L24" s="45">
        <f t="shared" si="14"/>
        <v>23.011323755768412</v>
      </c>
      <c r="M24" s="45">
        <f>SQRT(SUMPRODUCT(M17:M21,M17:M21,N17:N21)/SUM(N17:N21))</f>
        <v>8.5872096616012417E-2</v>
      </c>
      <c r="P24" s="78">
        <f t="shared" si="14"/>
        <v>1.6072</v>
      </c>
      <c r="Q24" s="47">
        <f t="shared" si="14"/>
        <v>0.84060000000000001</v>
      </c>
      <c r="R24" s="47">
        <f t="shared" si="14"/>
        <v>1.42902E-3</v>
      </c>
      <c r="S24" s="44">
        <f t="shared" si="14"/>
        <v>41.899045682533867</v>
      </c>
      <c r="T24" s="45">
        <f>SQRT(SUMPRODUCT(T17:T21,T17:T21,U17:U21)/SUM(U17:U21))</f>
        <v>0.14799986832448864</v>
      </c>
    </row>
    <row r="25" spans="2:21" ht="15.75" thickBot="1">
      <c r="B25" s="43" t="s">
        <v>68</v>
      </c>
      <c r="C25" s="44">
        <f>STDEV(C17:C21)</f>
        <v>7.0710678118656384E-3</v>
      </c>
      <c r="D25" s="45">
        <f t="shared" ref="D25:S25" si="15">STDEV(D17:D21)</f>
        <v>2.0000000000000018E-2</v>
      </c>
      <c r="E25" s="45"/>
      <c r="F25" s="45"/>
      <c r="G25" s="45"/>
      <c r="H25" s="46">
        <f t="shared" si="15"/>
        <v>28.430617298958069</v>
      </c>
      <c r="J25" s="47">
        <f t="shared" si="15"/>
        <v>6.2727984185688729E-2</v>
      </c>
      <c r="K25" s="47">
        <f t="shared" si="15"/>
        <v>1.0663757311567062E-4</v>
      </c>
      <c r="L25" s="44">
        <f t="shared" si="15"/>
        <v>3.0714594503194239</v>
      </c>
      <c r="M25" s="73"/>
      <c r="P25" s="79">
        <f t="shared" si="15"/>
        <v>0.29984029082163111</v>
      </c>
      <c r="Q25" s="47">
        <f t="shared" si="15"/>
        <v>0.14246332861476971</v>
      </c>
      <c r="R25" s="47">
        <f t="shared" si="15"/>
        <v>2.4218765864510939E-4</v>
      </c>
      <c r="S25" s="44">
        <f t="shared" si="15"/>
        <v>6.9900262820739858</v>
      </c>
      <c r="T25" s="44"/>
    </row>
    <row r="26" spans="2:21" ht="15.75" thickBot="1">
      <c r="B26" s="19"/>
      <c r="C26" s="20"/>
      <c r="D26" s="20"/>
      <c r="E26" s="20"/>
      <c r="F26" s="20"/>
      <c r="G26" s="20"/>
      <c r="H26" s="20"/>
      <c r="J26" s="20"/>
      <c r="K26" s="20"/>
      <c r="L26" s="20"/>
      <c r="M26" s="20"/>
      <c r="N26" s="20"/>
      <c r="P26" s="20"/>
      <c r="Q26" s="20"/>
      <c r="R26" s="20"/>
      <c r="S26" s="20"/>
      <c r="T26" s="20"/>
    </row>
    <row r="27" spans="2:21">
      <c r="B27" s="93" t="s">
        <v>0</v>
      </c>
      <c r="C27" s="6" t="s">
        <v>2</v>
      </c>
      <c r="D27" s="6" t="s">
        <v>3</v>
      </c>
      <c r="E27" s="93" t="s">
        <v>116</v>
      </c>
      <c r="F27" s="93" t="s">
        <v>115</v>
      </c>
      <c r="G27" s="93" t="s">
        <v>121</v>
      </c>
      <c r="H27" s="6" t="s">
        <v>4</v>
      </c>
      <c r="J27" s="62" t="s">
        <v>10</v>
      </c>
      <c r="K27" s="93" t="s">
        <v>117</v>
      </c>
      <c r="L27" s="6" t="s">
        <v>12</v>
      </c>
      <c r="M27" s="6" t="s">
        <v>118</v>
      </c>
      <c r="N27" s="6" t="s">
        <v>122</v>
      </c>
      <c r="P27" s="66" t="s">
        <v>13</v>
      </c>
      <c r="Q27" s="62" t="s">
        <v>15</v>
      </c>
      <c r="R27" s="93" t="s">
        <v>117</v>
      </c>
      <c r="S27" s="6" t="s">
        <v>16</v>
      </c>
      <c r="T27" s="6" t="s">
        <v>118</v>
      </c>
      <c r="U27" s="6" t="s">
        <v>122</v>
      </c>
    </row>
    <row r="28" spans="2:21" ht="15.75" thickBot="1">
      <c r="B28" s="94"/>
      <c r="C28" s="8" t="s">
        <v>1</v>
      </c>
      <c r="D28" s="8" t="s">
        <v>1</v>
      </c>
      <c r="E28" s="94"/>
      <c r="F28" s="94"/>
      <c r="G28" s="94"/>
      <c r="H28" s="8" t="s">
        <v>5</v>
      </c>
      <c r="J28" s="63" t="s">
        <v>11</v>
      </c>
      <c r="K28" s="94"/>
      <c r="L28" s="8" t="s">
        <v>5</v>
      </c>
      <c r="M28" s="8"/>
      <c r="N28" s="8"/>
      <c r="P28" s="67" t="s">
        <v>14</v>
      </c>
      <c r="Q28" s="63" t="s">
        <v>11</v>
      </c>
      <c r="R28" s="94"/>
      <c r="S28" s="8" t="s">
        <v>5</v>
      </c>
      <c r="T28" s="8"/>
      <c r="U28" s="8"/>
    </row>
    <row r="29" spans="2:21" ht="21.75" thickBot="1">
      <c r="B29" s="65" t="s">
        <v>30</v>
      </c>
      <c r="C29" s="2">
        <v>6.19</v>
      </c>
      <c r="D29" s="2">
        <v>3.34</v>
      </c>
      <c r="E29" s="34">
        <v>20.684088888888891</v>
      </c>
      <c r="F29" s="34">
        <v>5.9272565375330481E-2</v>
      </c>
      <c r="G29" s="31">
        <v>2.7806843521421536</v>
      </c>
      <c r="H29" s="2">
        <v>1337</v>
      </c>
      <c r="J29" s="65">
        <v>0.55300000000000005</v>
      </c>
      <c r="K29" s="61">
        <f t="shared" ref="K29:K33" si="16">J29*0.0017</f>
        <v>9.4010000000000003E-4</v>
      </c>
      <c r="L29" s="38">
        <f>J29*1000/E29</f>
        <v>26.735526180080445</v>
      </c>
      <c r="M29" s="31">
        <f>SQRT((K29*1000/E29)^2+(J29*1000*F29/(E29^2))^2)</f>
        <v>8.9080791036673643E-2</v>
      </c>
      <c r="N29" s="31">
        <f>M29^4/((J29*1000*F29/(E29^2))^4/G29)</f>
        <v>5.0823397481117265</v>
      </c>
      <c r="P29" s="76">
        <v>2.21</v>
      </c>
      <c r="Q29" s="65">
        <v>0.93</v>
      </c>
      <c r="R29" s="61">
        <f t="shared" ref="R29:R33" si="17">Q29*0.0017</f>
        <v>1.5809999999999999E-3</v>
      </c>
      <c r="S29" s="31">
        <f>Q29*1000/E29</f>
        <v>44.962096469213044</v>
      </c>
      <c r="T29" s="31">
        <f>SQRT((R29/E29)^2+(Q29*1000*F29/(E29^2))^2)</f>
        <v>0.12884392857025398</v>
      </c>
      <c r="U29" s="31">
        <f>T29^4/((Q29*1000*F29/(E29^2))^4/G29)</f>
        <v>2.7806863093860628</v>
      </c>
    </row>
    <row r="30" spans="2:21" ht="21.75" thickBot="1">
      <c r="B30" s="65" t="s">
        <v>31</v>
      </c>
      <c r="C30" s="2">
        <v>6.18</v>
      </c>
      <c r="D30" s="2">
        <v>3.34</v>
      </c>
      <c r="E30" s="34">
        <v>20.620599999999996</v>
      </c>
      <c r="F30" s="34">
        <v>0.1633037640467965</v>
      </c>
      <c r="G30" s="31">
        <v>2.1222521000551771</v>
      </c>
      <c r="H30" s="2">
        <v>1327</v>
      </c>
      <c r="J30" s="65">
        <v>0.54400000000000004</v>
      </c>
      <c r="K30" s="61">
        <f t="shared" si="16"/>
        <v>9.2480000000000004E-4</v>
      </c>
      <c r="L30" s="38">
        <f>J30*1000/E30</f>
        <v>26.381385604686582</v>
      </c>
      <c r="M30" s="31">
        <f t="shared" ref="M30:M33" si="18">SQRT((K30*1000/E30)^2+(J30*1000*F30/(E30^2))^2)</f>
        <v>0.2136854004904801</v>
      </c>
      <c r="N30" s="31">
        <f t="shared" ref="N30:N33" si="19">M30^4/((J30*1000*F30/(E30^2))^4/G30)</f>
        <v>2.3223430891323931</v>
      </c>
      <c r="P30" s="77">
        <v>2.1930000000000001</v>
      </c>
      <c r="Q30" s="65">
        <v>0.91</v>
      </c>
      <c r="R30" s="61">
        <f t="shared" si="17"/>
        <v>1.547E-3</v>
      </c>
      <c r="S30" s="31">
        <f>Q30*1000/E30</f>
        <v>44.130626654898506</v>
      </c>
      <c r="T30" s="31">
        <f>SQRT((R30/E30)^2+(Q30*1000*F30/(E30^2))^2)</f>
        <v>0.34949019953490357</v>
      </c>
      <c r="U30" s="31">
        <f t="shared" ref="U30:U33" si="20">T30^4/((Q30*1000*F30/(E30^2))^4/G30)</f>
        <v>2.1222522956399432</v>
      </c>
    </row>
    <row r="31" spans="2:21" ht="21.75" thickBot="1">
      <c r="B31" s="65" t="s">
        <v>32</v>
      </c>
      <c r="C31" s="2">
        <v>6.19</v>
      </c>
      <c r="D31" s="2">
        <v>3.32</v>
      </c>
      <c r="E31" s="34">
        <v>20.530166666666666</v>
      </c>
      <c r="F31" s="34">
        <v>7.7187061139853227E-2</v>
      </c>
      <c r="G31" s="31">
        <v>4.5891886365559573</v>
      </c>
      <c r="H31" s="2">
        <v>1288</v>
      </c>
      <c r="J31" s="65">
        <v>0.55500000000000005</v>
      </c>
      <c r="K31" s="61">
        <f t="shared" si="16"/>
        <v>9.435E-4</v>
      </c>
      <c r="L31" s="38">
        <f t="shared" ref="L31:L33" si="21">J31*1000/E31</f>
        <v>27.033389889674545</v>
      </c>
      <c r="M31" s="31">
        <f t="shared" si="18"/>
        <v>0.11154432828176801</v>
      </c>
      <c r="N31" s="31">
        <f t="shared" si="19"/>
        <v>6.6575697434686321</v>
      </c>
      <c r="P31" s="77">
        <v>2.343</v>
      </c>
      <c r="Q31" s="65">
        <v>0.91800000000000004</v>
      </c>
      <c r="R31" s="61">
        <f t="shared" si="17"/>
        <v>1.5605999999999999E-3</v>
      </c>
      <c r="S31" s="31">
        <f>Q31*1000/E31</f>
        <v>44.714688141840057</v>
      </c>
      <c r="T31" s="31">
        <f>SQRT((R31/E31)^2+(Q31*1000*F31/(E31^2))^2)</f>
        <v>0.16811338048617733</v>
      </c>
      <c r="U31" s="31">
        <f t="shared" si="20"/>
        <v>4.5891905131041879</v>
      </c>
    </row>
    <row r="32" spans="2:21" ht="21.75" thickBot="1">
      <c r="B32" s="65" t="s">
        <v>33</v>
      </c>
      <c r="C32" s="2">
        <v>6.17</v>
      </c>
      <c r="D32" s="2">
        <v>3.35</v>
      </c>
      <c r="E32" s="34">
        <v>20.637777777777774</v>
      </c>
      <c r="F32" s="34">
        <v>3.6476698125965816E-2</v>
      </c>
      <c r="G32" s="31">
        <v>8.3052631355711437</v>
      </c>
      <c r="H32" s="2">
        <v>1258</v>
      </c>
      <c r="J32" s="65">
        <v>0.56999999999999995</v>
      </c>
      <c r="K32" s="61">
        <f t="shared" si="16"/>
        <v>9.6899999999999981E-4</v>
      </c>
      <c r="L32" s="38">
        <f t="shared" si="21"/>
        <v>27.619252718854316</v>
      </c>
      <c r="M32" s="31">
        <f t="shared" si="18"/>
        <v>6.7731721850441226E-2</v>
      </c>
      <c r="N32" s="31">
        <f t="shared" si="19"/>
        <v>30.779659906839896</v>
      </c>
      <c r="P32" s="77">
        <v>2.399</v>
      </c>
      <c r="Q32" s="65">
        <v>0.91600000000000004</v>
      </c>
      <c r="R32" s="61">
        <f t="shared" si="17"/>
        <v>1.5571999999999999E-3</v>
      </c>
      <c r="S32" s="31">
        <f>Q32*1000/E32</f>
        <v>44.3846236674922</v>
      </c>
      <c r="T32" s="31">
        <f>SQRT((R32/E32)^2+(Q32*1000*F32/(E32^2))^2)</f>
        <v>7.8448623939262302E-2</v>
      </c>
      <c r="U32" s="31">
        <f t="shared" si="20"/>
        <v>8.3052785021171793</v>
      </c>
    </row>
    <row r="33" spans="2:21" ht="21.75" thickBot="1">
      <c r="B33" s="65" t="s">
        <v>34</v>
      </c>
      <c r="C33" s="2">
        <v>6.21</v>
      </c>
      <c r="D33" s="2">
        <v>3.33</v>
      </c>
      <c r="E33" s="34">
        <v>20.669688888888892</v>
      </c>
      <c r="F33" s="34">
        <v>0.17009780156946611</v>
      </c>
      <c r="G33" s="31">
        <v>3.3617040177930129</v>
      </c>
      <c r="H33" s="2">
        <v>1365</v>
      </c>
      <c r="J33" s="65">
        <v>0.58199999999999996</v>
      </c>
      <c r="K33" s="61">
        <f t="shared" si="16"/>
        <v>9.8939999999999987E-4</v>
      </c>
      <c r="L33" s="38">
        <f t="shared" si="21"/>
        <v>28.157172714527764</v>
      </c>
      <c r="M33" s="31">
        <f t="shared" si="18"/>
        <v>0.23660732155909511</v>
      </c>
      <c r="N33" s="31">
        <f t="shared" si="19"/>
        <v>3.6547440540087313</v>
      </c>
      <c r="P33" s="77">
        <v>2.286</v>
      </c>
      <c r="Q33" s="65">
        <v>0.92</v>
      </c>
      <c r="R33" s="61">
        <f t="shared" si="17"/>
        <v>1.5640000000000001E-3</v>
      </c>
      <c r="S33" s="31">
        <f>Q33*1000/E33</f>
        <v>44.509620098566224</v>
      </c>
      <c r="T33" s="31">
        <f>SQRT((R33/E33)^2+(Q33*1000*F33/(E33^2))^2)</f>
        <v>0.36628459817177483</v>
      </c>
      <c r="U33" s="31">
        <f t="shared" si="20"/>
        <v>3.361704304711016</v>
      </c>
    </row>
    <row r="34" spans="2:21" ht="15.75" thickBot="1">
      <c r="B34" s="10" t="s">
        <v>26</v>
      </c>
      <c r="C34" s="65">
        <f>MAX(C29:C33)</f>
        <v>6.21</v>
      </c>
      <c r="D34" s="65">
        <f t="shared" ref="D34:S34" si="22">MAX(D29:D33)</f>
        <v>3.35</v>
      </c>
      <c r="E34" s="34"/>
      <c r="F34" s="34"/>
      <c r="G34" s="34"/>
      <c r="H34" s="65">
        <f t="shared" si="22"/>
        <v>1365</v>
      </c>
      <c r="J34" s="65">
        <f t="shared" si="22"/>
        <v>0.58199999999999996</v>
      </c>
      <c r="K34" s="65">
        <f t="shared" si="22"/>
        <v>9.8939999999999987E-4</v>
      </c>
      <c r="L34" s="65">
        <f t="shared" si="22"/>
        <v>28.157172714527764</v>
      </c>
      <c r="M34" s="65"/>
      <c r="P34" s="77">
        <f t="shared" si="22"/>
        <v>2.399</v>
      </c>
      <c r="Q34" s="65">
        <f t="shared" si="22"/>
        <v>0.93</v>
      </c>
      <c r="R34" s="65">
        <f t="shared" si="22"/>
        <v>1.5809999999999999E-3</v>
      </c>
      <c r="S34" s="31">
        <f t="shared" si="22"/>
        <v>44.962096469213044</v>
      </c>
      <c r="T34" s="65"/>
    </row>
    <row r="35" spans="2:21" ht="15.75" thickBot="1">
      <c r="B35" s="10" t="s">
        <v>27</v>
      </c>
      <c r="C35" s="65">
        <f>MIN(C29:C33)</f>
        <v>6.17</v>
      </c>
      <c r="D35" s="65">
        <f t="shared" ref="D35:S35" si="23">MIN(D29:D33)</f>
        <v>3.32</v>
      </c>
      <c r="E35" s="34"/>
      <c r="F35" s="34"/>
      <c r="G35" s="34"/>
      <c r="H35" s="65">
        <f t="shared" si="23"/>
        <v>1258</v>
      </c>
      <c r="J35" s="65">
        <f t="shared" si="23"/>
        <v>0.54400000000000004</v>
      </c>
      <c r="K35" s="65">
        <f t="shared" si="23"/>
        <v>9.2480000000000004E-4</v>
      </c>
      <c r="L35" s="65">
        <f t="shared" si="23"/>
        <v>26.381385604686582</v>
      </c>
      <c r="M35" s="65" t="s">
        <v>132</v>
      </c>
      <c r="P35" s="77">
        <f t="shared" si="23"/>
        <v>2.1930000000000001</v>
      </c>
      <c r="Q35" s="65">
        <f t="shared" si="23"/>
        <v>0.91</v>
      </c>
      <c r="R35" s="65">
        <f t="shared" si="23"/>
        <v>1.547E-3</v>
      </c>
      <c r="S35" s="31">
        <f t="shared" si="23"/>
        <v>44.130626654898506</v>
      </c>
      <c r="T35" s="65" t="s">
        <v>132</v>
      </c>
    </row>
    <row r="36" spans="2:21" ht="15.75" thickBot="1">
      <c r="B36" s="42" t="s">
        <v>67</v>
      </c>
      <c r="C36" s="44">
        <f>AVERAGE(C29:C33)</f>
        <v>6.1880000000000006</v>
      </c>
      <c r="D36" s="45">
        <f t="shared" ref="D36:S36" si="24">AVERAGE(D29:D33)</f>
        <v>3.3359999999999999</v>
      </c>
      <c r="E36" s="45"/>
      <c r="F36" s="45"/>
      <c r="G36" s="45"/>
      <c r="H36" s="46">
        <f t="shared" si="24"/>
        <v>1315</v>
      </c>
      <c r="J36" s="47">
        <f t="shared" si="24"/>
        <v>0.56079999999999997</v>
      </c>
      <c r="K36" s="47">
        <f t="shared" si="24"/>
        <v>9.5335999999999999E-4</v>
      </c>
      <c r="L36" s="45">
        <f t="shared" si="24"/>
        <v>27.185345421564733</v>
      </c>
      <c r="M36" s="45">
        <f>SQRT(SUMPRODUCT(M29:M33,M29:M33,N29:N33)/SUM(N29:N33))</f>
        <v>0.10888884850964897</v>
      </c>
      <c r="P36" s="78">
        <f t="shared" si="24"/>
        <v>2.2862</v>
      </c>
      <c r="Q36" s="47">
        <f t="shared" si="24"/>
        <v>0.91880000000000006</v>
      </c>
      <c r="R36" s="47">
        <f t="shared" si="24"/>
        <v>1.5619599999999998E-3</v>
      </c>
      <c r="S36" s="44">
        <f t="shared" si="24"/>
        <v>44.540331006402006</v>
      </c>
      <c r="T36" s="45">
        <f>SQRT(SUMPRODUCT(T29:T33,T29:T33,U29:U33)/SUM(U29:U33))</f>
        <v>0.21046054519763688</v>
      </c>
    </row>
    <row r="37" spans="2:21" ht="15.75" thickBot="1">
      <c r="B37" s="43" t="s">
        <v>68</v>
      </c>
      <c r="C37" s="44">
        <f>STDEV(C29:C33)</f>
        <v>1.4832396974191399E-2</v>
      </c>
      <c r="D37" s="45">
        <f t="shared" ref="D37:S37" si="25">STDEV(D29:D33)</f>
        <v>1.1401754250991429E-2</v>
      </c>
      <c r="E37" s="45"/>
      <c r="F37" s="45"/>
      <c r="G37" s="45"/>
      <c r="H37" s="46">
        <f t="shared" si="25"/>
        <v>42.148546831415196</v>
      </c>
      <c r="J37" s="47">
        <f t="shared" si="25"/>
        <v>1.5089731607951106E-2</v>
      </c>
      <c r="K37" s="47">
        <f t="shared" si="25"/>
        <v>2.5652543733516864E-5</v>
      </c>
      <c r="L37" s="44">
        <f t="shared" si="25"/>
        <v>0.70790236806090556</v>
      </c>
      <c r="M37" s="73"/>
      <c r="P37" s="79">
        <f t="shared" si="25"/>
        <v>8.7239325994649605E-2</v>
      </c>
      <c r="Q37" s="47">
        <f t="shared" si="25"/>
        <v>7.2938330115241944E-3</v>
      </c>
      <c r="R37" s="47">
        <f t="shared" si="25"/>
        <v>1.2399516119591117E-5</v>
      </c>
      <c r="S37" s="44">
        <f t="shared" si="25"/>
        <v>0.31675388994875936</v>
      </c>
      <c r="T37" s="44"/>
    </row>
    <row r="38" spans="2:21" ht="15.75" thickBot="1">
      <c r="B38" s="19"/>
      <c r="C38" s="20"/>
      <c r="D38" s="20"/>
      <c r="E38" s="20"/>
      <c r="F38" s="20"/>
      <c r="G38" s="20"/>
      <c r="H38" s="20"/>
      <c r="J38" s="20"/>
      <c r="K38" s="20"/>
      <c r="L38" s="20"/>
      <c r="M38" s="20"/>
      <c r="N38" s="20"/>
      <c r="P38" s="20"/>
      <c r="Q38" s="20"/>
      <c r="R38" s="20"/>
      <c r="S38" s="20"/>
      <c r="T38" s="20"/>
    </row>
    <row r="39" spans="2:21" ht="21">
      <c r="B39" s="95" t="s">
        <v>0</v>
      </c>
      <c r="C39" s="1" t="s">
        <v>2</v>
      </c>
      <c r="D39" s="1" t="s">
        <v>3</v>
      </c>
      <c r="E39" s="93" t="s">
        <v>116</v>
      </c>
      <c r="F39" s="93" t="s">
        <v>115</v>
      </c>
      <c r="G39" s="93" t="s">
        <v>121</v>
      </c>
      <c r="H39" s="1" t="s">
        <v>4</v>
      </c>
      <c r="J39" s="64" t="s">
        <v>51</v>
      </c>
      <c r="K39" s="93" t="s">
        <v>117</v>
      </c>
      <c r="L39" s="1" t="s">
        <v>52</v>
      </c>
      <c r="M39" s="6" t="s">
        <v>118</v>
      </c>
      <c r="N39" s="6" t="s">
        <v>122</v>
      </c>
      <c r="P39" s="66" t="s">
        <v>53</v>
      </c>
      <c r="Q39" s="62" t="s">
        <v>15</v>
      </c>
      <c r="R39" s="93" t="s">
        <v>117</v>
      </c>
      <c r="S39" s="1" t="s">
        <v>16</v>
      </c>
      <c r="T39" s="6" t="s">
        <v>118</v>
      </c>
      <c r="U39" s="6" t="s">
        <v>122</v>
      </c>
    </row>
    <row r="40" spans="2:21" ht="15.75" thickBot="1">
      <c r="B40" s="96"/>
      <c r="C40" s="2" t="s">
        <v>1</v>
      </c>
      <c r="D40" s="2" t="s">
        <v>1</v>
      </c>
      <c r="E40" s="94"/>
      <c r="F40" s="94"/>
      <c r="G40" s="94"/>
      <c r="H40" s="2" t="s">
        <v>5</v>
      </c>
      <c r="J40" s="65" t="s">
        <v>11</v>
      </c>
      <c r="K40" s="94"/>
      <c r="L40" s="2" t="s">
        <v>5</v>
      </c>
      <c r="M40" s="8"/>
      <c r="N40" s="8"/>
      <c r="P40" s="67" t="s">
        <v>14</v>
      </c>
      <c r="Q40" s="63" t="s">
        <v>11</v>
      </c>
      <c r="R40" s="94"/>
      <c r="S40" s="2" t="s">
        <v>5</v>
      </c>
      <c r="T40" s="2"/>
      <c r="U40" s="8"/>
    </row>
    <row r="41" spans="2:21" ht="15.75" thickBot="1">
      <c r="B41" s="65" t="s">
        <v>40</v>
      </c>
      <c r="C41" s="2">
        <v>5.94</v>
      </c>
      <c r="D41" s="2">
        <v>3.33</v>
      </c>
      <c r="E41" s="34">
        <v>19.760400000000001</v>
      </c>
      <c r="F41" s="34">
        <v>5.9155920776900704E-2</v>
      </c>
      <c r="G41" s="31">
        <v>3.1943959785896037</v>
      </c>
      <c r="H41" s="2">
        <v>1531</v>
      </c>
      <c r="J41" s="65">
        <v>0.44900000000000001</v>
      </c>
      <c r="K41" s="61">
        <f t="shared" ref="K41:K45" si="26">J41*0.0017</f>
        <v>7.6329999999999996E-4</v>
      </c>
      <c r="L41" s="31">
        <f>J41*1000/E41</f>
        <v>22.722212100969614</v>
      </c>
      <c r="M41" s="31">
        <f>SQRT((K41*1000/E41)^2+(J41*1000*F41/(E41^2))^2)</f>
        <v>7.8225157088476896E-2</v>
      </c>
      <c r="N41" s="31">
        <f>M41^4/((J41*1000*F41/(E41^2))^4/G41)</f>
        <v>5.5867873360311835</v>
      </c>
      <c r="P41" s="76">
        <v>1.591</v>
      </c>
      <c r="Q41" s="65">
        <v>0.90300000000000002</v>
      </c>
      <c r="R41" s="61">
        <f t="shared" ref="R41:R45" si="27">Q41*0.0017</f>
        <v>1.5351E-3</v>
      </c>
      <c r="S41" s="31">
        <f>Q41*1000/E41</f>
        <v>45.697455517094795</v>
      </c>
      <c r="T41" s="31">
        <f>SQRT((R41/E41)^2+(Q41*1000*F41/(E41^2))^2)</f>
        <v>0.13680267070207516</v>
      </c>
      <c r="U41" s="31">
        <f>T41^4/((Q41*1000*F41/(E41^2))^4/G41)</f>
        <v>3.1943980388005224</v>
      </c>
    </row>
    <row r="42" spans="2:21" ht="15.75" thickBot="1">
      <c r="B42" s="65" t="s">
        <v>36</v>
      </c>
      <c r="C42" s="2">
        <v>5.92</v>
      </c>
      <c r="D42" s="2">
        <v>3.34</v>
      </c>
      <c r="E42" s="34">
        <v>19.78393333333333</v>
      </c>
      <c r="F42" s="34">
        <v>0.10973915242097594</v>
      </c>
      <c r="G42" s="31">
        <v>3.6684183388915903</v>
      </c>
      <c r="H42" s="2">
        <v>1514</v>
      </c>
      <c r="J42" s="65">
        <v>0.44700000000000001</v>
      </c>
      <c r="K42" s="61">
        <f t="shared" si="26"/>
        <v>7.5989999999999999E-4</v>
      </c>
      <c r="L42" s="31">
        <f>J42*1000/E42</f>
        <v>22.594091501858415</v>
      </c>
      <c r="M42" s="31">
        <f t="shared" ref="M42:M45" si="28">SQRT((K42*1000/E42)^2+(J42*1000*F42/(E42^2))^2)</f>
        <v>0.13108060046957848</v>
      </c>
      <c r="N42" s="31">
        <f t="shared" ref="N42:N45" si="29">M42^4/((J42*1000*F42/(E42^2))^4/G42)</f>
        <v>4.38992565119917</v>
      </c>
      <c r="P42" s="77">
        <v>1.667</v>
      </c>
      <c r="Q42" s="65">
        <v>0.89</v>
      </c>
      <c r="R42" s="61">
        <f t="shared" si="27"/>
        <v>1.513E-3</v>
      </c>
      <c r="S42" s="31">
        <f>Q42*1000/E42</f>
        <v>44.985998739718099</v>
      </c>
      <c r="T42" s="31">
        <f>SQRT((R42/E42)^2+(Q42*1000*F42/(E42^2))^2)</f>
        <v>0.24953205822024138</v>
      </c>
      <c r="U42" s="31">
        <f t="shared" ref="U42:U45" si="30">T42^4/((Q42*1000*F42/(E42^2))^4/G42)</f>
        <v>3.6684190280337052</v>
      </c>
    </row>
    <row r="43" spans="2:21" ht="15.75" thickBot="1">
      <c r="B43" s="65" t="s">
        <v>37</v>
      </c>
      <c r="C43" s="2">
        <v>5.95</v>
      </c>
      <c r="D43" s="2">
        <v>3.33</v>
      </c>
      <c r="E43" s="34">
        <v>19.782577777777778</v>
      </c>
      <c r="F43" s="34">
        <v>6.2079947459250613E-2</v>
      </c>
      <c r="G43" s="31">
        <v>3.092896579797638</v>
      </c>
      <c r="H43" s="2">
        <v>1267</v>
      </c>
      <c r="J43" s="65">
        <v>0.41599999999999998</v>
      </c>
      <c r="K43" s="61">
        <f t="shared" si="26"/>
        <v>7.0719999999999995E-4</v>
      </c>
      <c r="L43" s="31">
        <f t="shared" ref="L43:L45" si="31">J43*1000/E43</f>
        <v>21.028604293789371</v>
      </c>
      <c r="M43" s="31">
        <f t="shared" si="28"/>
        <v>7.505104982268325E-2</v>
      </c>
      <c r="N43" s="31">
        <f t="shared" si="29"/>
        <v>5.1746008377749542</v>
      </c>
      <c r="P43" s="77">
        <v>1.8260000000000001</v>
      </c>
      <c r="Q43" s="65">
        <v>0.88800000000000001</v>
      </c>
      <c r="R43" s="61">
        <f t="shared" si="27"/>
        <v>1.5095999999999998E-3</v>
      </c>
      <c r="S43" s="31">
        <f>Q43*1000/E43</f>
        <v>44.887982242511931</v>
      </c>
      <c r="T43" s="31">
        <f>SQRT((R43/E43)^2+(Q43*1000*F43/(E43^2))^2)</f>
        <v>0.14086354262651796</v>
      </c>
      <c r="U43" s="31">
        <f t="shared" si="30"/>
        <v>3.092898395130975</v>
      </c>
    </row>
    <row r="44" spans="2:21" ht="15.75" thickBot="1">
      <c r="B44" s="65" t="s">
        <v>38</v>
      </c>
      <c r="C44" s="2">
        <v>5.93</v>
      </c>
      <c r="D44" s="2">
        <v>3.32</v>
      </c>
      <c r="E44" s="34">
        <v>19.696288888888891</v>
      </c>
      <c r="F44" s="34">
        <v>5.5737396571271663E-2</v>
      </c>
      <c r="G44" s="31">
        <v>3.4538076013699315</v>
      </c>
      <c r="H44" s="2">
        <v>1512</v>
      </c>
      <c r="J44" s="65">
        <v>0.44900000000000001</v>
      </c>
      <c r="K44" s="61">
        <f t="shared" si="26"/>
        <v>7.6329999999999996E-4</v>
      </c>
      <c r="L44" s="31">
        <f t="shared" si="31"/>
        <v>22.796172544630515</v>
      </c>
      <c r="M44" s="31">
        <f t="shared" si="28"/>
        <v>7.5255026826863886E-2</v>
      </c>
      <c r="N44" s="31">
        <f t="shared" si="29"/>
        <v>6.3965141181585325</v>
      </c>
      <c r="P44" s="77">
        <v>1.675</v>
      </c>
      <c r="Q44" s="65">
        <v>0.89400000000000002</v>
      </c>
      <c r="R44" s="61">
        <f t="shared" si="27"/>
        <v>1.5198E-3</v>
      </c>
      <c r="S44" s="31">
        <f>Q44*1000/E44</f>
        <v>45.38926114676989</v>
      </c>
      <c r="T44" s="31">
        <f>SQRT((R44/E44)^2+(Q44*1000*F44/(E44^2))^2)</f>
        <v>0.12844448613586665</v>
      </c>
      <c r="U44" s="31">
        <f t="shared" si="30"/>
        <v>3.4538100942507168</v>
      </c>
    </row>
    <row r="45" spans="2:21" ht="15.75" thickBot="1">
      <c r="B45" s="65" t="s">
        <v>39</v>
      </c>
      <c r="C45" s="2">
        <v>5.92</v>
      </c>
      <c r="D45" s="2">
        <v>3.35</v>
      </c>
      <c r="E45" s="34">
        <v>19.823422222222217</v>
      </c>
      <c r="F45" s="34">
        <v>6.0103281221412501E-2</v>
      </c>
      <c r="G45" s="31">
        <v>3.3918086181682758</v>
      </c>
      <c r="H45" s="2">
        <v>1453</v>
      </c>
      <c r="J45" s="65">
        <v>0.46</v>
      </c>
      <c r="K45" s="61">
        <f t="shared" si="26"/>
        <v>7.8200000000000003E-4</v>
      </c>
      <c r="L45" s="31">
        <f t="shared" si="31"/>
        <v>23.204873247583674</v>
      </c>
      <c r="M45" s="31">
        <f t="shared" si="28"/>
        <v>8.0660271722877014E-2</v>
      </c>
      <c r="N45" s="31">
        <f t="shared" si="29"/>
        <v>5.8596956069635411</v>
      </c>
      <c r="P45" s="77">
        <v>1.645</v>
      </c>
      <c r="Q45" s="65">
        <v>0.89400000000000002</v>
      </c>
      <c r="R45" s="61">
        <f t="shared" si="27"/>
        <v>1.5198E-3</v>
      </c>
      <c r="S45" s="31">
        <f>Q45*1000/E45</f>
        <v>45.098166702912614</v>
      </c>
      <c r="T45" s="31">
        <f>SQRT((R45/E45)^2+(Q45*1000*F45/(E45^2))^2)</f>
        <v>0.13673462591900429</v>
      </c>
      <c r="U45" s="31">
        <f t="shared" si="30"/>
        <v>3.3918107508210125</v>
      </c>
    </row>
    <row r="46" spans="2:21" ht="15.75" thickBot="1">
      <c r="B46" s="10" t="s">
        <v>26</v>
      </c>
      <c r="C46" s="65">
        <f>MAX(C41:C45)</f>
        <v>5.95</v>
      </c>
      <c r="D46" s="65">
        <f t="shared" ref="D46:S46" si="32">MAX(D41:D45)</f>
        <v>3.35</v>
      </c>
      <c r="E46" s="34"/>
      <c r="F46" s="34"/>
      <c r="G46" s="34"/>
      <c r="H46" s="65">
        <f t="shared" si="32"/>
        <v>1531</v>
      </c>
      <c r="J46" s="65">
        <f t="shared" si="32"/>
        <v>0.46</v>
      </c>
      <c r="K46" s="65">
        <f t="shared" si="32"/>
        <v>7.8200000000000003E-4</v>
      </c>
      <c r="L46" s="31">
        <f t="shared" si="32"/>
        <v>23.204873247583674</v>
      </c>
      <c r="M46" s="65"/>
      <c r="P46" s="77">
        <f t="shared" si="32"/>
        <v>1.8260000000000001</v>
      </c>
      <c r="Q46" s="65">
        <f t="shared" si="32"/>
        <v>0.90300000000000002</v>
      </c>
      <c r="R46" s="65">
        <f t="shared" si="32"/>
        <v>1.5351E-3</v>
      </c>
      <c r="S46" s="31">
        <f t="shared" si="32"/>
        <v>45.697455517094795</v>
      </c>
      <c r="T46" s="65"/>
    </row>
    <row r="47" spans="2:21" ht="15.75" thickBot="1">
      <c r="B47" s="10" t="s">
        <v>27</v>
      </c>
      <c r="C47" s="65">
        <f>MIN(C41:C45)</f>
        <v>5.92</v>
      </c>
      <c r="D47" s="65">
        <f t="shared" ref="D47:S47" si="33">MIN(D41:D45)</f>
        <v>3.32</v>
      </c>
      <c r="E47" s="34"/>
      <c r="F47" s="34"/>
      <c r="G47" s="34"/>
      <c r="H47" s="65">
        <f t="shared" si="33"/>
        <v>1267</v>
      </c>
      <c r="J47" s="65">
        <f t="shared" si="33"/>
        <v>0.41599999999999998</v>
      </c>
      <c r="K47" s="65">
        <f t="shared" si="33"/>
        <v>7.0719999999999995E-4</v>
      </c>
      <c r="L47" s="31">
        <f t="shared" si="33"/>
        <v>21.028604293789371</v>
      </c>
      <c r="M47" s="65" t="s">
        <v>132</v>
      </c>
      <c r="P47" s="77">
        <f t="shared" si="33"/>
        <v>1.591</v>
      </c>
      <c r="Q47" s="65">
        <f t="shared" si="33"/>
        <v>0.88800000000000001</v>
      </c>
      <c r="R47" s="65">
        <f t="shared" si="33"/>
        <v>1.5095999999999998E-3</v>
      </c>
      <c r="S47" s="31">
        <f t="shared" si="33"/>
        <v>44.887982242511931</v>
      </c>
      <c r="T47" s="65" t="s">
        <v>132</v>
      </c>
    </row>
    <row r="48" spans="2:21" ht="15.75" thickBot="1">
      <c r="B48" s="42" t="s">
        <v>67</v>
      </c>
      <c r="C48" s="44">
        <f>AVERAGE(C41:C45)</f>
        <v>5.9319999999999995</v>
      </c>
      <c r="D48" s="44">
        <f t="shared" ref="D48:S48" si="34">AVERAGE(D41:D45)</f>
        <v>3.3340000000000005</v>
      </c>
      <c r="E48" s="44"/>
      <c r="F48" s="44"/>
      <c r="G48" s="44"/>
      <c r="H48" s="44">
        <f t="shared" si="34"/>
        <v>1455.4</v>
      </c>
      <c r="J48" s="47">
        <f t="shared" si="34"/>
        <v>0.44420000000000004</v>
      </c>
      <c r="K48" s="47">
        <f t="shared" si="34"/>
        <v>7.5514000000000006E-4</v>
      </c>
      <c r="L48" s="44">
        <f t="shared" si="34"/>
        <v>22.469190737766318</v>
      </c>
      <c r="M48" s="45">
        <f>SQRT(SUMPRODUCT(M41:M45,M41:M45,N41:N45)/SUM(N41:N45))</f>
        <v>8.8179517724674056E-2</v>
      </c>
      <c r="P48" s="78">
        <f t="shared" si="34"/>
        <v>1.6808000000000001</v>
      </c>
      <c r="Q48" s="47">
        <f t="shared" si="34"/>
        <v>0.89380000000000004</v>
      </c>
      <c r="R48" s="47">
        <f t="shared" si="34"/>
        <v>1.5194599999999998E-3</v>
      </c>
      <c r="S48" s="44">
        <f t="shared" si="34"/>
        <v>45.211772869801464</v>
      </c>
      <c r="T48" s="45">
        <f>SQRT(SUMPRODUCT(T41:T45,T41:T45,U41:U45)/SUM(U41:U45))</f>
        <v>0.16724852248764827</v>
      </c>
    </row>
    <row r="49" spans="2:21" ht="15.75" thickBot="1">
      <c r="B49" s="43" t="s">
        <v>68</v>
      </c>
      <c r="C49" s="44">
        <f>STDEV(C41:C45)</f>
        <v>1.3038404810405463E-2</v>
      </c>
      <c r="D49" s="44">
        <f t="shared" ref="D49:S49" si="35">STDEV(D41:D45)</f>
        <v>1.1401754250991427E-2</v>
      </c>
      <c r="E49" s="44"/>
      <c r="F49" s="44"/>
      <c r="G49" s="44"/>
      <c r="H49" s="44">
        <f t="shared" si="35"/>
        <v>109.37687141256059</v>
      </c>
      <c r="J49" s="47">
        <f t="shared" si="35"/>
        <v>1.6574076143182171E-2</v>
      </c>
      <c r="K49" s="47">
        <f t="shared" si="35"/>
        <v>2.8175929443409695E-5</v>
      </c>
      <c r="L49" s="44">
        <f t="shared" si="35"/>
        <v>0.83711635555479857</v>
      </c>
      <c r="M49" s="73"/>
      <c r="P49" s="79">
        <f t="shared" si="35"/>
        <v>8.7539705277091789E-2</v>
      </c>
      <c r="Q49" s="47">
        <f t="shared" si="35"/>
        <v>5.7619441163551778E-3</v>
      </c>
      <c r="R49" s="47">
        <f t="shared" si="35"/>
        <v>9.7953049978038176E-6</v>
      </c>
      <c r="S49" s="44">
        <f t="shared" si="35"/>
        <v>0.33019328113850099</v>
      </c>
      <c r="T49" s="44"/>
    </row>
    <row r="50" spans="2:21" ht="15.75" thickBot="1"/>
    <row r="51" spans="2:21" ht="21">
      <c r="B51" s="95" t="s">
        <v>0</v>
      </c>
      <c r="C51" s="1" t="s">
        <v>2</v>
      </c>
      <c r="D51" s="1" t="s">
        <v>3</v>
      </c>
      <c r="E51" s="93" t="s">
        <v>116</v>
      </c>
      <c r="F51" s="93" t="s">
        <v>115</v>
      </c>
      <c r="G51" s="93" t="s">
        <v>121</v>
      </c>
      <c r="H51" s="1" t="s">
        <v>4</v>
      </c>
      <c r="J51" s="64" t="s">
        <v>51</v>
      </c>
      <c r="K51" s="93" t="s">
        <v>117</v>
      </c>
      <c r="L51" s="1" t="s">
        <v>52</v>
      </c>
      <c r="M51" s="6" t="s">
        <v>118</v>
      </c>
      <c r="N51" s="6" t="s">
        <v>122</v>
      </c>
      <c r="P51" s="66" t="s">
        <v>53</v>
      </c>
      <c r="Q51" s="62" t="s">
        <v>15</v>
      </c>
      <c r="R51" s="93" t="s">
        <v>117</v>
      </c>
      <c r="S51" s="1" t="s">
        <v>16</v>
      </c>
      <c r="T51" s="6" t="s">
        <v>118</v>
      </c>
      <c r="U51" s="6" t="s">
        <v>122</v>
      </c>
    </row>
    <row r="52" spans="2:21" ht="15.75" thickBot="1">
      <c r="B52" s="96"/>
      <c r="C52" s="2" t="s">
        <v>1</v>
      </c>
      <c r="D52" s="2" t="s">
        <v>1</v>
      </c>
      <c r="E52" s="94"/>
      <c r="F52" s="94"/>
      <c r="G52" s="94"/>
      <c r="H52" s="2" t="s">
        <v>5</v>
      </c>
      <c r="J52" s="65" t="s">
        <v>11</v>
      </c>
      <c r="K52" s="94"/>
      <c r="L52" s="2" t="s">
        <v>5</v>
      </c>
      <c r="M52" s="8"/>
      <c r="N52" s="8"/>
      <c r="P52" s="67" t="s">
        <v>14</v>
      </c>
      <c r="Q52" s="63" t="s">
        <v>11</v>
      </c>
      <c r="R52" s="94"/>
      <c r="S52" s="2" t="s">
        <v>5</v>
      </c>
      <c r="T52" s="2"/>
      <c r="U52" s="8"/>
    </row>
    <row r="53" spans="2:21" ht="15.75" thickBot="1">
      <c r="B53" s="65" t="s">
        <v>46</v>
      </c>
      <c r="C53" s="2">
        <v>6.16</v>
      </c>
      <c r="D53" s="2">
        <v>3.29</v>
      </c>
      <c r="E53" s="34">
        <v>20.28693333333333</v>
      </c>
      <c r="F53" s="34">
        <v>9.8403379947973255E-2</v>
      </c>
      <c r="G53" s="31">
        <v>3.6124801671041196</v>
      </c>
      <c r="H53" s="2">
        <v>1340</v>
      </c>
      <c r="J53" s="65">
        <v>0.54500000000000004</v>
      </c>
      <c r="K53" s="61">
        <f t="shared" ref="K53:K57" si="36">J53*0.0017</f>
        <v>9.2650000000000002E-4</v>
      </c>
      <c r="L53" s="31">
        <f>J53*1000/E53</f>
        <v>26.86458278563542</v>
      </c>
      <c r="M53" s="31">
        <f>SQRT((K53*1000/E53)^2+(J53*1000*F53/(E53^2))^2)</f>
        <v>0.13808008793850551</v>
      </c>
      <c r="N53" s="31">
        <f>M53^4/((J53*1000*F53/(E53^2))^4/G53)</f>
        <v>4.5544384293256241</v>
      </c>
      <c r="P53" s="76">
        <v>2.202</v>
      </c>
      <c r="Q53" s="65">
        <v>0.91600000000000004</v>
      </c>
      <c r="R53" s="61">
        <f t="shared" ref="R53:R57" si="37">Q53*0.0017</f>
        <v>1.5571999999999999E-3</v>
      </c>
      <c r="S53" s="31">
        <f>Q53*1000/E53</f>
        <v>45.15221620484779</v>
      </c>
      <c r="T53" s="31">
        <f>SQRT((R53/E53)^2+(Q53*1000*F53/(E53^2))^2)</f>
        <v>0.21901442108437982</v>
      </c>
      <c r="U53" s="31">
        <f>T53^4/((Q53*1000*F53/(E53^2))^4/G53)</f>
        <v>3.6124810545586454</v>
      </c>
    </row>
    <row r="54" spans="2:21" ht="15.75" thickBot="1">
      <c r="B54" s="65" t="s">
        <v>47</v>
      </c>
      <c r="C54" s="2">
        <v>6.13</v>
      </c>
      <c r="D54" s="2">
        <v>3.31</v>
      </c>
      <c r="E54" s="34">
        <v>20.301333333333332</v>
      </c>
      <c r="F54" s="34">
        <v>0.11199221740486837</v>
      </c>
      <c r="G54" s="31">
        <v>2.4563116075878582</v>
      </c>
      <c r="H54" s="2">
        <v>1335</v>
      </c>
      <c r="J54" s="65">
        <v>0.55600000000000005</v>
      </c>
      <c r="K54" s="61">
        <f t="shared" si="36"/>
        <v>9.4519999999999999E-4</v>
      </c>
      <c r="L54" s="31">
        <f>J54*1000/E54</f>
        <v>27.387363719952713</v>
      </c>
      <c r="M54" s="31">
        <f t="shared" ref="M54:M57" si="38">SQRT((K54*1000/E54)^2+(J54*1000*F54/(E54^2))^2)</f>
        <v>0.15809348167039416</v>
      </c>
      <c r="N54" s="31">
        <f t="shared" ref="N54:N57" si="39">M54^4/((J54*1000*F54/(E54^2))^4/G54)</f>
        <v>2.9449998174426986</v>
      </c>
      <c r="P54" s="77">
        <v>2.2490000000000001</v>
      </c>
      <c r="Q54" s="65">
        <v>0.91</v>
      </c>
      <c r="R54" s="61">
        <f t="shared" si="37"/>
        <v>1.547E-3</v>
      </c>
      <c r="S54" s="31">
        <f>Q54*1000/E54</f>
        <v>44.82464205963484</v>
      </c>
      <c r="T54" s="31">
        <f>SQRT((R54/E54)^2+(Q54*1000*F54/(E54^2))^2)</f>
        <v>0.24727495552040582</v>
      </c>
      <c r="U54" s="31">
        <f t="shared" ref="U54:U57" si="40">T54^4/((Q54*1000*F54/(E54^2))^4/G54)</f>
        <v>2.4563120741234239</v>
      </c>
    </row>
    <row r="55" spans="2:21" ht="15.75" thickBot="1">
      <c r="B55" s="65" t="s">
        <v>48</v>
      </c>
      <c r="C55" s="2">
        <v>6.11</v>
      </c>
      <c r="D55" s="2">
        <v>3.27</v>
      </c>
      <c r="E55" s="34">
        <v>19.948444444444441</v>
      </c>
      <c r="F55" s="34">
        <v>0.11330972085177009</v>
      </c>
      <c r="G55" s="31">
        <v>4.242750325982124</v>
      </c>
      <c r="H55" s="2">
        <v>1325</v>
      </c>
      <c r="J55" s="65">
        <v>0.55900000000000005</v>
      </c>
      <c r="K55" s="61">
        <f t="shared" si="36"/>
        <v>9.5030000000000006E-4</v>
      </c>
      <c r="L55" s="31">
        <f t="shared" ref="L55:L57" si="41">J55*1000/E55</f>
        <v>28.022235094911331</v>
      </c>
      <c r="M55" s="31">
        <f t="shared" si="38"/>
        <v>0.16614575738142409</v>
      </c>
      <c r="N55" s="31">
        <f t="shared" si="39"/>
        <v>5.0368715240383164</v>
      </c>
      <c r="P55" s="77">
        <v>2.3079999999999998</v>
      </c>
      <c r="Q55" s="65">
        <v>0.90100000000000002</v>
      </c>
      <c r="R55" s="61">
        <f t="shared" si="37"/>
        <v>1.5317E-3</v>
      </c>
      <c r="S55" s="31">
        <f>Q55*1000/E55</f>
        <v>45.166429017021663</v>
      </c>
      <c r="T55" s="31">
        <f>SQRT((R55/E55)^2+(Q55*1000*F55/(E55^2))^2)</f>
        <v>0.25655111641678857</v>
      </c>
      <c r="U55" s="31">
        <f t="shared" si="40"/>
        <v>4.2427510860617019</v>
      </c>
    </row>
    <row r="56" spans="2:21" ht="15.75" thickBot="1">
      <c r="B56" s="65" t="s">
        <v>49</v>
      </c>
      <c r="C56" s="2">
        <v>6.11</v>
      </c>
      <c r="D56" s="2">
        <v>3.35</v>
      </c>
      <c r="E56" s="34">
        <v>20.479666666666667</v>
      </c>
      <c r="F56" s="34">
        <v>9.6176847622067921E-2</v>
      </c>
      <c r="G56" s="31">
        <v>2.2498702877207819</v>
      </c>
      <c r="H56" s="2">
        <v>1141</v>
      </c>
      <c r="J56" s="65">
        <v>0.53500000000000003</v>
      </c>
      <c r="K56" s="61">
        <f t="shared" si="36"/>
        <v>9.0950000000000004E-4</v>
      </c>
      <c r="L56" s="31">
        <f t="shared" si="41"/>
        <v>26.123472061719756</v>
      </c>
      <c r="M56" s="31">
        <f t="shared" si="38"/>
        <v>0.13047204117767619</v>
      </c>
      <c r="N56" s="31">
        <f t="shared" si="39"/>
        <v>2.8781478248796373</v>
      </c>
      <c r="P56" s="77">
        <v>2.5169999999999999</v>
      </c>
      <c r="Q56" s="65">
        <v>0.90800000000000003</v>
      </c>
      <c r="R56" s="61">
        <f t="shared" si="37"/>
        <v>1.5436E-3</v>
      </c>
      <c r="S56" s="31">
        <f>Q56*1000/E56</f>
        <v>44.336659125311286</v>
      </c>
      <c r="T56" s="31">
        <f>SQRT((R56/E56)^2+(Q56*1000*F56/(E56^2))^2)</f>
        <v>0.20821434535816941</v>
      </c>
      <c r="U56" s="31">
        <f t="shared" si="40"/>
        <v>2.2498708773649922</v>
      </c>
    </row>
    <row r="57" spans="2:21" ht="15.75" thickBot="1">
      <c r="B57" s="65" t="s">
        <v>50</v>
      </c>
      <c r="C57" s="2">
        <v>6.11</v>
      </c>
      <c r="D57" s="2">
        <v>3.32</v>
      </c>
      <c r="E57" s="34">
        <v>20.264833333333328</v>
      </c>
      <c r="F57" s="34">
        <v>6.6380760543778269E-2</v>
      </c>
      <c r="G57" s="31">
        <v>4.0278829624580155</v>
      </c>
      <c r="H57" s="2">
        <v>1333</v>
      </c>
      <c r="J57" s="65">
        <v>0.53800000000000003</v>
      </c>
      <c r="K57" s="61">
        <f t="shared" si="36"/>
        <v>9.146E-4</v>
      </c>
      <c r="L57" s="31">
        <f t="shared" si="41"/>
        <v>26.548454218720451</v>
      </c>
      <c r="M57" s="31">
        <f t="shared" si="38"/>
        <v>9.7977705064490522E-2</v>
      </c>
      <c r="N57" s="31">
        <f t="shared" si="39"/>
        <v>6.4898130371665523</v>
      </c>
      <c r="P57" s="77">
        <v>2.181</v>
      </c>
      <c r="Q57" s="65">
        <v>0.89600000000000002</v>
      </c>
      <c r="R57" s="61">
        <f t="shared" si="37"/>
        <v>1.5231999999999999E-3</v>
      </c>
      <c r="S57" s="31">
        <f>Q57*1000/E57</f>
        <v>44.214525985080897</v>
      </c>
      <c r="T57" s="31">
        <f>SQRT((R57/E57)^2+(Q57*1000*F57/(E57^2))^2)</f>
        <v>0.1448318971564854</v>
      </c>
      <c r="U57" s="31">
        <f t="shared" si="40"/>
        <v>4.0278851321913631</v>
      </c>
    </row>
    <row r="58" spans="2:21" ht="15.75" thickBot="1">
      <c r="B58" s="10" t="s">
        <v>26</v>
      </c>
      <c r="C58" s="65">
        <f>MAX(C53:C57)</f>
        <v>6.16</v>
      </c>
      <c r="D58" s="65">
        <f t="shared" ref="D58:S58" si="42">MAX(D53:D57)</f>
        <v>3.35</v>
      </c>
      <c r="E58" s="34"/>
      <c r="F58" s="34"/>
      <c r="G58" s="34"/>
      <c r="H58" s="65">
        <f t="shared" si="42"/>
        <v>1340</v>
      </c>
      <c r="J58" s="65">
        <f t="shared" si="42"/>
        <v>0.55900000000000005</v>
      </c>
      <c r="K58" s="65">
        <f t="shared" si="42"/>
        <v>9.5030000000000006E-4</v>
      </c>
      <c r="L58" s="31">
        <f t="shared" si="42"/>
        <v>28.022235094911331</v>
      </c>
      <c r="M58" s="65"/>
      <c r="P58" s="77">
        <f t="shared" si="42"/>
        <v>2.5169999999999999</v>
      </c>
      <c r="Q58" s="65">
        <f t="shared" si="42"/>
        <v>0.91600000000000004</v>
      </c>
      <c r="R58" s="65">
        <f t="shared" si="42"/>
        <v>1.5571999999999999E-3</v>
      </c>
      <c r="S58" s="31">
        <f t="shared" si="42"/>
        <v>45.166429017021663</v>
      </c>
      <c r="T58" s="65"/>
    </row>
    <row r="59" spans="2:21" ht="15.75" thickBot="1">
      <c r="B59" s="10" t="s">
        <v>27</v>
      </c>
      <c r="C59" s="65">
        <f>MIN(C53:C57)</f>
        <v>6.11</v>
      </c>
      <c r="D59" s="65">
        <f t="shared" ref="D59:S59" si="43">MIN(D53:D57)</f>
        <v>3.27</v>
      </c>
      <c r="E59" s="34"/>
      <c r="F59" s="34"/>
      <c r="G59" s="34"/>
      <c r="H59" s="65">
        <f t="shared" si="43"/>
        <v>1141</v>
      </c>
      <c r="J59" s="65">
        <f t="shared" si="43"/>
        <v>0.53500000000000003</v>
      </c>
      <c r="K59" s="65">
        <f t="shared" si="43"/>
        <v>9.0950000000000004E-4</v>
      </c>
      <c r="L59" s="31">
        <f t="shared" si="43"/>
        <v>26.123472061719756</v>
      </c>
      <c r="M59" s="65" t="s">
        <v>132</v>
      </c>
      <c r="P59" s="77">
        <f t="shared" si="43"/>
        <v>2.181</v>
      </c>
      <c r="Q59" s="65">
        <f t="shared" si="43"/>
        <v>0.89600000000000002</v>
      </c>
      <c r="R59" s="65">
        <f t="shared" si="43"/>
        <v>1.5231999999999999E-3</v>
      </c>
      <c r="S59" s="31">
        <f t="shared" si="43"/>
        <v>44.214525985080897</v>
      </c>
      <c r="T59" s="65" t="s">
        <v>132</v>
      </c>
    </row>
    <row r="60" spans="2:21" ht="15.75" thickBot="1">
      <c r="B60" s="42" t="s">
        <v>67</v>
      </c>
      <c r="C60" s="44">
        <f>AVERAGE(C53:C57)</f>
        <v>6.1239999999999997</v>
      </c>
      <c r="D60" s="45">
        <f t="shared" ref="D60:S60" si="44">AVERAGE(D53:D57)</f>
        <v>3.3079999999999998</v>
      </c>
      <c r="E60" s="45"/>
      <c r="F60" s="45"/>
      <c r="G60" s="45"/>
      <c r="H60" s="46">
        <f t="shared" si="44"/>
        <v>1294.8</v>
      </c>
      <c r="J60" s="47">
        <f t="shared" si="44"/>
        <v>0.54660000000000009</v>
      </c>
      <c r="K60" s="47">
        <f t="shared" si="44"/>
        <v>9.2922000000000002E-4</v>
      </c>
      <c r="L60" s="45">
        <f t="shared" si="44"/>
        <v>26.989221576187937</v>
      </c>
      <c r="M60" s="45">
        <f>SQRT(SUMPRODUCT(M53:M57,M53:M57,N53:N57)/SUM(N53:N57))</f>
        <v>0.13694241056585382</v>
      </c>
      <c r="P60" s="78">
        <f t="shared" si="44"/>
        <v>2.2914000000000003</v>
      </c>
      <c r="Q60" s="47">
        <f t="shared" si="44"/>
        <v>0.90620000000000012</v>
      </c>
      <c r="R60" s="47">
        <f t="shared" si="44"/>
        <v>1.54054E-3</v>
      </c>
      <c r="S60" s="44">
        <f t="shared" si="44"/>
        <v>44.738894478379294</v>
      </c>
      <c r="T60" s="45">
        <f>SQRT(SUMPRODUCT(T53:T57,T53:T57,U53:U57)/SUM(U53:U57))</f>
        <v>0.21749653345552131</v>
      </c>
    </row>
    <row r="61" spans="2:21" ht="15.75" thickBot="1">
      <c r="B61" s="43" t="s">
        <v>68</v>
      </c>
      <c r="C61" s="44">
        <f>STDEV(C53:C57)</f>
        <v>2.1908902300206545E-2</v>
      </c>
      <c r="D61" s="45">
        <f t="shared" ref="D61:S61" si="45">STDEV(D53:D57)</f>
        <v>3.0331501776206207E-2</v>
      </c>
      <c r="E61" s="45"/>
      <c r="F61" s="45"/>
      <c r="G61" s="45"/>
      <c r="H61" s="46">
        <f t="shared" si="45"/>
        <v>86.146387039735757</v>
      </c>
      <c r="J61" s="47">
        <f t="shared" si="45"/>
        <v>1.0644247272588146E-2</v>
      </c>
      <c r="K61" s="47">
        <f t="shared" si="45"/>
        <v>1.8095220363399835E-5</v>
      </c>
      <c r="L61" s="44">
        <f t="shared" si="45"/>
        <v>0.73908169538754098</v>
      </c>
      <c r="M61" s="73"/>
      <c r="P61" s="79">
        <f t="shared" si="45"/>
        <v>0.13523054388709307</v>
      </c>
      <c r="Q61" s="47">
        <f t="shared" si="45"/>
        <v>7.8230428862431853E-3</v>
      </c>
      <c r="R61" s="47">
        <f t="shared" si="45"/>
        <v>1.3299172906613392E-5</v>
      </c>
      <c r="S61" s="44">
        <f t="shared" si="45"/>
        <v>0.44657834559490461</v>
      </c>
      <c r="T61" s="44"/>
    </row>
    <row r="62" spans="2:21" ht="15.75" thickBot="1"/>
    <row r="63" spans="2:21" ht="21">
      <c r="B63" s="95" t="s">
        <v>0</v>
      </c>
      <c r="C63" s="1" t="s">
        <v>2</v>
      </c>
      <c r="D63" s="1" t="s">
        <v>3</v>
      </c>
      <c r="E63" s="93" t="s">
        <v>116</v>
      </c>
      <c r="F63" s="93" t="s">
        <v>115</v>
      </c>
      <c r="G63" s="93" t="s">
        <v>121</v>
      </c>
      <c r="H63" s="1" t="s">
        <v>4</v>
      </c>
      <c r="J63" s="64" t="s">
        <v>51</v>
      </c>
      <c r="K63" s="93" t="s">
        <v>117</v>
      </c>
      <c r="L63" s="1" t="s">
        <v>52</v>
      </c>
      <c r="M63" s="6" t="s">
        <v>118</v>
      </c>
      <c r="N63" s="6" t="s">
        <v>122</v>
      </c>
      <c r="P63" s="66" t="s">
        <v>53</v>
      </c>
      <c r="Q63" s="62" t="s">
        <v>15</v>
      </c>
      <c r="R63" s="93" t="s">
        <v>117</v>
      </c>
      <c r="S63" s="1" t="s">
        <v>16</v>
      </c>
      <c r="T63" s="6" t="s">
        <v>118</v>
      </c>
      <c r="U63" s="6" t="s">
        <v>122</v>
      </c>
    </row>
    <row r="64" spans="2:21" ht="15.75" thickBot="1">
      <c r="B64" s="96"/>
      <c r="C64" s="2" t="s">
        <v>1</v>
      </c>
      <c r="D64" s="2" t="s">
        <v>1</v>
      </c>
      <c r="E64" s="94"/>
      <c r="F64" s="94"/>
      <c r="G64" s="94"/>
      <c r="H64" s="2" t="s">
        <v>5</v>
      </c>
      <c r="J64" s="65" t="s">
        <v>11</v>
      </c>
      <c r="K64" s="94"/>
      <c r="L64" s="2" t="s">
        <v>5</v>
      </c>
      <c r="M64" s="8"/>
      <c r="N64" s="8"/>
      <c r="P64" s="67" t="s">
        <v>14</v>
      </c>
      <c r="Q64" s="63" t="s">
        <v>11</v>
      </c>
      <c r="R64" s="94"/>
      <c r="S64" s="2" t="s">
        <v>5</v>
      </c>
      <c r="T64" s="8"/>
      <c r="U64" s="8"/>
    </row>
    <row r="65" spans="2:21" ht="21.75" thickBot="1">
      <c r="B65" s="65" t="s">
        <v>54</v>
      </c>
      <c r="C65" s="2">
        <v>6.15</v>
      </c>
      <c r="D65" s="2">
        <v>3.32</v>
      </c>
      <c r="E65" s="34">
        <v>20.386444444444439</v>
      </c>
      <c r="F65" s="34">
        <v>0.16421171961228784</v>
      </c>
      <c r="G65" s="31">
        <v>3.1684191588068913</v>
      </c>
      <c r="H65" s="2">
        <v>1089</v>
      </c>
      <c r="J65" s="65">
        <v>0.438</v>
      </c>
      <c r="K65" s="61">
        <f t="shared" ref="K65:K69" si="46">J65*0.0017</f>
        <v>7.4459999999999999E-4</v>
      </c>
      <c r="L65" s="31">
        <f>J65*1000/E65</f>
        <v>21.484864670423708</v>
      </c>
      <c r="M65" s="31">
        <f>SQRT((K65*1000/E65)^2+(J65*1000*F65/(E65^2))^2)</f>
        <v>0.17687167836598144</v>
      </c>
      <c r="N65" s="31">
        <f>M65^4/((J65*1000*F65/(E65^2))^4/G65)</f>
        <v>3.456962628040515</v>
      </c>
      <c r="P65" s="76">
        <v>2.1749999999999998</v>
      </c>
      <c r="Q65" s="65">
        <v>0.64900000000000002</v>
      </c>
      <c r="R65" s="61">
        <f t="shared" ref="R65:R69" si="47">Q65*0.0017</f>
        <v>1.1033E-3</v>
      </c>
      <c r="S65" s="31">
        <f>Q65*1000/E65</f>
        <v>31.834879386084442</v>
      </c>
      <c r="T65" s="31">
        <f>SQRT((R65/E65)^2+(Q65*1000*F65/(E65^2))^2)</f>
        <v>0.25642825644808681</v>
      </c>
      <c r="U65" s="31">
        <f>T65^4/((Q65*1000*F65/(E65^2))^4/G65)</f>
        <v>3.1684194410641737</v>
      </c>
    </row>
    <row r="66" spans="2:21" ht="21.75" thickBot="1">
      <c r="B66" s="65" t="s">
        <v>55</v>
      </c>
      <c r="C66" s="2">
        <v>6.17</v>
      </c>
      <c r="D66" s="2">
        <v>3.37</v>
      </c>
      <c r="E66" s="34">
        <v>20.772333333333329</v>
      </c>
      <c r="F66" s="34">
        <v>0.17795397475085958</v>
      </c>
      <c r="G66" s="31">
        <v>2.1032669379951403</v>
      </c>
      <c r="H66" s="2">
        <v>1160</v>
      </c>
      <c r="J66" s="65">
        <v>0.378</v>
      </c>
      <c r="K66" s="61">
        <f t="shared" si="46"/>
        <v>6.4260000000000001E-4</v>
      </c>
      <c r="L66" s="31">
        <f>J66*1000/E66</f>
        <v>18.197281640643808</v>
      </c>
      <c r="M66" s="31">
        <f t="shared" ref="M66:M69" si="48">SQRT((K66*1000/E66)^2+(J66*1000*F66/(E66^2))^2)</f>
        <v>0.15893358309843819</v>
      </c>
      <c r="N66" s="31">
        <f t="shared" ref="N66:N69" si="49">M66^4/((J66*1000*F66/(E66^2))^4/G66)</f>
        <v>2.272172960975916</v>
      </c>
      <c r="P66" s="77">
        <v>1.736</v>
      </c>
      <c r="Q66" s="65">
        <v>0.64200000000000002</v>
      </c>
      <c r="R66" s="61">
        <f t="shared" si="47"/>
        <v>1.0914E-3</v>
      </c>
      <c r="S66" s="31">
        <f>Q66*1000/E66</f>
        <v>30.906494215061709</v>
      </c>
      <c r="T66" s="31">
        <f>SQRT((R66/E66)^2+(Q66*1000*F66/(E66^2))^2)</f>
        <v>0.26477206538212905</v>
      </c>
      <c r="U66" s="31">
        <f t="shared" ref="U66:U69" si="50">T66^4/((Q66*1000*F66/(E66^2))^4/G66)</f>
        <v>2.1032671036397939</v>
      </c>
    </row>
    <row r="67" spans="2:21" ht="21.75" thickBot="1">
      <c r="B67" s="65" t="s">
        <v>56</v>
      </c>
      <c r="C67" s="2">
        <v>6.15</v>
      </c>
      <c r="D67" s="2">
        <v>3.39</v>
      </c>
      <c r="E67" s="34">
        <v>20.880311111111109</v>
      </c>
      <c r="F67" s="34">
        <v>0.20839752314824</v>
      </c>
      <c r="G67" s="31">
        <v>2.5349587927886574</v>
      </c>
      <c r="H67" s="2">
        <v>1151</v>
      </c>
      <c r="J67" s="65">
        <v>0.376</v>
      </c>
      <c r="K67" s="61">
        <f t="shared" si="46"/>
        <v>6.3919999999999992E-4</v>
      </c>
      <c r="L67" s="31">
        <f t="shared" ref="L67:L69" si="51">J67*1000/E67</f>
        <v>18.007394525837206</v>
      </c>
      <c r="M67" s="31">
        <f t="shared" si="48"/>
        <v>0.18231265426393128</v>
      </c>
      <c r="N67" s="31">
        <f t="shared" si="49"/>
        <v>2.6841840429295472</v>
      </c>
      <c r="P67" s="77">
        <v>1.7849999999999999</v>
      </c>
      <c r="Q67" s="65">
        <v>0.65300000000000002</v>
      </c>
      <c r="R67" s="61">
        <f t="shared" si="47"/>
        <v>1.1100999999999999E-3</v>
      </c>
      <c r="S67" s="31">
        <f>Q67*1000/E67</f>
        <v>31.273480386626854</v>
      </c>
      <c r="T67" s="31">
        <f>SQRT((R67/E67)^2+(Q67*1000*F67/(E67^2))^2)</f>
        <v>0.31212733913108032</v>
      </c>
      <c r="U67" s="31">
        <f t="shared" si="50"/>
        <v>2.5349589398801564</v>
      </c>
    </row>
    <row r="68" spans="2:21" ht="21.75" thickBot="1">
      <c r="B68" s="65" t="s">
        <v>57</v>
      </c>
      <c r="C68" s="2">
        <v>6.12</v>
      </c>
      <c r="D68" s="2">
        <v>3.18</v>
      </c>
      <c r="E68" s="34">
        <v>19.471388888888892</v>
      </c>
      <c r="F68" s="34">
        <v>0.10855930136833118</v>
      </c>
      <c r="G68" s="31">
        <v>3.7251395695256386</v>
      </c>
      <c r="H68" s="2">
        <v>1060</v>
      </c>
      <c r="J68" s="65">
        <v>0.54400000000000004</v>
      </c>
      <c r="K68" s="61">
        <f t="shared" si="46"/>
        <v>9.2480000000000004E-4</v>
      </c>
      <c r="L68" s="31">
        <f t="shared" si="51"/>
        <v>27.938428178096061</v>
      </c>
      <c r="M68" s="31">
        <f t="shared" si="48"/>
        <v>0.16284589971388619</v>
      </c>
      <c r="N68" s="31">
        <f t="shared" si="49"/>
        <v>4.4500157587340974</v>
      </c>
      <c r="P68" s="77">
        <v>2.84</v>
      </c>
      <c r="Q68" s="65">
        <v>0.71499999999999997</v>
      </c>
      <c r="R68" s="61">
        <f t="shared" si="47"/>
        <v>1.2154999999999998E-3</v>
      </c>
      <c r="S68" s="31">
        <f>Q68*1000/E68</f>
        <v>36.720544388490225</v>
      </c>
      <c r="T68" s="31">
        <f>SQRT((R68/E68)^2+(Q68*1000*F68/(E68^2))^2)</f>
        <v>0.20472894115253151</v>
      </c>
      <c r="U68" s="31">
        <f t="shared" si="50"/>
        <v>3.7251402622017173</v>
      </c>
    </row>
    <row r="69" spans="2:21" ht="21.75" thickBot="1">
      <c r="B69" s="65" t="s">
        <v>58</v>
      </c>
      <c r="C69" s="2">
        <v>6.19</v>
      </c>
      <c r="D69" s="2">
        <v>3.41</v>
      </c>
      <c r="E69" s="34">
        <v>21.107900000000001</v>
      </c>
      <c r="F69" s="34">
        <v>0.29920173517767823</v>
      </c>
      <c r="G69" s="31">
        <v>2.3795531003518113</v>
      </c>
      <c r="H69" s="2">
        <v>1136</v>
      </c>
      <c r="J69" s="65">
        <v>0.35699999999999998</v>
      </c>
      <c r="K69" s="61">
        <f t="shared" si="46"/>
        <v>6.0689999999999995E-4</v>
      </c>
      <c r="L69" s="31">
        <f t="shared" si="51"/>
        <v>16.913098887146518</v>
      </c>
      <c r="M69" s="31">
        <f t="shared" si="48"/>
        <v>0.24145895758592117</v>
      </c>
      <c r="N69" s="31">
        <f t="shared" si="49"/>
        <v>2.44849721584248</v>
      </c>
      <c r="P69" s="77">
        <v>1.6679999999999999</v>
      </c>
      <c r="Q69" s="65">
        <v>0.624</v>
      </c>
      <c r="R69" s="61">
        <f t="shared" si="47"/>
        <v>1.0608E-3</v>
      </c>
      <c r="S69" s="31">
        <f>Q69*1000/E69</f>
        <v>29.562391332155258</v>
      </c>
      <c r="T69" s="31">
        <f>SQRT((R69/E69)^2+(Q69*1000*F69/(E69^2))^2)</f>
        <v>0.41904305242082696</v>
      </c>
      <c r="U69" s="31">
        <f t="shared" si="50"/>
        <v>2.3795531688036444</v>
      </c>
    </row>
    <row r="70" spans="2:21" ht="15.75" thickBot="1">
      <c r="B70" s="10" t="s">
        <v>26</v>
      </c>
      <c r="C70" s="65">
        <f>MAX(C65:C69)</f>
        <v>6.19</v>
      </c>
      <c r="D70" s="65">
        <f t="shared" ref="D70:S70" si="52">MAX(D65:D69)</f>
        <v>3.41</v>
      </c>
      <c r="E70" s="34"/>
      <c r="F70" s="34"/>
      <c r="G70" s="34"/>
      <c r="H70" s="65">
        <f t="shared" si="52"/>
        <v>1160</v>
      </c>
      <c r="J70" s="65">
        <f t="shared" si="52"/>
        <v>0.54400000000000004</v>
      </c>
      <c r="K70" s="65">
        <f t="shared" si="52"/>
        <v>9.2480000000000004E-4</v>
      </c>
      <c r="L70" s="31">
        <f t="shared" si="52"/>
        <v>27.938428178096061</v>
      </c>
      <c r="M70" s="65"/>
      <c r="P70" s="77">
        <f t="shared" si="52"/>
        <v>2.84</v>
      </c>
      <c r="Q70" s="65">
        <f t="shared" si="52"/>
        <v>0.71499999999999997</v>
      </c>
      <c r="R70" s="65">
        <f t="shared" si="52"/>
        <v>1.2154999999999998E-3</v>
      </c>
      <c r="S70" s="31">
        <f t="shared" si="52"/>
        <v>36.720544388490225</v>
      </c>
      <c r="T70" s="65"/>
    </row>
    <row r="71" spans="2:21" ht="15.75" thickBot="1">
      <c r="B71" s="10" t="s">
        <v>27</v>
      </c>
      <c r="C71" s="65">
        <f>MIN(C65:C69)</f>
        <v>6.12</v>
      </c>
      <c r="D71" s="65">
        <f t="shared" ref="D71:S71" si="53">MIN(D65:D69)</f>
        <v>3.18</v>
      </c>
      <c r="E71" s="34"/>
      <c r="F71" s="34"/>
      <c r="G71" s="34"/>
      <c r="H71" s="65">
        <f t="shared" si="53"/>
        <v>1060</v>
      </c>
      <c r="J71" s="65">
        <f t="shared" si="53"/>
        <v>0.35699999999999998</v>
      </c>
      <c r="K71" s="65">
        <f t="shared" si="53"/>
        <v>6.0689999999999995E-4</v>
      </c>
      <c r="L71" s="31">
        <f t="shared" si="53"/>
        <v>16.913098887146518</v>
      </c>
      <c r="M71" s="65" t="s">
        <v>132</v>
      </c>
      <c r="P71" s="77">
        <f t="shared" si="53"/>
        <v>1.6679999999999999</v>
      </c>
      <c r="Q71" s="65">
        <f t="shared" si="53"/>
        <v>0.624</v>
      </c>
      <c r="R71" s="65">
        <f t="shared" si="53"/>
        <v>1.0608E-3</v>
      </c>
      <c r="S71" s="31">
        <f t="shared" si="53"/>
        <v>29.562391332155258</v>
      </c>
      <c r="T71" s="65" t="s">
        <v>132</v>
      </c>
    </row>
    <row r="72" spans="2:21" ht="15.75" thickBot="1">
      <c r="B72" s="42" t="s">
        <v>67</v>
      </c>
      <c r="C72" s="44">
        <f>AVERAGE(C65:C69)</f>
        <v>6.1560000000000006</v>
      </c>
      <c r="D72" s="45">
        <f t="shared" ref="D72:S72" si="54">AVERAGE(D65:D69)</f>
        <v>3.3340000000000005</v>
      </c>
      <c r="E72" s="45"/>
      <c r="F72" s="45"/>
      <c r="G72" s="45"/>
      <c r="H72" s="46">
        <f t="shared" si="54"/>
        <v>1119.2</v>
      </c>
      <c r="J72" s="47">
        <f t="shared" si="54"/>
        <v>0.41859999999999997</v>
      </c>
      <c r="K72" s="47">
        <f t="shared" si="54"/>
        <v>7.1161999999999994E-4</v>
      </c>
      <c r="L72" s="45">
        <f t="shared" si="54"/>
        <v>20.508213580429462</v>
      </c>
      <c r="M72" s="45">
        <f>SQRT(SUMPRODUCT(M65:M69,M65:M69,N65:N69)/SUM(N65:N69))</f>
        <v>0.18348864226969497</v>
      </c>
      <c r="P72" s="78">
        <f t="shared" si="54"/>
        <v>2.0407999999999999</v>
      </c>
      <c r="Q72" s="47">
        <f t="shared" si="54"/>
        <v>0.65659999999999996</v>
      </c>
      <c r="R72" s="47">
        <f t="shared" si="54"/>
        <v>1.1162199999999998E-3</v>
      </c>
      <c r="S72" s="44">
        <f t="shared" si="54"/>
        <v>32.059557941683693</v>
      </c>
      <c r="T72" s="45">
        <f>SQRT(SUMPRODUCT(T65:T69,T65:T69,U65:U69)/SUM(U65:U69))</f>
        <v>0.29084002258667718</v>
      </c>
    </row>
    <row r="73" spans="2:21" ht="15.75" thickBot="1">
      <c r="B73" s="43" t="s">
        <v>68</v>
      </c>
      <c r="C73" s="44">
        <f>STDEV(C65:C69)</f>
        <v>2.6076809620810635E-2</v>
      </c>
      <c r="D73" s="45">
        <f t="shared" ref="D73:S73" si="55">STDEV(D65:D69)</f>
        <v>9.2357999112152547E-2</v>
      </c>
      <c r="E73" s="45"/>
      <c r="F73" s="45"/>
      <c r="G73" s="45"/>
      <c r="H73" s="46">
        <f t="shared" si="55"/>
        <v>42.938327866836566</v>
      </c>
      <c r="J73" s="47">
        <f t="shared" si="55"/>
        <v>7.6418584127161154E-2</v>
      </c>
      <c r="K73" s="47">
        <f t="shared" si="55"/>
        <v>1.2991159301617392E-4</v>
      </c>
      <c r="L73" s="44">
        <f t="shared" si="55"/>
        <v>4.4911381728621125</v>
      </c>
      <c r="M73" s="73"/>
      <c r="P73" s="79">
        <f t="shared" si="55"/>
        <v>0.48837659649086479</v>
      </c>
      <c r="Q73" s="47">
        <f t="shared" si="55"/>
        <v>3.4486229135700812E-2</v>
      </c>
      <c r="R73" s="47">
        <f t="shared" si="55"/>
        <v>5.8626589530689827E-5</v>
      </c>
      <c r="S73" s="44">
        <f t="shared" si="55"/>
        <v>2.736722038617581</v>
      </c>
      <c r="T73" s="44"/>
    </row>
    <row r="74" spans="2:21" ht="15.75" thickBot="1"/>
    <row r="75" spans="2:21" ht="21">
      <c r="B75" s="95" t="s">
        <v>0</v>
      </c>
      <c r="C75" s="1" t="s">
        <v>2</v>
      </c>
      <c r="D75" s="1" t="s">
        <v>3</v>
      </c>
      <c r="E75" s="93" t="s">
        <v>116</v>
      </c>
      <c r="F75" s="93" t="s">
        <v>115</v>
      </c>
      <c r="G75" s="93" t="s">
        <v>121</v>
      </c>
      <c r="H75" s="1" t="s">
        <v>4</v>
      </c>
      <c r="J75" s="64" t="s">
        <v>51</v>
      </c>
      <c r="K75" s="93" t="s">
        <v>117</v>
      </c>
      <c r="L75" s="1" t="s">
        <v>52</v>
      </c>
      <c r="M75" s="6" t="s">
        <v>118</v>
      </c>
      <c r="N75" s="6" t="s">
        <v>122</v>
      </c>
      <c r="P75" s="66" t="s">
        <v>53</v>
      </c>
      <c r="Q75" s="62" t="s">
        <v>15</v>
      </c>
      <c r="R75" s="93" t="s">
        <v>117</v>
      </c>
      <c r="S75" s="1" t="s">
        <v>16</v>
      </c>
      <c r="T75" s="6" t="s">
        <v>118</v>
      </c>
      <c r="U75" s="6" t="s">
        <v>122</v>
      </c>
    </row>
    <row r="76" spans="2:21" ht="15.75" thickBot="1">
      <c r="B76" s="96"/>
      <c r="C76" s="2" t="s">
        <v>1</v>
      </c>
      <c r="D76" s="2" t="s">
        <v>1</v>
      </c>
      <c r="E76" s="94"/>
      <c r="F76" s="94"/>
      <c r="G76" s="94"/>
      <c r="H76" s="2" t="s">
        <v>5</v>
      </c>
      <c r="J76" s="65" t="s">
        <v>11</v>
      </c>
      <c r="K76" s="94"/>
      <c r="L76" s="2" t="s">
        <v>5</v>
      </c>
      <c r="M76" s="8"/>
      <c r="N76" s="8"/>
      <c r="P76" s="67" t="s">
        <v>14</v>
      </c>
      <c r="Q76" s="63" t="s">
        <v>11</v>
      </c>
      <c r="R76" s="94"/>
      <c r="S76" s="2" t="s">
        <v>5</v>
      </c>
      <c r="T76" s="8"/>
      <c r="U76" s="8"/>
    </row>
    <row r="77" spans="2:21" ht="15.75" thickBot="1">
      <c r="B77" s="65" t="s">
        <v>59</v>
      </c>
      <c r="C77" s="2">
        <v>6.18</v>
      </c>
      <c r="D77" s="2">
        <v>3.35</v>
      </c>
      <c r="E77" s="34">
        <v>20.714166666666667</v>
      </c>
      <c r="F77" s="34">
        <v>0.14742143230786978</v>
      </c>
      <c r="G77" s="31">
        <v>4.132301021475782</v>
      </c>
      <c r="H77" s="2">
        <v>1070</v>
      </c>
      <c r="J77" s="65">
        <v>0.46700000000000003</v>
      </c>
      <c r="K77" s="61">
        <f t="shared" ref="K77:K81" si="56">J77*0.0017</f>
        <v>7.9390000000000005E-4</v>
      </c>
      <c r="L77" s="31">
        <f>J77*1000/E77</f>
        <v>22.544957154926177</v>
      </c>
      <c r="M77" s="31">
        <f>SQRT((K77*1000/E77)^2+(J77*1000*F77/(E77^2))^2)</f>
        <v>0.16496501374434377</v>
      </c>
      <c r="N77" s="31">
        <f>M77^4/((J77*1000*F77/(E77^2))^4/G77)</f>
        <v>4.6173101033438595</v>
      </c>
      <c r="P77" s="76">
        <v>2.34</v>
      </c>
      <c r="Q77" s="65">
        <v>0.71199999999999997</v>
      </c>
      <c r="R77" s="61">
        <f t="shared" ref="R77:R81" si="57">Q77*0.0017</f>
        <v>1.2103999999999999E-3</v>
      </c>
      <c r="S77" s="31">
        <f>Q77*1000/E77</f>
        <v>34.372611336846759</v>
      </c>
      <c r="T77" s="31">
        <f>SQRT((R77/E77)^2+(Q77*1000*F77/(E77^2))^2)</f>
        <v>0.24462773818249253</v>
      </c>
      <c r="U77" s="31">
        <f>T77^4/((Q77*1000*F77/(E77^2))^4/G77)</f>
        <v>4.1323014930320063</v>
      </c>
    </row>
    <row r="78" spans="2:21" ht="15.75" thickBot="1">
      <c r="B78" s="65" t="s">
        <v>60</v>
      </c>
      <c r="C78" s="2">
        <v>6.48</v>
      </c>
      <c r="D78" s="2">
        <v>3.13</v>
      </c>
      <c r="E78" s="34">
        <v>21.300377777777776</v>
      </c>
      <c r="F78" s="34">
        <v>0.25962415777902692</v>
      </c>
      <c r="G78" s="31">
        <v>3.5040415787445776</v>
      </c>
      <c r="H78" s="2">
        <v>1057</v>
      </c>
      <c r="J78" s="65">
        <v>0.42299999999999999</v>
      </c>
      <c r="K78" s="61">
        <f t="shared" si="56"/>
        <v>7.1909999999999997E-4</v>
      </c>
      <c r="L78" s="31">
        <f>J78*1000/E78</f>
        <v>19.858802712940932</v>
      </c>
      <c r="M78" s="31">
        <f t="shared" ref="M78:M81" si="58">SQRT((K78*1000/E78)^2+(J78*1000*F78/(E78^2))^2)</f>
        <v>0.24439618299396784</v>
      </c>
      <c r="N78" s="31">
        <f t="shared" ref="N78:N81" si="59">M78^4/((J78*1000*F78/(E78^2))^4/G78)</f>
        <v>3.6416944303255363</v>
      </c>
      <c r="P78" s="77">
        <v>2.1840000000000002</v>
      </c>
      <c r="Q78" s="65">
        <v>0.627</v>
      </c>
      <c r="R78" s="61">
        <f t="shared" si="57"/>
        <v>1.0659000000000001E-3</v>
      </c>
      <c r="S78" s="31">
        <f>Q78*1000/E78</f>
        <v>29.436097638330882</v>
      </c>
      <c r="T78" s="31">
        <f>SQRT((R78/E78)^2+(Q78*1000*F78/(E78^2))^2)</f>
        <v>0.35878810280812168</v>
      </c>
      <c r="U78" s="31">
        <f t="shared" ref="U78:U81" si="60">T78^4/((Q78*1000*F78/(E78^2))^4/G78)</f>
        <v>3.5040417150714624</v>
      </c>
    </row>
    <row r="79" spans="2:21" ht="15.75" thickBot="1">
      <c r="B79" s="65" t="s">
        <v>61</v>
      </c>
      <c r="C79" s="2">
        <v>6.13</v>
      </c>
      <c r="D79" s="2">
        <v>3.29</v>
      </c>
      <c r="E79" s="34">
        <v>20.188133333333329</v>
      </c>
      <c r="F79" s="34">
        <v>0.18742965519935262</v>
      </c>
      <c r="G79" s="31">
        <v>3.8519621277554097</v>
      </c>
      <c r="H79" s="2">
        <v>1045</v>
      </c>
      <c r="J79" s="65">
        <v>0.42599999999999999</v>
      </c>
      <c r="K79" s="61">
        <f t="shared" si="56"/>
        <v>7.2419999999999993E-4</v>
      </c>
      <c r="L79" s="31">
        <f t="shared" ref="L79:L81" si="61">J79*1000/E79</f>
        <v>21.101505174657063</v>
      </c>
      <c r="M79" s="31">
        <f t="shared" si="58"/>
        <v>0.19916673132848448</v>
      </c>
      <c r="N79" s="31">
        <f t="shared" si="59"/>
        <v>4.1145930275943297</v>
      </c>
      <c r="P79" s="77">
        <v>2.1930000000000001</v>
      </c>
      <c r="Q79" s="65">
        <v>0.59499999999999997</v>
      </c>
      <c r="R79" s="61">
        <f t="shared" si="57"/>
        <v>1.0114999999999998E-3</v>
      </c>
      <c r="S79" s="31">
        <f>Q79*1000/E79</f>
        <v>29.472759574931814</v>
      </c>
      <c r="T79" s="31">
        <f>SQRT((R79/E79)^2+(Q79*1000*F79/(E79^2))^2)</f>
        <v>0.27362952117958628</v>
      </c>
      <c r="U79" s="31">
        <f t="shared" si="60"/>
        <v>3.8519623860561034</v>
      </c>
    </row>
    <row r="80" spans="2:21" ht="15.75" thickBot="1">
      <c r="B80" s="65" t="s">
        <v>62</v>
      </c>
      <c r="C80" s="2">
        <v>6</v>
      </c>
      <c r="D80" s="2">
        <v>3.2</v>
      </c>
      <c r="E80" s="34">
        <v>20.590699999999995</v>
      </c>
      <c r="F80" s="34">
        <v>0.16139104167621443</v>
      </c>
      <c r="G80" s="31">
        <v>3.8628164129651696</v>
      </c>
      <c r="H80" s="2">
        <v>1202</v>
      </c>
      <c r="J80" s="65">
        <v>0.38800000000000001</v>
      </c>
      <c r="K80" s="61">
        <f t="shared" si="56"/>
        <v>6.5959999999999999E-4</v>
      </c>
      <c r="L80" s="31">
        <f t="shared" si="61"/>
        <v>18.843458454545019</v>
      </c>
      <c r="M80" s="31">
        <f t="shared" si="58"/>
        <v>0.1511300677446008</v>
      </c>
      <c r="N80" s="31">
        <f t="shared" si="59"/>
        <v>4.2347898538783193</v>
      </c>
      <c r="P80" s="77">
        <v>1.8740000000000001</v>
      </c>
      <c r="Q80" s="65">
        <v>0.63800000000000001</v>
      </c>
      <c r="R80" s="61">
        <f t="shared" si="57"/>
        <v>1.0846E-3</v>
      </c>
      <c r="S80" s="31">
        <f>Q80*1000/E80</f>
        <v>30.984862097937427</v>
      </c>
      <c r="T80" s="31">
        <f>SQRT((R80/E80)^2+(Q80*1000*F80/(E80^2))^2)</f>
        <v>0.24286106289731363</v>
      </c>
      <c r="U80" s="31">
        <f t="shared" si="60"/>
        <v>3.8628167763905803</v>
      </c>
    </row>
    <row r="81" spans="2:21" ht="15.75" thickBot="1">
      <c r="B81" s="65" t="s">
        <v>62</v>
      </c>
      <c r="C81" s="2">
        <v>6.19</v>
      </c>
      <c r="D81" s="2">
        <v>3.37</v>
      </c>
      <c r="E81" s="34">
        <v>20.869688888888891</v>
      </c>
      <c r="F81" s="34">
        <v>0.21041719288529767</v>
      </c>
      <c r="G81" s="31">
        <v>4.0755415512924307</v>
      </c>
      <c r="H81" s="2">
        <v>1196</v>
      </c>
      <c r="J81" s="65">
        <v>0.34899999999999998</v>
      </c>
      <c r="K81" s="61">
        <f t="shared" si="56"/>
        <v>5.9329999999999995E-4</v>
      </c>
      <c r="L81" s="31">
        <f t="shared" si="61"/>
        <v>16.72281756848848</v>
      </c>
      <c r="M81" s="31">
        <f t="shared" si="58"/>
        <v>0.17098654483380879</v>
      </c>
      <c r="N81" s="31">
        <f t="shared" si="59"/>
        <v>4.3105657413056209</v>
      </c>
      <c r="P81" s="77">
        <v>1.5840000000000001</v>
      </c>
      <c r="Q81" s="65">
        <v>0.60499999999999998</v>
      </c>
      <c r="R81" s="61">
        <f t="shared" si="57"/>
        <v>1.0284999999999999E-3</v>
      </c>
      <c r="S81" s="31">
        <f>Q81*1000/E81</f>
        <v>28.989411544227881</v>
      </c>
      <c r="T81" s="31">
        <f>SQRT((R81/E81)^2+(Q81*1000*F81/(E81^2))^2)</f>
        <v>0.29228373837850696</v>
      </c>
      <c r="U81" s="31">
        <f t="shared" si="60"/>
        <v>4.0755417830226532</v>
      </c>
    </row>
    <row r="82" spans="2:21" ht="15.75" thickBot="1">
      <c r="B82" s="10" t="s">
        <v>26</v>
      </c>
      <c r="C82" s="65">
        <f t="shared" ref="C82:S82" si="62">MAX(C77:C81)</f>
        <v>6.48</v>
      </c>
      <c r="D82" s="65">
        <f t="shared" si="62"/>
        <v>3.37</v>
      </c>
      <c r="E82" s="34"/>
      <c r="F82" s="34"/>
      <c r="G82" s="34"/>
      <c r="H82" s="65">
        <f t="shared" si="62"/>
        <v>1202</v>
      </c>
      <c r="J82" s="65">
        <f t="shared" si="62"/>
        <v>0.46700000000000003</v>
      </c>
      <c r="K82" s="65">
        <f t="shared" si="62"/>
        <v>7.9390000000000005E-4</v>
      </c>
      <c r="L82" s="31">
        <f t="shared" si="62"/>
        <v>22.544957154926177</v>
      </c>
      <c r="M82" s="65"/>
      <c r="P82" s="77">
        <f t="shared" si="62"/>
        <v>2.34</v>
      </c>
      <c r="Q82" s="65">
        <f t="shared" si="62"/>
        <v>0.71199999999999997</v>
      </c>
      <c r="R82" s="65">
        <f t="shared" si="62"/>
        <v>1.2103999999999999E-3</v>
      </c>
      <c r="S82" s="31">
        <f t="shared" si="62"/>
        <v>34.372611336846759</v>
      </c>
      <c r="T82" s="65"/>
    </row>
    <row r="83" spans="2:21" ht="15.75" thickBot="1">
      <c r="B83" s="10" t="s">
        <v>27</v>
      </c>
      <c r="C83" s="65">
        <f t="shared" ref="C83:S83" si="63">MIN(C77:C81)</f>
        <v>6</v>
      </c>
      <c r="D83" s="65">
        <f t="shared" si="63"/>
        <v>3.13</v>
      </c>
      <c r="E83" s="34"/>
      <c r="F83" s="34"/>
      <c r="G83" s="34"/>
      <c r="H83" s="65">
        <f t="shared" si="63"/>
        <v>1045</v>
      </c>
      <c r="J83" s="65">
        <f t="shared" si="63"/>
        <v>0.34899999999999998</v>
      </c>
      <c r="K83" s="65">
        <f t="shared" si="63"/>
        <v>5.9329999999999995E-4</v>
      </c>
      <c r="L83" s="31">
        <f t="shared" si="63"/>
        <v>16.72281756848848</v>
      </c>
      <c r="M83" s="65" t="s">
        <v>132</v>
      </c>
      <c r="P83" s="77">
        <f t="shared" si="63"/>
        <v>1.5840000000000001</v>
      </c>
      <c r="Q83" s="65">
        <f t="shared" si="63"/>
        <v>0.59499999999999997</v>
      </c>
      <c r="R83" s="65">
        <f t="shared" si="63"/>
        <v>1.0114999999999998E-3</v>
      </c>
      <c r="S83" s="31">
        <f t="shared" si="63"/>
        <v>28.989411544227881</v>
      </c>
      <c r="T83" s="65" t="s">
        <v>132</v>
      </c>
    </row>
    <row r="84" spans="2:21" ht="15.75" thickBot="1">
      <c r="B84" s="42" t="s">
        <v>67</v>
      </c>
      <c r="C84" s="44">
        <f>AVERAGE(C77:C81)</f>
        <v>6.1959999999999997</v>
      </c>
      <c r="D84" s="45">
        <f t="shared" ref="D84:S84" si="64">AVERAGE(D77:D81)</f>
        <v>3.2679999999999998</v>
      </c>
      <c r="E84" s="45"/>
      <c r="F84" s="45"/>
      <c r="G84" s="45"/>
      <c r="H84" s="46">
        <f t="shared" si="64"/>
        <v>1114</v>
      </c>
      <c r="J84" s="47">
        <f t="shared" si="64"/>
        <v>0.41059999999999997</v>
      </c>
      <c r="K84" s="47">
        <f t="shared" si="64"/>
        <v>6.9801999999999993E-4</v>
      </c>
      <c r="L84" s="45">
        <f t="shared" si="64"/>
        <v>19.814308213111534</v>
      </c>
      <c r="M84" s="45">
        <f>SQRT(SUMPRODUCT(M77:M81,M77:M81,N77:N81)/SUM(N77:N81))</f>
        <v>0.1866954311561598</v>
      </c>
      <c r="P84" s="78">
        <f t="shared" si="64"/>
        <v>2.0350000000000001</v>
      </c>
      <c r="Q84" s="47">
        <f t="shared" si="64"/>
        <v>0.63539999999999996</v>
      </c>
      <c r="R84" s="47">
        <f t="shared" si="64"/>
        <v>1.08018E-3</v>
      </c>
      <c r="S84" s="44">
        <f t="shared" si="64"/>
        <v>30.651148438454953</v>
      </c>
      <c r="T84" s="45">
        <f>SQRT(SUMPRODUCT(T77:T81,T77:T81,U77:U81)/SUM(U77:U81))</f>
        <v>0.28362804536152852</v>
      </c>
    </row>
    <row r="85" spans="2:21" ht="15.75" thickBot="1">
      <c r="B85" s="43" t="s">
        <v>68</v>
      </c>
      <c r="C85" s="44">
        <f>STDEV(C77:C81)</f>
        <v>0.17586926962947508</v>
      </c>
      <c r="D85" s="45">
        <f t="shared" ref="D85:S85" si="65">STDEV(D77:D81)</f>
        <v>0.10158740079361162</v>
      </c>
      <c r="E85" s="45"/>
      <c r="F85" s="45"/>
      <c r="G85" s="45"/>
      <c r="H85" s="46">
        <f t="shared" si="65"/>
        <v>78.124899999936005</v>
      </c>
      <c r="J85" s="47">
        <f t="shared" si="65"/>
        <v>4.4376795738313275E-2</v>
      </c>
      <c r="K85" s="47">
        <f t="shared" si="65"/>
        <v>7.5440552755132989E-5</v>
      </c>
      <c r="L85" s="44">
        <f t="shared" si="65"/>
        <v>2.2144504443123703</v>
      </c>
      <c r="M85" s="73"/>
      <c r="P85" s="79">
        <f t="shared" si="65"/>
        <v>0.30393749357392563</v>
      </c>
      <c r="Q85" s="47">
        <f t="shared" si="65"/>
        <v>4.6100976128494252E-2</v>
      </c>
      <c r="R85" s="47">
        <f t="shared" si="65"/>
        <v>7.8371659418440315E-5</v>
      </c>
      <c r="S85" s="44">
        <f t="shared" si="65"/>
        <v>2.2128583990410307</v>
      </c>
      <c r="T85" s="44"/>
    </row>
    <row r="86" spans="2:21" ht="15.75" thickBot="1"/>
    <row r="87" spans="2:21" ht="21">
      <c r="B87" s="95" t="s">
        <v>0</v>
      </c>
      <c r="C87" s="1" t="s">
        <v>2</v>
      </c>
      <c r="D87" s="1" t="s">
        <v>3</v>
      </c>
      <c r="E87" s="93" t="s">
        <v>116</v>
      </c>
      <c r="F87" s="93" t="s">
        <v>115</v>
      </c>
      <c r="G87" s="93" t="s">
        <v>121</v>
      </c>
      <c r="H87" s="1" t="s">
        <v>4</v>
      </c>
      <c r="J87" s="64" t="s">
        <v>51</v>
      </c>
      <c r="K87" s="93" t="s">
        <v>117</v>
      </c>
      <c r="L87" s="1" t="s">
        <v>52</v>
      </c>
      <c r="M87" s="6" t="s">
        <v>118</v>
      </c>
      <c r="N87" s="6" t="s">
        <v>122</v>
      </c>
      <c r="P87" s="66" t="s">
        <v>53</v>
      </c>
      <c r="Q87" s="62" t="s">
        <v>15</v>
      </c>
      <c r="R87" s="93" t="s">
        <v>117</v>
      </c>
      <c r="S87" s="1" t="s">
        <v>16</v>
      </c>
      <c r="T87" s="6" t="s">
        <v>118</v>
      </c>
      <c r="U87" s="6" t="s">
        <v>122</v>
      </c>
    </row>
    <row r="88" spans="2:21" ht="15.75" thickBot="1">
      <c r="B88" s="96"/>
      <c r="C88" s="2" t="s">
        <v>1</v>
      </c>
      <c r="D88" s="2" t="s">
        <v>1</v>
      </c>
      <c r="E88" s="94"/>
      <c r="F88" s="94"/>
      <c r="G88" s="94"/>
      <c r="H88" s="2" t="s">
        <v>5</v>
      </c>
      <c r="J88" s="65" t="s">
        <v>11</v>
      </c>
      <c r="K88" s="94"/>
      <c r="L88" s="2" t="s">
        <v>5</v>
      </c>
      <c r="M88" s="8"/>
      <c r="N88" s="8"/>
      <c r="P88" s="67" t="s">
        <v>14</v>
      </c>
      <c r="Q88" s="63" t="s">
        <v>11</v>
      </c>
      <c r="R88" s="94"/>
      <c r="S88" s="2" t="s">
        <v>5</v>
      </c>
      <c r="T88" s="8"/>
      <c r="U88" s="8"/>
    </row>
    <row r="89" spans="2:21" ht="15.75" thickBot="1">
      <c r="B89" s="65" t="s">
        <v>76</v>
      </c>
      <c r="C89" s="2">
        <v>6.42</v>
      </c>
      <c r="D89" s="2">
        <v>3.4</v>
      </c>
      <c r="E89" s="34">
        <v>21.8066</v>
      </c>
      <c r="F89" s="34">
        <v>0.20235961777852521</v>
      </c>
      <c r="G89" s="31">
        <v>2.3762023231804466</v>
      </c>
      <c r="H89" s="2">
        <v>1378</v>
      </c>
      <c r="J89" s="65">
        <v>0.40500000000000003</v>
      </c>
      <c r="K89" s="61">
        <f t="shared" ref="K89:K93" si="66">J89*0.0017</f>
        <v>6.8849999999999998E-4</v>
      </c>
      <c r="L89" s="31">
        <f>J89*1000/E89</f>
        <v>18.572358827144075</v>
      </c>
      <c r="M89" s="31">
        <f>SQRT((K89*1000/E89)^2+(J89*1000*F89/(E89^2))^2)</f>
        <v>0.17521483427061854</v>
      </c>
      <c r="N89" s="31">
        <f>M89^4/((J89*1000*F89/(E89^2))^4/G89)</f>
        <v>2.5383708349713885</v>
      </c>
      <c r="P89" s="76">
        <v>1.536</v>
      </c>
      <c r="Q89" s="65">
        <v>0.86399999999999999</v>
      </c>
      <c r="R89" s="61">
        <f t="shared" ref="R89:R93" si="67">Q89*0.0017</f>
        <v>1.4687999999999999E-3</v>
      </c>
      <c r="S89" s="31">
        <f>Q89*1000/E89</f>
        <v>39.621032164574032</v>
      </c>
      <c r="T89" s="31">
        <f>SQRT((R89/E89)^2+(Q89*1000*F89/(E89^2))^2)</f>
        <v>0.36767295494722135</v>
      </c>
      <c r="U89" s="31">
        <f>T89^4/((Q89*1000*F89/(E89^2))^4/G89)</f>
        <v>2.3762024826726562</v>
      </c>
    </row>
    <row r="90" spans="2:21" ht="15.75" thickBot="1">
      <c r="B90" s="65" t="s">
        <v>77</v>
      </c>
      <c r="C90" s="2">
        <v>6.47</v>
      </c>
      <c r="D90" s="2">
        <v>3.44</v>
      </c>
      <c r="E90" s="34">
        <v>22.223777777777777</v>
      </c>
      <c r="F90" s="34">
        <v>0.21031361583645672</v>
      </c>
      <c r="G90" s="31">
        <v>2.8168539061892917</v>
      </c>
      <c r="H90" s="2">
        <v>1383</v>
      </c>
      <c r="J90" s="65">
        <v>0.39700000000000002</v>
      </c>
      <c r="K90" s="61">
        <f t="shared" si="66"/>
        <v>6.7489999999999998E-4</v>
      </c>
      <c r="L90" s="31">
        <f>J90*1000/E90</f>
        <v>17.863749537532374</v>
      </c>
      <c r="M90" s="31">
        <f t="shared" ref="M90:M93" si="68">SQRT((K90*1000/E90)^2+(J90*1000*F90/(E90^2))^2)</f>
        <v>0.17175871260833278</v>
      </c>
      <c r="N90" s="31">
        <f t="shared" ref="N90:N93" si="69">M90^4/((J90*1000*F90/(E90^2))^4/G90)</f>
        <v>3.0015869395459998</v>
      </c>
      <c r="P90" s="77">
        <v>1.5209999999999999</v>
      </c>
      <c r="Q90" s="65">
        <v>0.86399999999999999</v>
      </c>
      <c r="R90" s="61">
        <f t="shared" si="67"/>
        <v>1.4687999999999999E-3</v>
      </c>
      <c r="S90" s="31">
        <f>Q90*1000/E90</f>
        <v>38.877278590498669</v>
      </c>
      <c r="T90" s="31">
        <f>SQRT((R90/E90)^2+(Q90*1000*F90/(E90^2))^2)</f>
        <v>0.36791319855400112</v>
      </c>
      <c r="U90" s="31">
        <f t="shared" ref="U90:U93" si="70">T90^4/((Q90*1000*F90/(E90^2))^4/G90)</f>
        <v>2.8168540879889901</v>
      </c>
    </row>
    <row r="91" spans="2:21" ht="15.75" thickBot="1">
      <c r="B91" s="65" t="s">
        <v>78</v>
      </c>
      <c r="C91" s="2">
        <v>6.26</v>
      </c>
      <c r="D91" s="2">
        <v>3.39</v>
      </c>
      <c r="E91" s="34">
        <v>21.242266666666666</v>
      </c>
      <c r="F91" s="34">
        <v>0.1485093512456627</v>
      </c>
      <c r="G91" s="31">
        <v>3.9988806959437175</v>
      </c>
      <c r="H91" s="2">
        <v>1362</v>
      </c>
      <c r="J91" s="65">
        <v>0.39200000000000002</v>
      </c>
      <c r="K91" s="61">
        <f t="shared" si="66"/>
        <v>6.6639999999999994E-4</v>
      </c>
      <c r="L91" s="31">
        <f t="shared" ref="L91:L93" si="71">J91*1000/E91</f>
        <v>18.453774550110786</v>
      </c>
      <c r="M91" s="31">
        <f t="shared" si="68"/>
        <v>0.13277378784832414</v>
      </c>
      <c r="N91" s="31">
        <f t="shared" si="69"/>
        <v>4.4857514751807832</v>
      </c>
      <c r="P91" s="77">
        <v>1.585</v>
      </c>
      <c r="Q91" s="65">
        <v>0.83599999999999997</v>
      </c>
      <c r="R91" s="61">
        <f t="shared" si="67"/>
        <v>1.4211999999999999E-3</v>
      </c>
      <c r="S91" s="31">
        <f>Q91*1000/E91</f>
        <v>39.355498785440354</v>
      </c>
      <c r="T91" s="31">
        <f>SQRT((R91/E91)^2+(Q91*1000*F91/(E91^2))^2)</f>
        <v>0.27514294293921404</v>
      </c>
      <c r="U91" s="31">
        <f t="shared" si="70"/>
        <v>3.9988811688340209</v>
      </c>
    </row>
    <row r="92" spans="2:21" ht="15.75" thickBot="1">
      <c r="B92" s="65" t="s">
        <v>79</v>
      </c>
      <c r="C92" s="2">
        <v>6.28</v>
      </c>
      <c r="D92" s="2">
        <v>3.43</v>
      </c>
      <c r="E92" s="34">
        <v>21.540399999999998</v>
      </c>
      <c r="F92" s="34">
        <v>0.19559373924882217</v>
      </c>
      <c r="G92" s="31">
        <v>3.1955443936949735</v>
      </c>
      <c r="H92" s="2">
        <v>1412</v>
      </c>
      <c r="J92" s="65">
        <v>0.39700000000000002</v>
      </c>
      <c r="K92" s="61">
        <f t="shared" si="66"/>
        <v>6.7489999999999998E-4</v>
      </c>
      <c r="L92" s="31">
        <f t="shared" si="71"/>
        <v>18.430484113572636</v>
      </c>
      <c r="M92" s="31">
        <f t="shared" si="68"/>
        <v>0.17026238771931745</v>
      </c>
      <c r="N92" s="31">
        <f t="shared" si="69"/>
        <v>3.4234817669976279</v>
      </c>
      <c r="P92" s="77">
        <v>1.5149999999999999</v>
      </c>
      <c r="Q92" s="65">
        <v>0.85499999999999998</v>
      </c>
      <c r="R92" s="61">
        <f t="shared" si="67"/>
        <v>1.4534999999999999E-3</v>
      </c>
      <c r="S92" s="31">
        <f>Q92*1000/E92</f>
        <v>39.692856214369279</v>
      </c>
      <c r="T92" s="31">
        <f>SQRT((R92/E92)^2+(Q92*1000*F92/(E92^2))^2)</f>
        <v>0.3604238688462173</v>
      </c>
      <c r="U92" s="31">
        <f t="shared" si="70"/>
        <v>3.1955446177064823</v>
      </c>
    </row>
    <row r="93" spans="2:21" ht="15.75" thickBot="1">
      <c r="B93" s="65" t="s">
        <v>80</v>
      </c>
      <c r="C93" s="2">
        <v>6.25</v>
      </c>
      <c r="D93" s="2">
        <v>3.42</v>
      </c>
      <c r="E93" s="34">
        <v>21.354166666666664</v>
      </c>
      <c r="F93" s="34">
        <v>0.25708952360632537</v>
      </c>
      <c r="G93" s="31">
        <v>3.9997445190511329</v>
      </c>
      <c r="H93" s="2">
        <v>1351</v>
      </c>
      <c r="J93" s="65">
        <v>0.39100000000000001</v>
      </c>
      <c r="K93" s="61">
        <f t="shared" si="66"/>
        <v>6.6469999999999995E-4</v>
      </c>
      <c r="L93" s="31">
        <f t="shared" si="71"/>
        <v>18.310243902439026</v>
      </c>
      <c r="M93" s="31">
        <f t="shared" si="68"/>
        <v>0.22262959272162008</v>
      </c>
      <c r="N93" s="31">
        <f t="shared" si="69"/>
        <v>4.1608331004416179</v>
      </c>
      <c r="P93" s="77">
        <v>1.569</v>
      </c>
      <c r="Q93" s="65">
        <v>0.83799999999999997</v>
      </c>
      <c r="R93" s="61">
        <f t="shared" si="67"/>
        <v>1.4245999999999998E-3</v>
      </c>
      <c r="S93" s="31">
        <f>Q93*1000/E93</f>
        <v>39.242926829268299</v>
      </c>
      <c r="T93" s="31">
        <f>SQRT((R93/E93)^2+(Q93*1000*F93/(E93^2))^2)</f>
        <v>0.47245793392550028</v>
      </c>
      <c r="U93" s="31">
        <f t="shared" si="70"/>
        <v>3.9997446785496291</v>
      </c>
    </row>
    <row r="94" spans="2:21" ht="15.75" thickBot="1">
      <c r="B94" s="10" t="s">
        <v>26</v>
      </c>
      <c r="C94" s="65">
        <f t="shared" ref="C94:D94" si="72">MAX(C89:C93)</f>
        <v>6.47</v>
      </c>
      <c r="D94" s="65">
        <f t="shared" si="72"/>
        <v>3.44</v>
      </c>
      <c r="E94" s="34"/>
      <c r="F94" s="34"/>
      <c r="G94" s="34"/>
      <c r="H94" s="65">
        <f t="shared" ref="H94:S94" si="73">MAX(H89:H93)</f>
        <v>1412</v>
      </c>
      <c r="J94" s="65">
        <f t="shared" si="73"/>
        <v>0.40500000000000003</v>
      </c>
      <c r="K94" s="65">
        <f t="shared" si="73"/>
        <v>6.8849999999999998E-4</v>
      </c>
      <c r="L94" s="31">
        <f t="shared" si="73"/>
        <v>18.572358827144075</v>
      </c>
      <c r="M94" s="65"/>
      <c r="P94" s="77">
        <f t="shared" si="73"/>
        <v>1.585</v>
      </c>
      <c r="Q94" s="65">
        <f t="shared" si="73"/>
        <v>0.86399999999999999</v>
      </c>
      <c r="R94" s="65">
        <f t="shared" si="73"/>
        <v>1.4687999999999999E-3</v>
      </c>
      <c r="S94" s="31">
        <f t="shared" si="73"/>
        <v>39.692856214369279</v>
      </c>
      <c r="T94" s="65"/>
    </row>
    <row r="95" spans="2:21" ht="15.75" thickBot="1">
      <c r="B95" s="10" t="s">
        <v>27</v>
      </c>
      <c r="C95" s="65">
        <f t="shared" ref="C95:S95" si="74">MIN(C89:C93)</f>
        <v>6.25</v>
      </c>
      <c r="D95" s="65">
        <f t="shared" si="74"/>
        <v>3.39</v>
      </c>
      <c r="E95" s="34"/>
      <c r="F95" s="34"/>
      <c r="G95" s="34"/>
      <c r="H95" s="65">
        <f t="shared" si="74"/>
        <v>1351</v>
      </c>
      <c r="J95" s="65">
        <f t="shared" si="74"/>
        <v>0.39100000000000001</v>
      </c>
      <c r="K95" s="65">
        <f t="shared" si="74"/>
        <v>6.6469999999999995E-4</v>
      </c>
      <c r="L95" s="31">
        <f t="shared" si="74"/>
        <v>17.863749537532374</v>
      </c>
      <c r="M95" s="65" t="s">
        <v>132</v>
      </c>
      <c r="P95" s="77">
        <f t="shared" si="74"/>
        <v>1.5149999999999999</v>
      </c>
      <c r="Q95" s="65">
        <f t="shared" si="74"/>
        <v>0.83599999999999997</v>
      </c>
      <c r="R95" s="65">
        <f t="shared" si="74"/>
        <v>1.4211999999999999E-3</v>
      </c>
      <c r="S95" s="31">
        <f t="shared" si="74"/>
        <v>38.877278590498669</v>
      </c>
      <c r="T95" s="65" t="s">
        <v>132</v>
      </c>
    </row>
    <row r="96" spans="2:21" ht="15.75" thickBot="1">
      <c r="B96" s="42" t="s">
        <v>67</v>
      </c>
      <c r="C96" s="44">
        <f>AVERAGE(C89:C93)</f>
        <v>6.3360000000000003</v>
      </c>
      <c r="D96" s="45">
        <f t="shared" ref="D96:S96" si="75">AVERAGE(D89:D93)</f>
        <v>3.4159999999999995</v>
      </c>
      <c r="E96" s="45"/>
      <c r="F96" s="45"/>
      <c r="G96" s="45"/>
      <c r="H96" s="46">
        <f t="shared" si="75"/>
        <v>1377.2</v>
      </c>
      <c r="J96" s="47">
        <f t="shared" si="75"/>
        <v>0.39639999999999997</v>
      </c>
      <c r="K96" s="47">
        <f t="shared" si="75"/>
        <v>6.7387999999999997E-4</v>
      </c>
      <c r="L96" s="45">
        <f t="shared" si="75"/>
        <v>18.326122186159779</v>
      </c>
      <c r="M96" s="45">
        <f>SQRT(SUMPRODUCT(M89:M93,M89:M93,N89:N93)/SUM(N89:N93))</f>
        <v>0.17689159765820689</v>
      </c>
      <c r="P96" s="78">
        <f t="shared" si="75"/>
        <v>1.5451999999999999</v>
      </c>
      <c r="Q96" s="47">
        <f t="shared" si="75"/>
        <v>0.85139999999999993</v>
      </c>
      <c r="R96" s="47">
        <f t="shared" si="75"/>
        <v>1.4473799999999998E-3</v>
      </c>
      <c r="S96" s="44">
        <f t="shared" si="75"/>
        <v>39.357918516830125</v>
      </c>
      <c r="T96" s="45">
        <f>SQRT(SUMPRODUCT(T89:T93,T89:T93,U89:U93)/SUM(U89:U93))</f>
        <v>0.37570852510186808</v>
      </c>
    </row>
    <row r="97" spans="2:21" ht="15.75" thickBot="1">
      <c r="B97" s="43" t="s">
        <v>68</v>
      </c>
      <c r="C97" s="44">
        <f>STDEV(C89:C93)</f>
        <v>0.10163660757815648</v>
      </c>
      <c r="D97" s="45">
        <f t="shared" ref="D97:S97" si="76">STDEV(D89:D93)</f>
        <v>2.0736441353327709E-2</v>
      </c>
      <c r="E97" s="45"/>
      <c r="F97" s="45"/>
      <c r="G97" s="45"/>
      <c r="H97" s="46">
        <f t="shared" si="76"/>
        <v>23.252956801236831</v>
      </c>
      <c r="J97" s="47">
        <f t="shared" si="76"/>
        <v>5.5497747702046487E-3</v>
      </c>
      <c r="K97" s="47">
        <f t="shared" si="76"/>
        <v>9.4346171093479124E-6</v>
      </c>
      <c r="L97" s="44">
        <f t="shared" si="76"/>
        <v>0.2747087582202401</v>
      </c>
      <c r="M97" s="73"/>
      <c r="P97" s="79">
        <f t="shared" si="76"/>
        <v>3.0548322376196067E-2</v>
      </c>
      <c r="Q97" s="47">
        <f t="shared" si="76"/>
        <v>1.3667479650615922E-2</v>
      </c>
      <c r="R97" s="47">
        <f t="shared" si="76"/>
        <v>2.3234715406047094E-5</v>
      </c>
      <c r="S97" s="44">
        <f t="shared" si="76"/>
        <v>0.32621148621538398</v>
      </c>
      <c r="T97" s="44"/>
    </row>
    <row r="98" spans="2:21" ht="15.75" thickBot="1"/>
    <row r="99" spans="2:21" ht="21">
      <c r="B99" s="95" t="s">
        <v>0</v>
      </c>
      <c r="C99" s="1" t="s">
        <v>2</v>
      </c>
      <c r="D99" s="1" t="s">
        <v>3</v>
      </c>
      <c r="E99" s="93" t="s">
        <v>116</v>
      </c>
      <c r="F99" s="93" t="s">
        <v>115</v>
      </c>
      <c r="G99" s="93" t="s">
        <v>121</v>
      </c>
      <c r="H99" s="1" t="s">
        <v>4</v>
      </c>
      <c r="J99" s="64" t="s">
        <v>51</v>
      </c>
      <c r="K99" s="93" t="s">
        <v>117</v>
      </c>
      <c r="L99" s="1" t="s">
        <v>52</v>
      </c>
      <c r="M99" s="6" t="s">
        <v>118</v>
      </c>
      <c r="N99" s="6" t="s">
        <v>122</v>
      </c>
      <c r="P99" s="66" t="s">
        <v>53</v>
      </c>
      <c r="Q99" s="62" t="s">
        <v>15</v>
      </c>
      <c r="R99" s="93" t="s">
        <v>117</v>
      </c>
      <c r="S99" s="1" t="s">
        <v>16</v>
      </c>
      <c r="T99" s="6" t="s">
        <v>118</v>
      </c>
      <c r="U99" s="6" t="s">
        <v>122</v>
      </c>
    </row>
    <row r="100" spans="2:21" ht="15.75" thickBot="1">
      <c r="B100" s="96"/>
      <c r="C100" s="2" t="s">
        <v>1</v>
      </c>
      <c r="D100" s="2" t="s">
        <v>1</v>
      </c>
      <c r="E100" s="94"/>
      <c r="F100" s="94"/>
      <c r="G100" s="94"/>
      <c r="H100" s="2" t="s">
        <v>5</v>
      </c>
      <c r="J100" s="65" t="s">
        <v>11</v>
      </c>
      <c r="K100" s="94"/>
      <c r="L100" s="2" t="s">
        <v>5</v>
      </c>
      <c r="M100" s="8"/>
      <c r="N100" s="8"/>
      <c r="P100" s="67" t="s">
        <v>14</v>
      </c>
      <c r="Q100" s="63" t="s">
        <v>11</v>
      </c>
      <c r="R100" s="94"/>
      <c r="S100" s="2" t="s">
        <v>5</v>
      </c>
      <c r="T100" s="8"/>
      <c r="U100" s="8"/>
    </row>
    <row r="101" spans="2:21" ht="15.75" thickBot="1">
      <c r="B101" s="65" t="s">
        <v>81</v>
      </c>
      <c r="C101" s="2">
        <v>6.04</v>
      </c>
      <c r="D101" s="2">
        <v>3.28</v>
      </c>
      <c r="E101" s="34">
        <v>19.791066666666669</v>
      </c>
      <c r="F101" s="34">
        <v>5.9906820393254519E-2</v>
      </c>
      <c r="G101" s="31">
        <v>2.5582919670521242</v>
      </c>
      <c r="H101" s="2">
        <v>1459</v>
      </c>
      <c r="J101" s="65">
        <v>0.36399999999999999</v>
      </c>
      <c r="K101" s="61">
        <f t="shared" ref="K101:K105" si="77">J101*0.0017</f>
        <v>6.1879999999999997E-4</v>
      </c>
      <c r="L101" s="31">
        <f>J101*1000/E101</f>
        <v>18.392136519507115</v>
      </c>
      <c r="M101" s="31">
        <f>SQRT((K101*1000/E101)^2+(J101*1000*F101/(E101^2))^2)</f>
        <v>6.3851456502346401E-2</v>
      </c>
      <c r="N101" s="31">
        <f>M101^4/((J101*1000*F101/(E101^2))^4/G101)</f>
        <v>4.4266617823575025</v>
      </c>
      <c r="P101" s="76">
        <v>1.448</v>
      </c>
      <c r="Q101" s="65">
        <v>0.80800000000000005</v>
      </c>
      <c r="R101" s="61">
        <f t="shared" ref="R101:R105" si="78">Q101*0.0017</f>
        <v>1.3736E-3</v>
      </c>
      <c r="S101" s="31">
        <f>Q101*1000/E101</f>
        <v>40.826500845499311</v>
      </c>
      <c r="T101" s="31">
        <f>SQRT((R101/E101)^2+(Q101*1000*F101/(E101^2))^2)</f>
        <v>0.12358031430795378</v>
      </c>
      <c r="U101" s="31">
        <f>T101^4/((Q101*1000*F101/(E101^2))^4/G101)</f>
        <v>2.5582935809047691</v>
      </c>
    </row>
    <row r="102" spans="2:21" ht="15.75" thickBot="1">
      <c r="B102" s="65" t="s">
        <v>82</v>
      </c>
      <c r="C102" s="2">
        <v>6.03</v>
      </c>
      <c r="D102" s="2">
        <v>3.26</v>
      </c>
      <c r="E102" s="34">
        <v>19.648555555555557</v>
      </c>
      <c r="F102" s="34">
        <v>0.19935364715951984</v>
      </c>
      <c r="G102" s="31">
        <v>2.020864185497294</v>
      </c>
      <c r="H102" s="2">
        <v>1432</v>
      </c>
      <c r="J102" s="65">
        <v>0.36899999999999999</v>
      </c>
      <c r="K102" s="61">
        <f t="shared" si="77"/>
        <v>6.2729999999999991E-4</v>
      </c>
      <c r="L102" s="31">
        <f>J102*1000/E102</f>
        <v>18.780006446614678</v>
      </c>
      <c r="M102" s="31">
        <f t="shared" ref="M102:M105" si="79">SQRT((K102*1000/E102)^2+(J102*1000*F102/(E102^2))^2)</f>
        <v>0.19319752974787976</v>
      </c>
      <c r="N102" s="31">
        <f t="shared" ref="N102:N105" si="80">M102^4/((J102*1000*F102/(E102^2))^4/G102)</f>
        <v>2.1359261391933808</v>
      </c>
      <c r="P102" s="77">
        <v>1.5289999999999999</v>
      </c>
      <c r="Q102" s="65">
        <v>0.78500000000000003</v>
      </c>
      <c r="R102" s="61">
        <f t="shared" si="78"/>
        <v>1.3345E-3</v>
      </c>
      <c r="S102" s="31">
        <f>Q102*1000/E102</f>
        <v>39.952046234668082</v>
      </c>
      <c r="T102" s="31">
        <f>SQRT((R102/E102)^2+(Q102*1000*F102/(E102^2))^2)</f>
        <v>0.40535225185626622</v>
      </c>
      <c r="U102" s="31">
        <f t="shared" ref="U102:U105" si="81">T102^4/((Q102*1000*F102/(E102^2))^4/G102)</f>
        <v>2.0208642989664591</v>
      </c>
    </row>
    <row r="103" spans="2:21" ht="15.75" thickBot="1">
      <c r="B103" s="65" t="s">
        <v>83</v>
      </c>
      <c r="C103" s="2">
        <v>6.04</v>
      </c>
      <c r="D103" s="2">
        <v>3.45</v>
      </c>
      <c r="E103" s="34">
        <v>20.826500000000003</v>
      </c>
      <c r="F103" s="34">
        <v>0.18693257300923208</v>
      </c>
      <c r="G103" s="31">
        <v>2.0732001849405197</v>
      </c>
      <c r="H103" s="2">
        <v>1362</v>
      </c>
      <c r="J103" s="65">
        <v>0.39100000000000001</v>
      </c>
      <c r="K103" s="61">
        <f t="shared" si="77"/>
        <v>6.6469999999999995E-4</v>
      </c>
      <c r="L103" s="31">
        <f t="shared" ref="L103:L105" si="82">J103*1000/E103</f>
        <v>18.774157923799002</v>
      </c>
      <c r="M103" s="31">
        <f t="shared" si="79"/>
        <v>0.17150717409015531</v>
      </c>
      <c r="N103" s="31">
        <f t="shared" si="80"/>
        <v>2.2246093799764579</v>
      </c>
      <c r="P103" s="77">
        <v>1.581</v>
      </c>
      <c r="Q103" s="65">
        <v>0.83</v>
      </c>
      <c r="R103" s="61">
        <f t="shared" si="78"/>
        <v>1.4109999999999999E-3</v>
      </c>
      <c r="S103" s="31">
        <f>Q103*1000/E103</f>
        <v>39.853071807552872</v>
      </c>
      <c r="T103" s="31">
        <f>SQRT((R103/E103)^2+(Q103*1000*F103/(E103^2))^2)</f>
        <v>0.35770952339228007</v>
      </c>
      <c r="U103" s="31">
        <f t="shared" si="81"/>
        <v>2.0732003336818625</v>
      </c>
    </row>
    <row r="104" spans="2:21" ht="15.75" thickBot="1">
      <c r="B104" s="65" t="s">
        <v>84</v>
      </c>
      <c r="C104" s="2">
        <v>6.09</v>
      </c>
      <c r="D104" s="2">
        <v>3.39</v>
      </c>
      <c r="E104" s="34">
        <v>20.645100000000003</v>
      </c>
      <c r="F104" s="34">
        <v>0.15121721132199215</v>
      </c>
      <c r="G104" s="31">
        <v>2.5426098383581279</v>
      </c>
      <c r="H104" s="2">
        <v>1373</v>
      </c>
      <c r="J104" s="65">
        <v>0.39900000000000002</v>
      </c>
      <c r="K104" s="61">
        <f t="shared" si="77"/>
        <v>6.7829999999999995E-4</v>
      </c>
      <c r="L104" s="31">
        <f t="shared" si="82"/>
        <v>19.326619875902754</v>
      </c>
      <c r="M104" s="31">
        <f t="shared" si="79"/>
        <v>0.1453226169059777</v>
      </c>
      <c r="N104" s="31">
        <f t="shared" si="80"/>
        <v>2.8239175175801652</v>
      </c>
      <c r="P104" s="77">
        <v>1.613</v>
      </c>
      <c r="Q104" s="65">
        <v>0.83399999999999996</v>
      </c>
      <c r="R104" s="61">
        <f t="shared" si="78"/>
        <v>1.4177999999999999E-3</v>
      </c>
      <c r="S104" s="31">
        <f>Q104*1000/E104</f>
        <v>40.396994928578685</v>
      </c>
      <c r="T104" s="31">
        <f>SQRT((R104/E104)^2+(Q104*1000*F104/(E104^2))^2)</f>
        <v>0.2958920559076999</v>
      </c>
      <c r="U104" s="31">
        <f t="shared" si="81"/>
        <v>2.5426101122878166</v>
      </c>
    </row>
    <row r="105" spans="2:21" ht="15.75" thickBot="1">
      <c r="B105" s="65" t="s">
        <v>85</v>
      </c>
      <c r="C105" s="2">
        <v>6.08</v>
      </c>
      <c r="D105" s="2">
        <v>3.33</v>
      </c>
      <c r="E105" s="34">
        <v>20.226133333333337</v>
      </c>
      <c r="F105" s="34">
        <v>7.8158540207756075E-2</v>
      </c>
      <c r="G105" s="31">
        <v>2.3244251228666037</v>
      </c>
      <c r="H105" s="2">
        <v>1358</v>
      </c>
      <c r="J105" s="65">
        <v>0.38500000000000001</v>
      </c>
      <c r="K105" s="61">
        <f t="shared" si="77"/>
        <v>6.5450000000000003E-4</v>
      </c>
      <c r="L105" s="31">
        <f t="shared" si="82"/>
        <v>19.034780086488762</v>
      </c>
      <c r="M105" s="31">
        <f t="shared" si="79"/>
        <v>8.0358148733680121E-2</v>
      </c>
      <c r="N105" s="31">
        <f t="shared" si="80"/>
        <v>3.3112311905866303</v>
      </c>
      <c r="P105" s="77">
        <v>1.599</v>
      </c>
      <c r="Q105" s="65">
        <v>0.81100000000000005</v>
      </c>
      <c r="R105" s="61">
        <f t="shared" si="78"/>
        <v>1.3787000000000001E-3</v>
      </c>
      <c r="S105" s="31">
        <f>Q105*1000/E105</f>
        <v>40.096640649720484</v>
      </c>
      <c r="T105" s="31">
        <f>SQRT((R105/E105)^2+(Q105*1000*F105/(E105^2))^2)</f>
        <v>0.15494287276942492</v>
      </c>
      <c r="U105" s="31">
        <f t="shared" si="81"/>
        <v>2.324426022605083</v>
      </c>
    </row>
    <row r="106" spans="2:21" ht="15.75" thickBot="1">
      <c r="B106" s="10" t="s">
        <v>26</v>
      </c>
      <c r="C106" s="65">
        <f t="shared" ref="C106:D106" si="83">MAX(C101:C105)</f>
        <v>6.09</v>
      </c>
      <c r="D106" s="65">
        <f t="shared" si="83"/>
        <v>3.45</v>
      </c>
      <c r="E106" s="34"/>
      <c r="F106" s="34"/>
      <c r="G106" s="34"/>
      <c r="H106" s="65">
        <f t="shared" ref="H106:S106" si="84">MAX(H101:H105)</f>
        <v>1459</v>
      </c>
      <c r="J106" s="65">
        <f t="shared" si="84"/>
        <v>0.39900000000000002</v>
      </c>
      <c r="K106" s="65">
        <f t="shared" si="84"/>
        <v>6.7829999999999995E-4</v>
      </c>
      <c r="L106" s="31">
        <f t="shared" si="84"/>
        <v>19.326619875902754</v>
      </c>
      <c r="M106" s="65"/>
      <c r="P106" s="77">
        <f t="shared" si="84"/>
        <v>1.613</v>
      </c>
      <c r="Q106" s="65">
        <f t="shared" si="84"/>
        <v>0.83399999999999996</v>
      </c>
      <c r="R106" s="65">
        <f t="shared" si="84"/>
        <v>1.4177999999999999E-3</v>
      </c>
      <c r="S106" s="31">
        <f t="shared" si="84"/>
        <v>40.826500845499311</v>
      </c>
      <c r="T106" s="65"/>
    </row>
    <row r="107" spans="2:21" ht="15.75" thickBot="1">
      <c r="B107" s="10" t="s">
        <v>27</v>
      </c>
      <c r="C107" s="65">
        <f t="shared" ref="C107:S107" si="85">MIN(C101:C105)</f>
        <v>6.03</v>
      </c>
      <c r="D107" s="65">
        <f t="shared" si="85"/>
        <v>3.26</v>
      </c>
      <c r="E107" s="34"/>
      <c r="F107" s="34"/>
      <c r="G107" s="34"/>
      <c r="H107" s="65">
        <f t="shared" si="85"/>
        <v>1358</v>
      </c>
      <c r="J107" s="65">
        <f t="shared" si="85"/>
        <v>0.36399999999999999</v>
      </c>
      <c r="K107" s="65">
        <f t="shared" si="85"/>
        <v>6.1879999999999997E-4</v>
      </c>
      <c r="L107" s="31">
        <f t="shared" si="85"/>
        <v>18.392136519507115</v>
      </c>
      <c r="M107" s="65" t="s">
        <v>132</v>
      </c>
      <c r="P107" s="77">
        <f t="shared" si="85"/>
        <v>1.448</v>
      </c>
      <c r="Q107" s="65">
        <f t="shared" si="85"/>
        <v>0.78500000000000003</v>
      </c>
      <c r="R107" s="65">
        <f t="shared" si="85"/>
        <v>1.3345E-3</v>
      </c>
      <c r="S107" s="31">
        <f t="shared" si="85"/>
        <v>39.853071807552872</v>
      </c>
      <c r="T107" s="65" t="s">
        <v>132</v>
      </c>
    </row>
    <row r="108" spans="2:21" ht="15.75" thickBot="1">
      <c r="B108" s="42" t="s">
        <v>67</v>
      </c>
      <c r="C108" s="44">
        <f>AVERAGE(C101:C105)</f>
        <v>6.056</v>
      </c>
      <c r="D108" s="45">
        <f t="shared" ref="D108:S108" si="86">AVERAGE(D101:D105)</f>
        <v>3.3420000000000001</v>
      </c>
      <c r="E108" s="45"/>
      <c r="F108" s="45"/>
      <c r="G108" s="45"/>
      <c r="H108" s="46">
        <f t="shared" si="86"/>
        <v>1396.8</v>
      </c>
      <c r="J108" s="47">
        <f t="shared" si="86"/>
        <v>0.38160000000000005</v>
      </c>
      <c r="K108" s="47">
        <f t="shared" si="86"/>
        <v>6.4871999999999998E-4</v>
      </c>
      <c r="L108" s="45">
        <f t="shared" si="86"/>
        <v>18.861540170462465</v>
      </c>
      <c r="M108" s="45">
        <f>SQRT(SUMPRODUCT(M101:M105,M101:M105,N101:N105)/SUM(N101:N105))</f>
        <v>0.12793179757697853</v>
      </c>
      <c r="P108" s="78">
        <f t="shared" si="86"/>
        <v>1.5539999999999998</v>
      </c>
      <c r="Q108" s="47">
        <f t="shared" si="86"/>
        <v>0.8136000000000001</v>
      </c>
      <c r="R108" s="47">
        <f t="shared" si="86"/>
        <v>1.3831199999999998E-3</v>
      </c>
      <c r="S108" s="44">
        <f t="shared" si="86"/>
        <v>40.225050893203885</v>
      </c>
      <c r="T108" s="45">
        <f>SQRT(SUMPRODUCT(T101:T105,T101:T105,U101:U105)/SUM(U101:U105))</f>
        <v>0.28180661091245152</v>
      </c>
    </row>
    <row r="109" spans="2:21" ht="15.75" thickBot="1">
      <c r="B109" s="43" t="s">
        <v>68</v>
      </c>
      <c r="C109" s="44">
        <f>STDEV(C101:C105)</f>
        <v>2.7018512172212492E-2</v>
      </c>
      <c r="D109" s="45">
        <f t="shared" ref="D109:S109" si="87">STDEV(D101:D105)</f>
        <v>7.8549347546616327E-2</v>
      </c>
      <c r="E109" s="45"/>
      <c r="F109" s="45"/>
      <c r="G109" s="45"/>
      <c r="H109" s="46">
        <f t="shared" si="87"/>
        <v>45.800655017152174</v>
      </c>
      <c r="J109" s="47">
        <f t="shared" si="87"/>
        <v>1.4758048651498625E-2</v>
      </c>
      <c r="K109" s="47">
        <f t="shared" si="87"/>
        <v>2.5088682707547651E-5</v>
      </c>
      <c r="L109" s="44">
        <f t="shared" si="87"/>
        <v>0.34674716783406279</v>
      </c>
      <c r="M109" s="73"/>
      <c r="P109" s="79">
        <f t="shared" si="87"/>
        <v>6.7260686883204038E-2</v>
      </c>
      <c r="Q109" s="47">
        <f t="shared" si="87"/>
        <v>1.9629060089571243E-2</v>
      </c>
      <c r="R109" s="47">
        <f t="shared" si="87"/>
        <v>3.3369402152271138E-5</v>
      </c>
      <c r="S109" s="44">
        <f t="shared" si="87"/>
        <v>0.39392130267082859</v>
      </c>
      <c r="T109" s="44"/>
    </row>
    <row r="110" spans="2:21" ht="15.75" thickBot="1"/>
    <row r="111" spans="2:21" ht="21">
      <c r="B111" s="95" t="s">
        <v>0</v>
      </c>
      <c r="C111" s="1" t="s">
        <v>2</v>
      </c>
      <c r="D111" s="1" t="s">
        <v>3</v>
      </c>
      <c r="E111" s="93" t="s">
        <v>116</v>
      </c>
      <c r="F111" s="93" t="s">
        <v>115</v>
      </c>
      <c r="G111" s="93" t="s">
        <v>121</v>
      </c>
      <c r="H111" s="1" t="s">
        <v>4</v>
      </c>
      <c r="J111" s="64" t="s">
        <v>51</v>
      </c>
      <c r="K111" s="93" t="s">
        <v>117</v>
      </c>
      <c r="L111" s="1" t="s">
        <v>52</v>
      </c>
      <c r="M111" s="6" t="s">
        <v>118</v>
      </c>
      <c r="N111" s="6" t="s">
        <v>122</v>
      </c>
      <c r="P111" s="66" t="s">
        <v>53</v>
      </c>
      <c r="Q111" s="62" t="s">
        <v>15</v>
      </c>
      <c r="R111" s="93" t="s">
        <v>117</v>
      </c>
      <c r="S111" s="1" t="s">
        <v>16</v>
      </c>
      <c r="T111" s="6" t="s">
        <v>118</v>
      </c>
      <c r="U111" s="6" t="s">
        <v>122</v>
      </c>
    </row>
    <row r="112" spans="2:21" ht="15.75" thickBot="1">
      <c r="B112" s="96"/>
      <c r="C112" s="2" t="s">
        <v>1</v>
      </c>
      <c r="D112" s="2" t="s">
        <v>1</v>
      </c>
      <c r="E112" s="94"/>
      <c r="F112" s="94"/>
      <c r="G112" s="94"/>
      <c r="H112" s="2" t="s">
        <v>5</v>
      </c>
      <c r="J112" s="65" t="s">
        <v>11</v>
      </c>
      <c r="K112" s="94"/>
      <c r="L112" s="2" t="s">
        <v>5</v>
      </c>
      <c r="M112" s="8"/>
      <c r="N112" s="8"/>
      <c r="P112" s="67" t="s">
        <v>14</v>
      </c>
      <c r="Q112" s="63" t="s">
        <v>11</v>
      </c>
      <c r="R112" s="94"/>
      <c r="S112" s="2" t="s">
        <v>5</v>
      </c>
      <c r="T112" s="8"/>
      <c r="U112" s="8"/>
    </row>
    <row r="113" spans="2:21" ht="15.75" thickBot="1">
      <c r="B113" s="65" t="s">
        <v>86</v>
      </c>
      <c r="C113" s="2">
        <v>6.13</v>
      </c>
      <c r="D113" s="2">
        <v>3.35</v>
      </c>
      <c r="E113" s="34">
        <v>20.544755555555561</v>
      </c>
      <c r="F113" s="34">
        <v>0.18699845579345226</v>
      </c>
      <c r="G113" s="31">
        <v>3.2687475656119478</v>
      </c>
      <c r="H113" s="2">
        <v>1428</v>
      </c>
      <c r="J113" s="65">
        <v>0.39100000000000001</v>
      </c>
      <c r="K113" s="61">
        <f t="shared" ref="K113:K117" si="88">J113*0.0017</f>
        <v>6.6469999999999995E-4</v>
      </c>
      <c r="L113" s="31">
        <f>J113*1000/E113</f>
        <v>19.03162093813614</v>
      </c>
      <c r="M113" s="31">
        <f>SQRT((K113*1000/E113)^2+(J113*1000*F113/(E113^2))^2)</f>
        <v>0.17622138683453609</v>
      </c>
      <c r="N113" s="31">
        <f>M113^4/((J113*1000*F113/(E113^2))^4/G113)</f>
        <v>3.5007778944892629</v>
      </c>
      <c r="P113" s="76">
        <v>1.5469999999999999</v>
      </c>
      <c r="Q113" s="65">
        <v>0.82699999999999996</v>
      </c>
      <c r="R113" s="61">
        <f t="shared" ref="R113:R117" si="89">Q113*0.0017</f>
        <v>1.4058999999999999E-3</v>
      </c>
      <c r="S113" s="31">
        <f>Q113*1000/E113</f>
        <v>40.253581881940121</v>
      </c>
      <c r="T113" s="31">
        <f>SQRT((R113/E113)^2+(Q113*1000*F113/(E113^2))^2)</f>
        <v>0.36638828644198729</v>
      </c>
      <c r="U113" s="31">
        <f>T113^4/((Q113*1000*F113/(E113^2))^4/G113)</f>
        <v>3.2687477936646112</v>
      </c>
    </row>
    <row r="114" spans="2:21" ht="15.75" thickBot="1">
      <c r="B114" s="65" t="s">
        <v>87</v>
      </c>
      <c r="C114" s="2">
        <v>6.37</v>
      </c>
      <c r="D114" s="2">
        <v>3.32</v>
      </c>
      <c r="E114" s="34">
        <v>21.169633333333337</v>
      </c>
      <c r="F114" s="34">
        <v>0.38203241257683918</v>
      </c>
      <c r="G114" s="31">
        <v>2.2588049618457866</v>
      </c>
      <c r="H114" s="2">
        <v>1330</v>
      </c>
      <c r="J114" s="65">
        <v>0.38600000000000001</v>
      </c>
      <c r="K114" s="61">
        <f t="shared" si="88"/>
        <v>6.5620000000000001E-4</v>
      </c>
      <c r="L114" s="31">
        <f>J114*1000/E114</f>
        <v>18.233664887913346</v>
      </c>
      <c r="M114" s="31">
        <f t="shared" ref="M114:M117" si="90">SQRT((K114*1000/E114)^2+(J114*1000*F114/(E114^2))^2)</f>
        <v>0.3305059857660928</v>
      </c>
      <c r="N114" s="31">
        <f t="shared" ref="N114:N117" si="91">M114^4/((J114*1000*F114/(E114^2))^4/G114)</f>
        <v>2.2990725431297747</v>
      </c>
      <c r="P114" s="77">
        <v>1.569</v>
      </c>
      <c r="Q114" s="65">
        <v>0.82199999999999995</v>
      </c>
      <c r="R114" s="61">
        <f t="shared" si="89"/>
        <v>1.3973999999999998E-3</v>
      </c>
      <c r="S114" s="31">
        <f>Q114*1000/E114</f>
        <v>38.829203465970906</v>
      </c>
      <c r="T114" s="31">
        <f>SQRT((R114/E114)^2+(Q114*1000*F114/(E114^2))^2)</f>
        <v>0.7007213639833656</v>
      </c>
      <c r="U114" s="31">
        <f t="shared" ref="U114:U117" si="92">T114^4/((Q114*1000*F114/(E114^2))^4/G114)</f>
        <v>2.2588050019354875</v>
      </c>
    </row>
    <row r="115" spans="2:21" ht="15.75" thickBot="1">
      <c r="B115" s="65" t="s">
        <v>88</v>
      </c>
      <c r="C115" s="2">
        <v>6.32</v>
      </c>
      <c r="D115" s="2">
        <v>3.46</v>
      </c>
      <c r="E115" s="34">
        <v>21.855666666666671</v>
      </c>
      <c r="F115" s="34">
        <v>0.11547066045505228</v>
      </c>
      <c r="G115" s="31">
        <v>2.3328405579114926</v>
      </c>
      <c r="H115" s="2">
        <v>1422</v>
      </c>
      <c r="J115" s="65">
        <v>0.41299999999999998</v>
      </c>
      <c r="K115" s="61">
        <f t="shared" si="88"/>
        <v>7.0209999999999988E-4</v>
      </c>
      <c r="L115" s="31">
        <f t="shared" ref="L115:L117" si="93">J115*1000/E115</f>
        <v>18.896701084386958</v>
      </c>
      <c r="M115" s="31">
        <f t="shared" si="90"/>
        <v>0.10487849057237809</v>
      </c>
      <c r="N115" s="31">
        <f t="shared" si="91"/>
        <v>2.8409031699074259</v>
      </c>
      <c r="P115" s="77">
        <v>1.5680000000000001</v>
      </c>
      <c r="Q115" s="65">
        <v>0.86599999999999999</v>
      </c>
      <c r="R115" s="61">
        <f t="shared" si="89"/>
        <v>1.4721999999999999E-3</v>
      </c>
      <c r="S115" s="31">
        <f>Q115*1000/E115</f>
        <v>39.623591135784764</v>
      </c>
      <c r="T115" s="31">
        <f>SQRT((R115/E115)^2+(Q115*1000*F115/(E115^2))^2)</f>
        <v>0.20934444804105465</v>
      </c>
      <c r="U115" s="31">
        <f t="shared" si="92"/>
        <v>2.3328410409677756</v>
      </c>
    </row>
    <row r="116" spans="2:21" ht="15.75" thickBot="1">
      <c r="B116" s="65" t="s">
        <v>89</v>
      </c>
      <c r="C116" s="2">
        <v>6.17</v>
      </c>
      <c r="D116" s="2">
        <v>3.35</v>
      </c>
      <c r="E116" s="34">
        <v>20.66008888888889</v>
      </c>
      <c r="F116" s="34">
        <v>0.32527565214222648</v>
      </c>
      <c r="G116" s="31">
        <v>2.6900214998749941</v>
      </c>
      <c r="H116" s="2">
        <v>1381</v>
      </c>
      <c r="J116" s="65">
        <v>0.39200000000000002</v>
      </c>
      <c r="K116" s="61">
        <f t="shared" si="88"/>
        <v>6.6639999999999994E-4</v>
      </c>
      <c r="L116" s="31">
        <f t="shared" si="93"/>
        <v>18.97378090230869</v>
      </c>
      <c r="M116" s="31">
        <f t="shared" si="90"/>
        <v>0.30046252589675165</v>
      </c>
      <c r="N116" s="31">
        <f t="shared" si="91"/>
        <v>2.75311276042292</v>
      </c>
      <c r="P116" s="77">
        <v>1.5780000000000001</v>
      </c>
      <c r="Q116" s="65">
        <v>0.82499999999999996</v>
      </c>
      <c r="R116" s="61">
        <f t="shared" si="89"/>
        <v>1.4024999999999999E-3</v>
      </c>
      <c r="S116" s="31">
        <f>Q116*1000/E116</f>
        <v>39.932064398991507</v>
      </c>
      <c r="T116" s="31">
        <f>SQRT((R116/E116)^2+(Q116*1000*F116/(E116^2))^2)</f>
        <v>0.62869663506004758</v>
      </c>
      <c r="U116" s="31">
        <f t="shared" si="92"/>
        <v>2.6900215626005979</v>
      </c>
    </row>
    <row r="117" spans="2:21" ht="15.75" thickBot="1">
      <c r="B117" s="65" t="s">
        <v>90</v>
      </c>
      <c r="C117" s="2">
        <v>6.13</v>
      </c>
      <c r="D117" s="2">
        <v>3.26</v>
      </c>
      <c r="E117" s="34">
        <v>19.994666666666664</v>
      </c>
      <c r="F117" s="34">
        <v>0.16940279961849969</v>
      </c>
      <c r="G117" s="31">
        <v>2.2303278627303356</v>
      </c>
      <c r="H117" s="2">
        <v>1394</v>
      </c>
      <c r="J117" s="65">
        <v>0.373</v>
      </c>
      <c r="K117" s="61">
        <f t="shared" si="88"/>
        <v>6.3409999999999996E-4</v>
      </c>
      <c r="L117" s="31">
        <f t="shared" si="93"/>
        <v>18.65497465990931</v>
      </c>
      <c r="M117" s="31">
        <f t="shared" si="90"/>
        <v>0.16120267554802459</v>
      </c>
      <c r="N117" s="31">
        <f t="shared" si="91"/>
        <v>2.4135337644015578</v>
      </c>
      <c r="P117" s="77">
        <v>1.556</v>
      </c>
      <c r="Q117" s="65">
        <v>0.79500000000000004</v>
      </c>
      <c r="R117" s="61">
        <f t="shared" si="89"/>
        <v>1.3515000000000001E-3</v>
      </c>
      <c r="S117" s="31">
        <f>Q117*1000/E117</f>
        <v>39.760602827420648</v>
      </c>
      <c r="T117" s="31">
        <f>SQRT((R117/E117)^2+(Q117*1000*F117/(E117^2))^2)</f>
        <v>0.33686770984302017</v>
      </c>
      <c r="U117" s="31">
        <f t="shared" si="92"/>
        <v>2.2303280423209877</v>
      </c>
    </row>
    <row r="118" spans="2:21" ht="21.75" thickBot="1">
      <c r="B118" s="10" t="s">
        <v>26</v>
      </c>
      <c r="C118" s="65">
        <f t="shared" ref="C118:D118" si="94">MAX(C113:C117)</f>
        <v>6.37</v>
      </c>
      <c r="D118" s="65">
        <f t="shared" si="94"/>
        <v>3.46</v>
      </c>
      <c r="E118" s="34"/>
      <c r="F118" s="34"/>
      <c r="G118" s="34"/>
      <c r="H118" s="65">
        <f t="shared" ref="H118:S118" si="95">MAX(H113:H117)</f>
        <v>1428</v>
      </c>
      <c r="J118" s="65">
        <f t="shared" si="95"/>
        <v>0.41299999999999998</v>
      </c>
      <c r="K118" s="65">
        <f t="shared" si="95"/>
        <v>7.0209999999999988E-4</v>
      </c>
      <c r="L118" s="31">
        <f t="shared" si="95"/>
        <v>19.03162093813614</v>
      </c>
      <c r="M118" s="65" t="s">
        <v>124</v>
      </c>
      <c r="P118" s="77">
        <f t="shared" si="95"/>
        <v>1.5780000000000001</v>
      </c>
      <c r="Q118" s="65">
        <f t="shared" si="95"/>
        <v>0.86599999999999999</v>
      </c>
      <c r="R118" s="65">
        <f t="shared" si="95"/>
        <v>1.4721999999999999E-3</v>
      </c>
      <c r="S118" s="31">
        <f t="shared" si="95"/>
        <v>40.253581881940121</v>
      </c>
      <c r="T118" s="65"/>
    </row>
    <row r="119" spans="2:21" ht="15.75" thickBot="1">
      <c r="B119" s="10" t="s">
        <v>27</v>
      </c>
      <c r="C119" s="65">
        <f t="shared" ref="C119:S119" si="96">MIN(C113:C117)</f>
        <v>6.13</v>
      </c>
      <c r="D119" s="65">
        <f t="shared" si="96"/>
        <v>3.26</v>
      </c>
      <c r="E119" s="34"/>
      <c r="F119" s="34"/>
      <c r="G119" s="34"/>
      <c r="H119" s="65">
        <f t="shared" si="96"/>
        <v>1330</v>
      </c>
      <c r="J119" s="65">
        <f t="shared" si="96"/>
        <v>0.373</v>
      </c>
      <c r="K119" s="65">
        <f t="shared" si="96"/>
        <v>6.3409999999999996E-4</v>
      </c>
      <c r="L119" s="31">
        <f t="shared" si="96"/>
        <v>18.233664887913346</v>
      </c>
      <c r="M119" s="65" t="s">
        <v>132</v>
      </c>
      <c r="P119" s="77">
        <f t="shared" si="96"/>
        <v>1.5469999999999999</v>
      </c>
      <c r="Q119" s="65">
        <f t="shared" si="96"/>
        <v>0.79500000000000004</v>
      </c>
      <c r="R119" s="65">
        <f t="shared" si="96"/>
        <v>1.3515000000000001E-3</v>
      </c>
      <c r="S119" s="31">
        <f t="shared" si="96"/>
        <v>38.829203465970906</v>
      </c>
      <c r="T119" s="65" t="s">
        <v>132</v>
      </c>
    </row>
    <row r="120" spans="2:21" ht="15.75" thickBot="1">
      <c r="B120" s="42" t="s">
        <v>67</v>
      </c>
      <c r="C120" s="44">
        <f>AVERAGE(C113:C117)</f>
        <v>6.2240000000000002</v>
      </c>
      <c r="D120" s="45">
        <f t="shared" ref="D120:S120" si="97">AVERAGE(D113:D117)</f>
        <v>3.3479999999999999</v>
      </c>
      <c r="E120" s="45"/>
      <c r="F120" s="45"/>
      <c r="G120" s="45"/>
      <c r="H120" s="46">
        <f t="shared" si="97"/>
        <v>1391</v>
      </c>
      <c r="J120" s="47">
        <f t="shared" si="97"/>
        <v>0.39099999999999996</v>
      </c>
      <c r="K120" s="47">
        <f t="shared" si="97"/>
        <v>6.6469999999999995E-4</v>
      </c>
      <c r="L120" s="45">
        <f t="shared" si="97"/>
        <v>18.758148494530889</v>
      </c>
      <c r="M120" s="45">
        <f>SQRT(SUMPRODUCT(M113:M117,M113:M117,N113:N117)/SUM(N113:N117))</f>
        <v>0.22554059113692265</v>
      </c>
      <c r="P120" s="78">
        <f t="shared" si="97"/>
        <v>1.5635999999999999</v>
      </c>
      <c r="Q120" s="47">
        <f t="shared" si="97"/>
        <v>0.82699999999999996</v>
      </c>
      <c r="R120" s="47">
        <f t="shared" si="97"/>
        <v>1.4059000000000001E-3</v>
      </c>
      <c r="S120" s="44">
        <f t="shared" si="97"/>
        <v>39.679808742021592</v>
      </c>
      <c r="T120" s="45">
        <f>SQRT(SUMPRODUCT(T113:T117,T113:T117,U113:U117)/SUM(U113:U117))</f>
        <v>0.48177366513334274</v>
      </c>
    </row>
    <row r="121" spans="2:21" ht="15.75" thickBot="1">
      <c r="B121" s="43" t="s">
        <v>68</v>
      </c>
      <c r="C121" s="44">
        <f>STDEV(C113:C117)</f>
        <v>0.11304866208846633</v>
      </c>
      <c r="D121" s="45">
        <f t="shared" ref="D121:S121" si="98">STDEV(D113:D117)</f>
        <v>7.2594765651559007E-2</v>
      </c>
      <c r="E121" s="45"/>
      <c r="F121" s="45"/>
      <c r="G121" s="45"/>
      <c r="H121" s="46">
        <f t="shared" si="98"/>
        <v>39.242833740697165</v>
      </c>
      <c r="J121" s="47">
        <f t="shared" si="98"/>
        <v>1.4439529078193642E-2</v>
      </c>
      <c r="K121" s="47">
        <f t="shared" si="98"/>
        <v>2.4547199432929173E-5</v>
      </c>
      <c r="L121" s="44">
        <f t="shared" si="98"/>
        <v>0.32642350811950288</v>
      </c>
      <c r="M121" s="73" t="e">
        <f>SQRT(M120^2+M119^2)</f>
        <v>#VALUE!</v>
      </c>
      <c r="P121" s="79">
        <f t="shared" si="98"/>
        <v>1.2136721138759054E-2</v>
      </c>
      <c r="Q121" s="47">
        <f t="shared" si="98"/>
        <v>2.5367301787931631E-2</v>
      </c>
      <c r="R121" s="47">
        <f t="shared" si="98"/>
        <v>4.3124413039483749E-5</v>
      </c>
      <c r="S121" s="44">
        <f t="shared" si="98"/>
        <v>0.53058127833965119</v>
      </c>
      <c r="T121" s="44"/>
    </row>
    <row r="122" spans="2:21" ht="15.75" thickBot="1"/>
    <row r="123" spans="2:21" ht="21">
      <c r="B123" s="95" t="s">
        <v>0</v>
      </c>
      <c r="C123" s="1" t="s">
        <v>2</v>
      </c>
      <c r="D123" s="1" t="s">
        <v>3</v>
      </c>
      <c r="E123" s="93" t="s">
        <v>116</v>
      </c>
      <c r="F123" s="93" t="s">
        <v>115</v>
      </c>
      <c r="G123" s="93" t="s">
        <v>121</v>
      </c>
      <c r="H123" s="1" t="s">
        <v>4</v>
      </c>
      <c r="J123" s="64" t="s">
        <v>51</v>
      </c>
      <c r="K123" s="93" t="s">
        <v>117</v>
      </c>
      <c r="L123" s="1" t="s">
        <v>52</v>
      </c>
      <c r="M123" s="6" t="s">
        <v>118</v>
      </c>
      <c r="N123" s="6" t="s">
        <v>122</v>
      </c>
      <c r="P123" s="66" t="s">
        <v>53</v>
      </c>
      <c r="Q123" s="62" t="s">
        <v>15</v>
      </c>
      <c r="R123" s="93" t="s">
        <v>117</v>
      </c>
      <c r="S123" s="1" t="s">
        <v>16</v>
      </c>
      <c r="T123" s="6" t="s">
        <v>118</v>
      </c>
      <c r="U123" s="6" t="s">
        <v>122</v>
      </c>
    </row>
    <row r="124" spans="2:21" ht="15.75" thickBot="1">
      <c r="B124" s="96"/>
      <c r="C124" s="2" t="s">
        <v>1</v>
      </c>
      <c r="D124" s="2" t="s">
        <v>1</v>
      </c>
      <c r="E124" s="94"/>
      <c r="F124" s="94"/>
      <c r="G124" s="94"/>
      <c r="H124" s="2" t="s">
        <v>5</v>
      </c>
      <c r="J124" s="65" t="s">
        <v>11</v>
      </c>
      <c r="K124" s="94"/>
      <c r="L124" s="2" t="s">
        <v>5</v>
      </c>
      <c r="M124" s="8"/>
      <c r="N124" s="8"/>
      <c r="P124" s="67" t="s">
        <v>14</v>
      </c>
      <c r="Q124" s="63" t="s">
        <v>11</v>
      </c>
      <c r="R124" s="94"/>
      <c r="S124" s="2" t="s">
        <v>5</v>
      </c>
      <c r="T124" s="8"/>
      <c r="U124" s="8"/>
    </row>
    <row r="125" spans="2:21" ht="15.75" thickBot="1">
      <c r="B125" s="65" t="s">
        <v>91</v>
      </c>
      <c r="C125" s="2">
        <v>6.34</v>
      </c>
      <c r="D125" s="2">
        <v>3.45</v>
      </c>
      <c r="E125" s="34">
        <v>21.894133333333333</v>
      </c>
      <c r="F125" s="34">
        <v>0.15462432490346359</v>
      </c>
      <c r="G125" s="31">
        <v>2.3023931766734771</v>
      </c>
      <c r="H125" s="2">
        <v>1437</v>
      </c>
      <c r="J125" s="65">
        <v>0.41099999999999998</v>
      </c>
      <c r="K125" s="61">
        <f t="shared" ref="K125:K129" si="99">J125*0.0017</f>
        <v>6.9869999999999991E-4</v>
      </c>
      <c r="L125" s="31">
        <f>J125*1000/E125</f>
        <v>18.772152052909153</v>
      </c>
      <c r="M125" s="31">
        <f>SQRT((K125*1000/E125)^2+(J125*1000*F125/(E125^2))^2)</f>
        <v>0.13636256660781387</v>
      </c>
      <c r="N125" s="31">
        <f>M125^4/((J125*1000*F125/(E125^2))^4/G125)</f>
        <v>2.5769362345860847</v>
      </c>
      <c r="P125" s="76">
        <v>1.5049999999999999</v>
      </c>
      <c r="Q125" s="65">
        <v>0.88900000000000001</v>
      </c>
      <c r="R125" s="61">
        <f t="shared" ref="R125:R129" si="100">Q125*0.0017</f>
        <v>1.5112999999999999E-3</v>
      </c>
      <c r="S125" s="31">
        <f>Q125*1000/E125</f>
        <v>40.604484610793762</v>
      </c>
      <c r="T125" s="31">
        <f>SQRT((R125/E125)^2+(Q125*1000*F125/(E125^2))^2)</f>
        <v>0.28676363239885649</v>
      </c>
      <c r="U125" s="31">
        <f>T125^4/((Q125*1000*F125/(E125^2))^4/G125)</f>
        <v>2.3023934434866224</v>
      </c>
    </row>
    <row r="126" spans="2:21" ht="15.75" thickBot="1">
      <c r="B126" s="65" t="s">
        <v>92</v>
      </c>
      <c r="C126" s="2">
        <v>6.25</v>
      </c>
      <c r="D126" s="2">
        <v>3.5</v>
      </c>
      <c r="E126" s="34">
        <v>21.865822222222224</v>
      </c>
      <c r="F126" s="34">
        <v>0.21403642811850532</v>
      </c>
      <c r="G126" s="31">
        <v>3.3118337901150761</v>
      </c>
      <c r="H126" s="2">
        <v>1388</v>
      </c>
      <c r="J126" s="65">
        <v>0.40300000000000002</v>
      </c>
      <c r="K126" s="61">
        <f t="shared" si="99"/>
        <v>6.8510000000000001E-4</v>
      </c>
      <c r="L126" s="31">
        <f>J126*1000/E126</f>
        <v>18.430589799199559</v>
      </c>
      <c r="M126" s="31">
        <f t="shared" ref="M126:M129" si="101">SQRT((K126*1000/E126)^2+(J126*1000*F126/(E126^2))^2)</f>
        <v>0.18311072812553097</v>
      </c>
      <c r="N126" s="31">
        <f t="shared" ref="N126:N129" si="102">M126^4/((J126*1000*F126/(E126^2))^4/G126)</f>
        <v>3.5146269097673191</v>
      </c>
      <c r="P126" s="77">
        <v>1.5409999999999999</v>
      </c>
      <c r="Q126" s="65">
        <v>0.876</v>
      </c>
      <c r="R126" s="61">
        <f t="shared" si="100"/>
        <v>1.4892E-3</v>
      </c>
      <c r="S126" s="31">
        <f>Q126*1000/E126</f>
        <v>40.062522739699297</v>
      </c>
      <c r="T126" s="31">
        <f>SQRT((R126/E126)^2+(Q126*1000*F126/(E126^2))^2)</f>
        <v>0.39215718991908632</v>
      </c>
      <c r="U126" s="31">
        <f t="shared" ref="U126:U129" si="103">T126^4/((Q126*1000*F126/(E126^2))^4/G126)</f>
        <v>3.3118339898953542</v>
      </c>
    </row>
    <row r="127" spans="2:21" ht="15.75" thickBot="1">
      <c r="B127" s="65" t="s">
        <v>93</v>
      </c>
      <c r="C127" s="2">
        <v>6.34</v>
      </c>
      <c r="D127" s="2">
        <v>3.45</v>
      </c>
      <c r="E127" s="34">
        <v>21.861499999999999</v>
      </c>
      <c r="F127" s="34">
        <v>0.24577226623823734</v>
      </c>
      <c r="G127" s="31">
        <v>2.8099290406410384</v>
      </c>
      <c r="H127" s="2">
        <v>1403</v>
      </c>
      <c r="J127" s="65">
        <v>0.41499999999999998</v>
      </c>
      <c r="K127" s="61">
        <f t="shared" si="99"/>
        <v>7.0549999999999996E-4</v>
      </c>
      <c r="L127" s="31">
        <f t="shared" ref="L127:L129" si="104">J127*1000/E127</f>
        <v>18.983143883082132</v>
      </c>
      <c r="M127" s="31">
        <f t="shared" si="101"/>
        <v>0.21583926232812092</v>
      </c>
      <c r="N127" s="31">
        <f t="shared" si="102"/>
        <v>2.9399024458163643</v>
      </c>
      <c r="P127" s="77">
        <v>1.629</v>
      </c>
      <c r="Q127" s="65">
        <v>0.88400000000000001</v>
      </c>
      <c r="R127" s="61">
        <f t="shared" si="100"/>
        <v>1.5027999999999999E-3</v>
      </c>
      <c r="S127" s="31">
        <f>Q127*1000/E127</f>
        <v>40.436383596733982</v>
      </c>
      <c r="T127" s="31">
        <f>SQRT((R127/E127)^2+(Q127*1000*F127/(E127^2))^2)</f>
        <v>0.45459560179636543</v>
      </c>
      <c r="U127" s="31">
        <f t="shared" si="103"/>
        <v>2.8099291691452497</v>
      </c>
    </row>
    <row r="128" spans="2:21" ht="15.75" thickBot="1">
      <c r="B128" s="65" t="s">
        <v>94</v>
      </c>
      <c r="C128" s="2">
        <v>6.38</v>
      </c>
      <c r="D128" s="2">
        <v>3.54</v>
      </c>
      <c r="E128" s="34">
        <v>22.606466666666662</v>
      </c>
      <c r="F128" s="34">
        <v>0.40821961058115813</v>
      </c>
      <c r="G128" s="31">
        <v>2.0741556139559365</v>
      </c>
      <c r="H128" s="2">
        <v>1359</v>
      </c>
      <c r="J128" s="65">
        <v>0.40699999999999997</v>
      </c>
      <c r="K128" s="61">
        <f t="shared" si="99"/>
        <v>6.9189999999999996E-4</v>
      </c>
      <c r="L128" s="31">
        <f t="shared" si="104"/>
        <v>18.003698056898177</v>
      </c>
      <c r="M128" s="31">
        <f t="shared" si="101"/>
        <v>0.32654194141078446</v>
      </c>
      <c r="N128" s="31">
        <f t="shared" si="102"/>
        <v>2.1110845779908223</v>
      </c>
      <c r="P128" s="77">
        <v>1.54</v>
      </c>
      <c r="Q128" s="65">
        <v>0.88500000000000001</v>
      </c>
      <c r="R128" s="61">
        <f t="shared" si="100"/>
        <v>1.5045E-3</v>
      </c>
      <c r="S128" s="31">
        <f>Q128*1000/E128</f>
        <v>39.148090369422327</v>
      </c>
      <c r="T128" s="31">
        <f>SQRT((R128/E128)^2+(Q128*1000*F128/(E128^2))^2)</f>
        <v>0.70692242675785677</v>
      </c>
      <c r="U128" s="31">
        <f t="shared" si="103"/>
        <v>2.0741556507219738</v>
      </c>
    </row>
    <row r="129" spans="2:21" ht="15.75" thickBot="1">
      <c r="B129" s="65" t="s">
        <v>95</v>
      </c>
      <c r="C129" s="2">
        <v>6.28</v>
      </c>
      <c r="D129" s="2">
        <v>3.44</v>
      </c>
      <c r="E129" s="34">
        <v>21.624133333333333</v>
      </c>
      <c r="F129" s="34">
        <v>0.31395428261782987</v>
      </c>
      <c r="G129" s="31">
        <v>2.561479084184533</v>
      </c>
      <c r="H129" s="2">
        <v>1335</v>
      </c>
      <c r="J129" s="65">
        <v>0.40100000000000002</v>
      </c>
      <c r="K129" s="61">
        <f t="shared" si="99"/>
        <v>6.8170000000000004E-4</v>
      </c>
      <c r="L129" s="31">
        <f t="shared" si="104"/>
        <v>18.544095794205241</v>
      </c>
      <c r="M129" s="31">
        <f t="shared" si="101"/>
        <v>0.27107549670445408</v>
      </c>
      <c r="N129" s="31">
        <f t="shared" si="102"/>
        <v>2.6321971241721087</v>
      </c>
      <c r="P129" s="77">
        <v>1.6180000000000001</v>
      </c>
      <c r="Q129" s="65">
        <v>0.87</v>
      </c>
      <c r="R129" s="61">
        <f t="shared" si="100"/>
        <v>1.4789999999999998E-3</v>
      </c>
      <c r="S129" s="31">
        <f>Q129*1000/E129</f>
        <v>40.232826286679696</v>
      </c>
      <c r="T129" s="31">
        <f>SQRT((R129/E129)^2+(Q129*1000*F129/(E129^2))^2)</f>
        <v>0.58412829806407474</v>
      </c>
      <c r="U129" s="31">
        <f t="shared" si="103"/>
        <v>2.5614791544210957</v>
      </c>
    </row>
    <row r="130" spans="2:21" ht="15.75" thickBot="1">
      <c r="B130" s="10" t="s">
        <v>26</v>
      </c>
      <c r="C130" s="65">
        <f t="shared" ref="C130:D130" si="105">MAX(C125:C129)</f>
        <v>6.38</v>
      </c>
      <c r="D130" s="65">
        <f t="shared" si="105"/>
        <v>3.54</v>
      </c>
      <c r="E130" s="34"/>
      <c r="F130" s="34"/>
      <c r="G130" s="34"/>
      <c r="H130" s="65">
        <f t="shared" ref="H130:S130" si="106">MAX(H125:H129)</f>
        <v>1437</v>
      </c>
      <c r="J130" s="65">
        <f t="shared" si="106"/>
        <v>0.41499999999999998</v>
      </c>
      <c r="K130" s="65">
        <f t="shared" si="106"/>
        <v>7.0549999999999996E-4</v>
      </c>
      <c r="L130" s="31">
        <f t="shared" si="106"/>
        <v>18.983143883082132</v>
      </c>
      <c r="M130" s="65"/>
      <c r="P130" s="77">
        <f t="shared" si="106"/>
        <v>1.629</v>
      </c>
      <c r="Q130" s="65">
        <f t="shared" si="106"/>
        <v>0.88900000000000001</v>
      </c>
      <c r="R130" s="65">
        <f t="shared" si="106"/>
        <v>1.5112999999999999E-3</v>
      </c>
      <c r="S130" s="31">
        <f t="shared" si="106"/>
        <v>40.604484610793762</v>
      </c>
      <c r="T130" s="65"/>
    </row>
    <row r="131" spans="2:21" ht="15.75" thickBot="1">
      <c r="B131" s="10" t="s">
        <v>27</v>
      </c>
      <c r="C131" s="65">
        <f t="shared" ref="C131:S131" si="107">MIN(C125:C129)</f>
        <v>6.25</v>
      </c>
      <c r="D131" s="65">
        <f t="shared" si="107"/>
        <v>3.44</v>
      </c>
      <c r="E131" s="34"/>
      <c r="F131" s="34"/>
      <c r="G131" s="34"/>
      <c r="H131" s="65">
        <f t="shared" si="107"/>
        <v>1335</v>
      </c>
      <c r="J131" s="65">
        <f t="shared" si="107"/>
        <v>0.40100000000000002</v>
      </c>
      <c r="K131" s="65">
        <f t="shared" si="107"/>
        <v>6.8170000000000004E-4</v>
      </c>
      <c r="L131" s="31">
        <f t="shared" si="107"/>
        <v>18.003698056898177</v>
      </c>
      <c r="M131" s="65" t="s">
        <v>132</v>
      </c>
      <c r="P131" s="77">
        <f t="shared" si="107"/>
        <v>1.5049999999999999</v>
      </c>
      <c r="Q131" s="65">
        <f t="shared" si="107"/>
        <v>0.87</v>
      </c>
      <c r="R131" s="65">
        <f t="shared" si="107"/>
        <v>1.4789999999999998E-3</v>
      </c>
      <c r="S131" s="31">
        <f t="shared" si="107"/>
        <v>39.148090369422327</v>
      </c>
      <c r="T131" s="65" t="s">
        <v>132</v>
      </c>
    </row>
    <row r="132" spans="2:21" ht="15.75" thickBot="1">
      <c r="B132" s="42" t="s">
        <v>67</v>
      </c>
      <c r="C132" s="44">
        <f>AVERAGE(C125:C129)</f>
        <v>6.3179999999999996</v>
      </c>
      <c r="D132" s="44">
        <f t="shared" ref="D132:S132" si="108">AVERAGE(D125:D129)</f>
        <v>3.4760000000000004</v>
      </c>
      <c r="E132" s="44"/>
      <c r="F132" s="44"/>
      <c r="G132" s="44"/>
      <c r="H132" s="44">
        <f t="shared" si="108"/>
        <v>1384.4</v>
      </c>
      <c r="J132" s="47">
        <f t="shared" si="108"/>
        <v>0.40739999999999998</v>
      </c>
      <c r="K132" s="47">
        <f t="shared" si="108"/>
        <v>6.9257999999999993E-4</v>
      </c>
      <c r="L132" s="45">
        <f t="shared" si="108"/>
        <v>18.546735917258854</v>
      </c>
      <c r="M132" s="45">
        <f>SQRT(SUMPRODUCT(M125:M129,M125:M129,N125:N129)/SUM(N125:N129))</f>
        <v>0.22882286246169306</v>
      </c>
      <c r="P132" s="78">
        <f t="shared" si="108"/>
        <v>1.5666</v>
      </c>
      <c r="Q132" s="47">
        <f t="shared" si="108"/>
        <v>0.88080000000000003</v>
      </c>
      <c r="R132" s="47">
        <f t="shared" si="108"/>
        <v>1.4973600000000001E-3</v>
      </c>
      <c r="S132" s="44">
        <f t="shared" si="108"/>
        <v>40.096861520665811</v>
      </c>
      <c r="T132" s="45">
        <f>SQRT(SUMPRODUCT(T125:T129,T125:T129,U125:U129)/SUM(U125:U129))</f>
        <v>0.49421796626866638</v>
      </c>
    </row>
    <row r="133" spans="2:21" ht="15.75" thickBot="1">
      <c r="B133" s="43" t="s">
        <v>68</v>
      </c>
      <c r="C133" s="44">
        <f>STDEV(C125:C129)</f>
        <v>5.2153619241621083E-2</v>
      </c>
      <c r="D133" s="44">
        <f t="shared" ref="D133:S133" si="109">STDEV(D125:D129)</f>
        <v>4.2778499272414845E-2</v>
      </c>
      <c r="E133" s="44"/>
      <c r="F133" s="44"/>
      <c r="G133" s="44"/>
      <c r="H133" s="44">
        <f t="shared" si="109"/>
        <v>39.405583360734731</v>
      </c>
      <c r="J133" s="47">
        <f t="shared" si="109"/>
        <v>5.72712842531052E-3</v>
      </c>
      <c r="K133" s="47">
        <f t="shared" si="109"/>
        <v>9.7361183230278821E-6</v>
      </c>
      <c r="L133" s="44">
        <f t="shared" si="109"/>
        <v>0.37069237772728292</v>
      </c>
      <c r="M133" s="73"/>
      <c r="P133" s="79">
        <f t="shared" si="109"/>
        <v>5.4067550342136991E-2</v>
      </c>
      <c r="Q133" s="47">
        <f t="shared" si="109"/>
        <v>7.6615925237511883E-3</v>
      </c>
      <c r="R133" s="47">
        <f t="shared" si="109"/>
        <v>1.302470729037703E-5</v>
      </c>
      <c r="S133" s="44">
        <f t="shared" si="109"/>
        <v>0.56850433346549756</v>
      </c>
      <c r="T133" s="44"/>
    </row>
    <row r="134" spans="2:21" ht="15.75" thickBot="1"/>
    <row r="135" spans="2:21" ht="21">
      <c r="B135" s="95" t="s">
        <v>0</v>
      </c>
      <c r="C135" s="1" t="s">
        <v>2</v>
      </c>
      <c r="D135" s="1" t="s">
        <v>3</v>
      </c>
      <c r="E135" s="93" t="s">
        <v>116</v>
      </c>
      <c r="F135" s="93" t="s">
        <v>115</v>
      </c>
      <c r="G135" s="93" t="s">
        <v>121</v>
      </c>
      <c r="H135" s="1" t="s">
        <v>4</v>
      </c>
      <c r="J135" s="64" t="s">
        <v>51</v>
      </c>
      <c r="K135" s="93" t="s">
        <v>117</v>
      </c>
      <c r="L135" s="1" t="s">
        <v>52</v>
      </c>
      <c r="M135" s="6" t="s">
        <v>118</v>
      </c>
      <c r="N135" s="6" t="s">
        <v>122</v>
      </c>
      <c r="P135" s="66" t="s">
        <v>53</v>
      </c>
      <c r="Q135" s="62" t="s">
        <v>15</v>
      </c>
      <c r="R135" s="93" t="s">
        <v>117</v>
      </c>
      <c r="S135" s="1" t="s">
        <v>16</v>
      </c>
      <c r="T135" s="6" t="s">
        <v>118</v>
      </c>
      <c r="U135" s="6" t="s">
        <v>122</v>
      </c>
    </row>
    <row r="136" spans="2:21" ht="15.75" thickBot="1">
      <c r="B136" s="96"/>
      <c r="C136" s="2" t="s">
        <v>1</v>
      </c>
      <c r="D136" s="2" t="s">
        <v>1</v>
      </c>
      <c r="E136" s="94"/>
      <c r="F136" s="94"/>
      <c r="G136" s="94"/>
      <c r="H136" s="2" t="s">
        <v>5</v>
      </c>
      <c r="J136" s="65" t="s">
        <v>11</v>
      </c>
      <c r="K136" s="94"/>
      <c r="L136" s="2" t="s">
        <v>5</v>
      </c>
      <c r="M136" s="8"/>
      <c r="N136" s="8"/>
      <c r="P136" s="67" t="s">
        <v>14</v>
      </c>
      <c r="Q136" s="63" t="s">
        <v>11</v>
      </c>
      <c r="R136" s="94"/>
      <c r="S136" s="2" t="s">
        <v>5</v>
      </c>
      <c r="T136" s="8"/>
      <c r="U136" s="8"/>
    </row>
    <row r="137" spans="2:21" ht="15.75" thickBot="1">
      <c r="B137" s="65" t="s">
        <v>96</v>
      </c>
      <c r="C137" s="2">
        <v>5.98</v>
      </c>
      <c r="D137" s="2">
        <v>3.25</v>
      </c>
      <c r="E137" s="34">
        <v>19.404244444444444</v>
      </c>
      <c r="F137" s="34">
        <v>5.7279111688314926E-2</v>
      </c>
      <c r="G137" s="31">
        <v>2.2653564529912664</v>
      </c>
      <c r="H137" s="2">
        <v>1586</v>
      </c>
      <c r="J137" s="65">
        <v>0.38400000000000001</v>
      </c>
      <c r="K137" s="61">
        <f t="shared" ref="K137:K141" si="110">J137*0.0017</f>
        <v>6.5279999999999993E-4</v>
      </c>
      <c r="L137" s="31">
        <f>J137*1000/E137</f>
        <v>19.78948477480872</v>
      </c>
      <c r="M137" s="31">
        <f>SQRT((K137*1000/E137)^2+(J137*1000*F137/(E137^2))^2)</f>
        <v>6.7411099109952438E-2</v>
      </c>
      <c r="N137" s="31">
        <f>M137^4/((J137*1000*F137/(E137^2))^4/G137)</f>
        <v>4.0172243148879625</v>
      </c>
      <c r="P137" s="76">
        <v>1.456</v>
      </c>
      <c r="Q137" s="65">
        <v>0.82</v>
      </c>
      <c r="R137" s="61">
        <f t="shared" ref="R137:R141" si="111">Q137*0.0017</f>
        <v>1.3939999999999998E-3</v>
      </c>
      <c r="S137" s="31">
        <f>Q137*1000/E137</f>
        <v>42.258795612872788</v>
      </c>
      <c r="T137" s="31">
        <f>SQRT((R137/E137)^2+(Q137*1000*F137/(E137^2))^2)</f>
        <v>0.12474315514103042</v>
      </c>
      <c r="U137" s="31">
        <f>T137^4/((Q137*1000*F137/(E137^2))^4/G137)</f>
        <v>2.2653579556673837</v>
      </c>
    </row>
    <row r="138" spans="2:21" ht="15.75" thickBot="1">
      <c r="B138" s="65" t="s">
        <v>97</v>
      </c>
      <c r="C138" s="2">
        <v>5.99</v>
      </c>
      <c r="D138" s="2">
        <v>3.26</v>
      </c>
      <c r="E138" s="34">
        <v>19.516533333333335</v>
      </c>
      <c r="F138" s="34">
        <v>4.9076421886535333E-2</v>
      </c>
      <c r="G138" s="31">
        <v>3.7820431593897124</v>
      </c>
      <c r="H138" s="2">
        <v>1571</v>
      </c>
      <c r="J138" s="65">
        <v>0.38800000000000001</v>
      </c>
      <c r="K138" s="61">
        <f t="shared" si="110"/>
        <v>6.5959999999999999E-4</v>
      </c>
      <c r="L138" s="31">
        <f>J138*1000/E138</f>
        <v>19.880579884405698</v>
      </c>
      <c r="M138" s="31">
        <f t="shared" ref="M138:M141" si="112">SQRT((K138*1000/E138)^2+(J138*1000*F138/(E138^2))^2)</f>
        <v>6.0344195450962868E-2</v>
      </c>
      <c r="N138" s="31">
        <f t="shared" ref="N138:N141" si="113">M138^4/((J138*1000*F138/(E138^2))^4/G138)</f>
        <v>8.0291845483610746</v>
      </c>
      <c r="P138" s="77">
        <v>1.49</v>
      </c>
      <c r="Q138" s="65">
        <v>0.82499999999999996</v>
      </c>
      <c r="R138" s="61">
        <f t="shared" si="111"/>
        <v>1.4024999999999999E-3</v>
      </c>
      <c r="S138" s="31">
        <f>Q138*1000/E138</f>
        <v>42.271851558336863</v>
      </c>
      <c r="T138" s="31">
        <f>SQRT((R138/E138)^2+(Q138*1000*F138/(E138^2))^2)</f>
        <v>0.10629714097526667</v>
      </c>
      <c r="U138" s="31">
        <f t="shared" ref="U138:U141" si="114">T138^4/((Q138*1000*F138/(E138^2))^4/G138)</f>
        <v>3.7820466165060234</v>
      </c>
    </row>
    <row r="139" spans="2:21" ht="15.75" thickBot="1">
      <c r="B139" s="65" t="s">
        <v>98</v>
      </c>
      <c r="C139" s="2">
        <v>5.97</v>
      </c>
      <c r="D139" s="2">
        <v>3.26</v>
      </c>
      <c r="E139" s="34">
        <v>19.431444444444441</v>
      </c>
      <c r="F139" s="34">
        <v>4.5663693806992478E-2</v>
      </c>
      <c r="G139" s="31">
        <v>2.4337975536492706</v>
      </c>
      <c r="H139" s="2">
        <v>1546</v>
      </c>
      <c r="J139" s="65">
        <v>0.39200000000000002</v>
      </c>
      <c r="K139" s="61">
        <f t="shared" si="110"/>
        <v>6.6639999999999994E-4</v>
      </c>
      <c r="L139" s="31">
        <f t="shared" ref="L139:L141" si="115">J139*1000/E139</f>
        <v>20.173487417301857</v>
      </c>
      <c r="M139" s="31">
        <f t="shared" si="112"/>
        <v>5.8511639563685658E-2</v>
      </c>
      <c r="N139" s="31">
        <f t="shared" si="113"/>
        <v>5.6476240343279356</v>
      </c>
      <c r="P139" s="77">
        <v>1.55</v>
      </c>
      <c r="Q139" s="65">
        <v>0.83299999999999996</v>
      </c>
      <c r="R139" s="61">
        <f t="shared" si="111"/>
        <v>1.4160999999999998E-3</v>
      </c>
      <c r="S139" s="31">
        <f>Q139*1000/E139</f>
        <v>42.868660761766442</v>
      </c>
      <c r="T139" s="31">
        <f>SQRT((R139/E139)^2+(Q139*1000*F139/(E139^2))^2)</f>
        <v>0.10074093651382537</v>
      </c>
      <c r="U139" s="31">
        <f t="shared" si="114"/>
        <v>2.4338001009516081</v>
      </c>
    </row>
    <row r="140" spans="2:21" ht="15.75" thickBot="1">
      <c r="B140" s="65" t="s">
        <v>99</v>
      </c>
      <c r="C140" s="2">
        <v>5.97</v>
      </c>
      <c r="D140" s="2">
        <v>3.27</v>
      </c>
      <c r="E140" s="34">
        <v>19.501999999999995</v>
      </c>
      <c r="F140" s="34">
        <v>4.8225274800975985E-2</v>
      </c>
      <c r="G140" s="31">
        <v>2.8954620686293606</v>
      </c>
      <c r="H140" s="2">
        <v>1542</v>
      </c>
      <c r="J140" s="65">
        <v>0.38600000000000001</v>
      </c>
      <c r="K140" s="61">
        <f t="shared" si="110"/>
        <v>6.5620000000000001E-4</v>
      </c>
      <c r="L140" s="31">
        <f t="shared" si="115"/>
        <v>19.79284175981951</v>
      </c>
      <c r="M140" s="31">
        <f t="shared" si="112"/>
        <v>5.9394768899311966E-2</v>
      </c>
      <c r="N140" s="31">
        <f t="shared" si="113"/>
        <v>6.279077180365003</v>
      </c>
      <c r="P140" s="77">
        <v>1.4850000000000001</v>
      </c>
      <c r="Q140" s="65">
        <v>0.81200000000000006</v>
      </c>
      <c r="R140" s="61">
        <f t="shared" si="111"/>
        <v>1.3803999999999999E-3</v>
      </c>
      <c r="S140" s="31">
        <f>Q140*1000/E140</f>
        <v>41.636755204594408</v>
      </c>
      <c r="T140" s="31">
        <f>SQRT((R140/E140)^2+(Q140*1000*F140/(E140^2))^2)</f>
        <v>0.10296094944384404</v>
      </c>
      <c r="U140" s="31">
        <f t="shared" si="114"/>
        <v>2.8954648055027254</v>
      </c>
    </row>
    <row r="141" spans="2:21" ht="15.75" thickBot="1">
      <c r="B141" s="65" t="s">
        <v>100</v>
      </c>
      <c r="C141" s="2">
        <v>5.97</v>
      </c>
      <c r="D141" s="2">
        <v>3.29</v>
      </c>
      <c r="E141" s="34">
        <v>19.632355555555552</v>
      </c>
      <c r="F141" s="34">
        <v>7.3776578805518439E-2</v>
      </c>
      <c r="G141" s="31">
        <v>3.9345470407130576</v>
      </c>
      <c r="H141" s="2">
        <v>1539</v>
      </c>
      <c r="J141" s="65">
        <v>0.41199999999999998</v>
      </c>
      <c r="K141" s="61">
        <f t="shared" si="110"/>
        <v>7.0039999999999989E-4</v>
      </c>
      <c r="L141" s="31">
        <f t="shared" si="115"/>
        <v>20.985764995653437</v>
      </c>
      <c r="M141" s="31">
        <f t="shared" si="112"/>
        <v>8.6556727822225413E-2</v>
      </c>
      <c r="N141" s="31">
        <f t="shared" si="113"/>
        <v>5.7097150709231839</v>
      </c>
      <c r="P141" s="77">
        <v>1.577</v>
      </c>
      <c r="Q141" s="65">
        <v>0.84299999999999997</v>
      </c>
      <c r="R141" s="61">
        <f t="shared" si="111"/>
        <v>1.4330999999999999E-3</v>
      </c>
      <c r="S141" s="31">
        <f>Q141*1000/E141</f>
        <v>42.939320124601572</v>
      </c>
      <c r="T141" s="31">
        <f>SQRT((R141/E141)^2+(Q141*1000*F141/(E141^2))^2)</f>
        <v>0.16136201538403977</v>
      </c>
      <c r="U141" s="31">
        <f t="shared" si="114"/>
        <v>3.9345486511006738</v>
      </c>
    </row>
    <row r="142" spans="2:21" ht="15.75" thickBot="1">
      <c r="B142" s="10" t="s">
        <v>26</v>
      </c>
      <c r="C142" s="65">
        <f t="shared" ref="C142:D142" si="116">MAX(C137:C141)</f>
        <v>5.99</v>
      </c>
      <c r="D142" s="65">
        <f t="shared" si="116"/>
        <v>3.29</v>
      </c>
      <c r="E142" s="34"/>
      <c r="F142" s="34"/>
      <c r="H142" s="65">
        <f t="shared" ref="H142:S142" si="117">MAX(H137:H141)</f>
        <v>1586</v>
      </c>
      <c r="J142" s="65">
        <f t="shared" si="117"/>
        <v>0.41199999999999998</v>
      </c>
      <c r="K142" s="65">
        <f t="shared" si="117"/>
        <v>7.0039999999999989E-4</v>
      </c>
      <c r="L142" s="31">
        <f t="shared" si="117"/>
        <v>20.985764995653437</v>
      </c>
      <c r="M142" s="65"/>
      <c r="P142" s="77">
        <f t="shared" si="117"/>
        <v>1.577</v>
      </c>
      <c r="Q142" s="65">
        <f t="shared" si="117"/>
        <v>0.84299999999999997</v>
      </c>
      <c r="R142" s="65">
        <f t="shared" si="117"/>
        <v>1.4330999999999999E-3</v>
      </c>
      <c r="S142" s="31">
        <f t="shared" si="117"/>
        <v>42.939320124601572</v>
      </c>
      <c r="T142" s="65"/>
    </row>
    <row r="143" spans="2:21" ht="15.75" thickBot="1">
      <c r="B143" s="10" t="s">
        <v>27</v>
      </c>
      <c r="C143" s="65">
        <f t="shared" ref="C143:S143" si="118">MIN(C137:C141)</f>
        <v>5.97</v>
      </c>
      <c r="D143" s="65">
        <f t="shared" si="118"/>
        <v>3.25</v>
      </c>
      <c r="E143" s="34"/>
      <c r="F143" s="34"/>
      <c r="G143" s="34"/>
      <c r="H143" s="65">
        <f t="shared" si="118"/>
        <v>1539</v>
      </c>
      <c r="J143" s="65">
        <f t="shared" si="118"/>
        <v>0.38400000000000001</v>
      </c>
      <c r="K143" s="65">
        <f t="shared" si="118"/>
        <v>6.5279999999999993E-4</v>
      </c>
      <c r="L143" s="31">
        <f t="shared" si="118"/>
        <v>19.78948477480872</v>
      </c>
      <c r="M143" s="65" t="s">
        <v>132</v>
      </c>
      <c r="P143" s="77">
        <f t="shared" si="118"/>
        <v>1.456</v>
      </c>
      <c r="Q143" s="65">
        <f t="shared" si="118"/>
        <v>0.81200000000000006</v>
      </c>
      <c r="R143" s="65">
        <f t="shared" si="118"/>
        <v>1.3803999999999999E-3</v>
      </c>
      <c r="S143" s="31">
        <f t="shared" si="118"/>
        <v>41.636755204594408</v>
      </c>
      <c r="T143" s="65" t="s">
        <v>132</v>
      </c>
    </row>
    <row r="144" spans="2:21" ht="15.75" thickBot="1">
      <c r="B144" s="42" t="s">
        <v>67</v>
      </c>
      <c r="C144" s="44">
        <f>AVERAGE(C137:C141)</f>
        <v>5.976</v>
      </c>
      <c r="D144" s="44">
        <f t="shared" ref="D144:S144" si="119">AVERAGE(D137:D141)</f>
        <v>3.2659999999999996</v>
      </c>
      <c r="E144" s="44"/>
      <c r="F144" s="44"/>
      <c r="G144" s="44"/>
      <c r="H144" s="44">
        <f t="shared" si="119"/>
        <v>1556.8</v>
      </c>
      <c r="J144" s="47">
        <f t="shared" si="119"/>
        <v>0.39240000000000003</v>
      </c>
      <c r="K144" s="47">
        <f t="shared" si="119"/>
        <v>6.6708000000000002E-4</v>
      </c>
      <c r="L144" s="45">
        <f t="shared" si="119"/>
        <v>20.124431766397844</v>
      </c>
      <c r="M144" s="45">
        <f>SQRT(SUMPRODUCT(M137:M141,M137:M141,N137:N141)/SUM(N137:N141))</f>
        <v>6.6624473052023334E-2</v>
      </c>
      <c r="P144" s="78">
        <f t="shared" si="119"/>
        <v>1.5116000000000001</v>
      </c>
      <c r="Q144" s="47">
        <f t="shared" si="119"/>
        <v>0.8266</v>
      </c>
      <c r="R144" s="47">
        <f t="shared" si="119"/>
        <v>1.4052199999999998E-3</v>
      </c>
      <c r="S144" s="44">
        <f t="shared" si="119"/>
        <v>42.395076652434412</v>
      </c>
      <c r="T144" s="45">
        <f>SQRT(SUMPRODUCT(T137:T141,T137:T141,U137:U141)/SUM(U137:U141))</f>
        <v>0.12410544464331455</v>
      </c>
    </row>
    <row r="145" spans="2:21" ht="15.75" thickBot="1">
      <c r="B145" s="43" t="s">
        <v>68</v>
      </c>
      <c r="C145" s="44">
        <f>STDEV(C137:C141)</f>
        <v>8.9442719099994145E-3</v>
      </c>
      <c r="D145" s="44">
        <f t="shared" ref="D145:S145" si="120">STDEV(D137:D141)</f>
        <v>1.5165750888103159E-2</v>
      </c>
      <c r="E145" s="44"/>
      <c r="F145" s="44"/>
      <c r="G145" s="44"/>
      <c r="H145" s="44">
        <f t="shared" si="120"/>
        <v>20.656718035549265</v>
      </c>
      <c r="J145" s="47">
        <f t="shared" si="120"/>
        <v>1.1349008767288872E-2</v>
      </c>
      <c r="K145" s="47">
        <f t="shared" si="120"/>
        <v>1.9293314904391073E-5</v>
      </c>
      <c r="L145" s="44">
        <f t="shared" si="120"/>
        <v>0.5064352250519516</v>
      </c>
      <c r="M145" s="73"/>
      <c r="P145" s="79">
        <f t="shared" si="120"/>
        <v>5.0042981525884475E-2</v>
      </c>
      <c r="Q145" s="47">
        <f t="shared" si="120"/>
        <v>1.1928956366757297E-2</v>
      </c>
      <c r="R145" s="47">
        <f t="shared" si="120"/>
        <v>2.0279225823487412E-5</v>
      </c>
      <c r="S145" s="44">
        <f t="shared" si="120"/>
        <v>0.53134057567184301</v>
      </c>
      <c r="T145" s="44"/>
    </row>
    <row r="146" spans="2:21" ht="15.75" thickBot="1"/>
    <row r="147" spans="2:21" ht="21">
      <c r="B147" s="95" t="s">
        <v>0</v>
      </c>
      <c r="C147" s="1" t="s">
        <v>2</v>
      </c>
      <c r="D147" s="1" t="s">
        <v>3</v>
      </c>
      <c r="E147" s="93" t="s">
        <v>116</v>
      </c>
      <c r="F147" s="93" t="s">
        <v>115</v>
      </c>
      <c r="G147" s="93" t="s">
        <v>121</v>
      </c>
      <c r="H147" s="1" t="s">
        <v>4</v>
      </c>
      <c r="J147" s="64" t="s">
        <v>51</v>
      </c>
      <c r="K147" s="93" t="s">
        <v>117</v>
      </c>
      <c r="L147" s="1" t="s">
        <v>52</v>
      </c>
      <c r="M147" s="6" t="s">
        <v>118</v>
      </c>
      <c r="N147" s="6" t="s">
        <v>122</v>
      </c>
      <c r="P147" s="66" t="s">
        <v>53</v>
      </c>
      <c r="Q147" s="62" t="s">
        <v>15</v>
      </c>
      <c r="R147" s="93" t="s">
        <v>117</v>
      </c>
      <c r="S147" s="1" t="s">
        <v>16</v>
      </c>
      <c r="T147" s="6" t="s">
        <v>118</v>
      </c>
      <c r="U147" s="6" t="s">
        <v>122</v>
      </c>
    </row>
    <row r="148" spans="2:21" ht="15.75" thickBot="1">
      <c r="B148" s="96"/>
      <c r="C148" s="2" t="s">
        <v>1</v>
      </c>
      <c r="D148" s="2" t="s">
        <v>1</v>
      </c>
      <c r="E148" s="94"/>
      <c r="F148" s="94"/>
      <c r="G148" s="94"/>
      <c r="H148" s="2" t="s">
        <v>5</v>
      </c>
      <c r="J148" s="65" t="s">
        <v>11</v>
      </c>
      <c r="K148" s="94"/>
      <c r="L148" s="2" t="s">
        <v>5</v>
      </c>
      <c r="M148" s="8"/>
      <c r="N148" s="8"/>
      <c r="P148" s="67" t="s">
        <v>14</v>
      </c>
      <c r="Q148" s="63" t="s">
        <v>11</v>
      </c>
      <c r="R148" s="94"/>
      <c r="S148" s="2" t="s">
        <v>5</v>
      </c>
      <c r="T148" s="8"/>
      <c r="U148" s="8"/>
    </row>
    <row r="149" spans="2:21" ht="15.75" thickBot="1">
      <c r="B149" s="65" t="s">
        <v>101</v>
      </c>
      <c r="C149" s="2">
        <v>5.9</v>
      </c>
      <c r="D149" s="2">
        <v>3.14</v>
      </c>
      <c r="E149" s="34">
        <v>18.50633333333333</v>
      </c>
      <c r="F149" s="34">
        <v>8.7726135828539858E-2</v>
      </c>
      <c r="G149" s="31">
        <v>3.4904242882207606</v>
      </c>
      <c r="H149" s="2">
        <v>1565</v>
      </c>
      <c r="J149" s="65">
        <v>0.376</v>
      </c>
      <c r="K149" s="61">
        <f t="shared" ref="K149:K153" si="121">J149*0.0017</f>
        <v>6.3919999999999992E-4</v>
      </c>
      <c r="L149" s="31">
        <f>J149*1000/E149</f>
        <v>20.317368828689279</v>
      </c>
      <c r="M149" s="31">
        <f>SQRT((K149*1000/E149)^2+(J149*1000*F149/(E149^2))^2)</f>
        <v>0.10231713369501862</v>
      </c>
      <c r="N149" s="31">
        <f>M149^4/((J149*1000*F149/(E149^2))^4/G149)</f>
        <v>4.4459783835244071</v>
      </c>
      <c r="P149" s="76">
        <v>1.49</v>
      </c>
      <c r="Q149" s="65">
        <v>0.78800000000000003</v>
      </c>
      <c r="R149" s="61">
        <f t="shared" ref="R149:R153" si="122">Q149*0.0017</f>
        <v>1.3396E-3</v>
      </c>
      <c r="S149" s="31">
        <f>Q149*1000/E149</f>
        <v>42.580017651614767</v>
      </c>
      <c r="T149" s="31">
        <f>SQRT((R149/E149)^2+(Q149*1000*F149/(E149^2))^2)</f>
        <v>0.20184336816012841</v>
      </c>
      <c r="U149" s="31">
        <f>T149^4/((Q149*1000*F149/(E149^2))^4/G149)</f>
        <v>3.4904251860398787</v>
      </c>
    </row>
    <row r="150" spans="2:21" ht="15.75" thickBot="1">
      <c r="B150" s="65" t="s">
        <v>102</v>
      </c>
      <c r="C150" s="2">
        <v>5.89</v>
      </c>
      <c r="D150" s="2">
        <v>3.14</v>
      </c>
      <c r="E150" s="34">
        <v>18.505066666666668</v>
      </c>
      <c r="F150" s="34">
        <v>6.790866687718887E-2</v>
      </c>
      <c r="G150" s="31">
        <v>2.8588664880846517</v>
      </c>
      <c r="H150" s="2">
        <v>1556</v>
      </c>
      <c r="J150" s="65">
        <v>0.38800000000000001</v>
      </c>
      <c r="K150" s="61">
        <f t="shared" si="121"/>
        <v>6.5959999999999999E-4</v>
      </c>
      <c r="L150" s="31">
        <f>J150*1000/E150</f>
        <v>20.967230596305154</v>
      </c>
      <c r="M150" s="31">
        <f t="shared" ref="M150:M153" si="123">SQRT((K150*1000/E150)^2+(J150*1000*F150/(E150^2))^2)</f>
        <v>8.4799281891528522E-2</v>
      </c>
      <c r="N150" s="31">
        <f t="shared" ref="N150:N153" si="124">M150^4/((J150*1000*F150/(E150^2))^4/G150)</f>
        <v>4.2175484694166636</v>
      </c>
      <c r="P150" s="77">
        <v>1.57</v>
      </c>
      <c r="Q150" s="65">
        <v>0.79400000000000004</v>
      </c>
      <c r="R150" s="61">
        <f t="shared" si="122"/>
        <v>1.3498E-3</v>
      </c>
      <c r="S150" s="31">
        <f>Q150*1000/E150</f>
        <v>42.907167766665701</v>
      </c>
      <c r="T150" s="31">
        <f>SQRT((R150/E150)^2+(Q150*1000*F150/(E150^2))^2)</f>
        <v>0.15745789667461185</v>
      </c>
      <c r="U150" s="31">
        <f t="shared" ref="U150:U153" si="125">T150^4/((Q150*1000*F150/(E150^2))^4/G150)</f>
        <v>2.8588677151075208</v>
      </c>
    </row>
    <row r="151" spans="2:21" ht="15.75" thickBot="1">
      <c r="B151" s="65" t="s">
        <v>103</v>
      </c>
      <c r="C151" s="2">
        <v>5.92</v>
      </c>
      <c r="D151" s="2">
        <v>3.14</v>
      </c>
      <c r="E151" s="34">
        <v>18.588800000000003</v>
      </c>
      <c r="F151" s="34">
        <v>6.9748237731621171E-2</v>
      </c>
      <c r="G151" s="31">
        <v>3.0427866528131804</v>
      </c>
      <c r="H151" s="2">
        <v>1520</v>
      </c>
      <c r="J151" s="65">
        <v>0.38600000000000001</v>
      </c>
      <c r="K151" s="61">
        <f t="shared" si="121"/>
        <v>6.5620000000000001E-4</v>
      </c>
      <c r="L151" s="31">
        <f t="shared" ref="L151:L153" si="126">J151*1000/E151</f>
        <v>20.765191943535889</v>
      </c>
      <c r="M151" s="31">
        <f t="shared" si="123"/>
        <v>8.5538324518406567E-2</v>
      </c>
      <c r="N151" s="31">
        <f t="shared" si="124"/>
        <v>4.4202122387510201</v>
      </c>
      <c r="P151" s="77">
        <v>1.5569999999999999</v>
      </c>
      <c r="Q151" s="65">
        <v>0.80400000000000005</v>
      </c>
      <c r="R151" s="61">
        <f t="shared" si="122"/>
        <v>1.3668E-3</v>
      </c>
      <c r="S151" s="31">
        <f>Q151*1000/E151</f>
        <v>43.251850576691332</v>
      </c>
      <c r="T151" s="31">
        <f>SQRT((R151/E151)^2+(Q151*1000*F151/(E151^2))^2)</f>
        <v>0.16228808024105265</v>
      </c>
      <c r="U151" s="31">
        <f t="shared" si="125"/>
        <v>3.0427879020236546</v>
      </c>
    </row>
    <row r="152" spans="2:21" ht="15.75" thickBot="1">
      <c r="B152" s="65" t="s">
        <v>104</v>
      </c>
      <c r="C152" s="2">
        <v>5.89</v>
      </c>
      <c r="D152" s="2">
        <v>3.1</v>
      </c>
      <c r="E152" s="34">
        <v>18.239366666666665</v>
      </c>
      <c r="F152" s="34">
        <v>4.5089456351503E-2</v>
      </c>
      <c r="G152" s="31">
        <v>3.5933569749230059</v>
      </c>
      <c r="H152" s="2">
        <v>1515</v>
      </c>
      <c r="J152" s="65">
        <v>0.36799999999999999</v>
      </c>
      <c r="K152" s="61">
        <f t="shared" si="121"/>
        <v>6.2559999999999992E-4</v>
      </c>
      <c r="L152" s="31">
        <f t="shared" si="126"/>
        <v>20.176139156878619</v>
      </c>
      <c r="M152" s="31">
        <f t="shared" si="123"/>
        <v>6.0532641487357423E-2</v>
      </c>
      <c r="N152" s="31">
        <f t="shared" si="124"/>
        <v>7.7955296642462821</v>
      </c>
      <c r="P152" s="77">
        <v>1.5409999999999999</v>
      </c>
      <c r="Q152" s="65">
        <v>0.755</v>
      </c>
      <c r="R152" s="61">
        <f t="shared" si="122"/>
        <v>1.2834999999999999E-3</v>
      </c>
      <c r="S152" s="31">
        <f>Q152*1000/E152</f>
        <v>41.393981150661304</v>
      </c>
      <c r="T152" s="31">
        <f>SQRT((R152/E152)^2+(Q152*1000*F152/(E152^2))^2)</f>
        <v>0.10232989893418305</v>
      </c>
      <c r="U152" s="31">
        <f t="shared" si="125"/>
        <v>3.5933603735054902</v>
      </c>
    </row>
    <row r="153" spans="2:21" ht="15.75" thickBot="1">
      <c r="B153" s="65" t="s">
        <v>105</v>
      </c>
      <c r="C153" s="2">
        <v>5.9</v>
      </c>
      <c r="D153" s="2">
        <v>3.15</v>
      </c>
      <c r="E153" s="34">
        <v>18.565333333333335</v>
      </c>
      <c r="F153" s="34">
        <v>4.5602359425639068E-2</v>
      </c>
      <c r="G153" s="31">
        <v>3.5656081498236327</v>
      </c>
      <c r="H153" s="2">
        <v>1529</v>
      </c>
      <c r="J153" s="65">
        <v>0.375</v>
      </c>
      <c r="K153" s="61">
        <f t="shared" si="121"/>
        <v>6.3749999999999994E-4</v>
      </c>
      <c r="L153" s="31">
        <f t="shared" si="126"/>
        <v>20.198937087043952</v>
      </c>
      <c r="M153" s="31">
        <f t="shared" si="123"/>
        <v>6.0338716145099863E-2</v>
      </c>
      <c r="N153" s="31">
        <f t="shared" si="124"/>
        <v>7.7994784161603441</v>
      </c>
      <c r="P153" s="77">
        <v>1.5609999999999999</v>
      </c>
      <c r="Q153" s="65">
        <v>0.78600000000000003</v>
      </c>
      <c r="R153" s="61">
        <f t="shared" si="122"/>
        <v>1.3362000000000001E-3</v>
      </c>
      <c r="S153" s="31">
        <f>Q153*1000/E153</f>
        <v>42.336972134444125</v>
      </c>
      <c r="T153" s="31">
        <f>SQRT((R153/E153)^2+(Q153*1000*F153/(E153^2))^2)</f>
        <v>0.10399308474515372</v>
      </c>
      <c r="U153" s="31">
        <f t="shared" si="125"/>
        <v>3.5656115656236174</v>
      </c>
    </row>
    <row r="154" spans="2:21" ht="15.75" thickBot="1">
      <c r="B154" s="10" t="s">
        <v>26</v>
      </c>
      <c r="C154" s="65">
        <f t="shared" ref="C154:F154" si="127">MAX(C149:C153)</f>
        <v>5.92</v>
      </c>
      <c r="D154" s="65">
        <f t="shared" si="127"/>
        <v>3.15</v>
      </c>
      <c r="E154" s="34">
        <f t="shared" si="127"/>
        <v>18.588800000000003</v>
      </c>
      <c r="F154" s="34">
        <f t="shared" si="127"/>
        <v>8.7726135828539858E-2</v>
      </c>
      <c r="G154" s="34"/>
      <c r="H154" s="65">
        <f t="shared" ref="H154:S154" si="128">MAX(H149:H153)</f>
        <v>1565</v>
      </c>
      <c r="J154" s="65">
        <f t="shared" si="128"/>
        <v>0.38800000000000001</v>
      </c>
      <c r="K154" s="65">
        <f t="shared" si="128"/>
        <v>6.5959999999999999E-4</v>
      </c>
      <c r="L154" s="31">
        <f t="shared" si="128"/>
        <v>20.967230596305154</v>
      </c>
      <c r="M154" s="65"/>
      <c r="P154" s="77">
        <f t="shared" si="128"/>
        <v>1.57</v>
      </c>
      <c r="Q154" s="65">
        <f t="shared" si="128"/>
        <v>0.80400000000000005</v>
      </c>
      <c r="R154" s="65">
        <f t="shared" si="128"/>
        <v>1.3668E-3</v>
      </c>
      <c r="S154" s="31">
        <f t="shared" si="128"/>
        <v>43.251850576691332</v>
      </c>
      <c r="T154" s="65"/>
    </row>
    <row r="155" spans="2:21" ht="15.75" thickBot="1">
      <c r="B155" s="10" t="s">
        <v>27</v>
      </c>
      <c r="C155" s="65">
        <f t="shared" ref="C155:S155" si="129">MIN(C149:C153)</f>
        <v>5.89</v>
      </c>
      <c r="D155" s="65">
        <f t="shared" si="129"/>
        <v>3.1</v>
      </c>
      <c r="E155" s="34">
        <f t="shared" si="129"/>
        <v>18.239366666666665</v>
      </c>
      <c r="F155" s="34">
        <f t="shared" si="129"/>
        <v>4.5089456351503E-2</v>
      </c>
      <c r="G155" s="34"/>
      <c r="H155" s="65">
        <f t="shared" si="129"/>
        <v>1515</v>
      </c>
      <c r="J155" s="65">
        <f t="shared" si="129"/>
        <v>0.36799999999999999</v>
      </c>
      <c r="K155" s="65">
        <f t="shared" si="129"/>
        <v>6.2559999999999992E-4</v>
      </c>
      <c r="L155" s="31">
        <f t="shared" si="129"/>
        <v>20.176139156878619</v>
      </c>
      <c r="M155" s="65" t="s">
        <v>132</v>
      </c>
      <c r="P155" s="77">
        <f t="shared" si="129"/>
        <v>1.49</v>
      </c>
      <c r="Q155" s="65">
        <f t="shared" si="129"/>
        <v>0.755</v>
      </c>
      <c r="R155" s="65">
        <f t="shared" si="129"/>
        <v>1.2834999999999999E-3</v>
      </c>
      <c r="S155" s="31">
        <f t="shared" si="129"/>
        <v>41.393981150661304</v>
      </c>
      <c r="T155" s="65" t="s">
        <v>132</v>
      </c>
    </row>
    <row r="156" spans="2:21" ht="15.75" thickBot="1">
      <c r="B156" s="42" t="s">
        <v>67</v>
      </c>
      <c r="C156" s="44">
        <f>AVERAGE(C149:C153)</f>
        <v>5.9</v>
      </c>
      <c r="D156" s="44">
        <f t="shared" ref="D156:S156" si="130">AVERAGE(D149:D153)</f>
        <v>3.1339999999999999</v>
      </c>
      <c r="E156" s="60">
        <f t="shared" si="130"/>
        <v>18.480979999999999</v>
      </c>
      <c r="F156" s="60">
        <f t="shared" si="130"/>
        <v>6.3214971242898391E-2</v>
      </c>
      <c r="G156" s="60"/>
      <c r="H156" s="44">
        <f t="shared" si="130"/>
        <v>1537</v>
      </c>
      <c r="J156" s="47">
        <f t="shared" si="130"/>
        <v>0.37859999999999994</v>
      </c>
      <c r="K156" s="47">
        <f t="shared" si="130"/>
        <v>6.4362000000000002E-4</v>
      </c>
      <c r="L156" s="45">
        <f t="shared" si="130"/>
        <v>20.484973522490577</v>
      </c>
      <c r="M156" s="45">
        <f>SQRT(SUMPRODUCT(M149:M153,M149:M153,N149:N153)/SUM(N149:N153))</f>
        <v>7.6120544964026676E-2</v>
      </c>
      <c r="P156" s="78">
        <f t="shared" si="130"/>
        <v>1.5437999999999998</v>
      </c>
      <c r="Q156" s="47">
        <f t="shared" si="130"/>
        <v>0.78539999999999999</v>
      </c>
      <c r="R156" s="47">
        <f t="shared" si="130"/>
        <v>1.3351799999999998E-3</v>
      </c>
      <c r="S156" s="44">
        <f t="shared" si="130"/>
        <v>42.493997856015447</v>
      </c>
      <c r="T156" s="45">
        <f>SQRT(SUMPRODUCT(T149:T153,T149:T153,U149:U153)/SUM(U149:U153))</f>
        <v>0.14939680505940264</v>
      </c>
    </row>
    <row r="157" spans="2:21" ht="15.75" thickBot="1">
      <c r="B157" s="43" t="s">
        <v>68</v>
      </c>
      <c r="C157" s="44">
        <f>STDEV(C149:C153)</f>
        <v>1.2247448713915992E-2</v>
      </c>
      <c r="D157" s="44">
        <f t="shared" ref="D157:S157" si="131">STDEV(D149:D153)</f>
        <v>1.94935886896179E-2</v>
      </c>
      <c r="E157" s="60">
        <f t="shared" si="131"/>
        <v>0.13994695344220232</v>
      </c>
      <c r="F157" s="60">
        <f t="shared" si="131"/>
        <v>1.8057200254802029E-2</v>
      </c>
      <c r="G157" s="60"/>
      <c r="H157" s="44">
        <f t="shared" si="131"/>
        <v>22.259829289552066</v>
      </c>
      <c r="J157" s="47">
        <f t="shared" si="131"/>
        <v>8.294576541331096E-3</v>
      </c>
      <c r="K157" s="47">
        <f t="shared" si="131"/>
        <v>1.4100780120262887E-5</v>
      </c>
      <c r="L157" s="44">
        <f t="shared" si="131"/>
        <v>0.35929830569721388</v>
      </c>
      <c r="M157" s="73"/>
      <c r="P157" s="79">
        <f t="shared" si="131"/>
        <v>3.1854356060043033E-2</v>
      </c>
      <c r="Q157" s="47">
        <f t="shared" si="131"/>
        <v>1.8379336223052253E-2</v>
      </c>
      <c r="R157" s="47">
        <f t="shared" si="131"/>
        <v>3.1244871579188841E-5</v>
      </c>
      <c r="S157" s="44">
        <f t="shared" si="131"/>
        <v>0.70483036182959591</v>
      </c>
      <c r="T157" s="44"/>
    </row>
  </sheetData>
  <mergeCells count="80">
    <mergeCell ref="J1:N1"/>
    <mergeCell ref="P1:T1"/>
    <mergeCell ref="B147:B148"/>
    <mergeCell ref="E147:E148"/>
    <mergeCell ref="F147:F148"/>
    <mergeCell ref="G147:G148"/>
    <mergeCell ref="K147:K148"/>
    <mergeCell ref="R147:R148"/>
    <mergeCell ref="B135:B136"/>
    <mergeCell ref="E135:E136"/>
    <mergeCell ref="F135:F136"/>
    <mergeCell ref="G135:G136"/>
    <mergeCell ref="K135:K136"/>
    <mergeCell ref="R135:R136"/>
    <mergeCell ref="B123:B124"/>
    <mergeCell ref="E123:E124"/>
    <mergeCell ref="F123:F124"/>
    <mergeCell ref="G123:G124"/>
    <mergeCell ref="K123:K124"/>
    <mergeCell ref="R123:R124"/>
    <mergeCell ref="B111:B112"/>
    <mergeCell ref="E111:E112"/>
    <mergeCell ref="F111:F112"/>
    <mergeCell ref="G111:G112"/>
    <mergeCell ref="K111:K112"/>
    <mergeCell ref="R111:R112"/>
    <mergeCell ref="R99:R100"/>
    <mergeCell ref="B87:B88"/>
    <mergeCell ref="E87:E88"/>
    <mergeCell ref="F87:F88"/>
    <mergeCell ref="G87:G88"/>
    <mergeCell ref="K87:K88"/>
    <mergeCell ref="R87:R88"/>
    <mergeCell ref="B99:B100"/>
    <mergeCell ref="E99:E100"/>
    <mergeCell ref="F99:F100"/>
    <mergeCell ref="G99:G100"/>
    <mergeCell ref="K99:K100"/>
    <mergeCell ref="R75:R76"/>
    <mergeCell ref="B63:B64"/>
    <mergeCell ref="E63:E64"/>
    <mergeCell ref="F63:F64"/>
    <mergeCell ref="G63:G64"/>
    <mergeCell ref="K63:K64"/>
    <mergeCell ref="R63:R64"/>
    <mergeCell ref="B75:B76"/>
    <mergeCell ref="E75:E76"/>
    <mergeCell ref="F75:F76"/>
    <mergeCell ref="G75:G76"/>
    <mergeCell ref="K75:K76"/>
    <mergeCell ref="R51:R52"/>
    <mergeCell ref="B39:B40"/>
    <mergeCell ref="E39:E40"/>
    <mergeCell ref="F39:F40"/>
    <mergeCell ref="G39:G40"/>
    <mergeCell ref="K39:K40"/>
    <mergeCell ref="R39:R40"/>
    <mergeCell ref="B51:B52"/>
    <mergeCell ref="E51:E52"/>
    <mergeCell ref="F51:F52"/>
    <mergeCell ref="G51:G52"/>
    <mergeCell ref="K51:K52"/>
    <mergeCell ref="R27:R28"/>
    <mergeCell ref="B15:B16"/>
    <mergeCell ref="E15:E16"/>
    <mergeCell ref="F15:F16"/>
    <mergeCell ref="G15:G16"/>
    <mergeCell ref="K15:K16"/>
    <mergeCell ref="R15:R16"/>
    <mergeCell ref="B27:B28"/>
    <mergeCell ref="E27:E28"/>
    <mergeCell ref="F27:F28"/>
    <mergeCell ref="G27:G28"/>
    <mergeCell ref="K27:K28"/>
    <mergeCell ref="R2:R3"/>
    <mergeCell ref="B2:B3"/>
    <mergeCell ref="E2:E3"/>
    <mergeCell ref="F2:F3"/>
    <mergeCell ref="G2:G3"/>
    <mergeCell ref="K2:K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AL25"/>
  <sheetViews>
    <sheetView topLeftCell="Y1" workbookViewId="0">
      <selection activeCell="AJ1" sqref="AJ1:AL23"/>
    </sheetView>
  </sheetViews>
  <sheetFormatPr defaultColWidth="8.42578125" defaultRowHeight="15"/>
  <cols>
    <col min="2" max="2" width="8.42578125" bestFit="1" customWidth="1"/>
    <col min="3" max="3" width="7.5703125" bestFit="1" customWidth="1"/>
    <col min="4" max="4" width="27" customWidth="1"/>
    <col min="5" max="5" width="18.28515625" customWidth="1"/>
    <col min="6" max="6" width="25.7109375" bestFit="1" customWidth="1"/>
    <col min="7" max="7" width="4.5703125" bestFit="1" customWidth="1"/>
    <col min="8" max="9" width="14.5703125" bestFit="1" customWidth="1"/>
    <col min="10" max="10" width="18.85546875" bestFit="1" customWidth="1"/>
    <col min="11" max="11" width="5.5703125" bestFit="1" customWidth="1"/>
    <col min="12" max="12" width="4.5703125" bestFit="1" customWidth="1"/>
    <col min="13" max="13" width="18" bestFit="1" customWidth="1"/>
    <col min="14" max="14" width="18" customWidth="1"/>
    <col min="15" max="15" width="22.140625" bestFit="1" customWidth="1"/>
    <col min="16" max="16" width="4.5703125" bestFit="1" customWidth="1"/>
    <col min="17" max="18" width="14.5703125" bestFit="1" customWidth="1"/>
    <col min="19" max="19" width="18.85546875" bestFit="1" customWidth="1"/>
    <col min="20" max="20" width="6.5703125" bestFit="1" customWidth="1"/>
    <col min="21" max="21" width="4.5703125" bestFit="1" customWidth="1"/>
    <col min="22" max="22" width="18" bestFit="1" customWidth="1"/>
    <col min="23" max="23" width="18" customWidth="1"/>
    <col min="24" max="24" width="11.140625" customWidth="1"/>
    <col min="25" max="25" width="23" customWidth="1"/>
    <col min="26" max="26" width="18" bestFit="1" customWidth="1"/>
    <col min="36" max="36" width="15.5703125" bestFit="1" customWidth="1"/>
    <col min="37" max="37" width="12.7109375" customWidth="1"/>
  </cols>
  <sheetData>
    <row r="1" spans="2:38">
      <c r="B1" s="105" t="s">
        <v>71</v>
      </c>
      <c r="C1" s="106"/>
      <c r="D1" s="107"/>
      <c r="F1" s="105" t="s">
        <v>73</v>
      </c>
      <c r="G1" s="106"/>
      <c r="H1" s="106"/>
      <c r="I1" s="106"/>
      <c r="J1" s="106"/>
      <c r="K1" s="106"/>
      <c r="L1" s="106"/>
      <c r="M1" s="107"/>
      <c r="O1" s="108" t="s">
        <v>178</v>
      </c>
      <c r="P1" s="109"/>
      <c r="Q1" s="109"/>
      <c r="R1" s="109"/>
      <c r="S1" s="109"/>
      <c r="T1" s="109"/>
      <c r="U1" s="109"/>
      <c r="V1" s="109"/>
      <c r="AJ1" s="111" t="s">
        <v>179</v>
      </c>
      <c r="AK1" s="111"/>
      <c r="AL1" s="111"/>
    </row>
    <row r="2" spans="2:38">
      <c r="B2" s="48" t="s">
        <v>112</v>
      </c>
      <c r="C2" s="59" t="s">
        <v>114</v>
      </c>
      <c r="D2" s="59" t="s">
        <v>113</v>
      </c>
      <c r="F2" s="68" t="s">
        <v>133</v>
      </c>
      <c r="G2" s="59" t="s">
        <v>113</v>
      </c>
      <c r="H2" s="68" t="s">
        <v>127</v>
      </c>
      <c r="I2" s="68" t="s">
        <v>128</v>
      </c>
      <c r="J2" s="68" t="s">
        <v>129</v>
      </c>
      <c r="K2" s="68" t="s">
        <v>120</v>
      </c>
      <c r="L2" s="68" t="s">
        <v>130</v>
      </c>
      <c r="M2" s="68" t="s">
        <v>131</v>
      </c>
      <c r="O2" s="70" t="s">
        <v>178</v>
      </c>
      <c r="P2" s="59" t="s">
        <v>113</v>
      </c>
      <c r="Q2" s="68" t="s">
        <v>127</v>
      </c>
      <c r="R2" s="68" t="s">
        <v>128</v>
      </c>
      <c r="S2" s="68" t="s">
        <v>129</v>
      </c>
      <c r="T2" s="68" t="s">
        <v>120</v>
      </c>
      <c r="U2" s="68" t="s">
        <v>130</v>
      </c>
      <c r="V2" s="68" t="s">
        <v>131</v>
      </c>
      <c r="X2" s="72" t="s">
        <v>177</v>
      </c>
      <c r="Y2" s="70" t="s">
        <v>178</v>
      </c>
      <c r="Z2" s="70" t="s">
        <v>131</v>
      </c>
      <c r="AJ2" s="53" t="s">
        <v>185</v>
      </c>
      <c r="AK2" s="72" t="s">
        <v>180</v>
      </c>
      <c r="AL2" s="72" t="s">
        <v>181</v>
      </c>
    </row>
    <row r="3" spans="2:38">
      <c r="B3" s="26" t="s">
        <v>28</v>
      </c>
      <c r="C3" s="51">
        <f>'Resultados individuais'!F12</f>
        <v>1445.6</v>
      </c>
      <c r="D3" s="51">
        <f>'Resultados individuais'!F13</f>
        <v>76.907736931987628</v>
      </c>
      <c r="F3" s="51">
        <f>'Resultados individuais'!H12</f>
        <v>13</v>
      </c>
      <c r="G3" s="51">
        <f>'Resultados individuais'!H13</f>
        <v>0.70710678118654757</v>
      </c>
      <c r="H3" s="51">
        <f>G3/SQRT(5)</f>
        <v>0.31622776601683794</v>
      </c>
      <c r="I3" s="51">
        <f>'Calculo de incertezas'!M12</f>
        <v>0</v>
      </c>
      <c r="J3" s="51">
        <f>SQRT(H3^2+I3^2)</f>
        <v>0.31622776601683794</v>
      </c>
      <c r="K3" s="51">
        <f>J3^4/(H3^4/4)</f>
        <v>4</v>
      </c>
      <c r="L3" s="51">
        <f>TINV(0.05,K3)</f>
        <v>2.7764451050438028</v>
      </c>
      <c r="M3" s="51">
        <f>J3*L3</f>
        <v>0.87798903303638676</v>
      </c>
      <c r="O3" s="51">
        <f>'Resultados individuais'!K12</f>
        <v>23.8</v>
      </c>
      <c r="P3" s="51">
        <f>'Resultados individuais'!K13</f>
        <v>2.4899799195977557</v>
      </c>
      <c r="Q3" s="51">
        <f>P3/SQRT(5)</f>
        <v>1.1135528725660084</v>
      </c>
      <c r="R3" s="51">
        <f>'Calculo de incertezas'!T12</f>
        <v>0</v>
      </c>
      <c r="S3" s="51">
        <f>SQRT(Q3^2+R3^2)</f>
        <v>1.1135528725660084</v>
      </c>
      <c r="T3" s="51">
        <f>S3^4/(Q3^4/4)</f>
        <v>4</v>
      </c>
      <c r="U3" s="51">
        <f>TINV(0.05,T3)</f>
        <v>2.7764451050438028</v>
      </c>
      <c r="V3" s="51">
        <f>S3*U3</f>
        <v>3.0917184222433596</v>
      </c>
      <c r="X3" s="26" t="s">
        <v>28</v>
      </c>
      <c r="Y3" s="51">
        <v>23.8</v>
      </c>
      <c r="Z3" s="51">
        <v>3.0917184222433596</v>
      </c>
      <c r="AF3" s="110" t="s">
        <v>180</v>
      </c>
      <c r="AG3" t="s">
        <v>182</v>
      </c>
      <c r="AJ3" s="53" t="s">
        <v>186</v>
      </c>
      <c r="AK3" s="51">
        <f>ABS(Y4-Y5)/SQRT(Z4^2+Z5^2)</f>
        <v>0.30345378359718872</v>
      </c>
      <c r="AL3" s="51">
        <f>ABS(Y10-Y11)/SQRT(Z10^2+Z11^2)</f>
        <v>0.83589862209984256</v>
      </c>
    </row>
    <row r="4" spans="2:38">
      <c r="B4" s="26" t="s">
        <v>64</v>
      </c>
      <c r="C4" s="51">
        <f>'Resultados individuais'!F24</f>
        <v>1433.4</v>
      </c>
      <c r="D4" s="51">
        <f>'Resultados individuais'!F25</f>
        <v>28.430617298958069</v>
      </c>
      <c r="F4" s="51">
        <f>'Resultados individuais'!H24</f>
        <v>23.011323755768412</v>
      </c>
      <c r="G4" s="51">
        <f>'Resultados individuais'!H25</f>
        <v>3.0714594503194239</v>
      </c>
      <c r="H4" s="51">
        <f t="shared" ref="H4:H15" si="0">G4/SQRT(5)</f>
        <v>1.3735984242096739</v>
      </c>
      <c r="I4" s="51">
        <f>'Calculo de incertezas'!M24</f>
        <v>8.5872096616012417E-2</v>
      </c>
      <c r="J4" s="51">
        <f t="shared" ref="J4:J15" si="1">SQRT(H4^2+I4^2)</f>
        <v>1.376280003476229</v>
      </c>
      <c r="K4" s="51">
        <f t="shared" ref="K4:K15" si="2">J4^4/(H4^4/4)</f>
        <v>4.0313272587517748</v>
      </c>
      <c r="L4" s="51">
        <f t="shared" ref="L4:L15" si="3">TINV(0.05,K4)</f>
        <v>2.7764451050438028</v>
      </c>
      <c r="M4" s="51">
        <f t="shared" ref="M4:M15" si="4">J4*L4</f>
        <v>3.8211658788212439</v>
      </c>
      <c r="O4" s="51">
        <f>'Resultados individuais'!K24</f>
        <v>41.899045682533867</v>
      </c>
      <c r="P4" s="51">
        <f>'Resultados individuais'!K25</f>
        <v>6.9900262820739858</v>
      </c>
      <c r="Q4" s="51">
        <f t="shared" ref="Q4:Q15" si="5">P4/SQRT(5)</f>
        <v>3.1260347862455102</v>
      </c>
      <c r="R4" s="51">
        <f>'Calculo de incertezas'!T24</f>
        <v>0.14799986832448864</v>
      </c>
      <c r="S4" s="51">
        <f t="shared" ref="S4:S15" si="6">SQRT(Q4^2+R4^2)</f>
        <v>3.1295362988534068</v>
      </c>
      <c r="T4" s="51">
        <f t="shared" ref="T4:T15" si="7">S4^4/(Q4^4/4)</f>
        <v>4.0179519442489271</v>
      </c>
      <c r="U4" s="51">
        <f t="shared" ref="U4:U15" si="8">TINV(0.05,T4)</f>
        <v>2.7764451050438028</v>
      </c>
      <c r="V4" s="51">
        <f t="shared" ref="V4:V15" si="9">S4*U4</f>
        <v>8.6889857380084408</v>
      </c>
      <c r="X4" s="26" t="s">
        <v>64</v>
      </c>
      <c r="Y4" s="51">
        <v>41.899045682533867</v>
      </c>
      <c r="Z4" s="51">
        <v>8.6889857380084408</v>
      </c>
      <c r="AA4">
        <f>ABS(Y4-Y6)/SQRT(Z4^2+Z6^2)</f>
        <v>0.38071020194918476</v>
      </c>
      <c r="AF4" s="110"/>
      <c r="AG4" t="s">
        <v>183</v>
      </c>
      <c r="AJ4" s="53" t="s">
        <v>190</v>
      </c>
      <c r="AK4" s="51">
        <f>ABS(Y4-Y6)/SQRT(Z4^2+Z6^2)</f>
        <v>0.38071020194918476</v>
      </c>
      <c r="AL4" s="51">
        <f>ABS(Y10-Y12)/SQRT(Z10^2+Z12^2)</f>
        <v>0.24231127366649707</v>
      </c>
    </row>
    <row r="5" spans="2:38">
      <c r="B5" s="26" t="s">
        <v>35</v>
      </c>
      <c r="C5" s="51">
        <f>'Resultados individuais'!F36</f>
        <v>1315</v>
      </c>
      <c r="D5" s="51">
        <f>'Resultados individuais'!F37</f>
        <v>42.148546831415196</v>
      </c>
      <c r="F5" s="51">
        <f>'Resultados individuais'!H36</f>
        <v>27.185345421564733</v>
      </c>
      <c r="G5" s="51">
        <f>'Resultados individuais'!H37</f>
        <v>0.70790236806090556</v>
      </c>
      <c r="H5" s="51">
        <f t="shared" si="0"/>
        <v>0.31658356328345216</v>
      </c>
      <c r="I5" s="51">
        <f>'Calculo de incertezas'!M36</f>
        <v>0.10888884850964897</v>
      </c>
      <c r="J5" s="51">
        <f t="shared" si="1"/>
        <v>0.33478640036746543</v>
      </c>
      <c r="K5" s="51">
        <f t="shared" si="2"/>
        <v>5.0023925731402681</v>
      </c>
      <c r="L5" s="51">
        <f t="shared" si="3"/>
        <v>2.5705818346975402</v>
      </c>
      <c r="M5" s="51">
        <f t="shared" si="4"/>
        <v>0.86059583928838457</v>
      </c>
      <c r="O5" s="51">
        <f>'Resultados individuais'!K36</f>
        <v>44.540331006402006</v>
      </c>
      <c r="P5" s="51">
        <f>'Resultados individuais'!K37</f>
        <v>0.31675388994875936</v>
      </c>
      <c r="Q5" s="51">
        <f t="shared" si="5"/>
        <v>0.14165664601258265</v>
      </c>
      <c r="R5" s="51">
        <f>'Calculo de incertezas'!T36</f>
        <v>0.21046054519763688</v>
      </c>
      <c r="S5" s="51">
        <f t="shared" si="6"/>
        <v>0.253693213240758</v>
      </c>
      <c r="T5" s="51">
        <f t="shared" si="7"/>
        <v>41.147889865731266</v>
      </c>
      <c r="U5" s="51">
        <f t="shared" si="8"/>
        <v>2.0195409482641882</v>
      </c>
      <c r="V5" s="51">
        <f t="shared" si="9"/>
        <v>0.51234383243642934</v>
      </c>
      <c r="X5" s="26" t="s">
        <v>35</v>
      </c>
      <c r="Y5" s="51">
        <v>44.540331006402006</v>
      </c>
      <c r="Z5" s="51">
        <v>0.51234383243642934</v>
      </c>
      <c r="AA5">
        <f>ABS(Y5-Y7)/SQRT(Z5^2+Z7^2)</f>
        <v>0.24734419631413371</v>
      </c>
      <c r="AF5" s="110"/>
      <c r="AG5" t="s">
        <v>184</v>
      </c>
      <c r="AH5">
        <f>ABS(Y8-Y9)/SQRT(Z8^2+Z9^2)</f>
        <v>0.31206704593684687</v>
      </c>
      <c r="AJ5" s="53" t="s">
        <v>188</v>
      </c>
      <c r="AK5" s="51">
        <f>ABS(Y4-Y7)/SQRT(Z4^2+Z7^2)</f>
        <v>0.32600953973261704</v>
      </c>
      <c r="AL5" s="51">
        <f>ABS(Y10-Y13)/SQRT(Z10^2+Z13^2)</f>
        <v>0.54338050003521965</v>
      </c>
    </row>
    <row r="6" spans="2:38">
      <c r="B6" s="26" t="s">
        <v>41</v>
      </c>
      <c r="C6" s="51">
        <f>'Resultados individuais'!F48</f>
        <v>1455.4</v>
      </c>
      <c r="D6" s="51">
        <f>'Resultados individuais'!F49</f>
        <v>109.37687141256059</v>
      </c>
      <c r="F6" s="51">
        <f>'Resultados individuais'!H48</f>
        <v>22.469190737766318</v>
      </c>
      <c r="G6" s="51">
        <f>'Resultados individuais'!H49</f>
        <v>0.83711635555479857</v>
      </c>
      <c r="H6" s="51">
        <f t="shared" si="0"/>
        <v>0.37436981521948265</v>
      </c>
      <c r="I6" s="51">
        <f>'Calculo de incertezas'!M48</f>
        <v>8.8179517724674056E-2</v>
      </c>
      <c r="J6" s="51">
        <f t="shared" si="1"/>
        <v>0.38461459396859304</v>
      </c>
      <c r="K6" s="51">
        <f t="shared" si="2"/>
        <v>4.4561492479162768</v>
      </c>
      <c r="L6" s="51">
        <f t="shared" si="3"/>
        <v>2.7764451050438028</v>
      </c>
      <c r="M6" s="51">
        <f t="shared" si="4"/>
        <v>1.0678613067525098</v>
      </c>
      <c r="O6" s="51">
        <f>'Resultados individuais'!K48</f>
        <v>45.211772869801464</v>
      </c>
      <c r="P6" s="51">
        <f>'Resultados individuais'!K49</f>
        <v>0.33019328113850099</v>
      </c>
      <c r="Q6" s="51">
        <f t="shared" si="5"/>
        <v>0.14766692446787746</v>
      </c>
      <c r="R6" s="51">
        <f>'Calculo de incertezas'!T48</f>
        <v>0.16724852248764827</v>
      </c>
      <c r="S6" s="51">
        <f t="shared" si="6"/>
        <v>0.22310891702507815</v>
      </c>
      <c r="T6" s="51">
        <f t="shared" si="7"/>
        <v>20.844658529616844</v>
      </c>
      <c r="U6" s="51">
        <f t="shared" si="8"/>
        <v>2.0859634412955419</v>
      </c>
      <c r="V6" s="51">
        <f t="shared" si="9"/>
        <v>0.46539704434135354</v>
      </c>
      <c r="X6" s="26" t="s">
        <v>41</v>
      </c>
      <c r="Y6" s="51">
        <v>45.211772869801464</v>
      </c>
      <c r="Z6" s="51">
        <v>0.46539704434135354</v>
      </c>
      <c r="AF6" s="110" t="s">
        <v>181</v>
      </c>
      <c r="AG6" t="s">
        <v>182</v>
      </c>
      <c r="AJ6" s="53" t="s">
        <v>189</v>
      </c>
      <c r="AK6" s="51">
        <f>ABS(Y5-Y6)/SQRT(Z5^2+Z6^2)</f>
        <v>0.97006220730424164</v>
      </c>
      <c r="AL6" s="51">
        <f>ABS(Y11-Y12)/SQRT(Z11^2+Z12^2)</f>
        <v>0.43380711725579751</v>
      </c>
    </row>
    <row r="7" spans="2:38">
      <c r="B7" s="26" t="s">
        <v>63</v>
      </c>
      <c r="C7" s="51">
        <f>'Resultados individuais'!F60</f>
        <v>1294.8</v>
      </c>
      <c r="D7" s="51">
        <f>'Resultados individuais'!F61</f>
        <v>86.146387039735757</v>
      </c>
      <c r="F7" s="51">
        <f>'Resultados individuais'!H60</f>
        <v>26.989221576187937</v>
      </c>
      <c r="G7" s="51">
        <f>'Resultados individuais'!H61</f>
        <v>0.73908169538754098</v>
      </c>
      <c r="H7" s="51">
        <f t="shared" si="0"/>
        <v>0.33052738236246687</v>
      </c>
      <c r="I7" s="51">
        <f>'Calculo de incertezas'!M60</f>
        <v>0.13694241056585382</v>
      </c>
      <c r="J7" s="51">
        <f t="shared" si="1"/>
        <v>0.35777307654848939</v>
      </c>
      <c r="K7" s="51">
        <f t="shared" si="2"/>
        <v>5.4911187618714754</v>
      </c>
      <c r="L7" s="51">
        <f t="shared" si="3"/>
        <v>2.5705818346975402</v>
      </c>
      <c r="M7" s="51">
        <f t="shared" si="4"/>
        <v>0.91968497151939932</v>
      </c>
      <c r="O7" s="51">
        <f>'Resultados individuais'!K60</f>
        <v>44.738894478379294</v>
      </c>
      <c r="P7" s="51">
        <f>'Resultados individuais'!K61</f>
        <v>0.44657834559490461</v>
      </c>
      <c r="Q7" s="51">
        <f t="shared" si="5"/>
        <v>0.19971590760592009</v>
      </c>
      <c r="R7" s="51">
        <f>'Calculo de incertezas'!T60</f>
        <v>0.21749653345552131</v>
      </c>
      <c r="S7" s="51">
        <f t="shared" si="6"/>
        <v>0.29528153653085915</v>
      </c>
      <c r="T7" s="51">
        <f t="shared" si="7"/>
        <v>19.114129604993156</v>
      </c>
      <c r="U7" s="51">
        <f t="shared" si="8"/>
        <v>2.0930240498548649</v>
      </c>
      <c r="V7" s="51">
        <f t="shared" si="9"/>
        <v>0.61803135743718607</v>
      </c>
      <c r="X7" s="26" t="s">
        <v>63</v>
      </c>
      <c r="Y7" s="51">
        <v>44.738894478379294</v>
      </c>
      <c r="Z7" s="51">
        <v>0.61803135743718607</v>
      </c>
      <c r="AB7">
        <f t="shared" ref="AB7:AB13" si="10">ABS(Y7-Y8)/SQRT(Z7^2+Z8^2)</f>
        <v>3.5746901402994307</v>
      </c>
      <c r="AF7" s="110"/>
      <c r="AG7" t="s">
        <v>183</v>
      </c>
      <c r="AH7">
        <f>ABS(Y11-Y13)/SQRT(Z11^2+Z13^2)</f>
        <v>9.9363329511160017E-2</v>
      </c>
      <c r="AJ7" s="53" t="s">
        <v>191</v>
      </c>
      <c r="AK7" s="51">
        <f>ABS(Y5-Y7)/SQRT(Z5^2+Z7^2)</f>
        <v>0.24734419631413371</v>
      </c>
      <c r="AL7" s="51">
        <f>ABS(Y11-Y13)/SQRT(Z11^2+Z13^2)</f>
        <v>9.9363329511160017E-2</v>
      </c>
    </row>
    <row r="8" spans="2:38">
      <c r="B8" s="26" t="s">
        <v>65</v>
      </c>
      <c r="C8" s="51">
        <f>'Resultados individuais'!F72</f>
        <v>1119.2</v>
      </c>
      <c r="D8" s="51">
        <f>'Resultados individuais'!F73</f>
        <v>42.938327866836566</v>
      </c>
      <c r="F8" s="51">
        <f>'Resultados individuais'!H72</f>
        <v>20.508213580429462</v>
      </c>
      <c r="G8" s="51">
        <f>'Resultados individuais'!H73</f>
        <v>4.4911381728621125</v>
      </c>
      <c r="H8" s="51">
        <f t="shared" si="0"/>
        <v>2.0084980501727769</v>
      </c>
      <c r="I8" s="51">
        <f>'Calculo de incertezas'!M72</f>
        <v>0.18348864226969497</v>
      </c>
      <c r="J8" s="51">
        <f t="shared" si="1"/>
        <v>2.0168620427262307</v>
      </c>
      <c r="K8" s="51">
        <f t="shared" si="2"/>
        <v>4.0670461833643996</v>
      </c>
      <c r="L8" s="51">
        <f t="shared" si="3"/>
        <v>2.7764451050438028</v>
      </c>
      <c r="M8" s="51">
        <f t="shared" si="4"/>
        <v>5.5997067460758885</v>
      </c>
      <c r="O8" s="51">
        <f>'Resultados individuais'!K72</f>
        <v>32.059557941683693</v>
      </c>
      <c r="P8" s="51">
        <f>'Resultados individuais'!K73</f>
        <v>2.736722038617581</v>
      </c>
      <c r="Q8" s="51">
        <f t="shared" si="5"/>
        <v>1.2238993027741432</v>
      </c>
      <c r="R8" s="51">
        <f>'Calculo de incertezas'!T72</f>
        <v>0.29084002258667718</v>
      </c>
      <c r="S8" s="51">
        <f t="shared" si="6"/>
        <v>1.2579814871727057</v>
      </c>
      <c r="T8" s="51">
        <f t="shared" si="7"/>
        <v>4.4645145390561884</v>
      </c>
      <c r="U8" s="51">
        <f t="shared" si="8"/>
        <v>2.7764451050438028</v>
      </c>
      <c r="V8" s="51">
        <f t="shared" si="9"/>
        <v>3.4927165422963822</v>
      </c>
      <c r="X8" s="26" t="s">
        <v>65</v>
      </c>
      <c r="Y8" s="51">
        <v>32.059557941683693</v>
      </c>
      <c r="Z8" s="51">
        <v>3.4927165422963822</v>
      </c>
      <c r="AF8" s="110"/>
      <c r="AG8" t="s">
        <v>184</v>
      </c>
      <c r="AH8">
        <f>ABS(Y14-Y15)/SQRT(Z14^2+Z15^2)</f>
        <v>8.9038068737450182E-2</v>
      </c>
      <c r="AJ8" s="53" t="s">
        <v>187</v>
      </c>
      <c r="AK8" s="51">
        <f>ABS(Y6-Y7)/SQRT(Z6^2+Z7^2)</f>
        <v>0.61121872571711844</v>
      </c>
      <c r="AL8" s="51">
        <f>ABS(Y12-Y13)/SQRT(Z12^2+Z13^2)</f>
        <v>0.27188522983643926</v>
      </c>
    </row>
    <row r="9" spans="2:38">
      <c r="B9" s="26" t="s">
        <v>66</v>
      </c>
      <c r="C9" s="51">
        <f>'Resultados individuais'!F84</f>
        <v>1114</v>
      </c>
      <c r="D9" s="51">
        <f>'Resultados individuais'!F85</f>
        <v>78.124899999936005</v>
      </c>
      <c r="F9" s="51">
        <f>'Resultados individuais'!H84</f>
        <v>19.814308213111534</v>
      </c>
      <c r="G9" s="51">
        <f>'Resultados individuais'!H85</f>
        <v>2.2144504443123703</v>
      </c>
      <c r="H9" s="51">
        <f t="shared" si="0"/>
        <v>0.99033234525741443</v>
      </c>
      <c r="I9" s="51">
        <f>'Calculo de incertezas'!M84</f>
        <v>0.1866954311561598</v>
      </c>
      <c r="J9" s="51">
        <f t="shared" si="1"/>
        <v>1.0077764325869281</v>
      </c>
      <c r="K9" s="51">
        <f t="shared" si="2"/>
        <v>4.2893642508294736</v>
      </c>
      <c r="L9" s="51">
        <f t="shared" si="3"/>
        <v>2.7764451050438028</v>
      </c>
      <c r="M9" s="51">
        <f t="shared" si="4"/>
        <v>2.7980359432344826</v>
      </c>
      <c r="O9" s="51">
        <f>'Resultados individuais'!K84</f>
        <v>30.651148438454953</v>
      </c>
      <c r="P9" s="51">
        <f>'Resultados individuais'!K85</f>
        <v>2.2128583990410307</v>
      </c>
      <c r="Q9" s="51">
        <f t="shared" si="5"/>
        <v>0.9896203609674199</v>
      </c>
      <c r="R9" s="51">
        <f>'Calculo de incertezas'!T84</f>
        <v>0.28362804536152852</v>
      </c>
      <c r="S9" s="51">
        <f t="shared" si="6"/>
        <v>1.029462639903405</v>
      </c>
      <c r="T9" s="51">
        <f t="shared" si="7"/>
        <v>4.6841183996623634</v>
      </c>
      <c r="U9" s="51">
        <f t="shared" si="8"/>
        <v>2.7764451050438028</v>
      </c>
      <c r="V9" s="51">
        <f t="shared" si="9"/>
        <v>2.8582465073852799</v>
      </c>
      <c r="X9" s="26" t="s">
        <v>66</v>
      </c>
      <c r="Y9" s="51">
        <v>30.651148438454953</v>
      </c>
      <c r="Z9" s="51">
        <v>2.8582465073852799</v>
      </c>
    </row>
    <row r="10" spans="2:38">
      <c r="B10" s="26" t="s">
        <v>106</v>
      </c>
      <c r="C10" s="51">
        <f>'Resultados individuais'!F96</f>
        <v>1377.2</v>
      </c>
      <c r="D10" s="51">
        <f>'Resultados individuais'!F97</f>
        <v>23.252956801236831</v>
      </c>
      <c r="F10" s="51">
        <f>'Resultados individuais'!H96</f>
        <v>18.326122186159779</v>
      </c>
      <c r="G10" s="51">
        <f>'Resultados individuais'!H97</f>
        <v>0.2747087582202401</v>
      </c>
      <c r="H10" s="51">
        <f t="shared" si="0"/>
        <v>0.12285349147900219</v>
      </c>
      <c r="I10" s="51">
        <f>'Calculo de incertezas'!M96</f>
        <v>0.17689159765820689</v>
      </c>
      <c r="J10" s="51">
        <f t="shared" si="1"/>
        <v>0.21536856244738742</v>
      </c>
      <c r="K10" s="51">
        <f t="shared" si="2"/>
        <v>37.778021885045725</v>
      </c>
      <c r="L10" s="51">
        <f t="shared" si="3"/>
        <v>2.0261924473658048</v>
      </c>
      <c r="M10" s="51">
        <f t="shared" si="4"/>
        <v>0.43637815463092711</v>
      </c>
      <c r="O10" s="51">
        <f>'Resultados individuais'!K96</f>
        <v>39.357918516830125</v>
      </c>
      <c r="P10" s="51">
        <f>'Resultados individuais'!K97</f>
        <v>0.32621148621538398</v>
      </c>
      <c r="Q10" s="51">
        <f t="shared" si="5"/>
        <v>0.14588621164376683</v>
      </c>
      <c r="R10" s="51">
        <f>'Calculo de incertezas'!T96</f>
        <v>0.37570852510186808</v>
      </c>
      <c r="S10" s="51">
        <f t="shared" si="6"/>
        <v>0.40303806592180713</v>
      </c>
      <c r="T10" s="51">
        <f t="shared" si="7"/>
        <v>233.01681875135893</v>
      </c>
      <c r="U10" s="51">
        <f t="shared" si="8"/>
        <v>1.9701975460217618</v>
      </c>
      <c r="V10" s="51">
        <f t="shared" si="9"/>
        <v>0.79406460843250148</v>
      </c>
      <c r="X10" s="26" t="s">
        <v>106</v>
      </c>
      <c r="Y10" s="51">
        <v>39.357918516830125</v>
      </c>
      <c r="Z10" s="51">
        <v>0.79406460843250148</v>
      </c>
      <c r="AJ10" s="86" t="s">
        <v>192</v>
      </c>
      <c r="AK10" s="72" t="s">
        <v>180</v>
      </c>
      <c r="AL10" s="72" t="s">
        <v>181</v>
      </c>
    </row>
    <row r="11" spans="2:38">
      <c r="B11" s="26" t="s">
        <v>107</v>
      </c>
      <c r="C11" s="51">
        <f>'Resultados individuais'!F108</f>
        <v>1396.8</v>
      </c>
      <c r="D11" s="51">
        <f>'Resultados individuais'!F109</f>
        <v>45.800655017152174</v>
      </c>
      <c r="F11" s="51">
        <f>'Resultados individuais'!H108</f>
        <v>18.861540170462465</v>
      </c>
      <c r="G11" s="51">
        <f>'Resultados individuais'!H109</f>
        <v>0.34674716783406279</v>
      </c>
      <c r="H11" s="51">
        <f t="shared" si="0"/>
        <v>0.15507004765649857</v>
      </c>
      <c r="I11" s="51">
        <f>'Calculo de incertezas'!M108</f>
        <v>0.12793179757697853</v>
      </c>
      <c r="J11" s="51">
        <f t="shared" si="1"/>
        <v>0.20103050641996043</v>
      </c>
      <c r="K11" s="51">
        <f t="shared" si="2"/>
        <v>11.297859685677659</v>
      </c>
      <c r="L11" s="51">
        <f t="shared" si="3"/>
        <v>2.2009851587218421</v>
      </c>
      <c r="M11" s="51">
        <f t="shared" si="4"/>
        <v>0.44246516108066891</v>
      </c>
      <c r="O11" s="51">
        <f>'Resultados individuais'!K108</f>
        <v>40.225050893203885</v>
      </c>
      <c r="P11" s="51">
        <f>'Resultados individuais'!K109</f>
        <v>0.39392130267082859</v>
      </c>
      <c r="Q11" s="51">
        <f t="shared" si="5"/>
        <v>0.17616696211144842</v>
      </c>
      <c r="R11" s="51">
        <f>'Calculo de incertezas'!T108</f>
        <v>0.28180661091245152</v>
      </c>
      <c r="S11" s="51">
        <f t="shared" si="6"/>
        <v>0.33233983284213514</v>
      </c>
      <c r="T11" s="51">
        <f t="shared" si="7"/>
        <v>50.663095161353404</v>
      </c>
      <c r="U11" s="51">
        <f t="shared" si="8"/>
        <v>2.0085590721432576</v>
      </c>
      <c r="V11" s="51">
        <f t="shared" si="9"/>
        <v>0.66752418628964427</v>
      </c>
      <c r="X11" s="26" t="s">
        <v>107</v>
      </c>
      <c r="Y11" s="51">
        <v>40.225050893203885</v>
      </c>
      <c r="Z11" s="51">
        <v>0.66752418628964427</v>
      </c>
      <c r="AB11">
        <f t="shared" si="10"/>
        <v>0.43380711725579751</v>
      </c>
      <c r="AJ11" s="86" t="s">
        <v>193</v>
      </c>
      <c r="AK11" s="51">
        <f>ABS(Y8-Y9)/SQRT(Z8^2+Z9^2)</f>
        <v>0.31206704593684687</v>
      </c>
      <c r="AL11" s="51">
        <f>ABS(Y14-Y15)/SQRT(Z14^2+Z15^2)</f>
        <v>8.9038068737450182E-2</v>
      </c>
    </row>
    <row r="12" spans="2:38">
      <c r="B12" s="26" t="s">
        <v>108</v>
      </c>
      <c r="C12" s="51">
        <f>'Resultados individuais'!F120</f>
        <v>1391</v>
      </c>
      <c r="D12" s="51">
        <f>'Resultados individuais'!F121</f>
        <v>39.242833740697165</v>
      </c>
      <c r="F12" s="51">
        <f>'Resultados individuais'!H120</f>
        <v>18.758148494530889</v>
      </c>
      <c r="G12" s="51">
        <f>'Resultados individuais'!H121</f>
        <v>0.32642350811950288</v>
      </c>
      <c r="H12" s="51">
        <f t="shared" si="0"/>
        <v>0.14598103072183258</v>
      </c>
      <c r="I12" s="51">
        <f>'Calculo de incertezas'!M120</f>
        <v>0.22554059113692265</v>
      </c>
      <c r="J12" s="51">
        <f t="shared" si="1"/>
        <v>0.26866153349707722</v>
      </c>
      <c r="K12" s="51">
        <f t="shared" si="2"/>
        <v>45.887695285792589</v>
      </c>
      <c r="L12" s="51">
        <f t="shared" si="3"/>
        <v>2.0141033592669686</v>
      </c>
      <c r="M12" s="51">
        <f t="shared" si="4"/>
        <v>0.54111209712227848</v>
      </c>
      <c r="O12" s="51">
        <f>'Resultados individuais'!K120</f>
        <v>39.679808742021592</v>
      </c>
      <c r="P12" s="51">
        <f>'Resultados individuais'!K121</f>
        <v>0.53058127833965119</v>
      </c>
      <c r="Q12" s="51">
        <f t="shared" si="5"/>
        <v>0.23728316119123935</v>
      </c>
      <c r="R12" s="51">
        <f>'Calculo de incertezas'!T120</f>
        <v>0.48177366513334274</v>
      </c>
      <c r="S12" s="51">
        <f t="shared" si="6"/>
        <v>0.53703739441580967</v>
      </c>
      <c r="T12" s="51">
        <f t="shared" si="7"/>
        <v>104.95676137411726</v>
      </c>
      <c r="U12" s="51">
        <f t="shared" si="8"/>
        <v>1.9830374708083407</v>
      </c>
      <c r="V12" s="51">
        <f t="shared" si="9"/>
        <v>1.0649652763518285</v>
      </c>
      <c r="X12" s="26" t="s">
        <v>108</v>
      </c>
      <c r="Y12" s="51">
        <v>39.679808742021592</v>
      </c>
      <c r="Z12" s="51">
        <v>1.0649652763518285</v>
      </c>
      <c r="AB12">
        <f t="shared" si="10"/>
        <v>0.27188522983643926</v>
      </c>
    </row>
    <row r="13" spans="2:38">
      <c r="B13" s="26" t="s">
        <v>109</v>
      </c>
      <c r="C13" s="51">
        <f>'Resultados individuais'!F132</f>
        <v>1384.4</v>
      </c>
      <c r="D13" s="51">
        <f>'Resultados individuais'!F133</f>
        <v>39.405583360734731</v>
      </c>
      <c r="F13" s="51">
        <f>'Resultados individuais'!H132</f>
        <v>18.546735917258854</v>
      </c>
      <c r="G13" s="51">
        <f>'Resultados individuais'!H133</f>
        <v>0.37069237772728292</v>
      </c>
      <c r="H13" s="51">
        <f t="shared" si="0"/>
        <v>0.16577867106784672</v>
      </c>
      <c r="I13" s="51">
        <f>'Calculo de incertezas'!M132</f>
        <v>0.22882286246169306</v>
      </c>
      <c r="J13" s="51">
        <f t="shared" si="1"/>
        <v>0.28256409921676923</v>
      </c>
      <c r="K13" s="51">
        <f t="shared" si="2"/>
        <v>33.760844778552041</v>
      </c>
      <c r="L13" s="51">
        <f t="shared" si="3"/>
        <v>2.0345152872214092</v>
      </c>
      <c r="M13" s="51">
        <f t="shared" si="4"/>
        <v>0.57488097947646399</v>
      </c>
      <c r="O13" s="51">
        <f>'Resultados individuais'!K132</f>
        <v>40.096861520665811</v>
      </c>
      <c r="P13" s="51">
        <f>'Resultados individuais'!K133</f>
        <v>0.56850433346549756</v>
      </c>
      <c r="Q13" s="51">
        <f t="shared" si="5"/>
        <v>0.25424286702641219</v>
      </c>
      <c r="R13" s="51">
        <f>'Calculo de incertezas'!T132</f>
        <v>0.49421796626866638</v>
      </c>
      <c r="S13" s="51">
        <f t="shared" si="6"/>
        <v>0.55577948290355828</v>
      </c>
      <c r="T13" s="51">
        <f t="shared" si="7"/>
        <v>91.342926895255843</v>
      </c>
      <c r="U13" s="51">
        <f t="shared" si="8"/>
        <v>1.9863771100702228</v>
      </c>
      <c r="V13" s="51">
        <f t="shared" si="9"/>
        <v>1.1039876430862929</v>
      </c>
      <c r="X13" s="26" t="s">
        <v>109</v>
      </c>
      <c r="Y13" s="51">
        <v>40.096861520665811</v>
      </c>
      <c r="Z13" s="51">
        <v>1.1039876430862929</v>
      </c>
      <c r="AB13">
        <f t="shared" si="10"/>
        <v>1.7896560150990708</v>
      </c>
      <c r="AJ13" s="103" t="s">
        <v>194</v>
      </c>
      <c r="AK13" s="104"/>
    </row>
    <row r="14" spans="2:38">
      <c r="B14" s="26" t="s">
        <v>110</v>
      </c>
      <c r="C14" s="51">
        <f>'Resultados individuais'!F144</f>
        <v>1556.8</v>
      </c>
      <c r="D14" s="51">
        <f>'Resultados individuais'!F145</f>
        <v>20.656718035549265</v>
      </c>
      <c r="F14" s="51">
        <f>'Resultados individuais'!H144</f>
        <v>20.124431766397844</v>
      </c>
      <c r="G14" s="51">
        <f>'Resultados individuais'!H145</f>
        <v>0.5064352250519516</v>
      </c>
      <c r="H14" s="51">
        <f t="shared" si="0"/>
        <v>0.22648471788331365</v>
      </c>
      <c r="I14" s="51">
        <f>'Calculo de incertezas'!M144</f>
        <v>6.6624473052023334E-2</v>
      </c>
      <c r="J14" s="51">
        <f t="shared" si="1"/>
        <v>0.2360808078691361</v>
      </c>
      <c r="K14" s="51">
        <f t="shared" si="2"/>
        <v>4.7222297086801026</v>
      </c>
      <c r="L14" s="51">
        <f t="shared" si="3"/>
        <v>2.7764451050438028</v>
      </c>
      <c r="M14" s="51">
        <f t="shared" si="4"/>
        <v>0.65546540340304937</v>
      </c>
      <c r="O14" s="51">
        <f>'Resultados individuais'!K144</f>
        <v>42.395076652434412</v>
      </c>
      <c r="P14" s="51">
        <f>'Resultados individuais'!K145</f>
        <v>0.53134057567184301</v>
      </c>
      <c r="Q14" s="51">
        <f t="shared" si="5"/>
        <v>0.23762272928122238</v>
      </c>
      <c r="R14" s="51">
        <f>'Calculo de incertezas'!T144</f>
        <v>0.12410544464331455</v>
      </c>
      <c r="S14" s="51">
        <f t="shared" si="6"/>
        <v>0.26807969498112294</v>
      </c>
      <c r="T14" s="51">
        <f t="shared" si="7"/>
        <v>6.4798321301449411</v>
      </c>
      <c r="U14" s="51">
        <f t="shared" si="8"/>
        <v>2.4469118464326822</v>
      </c>
      <c r="V14" s="51">
        <f t="shared" si="9"/>
        <v>0.65596738143736977</v>
      </c>
      <c r="X14" s="26" t="s">
        <v>110</v>
      </c>
      <c r="Y14" s="51">
        <v>42.395076652434412</v>
      </c>
      <c r="Z14" s="51">
        <v>0.65596738143736977</v>
      </c>
      <c r="AJ14" s="53" t="s">
        <v>195</v>
      </c>
      <c r="AK14" s="51">
        <f>ABS(Y4-Y10)/SQRT(Z4^2+Z10^2)</f>
        <v>0.29124018812690861</v>
      </c>
    </row>
    <row r="15" spans="2:38">
      <c r="B15" s="26" t="s">
        <v>111</v>
      </c>
      <c r="C15" s="51">
        <f>'Resultados individuais'!F156</f>
        <v>1537</v>
      </c>
      <c r="D15" s="51">
        <f>'Resultados individuais'!F157</f>
        <v>22.259829289552066</v>
      </c>
      <c r="F15" s="51">
        <f>'Resultados individuais'!H156</f>
        <v>20.484973522490577</v>
      </c>
      <c r="G15" s="51">
        <f>'Resultados individuais'!H157</f>
        <v>0.35929830569721388</v>
      </c>
      <c r="H15" s="51">
        <f t="shared" si="0"/>
        <v>0.16068308714789403</v>
      </c>
      <c r="I15" s="51">
        <f>'Calculo de incertezas'!M156</f>
        <v>7.6120544964026676E-2</v>
      </c>
      <c r="J15" s="51">
        <f t="shared" si="1"/>
        <v>0.177801551908295</v>
      </c>
      <c r="K15" s="51">
        <f t="shared" si="2"/>
        <v>5.9968268893228034</v>
      </c>
      <c r="L15" s="51">
        <f t="shared" si="3"/>
        <v>2.5705818346975402</v>
      </c>
      <c r="M15" s="51">
        <f t="shared" si="4"/>
        <v>0.45705343951649491</v>
      </c>
      <c r="O15" s="51">
        <f>'Resultados individuais'!K156</f>
        <v>42.493997856015447</v>
      </c>
      <c r="P15" s="51">
        <f>'Resultados individuais'!K157</f>
        <v>0.70483036182959591</v>
      </c>
      <c r="Q15" s="51">
        <f t="shared" si="5"/>
        <v>0.31520972033134986</v>
      </c>
      <c r="R15" s="51">
        <f>'Calculo de incertezas'!T156</f>
        <v>0.14939680505940264</v>
      </c>
      <c r="S15" s="51">
        <f t="shared" si="6"/>
        <v>0.34882169249248957</v>
      </c>
      <c r="T15" s="51">
        <f t="shared" si="7"/>
        <v>5.9989539007234987</v>
      </c>
      <c r="U15" s="51">
        <f t="shared" si="8"/>
        <v>2.5705818346975402</v>
      </c>
      <c r="V15" s="51">
        <f t="shared" si="9"/>
        <v>0.89667470626964496</v>
      </c>
      <c r="X15" s="26" t="s">
        <v>111</v>
      </c>
      <c r="Y15" s="51">
        <v>42.493997856015447</v>
      </c>
      <c r="Z15" s="51">
        <v>0.89667470626964496</v>
      </c>
      <c r="AB15">
        <f>ABS(Y15-Y16)/SQRT(Z15^2+Z16^2)</f>
        <v>47.390650766540965</v>
      </c>
      <c r="AJ15" s="53" t="s">
        <v>196</v>
      </c>
      <c r="AK15" s="51">
        <f t="shared" ref="AK15:AK19" si="11">ABS(Y5-Y11)/SQRT(Z5^2+Z11^2)</f>
        <v>5.1282167610451399</v>
      </c>
    </row>
    <row r="16" spans="2:38">
      <c r="AJ16" s="53" t="s">
        <v>197</v>
      </c>
      <c r="AK16" s="51">
        <f t="shared" si="11"/>
        <v>4.7598426793666304</v>
      </c>
    </row>
    <row r="17" spans="23:37">
      <c r="W17" s="102" t="s">
        <v>203</v>
      </c>
      <c r="X17" s="102"/>
      <c r="Y17" s="102"/>
      <c r="AJ17" s="53" t="s">
        <v>198</v>
      </c>
      <c r="AK17" s="51">
        <f t="shared" si="11"/>
        <v>3.6689877711047161</v>
      </c>
    </row>
    <row r="18" spans="23:37">
      <c r="W18" s="101" t="s">
        <v>180</v>
      </c>
      <c r="X18" s="51">
        <f>ABS(Y4-$Y$8)/SQRT(Z4^2+$Z$8^2)</f>
        <v>1.0507001117201733</v>
      </c>
      <c r="Y18" s="51">
        <f>ABS(Y4-$Y$9)/SQRT(Z4^2+$Z$9^2)</f>
        <v>1.2296783484287397</v>
      </c>
      <c r="AJ18" s="53" t="s">
        <v>199</v>
      </c>
      <c r="AK18" s="51">
        <f t="shared" si="11"/>
        <v>2.9083158541889436</v>
      </c>
    </row>
    <row r="19" spans="23:37">
      <c r="W19" s="101"/>
      <c r="X19" s="51">
        <f t="shared" ref="X19:X21" si="12">ABS(Y5-$Y$8)/SQRT(Z5^2+$Z$8^2)</f>
        <v>3.5355354175625808</v>
      </c>
      <c r="Y19" s="51">
        <f t="shared" ref="Y19:Y21" si="13">ABS(Y5-$Y$9)/SQRT(Z5^2+$Z$9^2)</f>
        <v>4.783101566798531</v>
      </c>
      <c r="AJ19" s="53" t="s">
        <v>200</v>
      </c>
      <c r="AK19" s="51">
        <f t="shared" si="11"/>
        <v>3.9534193815721617</v>
      </c>
    </row>
    <row r="20" spans="23:37">
      <c r="W20" s="101"/>
      <c r="X20" s="51">
        <f t="shared" si="12"/>
        <v>3.7326213420087866</v>
      </c>
      <c r="Y20" s="51">
        <f t="shared" si="13"/>
        <v>5.0280343231673044</v>
      </c>
    </row>
    <row r="21" spans="23:37">
      <c r="W21" s="101"/>
      <c r="X21" s="51">
        <f t="shared" si="12"/>
        <v>3.5746901402994307</v>
      </c>
      <c r="Y21" s="51">
        <f t="shared" si="13"/>
        <v>4.8174748213820662</v>
      </c>
      <c r="AJ21" s="53" t="s">
        <v>201</v>
      </c>
      <c r="AK21" s="53" t="s">
        <v>202</v>
      </c>
    </row>
    <row r="22" spans="23:37">
      <c r="W22" s="101" t="s">
        <v>181</v>
      </c>
      <c r="X22" s="51">
        <f>ABS(Y10-$Y$14)/SQRT(Z10^2+$Z$14^2)</f>
        <v>2.948791991219113</v>
      </c>
      <c r="Y22" s="51">
        <f>ABS(Y10-$Y$15)/SQRT(Z10^2+$Z$15^2)</f>
        <v>2.6183461310692393</v>
      </c>
      <c r="AJ22" s="53" t="s">
        <v>180</v>
      </c>
      <c r="AK22" s="51">
        <f>MIN(X18:Y21)</f>
        <v>1.0507001117201733</v>
      </c>
    </row>
    <row r="23" spans="23:37">
      <c r="W23" s="101"/>
      <c r="X23" s="51">
        <f>ABS(Y11-$Y$14)/SQRT(Z11^2+$Z$14^2)</f>
        <v>2.3186871315766666</v>
      </c>
      <c r="Y23" s="51">
        <f>ABS(Y11-$Y$15)/SQRT(Z11^2+$Z$15^2)</f>
        <v>2.0297212162934812</v>
      </c>
      <c r="AJ23" s="86" t="s">
        <v>181</v>
      </c>
      <c r="AK23" s="51">
        <f>MIN(X22:Y25)</f>
        <v>1.685445575137585</v>
      </c>
    </row>
    <row r="24" spans="23:37">
      <c r="W24" s="101"/>
      <c r="X24" s="51">
        <f>ABS(Y12-$Y$14)/SQRT(Z12^2+$Z$14^2)</f>
        <v>2.1708641266281647</v>
      </c>
      <c r="Y24" s="51">
        <f>ABS(Y12-$Y$15)/SQRT(Z12^2+$Z$15^2)</f>
        <v>2.0214202372366215</v>
      </c>
    </row>
    <row r="25" spans="23:37">
      <c r="W25" s="101"/>
      <c r="X25" s="51">
        <f>ABS(Y13-$Y$14)/SQRT(Z13^2+$Z$14^2)</f>
        <v>1.7896560150990708</v>
      </c>
      <c r="Y25" s="51">
        <f>ABS(Y13-$Y$15)/SQRT(Z13^2+$Z$15^2)</f>
        <v>1.685445575137585</v>
      </c>
    </row>
  </sheetData>
  <mergeCells count="10">
    <mergeCell ref="B1:D1"/>
    <mergeCell ref="AF3:AF5"/>
    <mergeCell ref="AF6:AF8"/>
    <mergeCell ref="AJ1:AL1"/>
    <mergeCell ref="W18:W21"/>
    <mergeCell ref="W22:W25"/>
    <mergeCell ref="W17:Y17"/>
    <mergeCell ref="AJ13:AK13"/>
    <mergeCell ref="F1:M1"/>
    <mergeCell ref="O1:V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V46"/>
  <sheetViews>
    <sheetView tabSelected="1" topLeftCell="E1" workbookViewId="0">
      <selection activeCell="X6" sqref="X6"/>
    </sheetView>
  </sheetViews>
  <sheetFormatPr defaultColWidth="8.42578125" defaultRowHeight="15"/>
  <cols>
    <col min="2" max="2" width="11.5703125" style="81" customWidth="1"/>
    <col min="3" max="3" width="16.140625" customWidth="1"/>
    <col min="4" max="4" width="16.85546875" customWidth="1"/>
    <col min="5" max="5" width="16.42578125" customWidth="1"/>
    <col min="6" max="6" width="4.5703125" bestFit="1" customWidth="1"/>
    <col min="7" max="7" width="9.42578125" customWidth="1"/>
    <col min="8" max="9" width="5" customWidth="1"/>
    <col min="10" max="10" width="4" customWidth="1"/>
    <col min="11" max="11" width="9.5703125" customWidth="1"/>
    <col min="12" max="12" width="4.5703125" bestFit="1" customWidth="1"/>
    <col min="13" max="13" width="4.5703125" customWidth="1"/>
    <col min="14" max="14" width="7" customWidth="1"/>
    <col min="15" max="15" width="9.140625" customWidth="1"/>
    <col min="16" max="16" width="3.5703125" customWidth="1"/>
    <col min="17" max="17" width="10.7109375" customWidth="1"/>
    <col min="18" max="18" width="7" customWidth="1"/>
    <col min="20" max="20" width="14.85546875" customWidth="1"/>
    <col min="21" max="21" width="21.85546875" customWidth="1"/>
    <col min="22" max="22" width="21.42578125" customWidth="1"/>
  </cols>
  <sheetData>
    <row r="2" spans="2:22">
      <c r="G2" s="112" t="s">
        <v>179</v>
      </c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2:22" ht="54" customHeight="1" thickBot="1">
      <c r="B3" s="82" t="s">
        <v>136</v>
      </c>
      <c r="C3" s="82" t="s">
        <v>134</v>
      </c>
      <c r="D3" s="82" t="s">
        <v>135</v>
      </c>
      <c r="E3" s="82" t="s">
        <v>163</v>
      </c>
      <c r="G3" s="90" t="s">
        <v>185</v>
      </c>
      <c r="H3" s="90" t="s">
        <v>180</v>
      </c>
      <c r="I3" s="90" t="s">
        <v>181</v>
      </c>
      <c r="J3" s="90"/>
      <c r="K3" s="113" t="s">
        <v>194</v>
      </c>
      <c r="L3" s="113"/>
      <c r="M3" s="90"/>
      <c r="N3" s="113" t="s">
        <v>205</v>
      </c>
      <c r="O3" s="113"/>
      <c r="P3" s="90"/>
      <c r="Q3" s="114" t="s">
        <v>204</v>
      </c>
      <c r="R3" s="114"/>
      <c r="S3" s="71"/>
    </row>
    <row r="4" spans="2:22" ht="15.75" thickTop="1">
      <c r="B4" s="84" t="s">
        <v>28</v>
      </c>
      <c r="C4" s="71" t="s">
        <v>164</v>
      </c>
      <c r="D4" s="84" t="s">
        <v>137</v>
      </c>
      <c r="E4" s="84" t="s">
        <v>150</v>
      </c>
      <c r="G4" s="84" t="s">
        <v>186</v>
      </c>
      <c r="H4" s="87">
        <v>0.30345378359718872</v>
      </c>
      <c r="I4" s="87">
        <v>0.83589862209984256</v>
      </c>
      <c r="J4" s="91"/>
      <c r="K4" s="84" t="s">
        <v>195</v>
      </c>
      <c r="L4" s="87">
        <v>0.29124018812690861</v>
      </c>
      <c r="M4" s="87"/>
      <c r="N4" s="84" t="s">
        <v>180</v>
      </c>
      <c r="O4" s="87">
        <v>0.31206704593684687</v>
      </c>
      <c r="P4" s="87"/>
      <c r="Q4" s="84" t="s">
        <v>180</v>
      </c>
      <c r="R4" s="87">
        <v>1.0507001117201733</v>
      </c>
      <c r="S4" s="71"/>
    </row>
    <row r="5" spans="2:22" ht="15.75" thickBot="1">
      <c r="B5" s="84" t="s">
        <v>64</v>
      </c>
      <c r="C5" s="71" t="s">
        <v>165</v>
      </c>
      <c r="D5" s="84" t="s">
        <v>138</v>
      </c>
      <c r="E5" s="84" t="s">
        <v>151</v>
      </c>
      <c r="G5" s="84" t="s">
        <v>190</v>
      </c>
      <c r="H5" s="87">
        <v>0.38071020194918476</v>
      </c>
      <c r="I5" s="87">
        <v>0.24231127366649707</v>
      </c>
      <c r="J5" s="91"/>
      <c r="K5" s="84" t="s">
        <v>196</v>
      </c>
      <c r="L5" s="87">
        <v>5.1282167610451399</v>
      </c>
      <c r="M5" s="87"/>
      <c r="N5" s="89" t="s">
        <v>181</v>
      </c>
      <c r="O5" s="92">
        <v>8.9038068737450182E-2</v>
      </c>
      <c r="P5" s="92"/>
      <c r="Q5" s="89" t="s">
        <v>181</v>
      </c>
      <c r="R5" s="92">
        <v>1.685445575137585</v>
      </c>
      <c r="S5" s="71"/>
    </row>
    <row r="6" spans="2:22" ht="31.5" thickTop="1" thickBot="1">
      <c r="B6" s="84" t="s">
        <v>35</v>
      </c>
      <c r="C6" s="71" t="s">
        <v>166</v>
      </c>
      <c r="D6" s="84" t="s">
        <v>139</v>
      </c>
      <c r="E6" s="84" t="s">
        <v>152</v>
      </c>
      <c r="G6" s="84" t="s">
        <v>188</v>
      </c>
      <c r="H6" s="87">
        <v>0.32600953973261704</v>
      </c>
      <c r="I6" s="87">
        <v>0.54338050003521965</v>
      </c>
      <c r="J6" s="91"/>
      <c r="K6" s="84" t="s">
        <v>197</v>
      </c>
      <c r="L6" s="87">
        <v>4.7598426793666304</v>
      </c>
      <c r="M6" s="87"/>
      <c r="N6" s="87"/>
      <c r="O6" s="91"/>
      <c r="P6" s="91"/>
      <c r="Q6" s="91"/>
      <c r="R6" s="91"/>
      <c r="S6" s="71"/>
      <c r="T6" s="82" t="s">
        <v>136</v>
      </c>
      <c r="U6" s="82" t="s">
        <v>206</v>
      </c>
      <c r="V6" s="82" t="s">
        <v>219</v>
      </c>
    </row>
    <row r="7" spans="2:22" ht="15.75" thickTop="1">
      <c r="B7" s="84" t="s">
        <v>41</v>
      </c>
      <c r="C7" s="71" t="s">
        <v>167</v>
      </c>
      <c r="D7" s="84" t="s">
        <v>140</v>
      </c>
      <c r="E7" s="84" t="s">
        <v>153</v>
      </c>
      <c r="G7" s="84" t="s">
        <v>189</v>
      </c>
      <c r="H7" s="87">
        <v>0.97006220730424164</v>
      </c>
      <c r="I7" s="87">
        <v>0.43380711725579751</v>
      </c>
      <c r="J7" s="91"/>
      <c r="K7" s="84" t="s">
        <v>198</v>
      </c>
      <c r="L7" s="87">
        <v>3.6689877711047161</v>
      </c>
      <c r="M7" s="87"/>
      <c r="N7" s="87"/>
      <c r="O7" s="91"/>
      <c r="P7" s="91"/>
      <c r="Q7" s="91"/>
      <c r="R7" s="91"/>
      <c r="S7" s="71"/>
      <c r="T7" s="80" t="s">
        <v>28</v>
      </c>
      <c r="U7" s="116" t="s">
        <v>233</v>
      </c>
      <c r="V7" s="116" t="s">
        <v>220</v>
      </c>
    </row>
    <row r="8" spans="2:22">
      <c r="B8" s="84" t="s">
        <v>63</v>
      </c>
      <c r="C8" s="71" t="s">
        <v>168</v>
      </c>
      <c r="D8" s="84" t="s">
        <v>141</v>
      </c>
      <c r="E8" s="84" t="s">
        <v>154</v>
      </c>
      <c r="G8" s="84" t="s">
        <v>191</v>
      </c>
      <c r="H8" s="87">
        <v>0.24734419631413371</v>
      </c>
      <c r="I8" s="87">
        <v>9.9363329511160017E-2</v>
      </c>
      <c r="J8" s="91"/>
      <c r="K8" s="84" t="s">
        <v>199</v>
      </c>
      <c r="L8" s="87">
        <v>2.9083158541889436</v>
      </c>
      <c r="M8" s="87"/>
      <c r="N8" s="87"/>
      <c r="O8" s="91"/>
      <c r="P8" s="91"/>
      <c r="Q8" s="91"/>
      <c r="R8" s="91"/>
      <c r="S8" s="71"/>
      <c r="T8" s="80" t="s">
        <v>64</v>
      </c>
      <c r="U8" s="116" t="s">
        <v>207</v>
      </c>
      <c r="V8" s="116" t="s">
        <v>221</v>
      </c>
    </row>
    <row r="9" spans="2:22">
      <c r="B9" s="84" t="s">
        <v>65</v>
      </c>
      <c r="C9" s="71" t="s">
        <v>169</v>
      </c>
      <c r="D9" s="84" t="s">
        <v>142</v>
      </c>
      <c r="E9" s="84" t="s">
        <v>155</v>
      </c>
      <c r="G9" s="85" t="s">
        <v>187</v>
      </c>
      <c r="H9" s="88">
        <v>0.61121872571711844</v>
      </c>
      <c r="I9" s="88">
        <v>0.27188522983643926</v>
      </c>
      <c r="J9" s="91"/>
      <c r="K9" s="85" t="s">
        <v>200</v>
      </c>
      <c r="L9" s="88">
        <v>3.9534193815721617</v>
      </c>
      <c r="M9" s="87"/>
      <c r="N9" s="87"/>
      <c r="O9" s="91"/>
      <c r="P9" s="91"/>
      <c r="Q9" s="91"/>
      <c r="R9" s="91"/>
      <c r="S9" s="71"/>
      <c r="T9" s="80" t="s">
        <v>35</v>
      </c>
      <c r="U9" s="116" t="s">
        <v>208</v>
      </c>
      <c r="V9" s="116" t="s">
        <v>222</v>
      </c>
    </row>
    <row r="10" spans="2:22">
      <c r="B10" s="84" t="s">
        <v>66</v>
      </c>
      <c r="C10" s="71" t="s">
        <v>170</v>
      </c>
      <c r="D10" s="84" t="s">
        <v>143</v>
      </c>
      <c r="E10" s="84" t="s">
        <v>156</v>
      </c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80" t="s">
        <v>41</v>
      </c>
      <c r="U10" s="116" t="s">
        <v>209</v>
      </c>
      <c r="V10" s="116" t="s">
        <v>223</v>
      </c>
    </row>
    <row r="11" spans="2:22">
      <c r="B11" s="84" t="s">
        <v>106</v>
      </c>
      <c r="C11" s="71" t="s">
        <v>171</v>
      </c>
      <c r="D11" s="84" t="s">
        <v>144</v>
      </c>
      <c r="E11" s="84" t="s">
        <v>157</v>
      </c>
      <c r="T11" s="80" t="s">
        <v>63</v>
      </c>
      <c r="U11" s="116" t="s">
        <v>210</v>
      </c>
      <c r="V11" s="116" t="s">
        <v>224</v>
      </c>
    </row>
    <row r="12" spans="2:22">
      <c r="B12" s="84" t="s">
        <v>107</v>
      </c>
      <c r="C12" s="71" t="s">
        <v>172</v>
      </c>
      <c r="D12" s="84" t="s">
        <v>145</v>
      </c>
      <c r="E12" s="84" t="s">
        <v>158</v>
      </c>
      <c r="T12" s="80" t="s">
        <v>65</v>
      </c>
      <c r="U12" s="116" t="s">
        <v>211</v>
      </c>
      <c r="V12" s="116" t="s">
        <v>225</v>
      </c>
    </row>
    <row r="13" spans="2:22">
      <c r="B13" s="84" t="s">
        <v>108</v>
      </c>
      <c r="C13" s="71" t="s">
        <v>173</v>
      </c>
      <c r="D13" s="84" t="s">
        <v>146</v>
      </c>
      <c r="E13" s="84" t="s">
        <v>159</v>
      </c>
      <c r="T13" s="80" t="s">
        <v>66</v>
      </c>
      <c r="U13" s="116" t="s">
        <v>212</v>
      </c>
      <c r="V13" s="116" t="s">
        <v>226</v>
      </c>
    </row>
    <row r="14" spans="2:22">
      <c r="B14" s="84" t="s">
        <v>109</v>
      </c>
      <c r="C14" s="71" t="s">
        <v>174</v>
      </c>
      <c r="D14" s="84" t="s">
        <v>147</v>
      </c>
      <c r="E14" s="84" t="s">
        <v>160</v>
      </c>
      <c r="T14" s="80" t="s">
        <v>106</v>
      </c>
      <c r="U14" s="116" t="s">
        <v>213</v>
      </c>
      <c r="V14" s="116" t="s">
        <v>227</v>
      </c>
    </row>
    <row r="15" spans="2:22">
      <c r="B15" s="84" t="s">
        <v>110</v>
      </c>
      <c r="C15" s="71" t="s">
        <v>175</v>
      </c>
      <c r="D15" s="84" t="s">
        <v>148</v>
      </c>
      <c r="E15" s="84" t="s">
        <v>161</v>
      </c>
      <c r="T15" s="80" t="s">
        <v>107</v>
      </c>
      <c r="U15" s="116" t="s">
        <v>214</v>
      </c>
      <c r="V15" s="116" t="s">
        <v>228</v>
      </c>
    </row>
    <row r="16" spans="2:22">
      <c r="B16" s="85" t="s">
        <v>111</v>
      </c>
      <c r="C16" s="83" t="s">
        <v>176</v>
      </c>
      <c r="D16" s="85" t="s">
        <v>149</v>
      </c>
      <c r="E16" s="85" t="s">
        <v>162</v>
      </c>
      <c r="T16" s="80" t="s">
        <v>108</v>
      </c>
      <c r="U16" s="116" t="s">
        <v>215</v>
      </c>
      <c r="V16" s="116" t="s">
        <v>229</v>
      </c>
    </row>
    <row r="17" spans="2:22">
      <c r="T17" s="80" t="s">
        <v>109</v>
      </c>
      <c r="U17" s="116" t="s">
        <v>216</v>
      </c>
      <c r="V17" s="116" t="s">
        <v>230</v>
      </c>
    </row>
    <row r="18" spans="2:22">
      <c r="B18"/>
      <c r="T18" s="80" t="s">
        <v>110</v>
      </c>
      <c r="U18" s="116" t="s">
        <v>217</v>
      </c>
      <c r="V18" s="116" t="s">
        <v>231</v>
      </c>
    </row>
    <row r="19" spans="2:22" ht="15.75" thickBot="1">
      <c r="B19"/>
      <c r="T19" s="117" t="s">
        <v>111</v>
      </c>
      <c r="U19" s="118" t="s">
        <v>218</v>
      </c>
      <c r="V19" s="118" t="s">
        <v>232</v>
      </c>
    </row>
    <row r="20" spans="2:22" ht="15.75" thickTop="1">
      <c r="B20"/>
    </row>
    <row r="21" spans="2:22">
      <c r="B21"/>
    </row>
    <row r="22" spans="2:22">
      <c r="B22"/>
    </row>
    <row r="23" spans="2:22">
      <c r="B23"/>
    </row>
    <row r="24" spans="2:22">
      <c r="B24"/>
    </row>
    <row r="25" spans="2:22">
      <c r="B25"/>
    </row>
    <row r="26" spans="2:22">
      <c r="B26"/>
    </row>
    <row r="27" spans="2:22">
      <c r="B27"/>
    </row>
    <row r="28" spans="2:22">
      <c r="B28"/>
    </row>
    <row r="29" spans="2:22">
      <c r="B29"/>
    </row>
    <row r="30" spans="2:22">
      <c r="B30"/>
    </row>
    <row r="31" spans="2:22">
      <c r="B31"/>
    </row>
    <row r="32" spans="2:2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</sheetData>
  <mergeCells count="4">
    <mergeCell ref="G2:R2"/>
    <mergeCell ref="K3:L3"/>
    <mergeCell ref="Q3:R3"/>
    <mergeCell ref="N3:O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B1:M15"/>
  <sheetViews>
    <sheetView topLeftCell="F1" workbookViewId="0">
      <selection activeCell="D3" sqref="D3"/>
    </sheetView>
  </sheetViews>
  <sheetFormatPr defaultRowHeight="15"/>
  <cols>
    <col min="2" max="2" width="23" customWidth="1"/>
    <col min="3" max="3" width="13.5703125" customWidth="1"/>
    <col min="4" max="4" width="12" bestFit="1" customWidth="1"/>
    <col min="5" max="5" width="31.140625" bestFit="1" customWidth="1"/>
    <col min="6" max="6" width="30.85546875" bestFit="1" customWidth="1"/>
    <col min="7" max="7" width="31.7109375" bestFit="1" customWidth="1"/>
    <col min="8" max="8" width="36" bestFit="1" customWidth="1"/>
    <col min="9" max="9" width="14.140625" bestFit="1" customWidth="1"/>
    <col min="10" max="10" width="22.5703125" bestFit="1" customWidth="1"/>
    <col min="11" max="11" width="26.85546875" bestFit="1" customWidth="1"/>
    <col min="12" max="12" width="26.7109375" bestFit="1" customWidth="1"/>
    <col min="13" max="13" width="32.42578125" bestFit="1" customWidth="1"/>
  </cols>
  <sheetData>
    <row r="1" spans="2:13">
      <c r="C1" s="49" t="s">
        <v>69</v>
      </c>
      <c r="D1" s="49" t="s">
        <v>70</v>
      </c>
      <c r="E1" s="49" t="s">
        <v>71</v>
      </c>
      <c r="F1" s="49" t="s">
        <v>72</v>
      </c>
      <c r="G1" s="49" t="s">
        <v>73</v>
      </c>
      <c r="H1" s="49" t="s">
        <v>74</v>
      </c>
      <c r="I1" s="49" t="s">
        <v>15</v>
      </c>
      <c r="J1" s="49" t="s">
        <v>16</v>
      </c>
      <c r="K1" s="49" t="s">
        <v>17</v>
      </c>
      <c r="L1" s="49" t="s">
        <v>18</v>
      </c>
      <c r="M1" s="49" t="s">
        <v>19</v>
      </c>
    </row>
    <row r="2" spans="2:13">
      <c r="B2" t="s">
        <v>75</v>
      </c>
      <c r="C2" s="50" t="s">
        <v>1</v>
      </c>
      <c r="D2" s="50" t="s">
        <v>1</v>
      </c>
      <c r="E2" s="50" t="s">
        <v>5</v>
      </c>
      <c r="F2" s="50" t="s">
        <v>11</v>
      </c>
      <c r="G2" s="50" t="s">
        <v>5</v>
      </c>
      <c r="H2" s="50" t="s">
        <v>14</v>
      </c>
      <c r="I2" s="50" t="s">
        <v>11</v>
      </c>
      <c r="J2" s="50" t="s">
        <v>5</v>
      </c>
      <c r="K2" s="50" t="s">
        <v>14</v>
      </c>
      <c r="L2" s="50" t="s">
        <v>11</v>
      </c>
      <c r="M2" s="50" t="s">
        <v>14</v>
      </c>
    </row>
    <row r="3" spans="2:13">
      <c r="B3" s="29" t="s">
        <v>28</v>
      </c>
      <c r="C3" s="48" t="str">
        <f>CONCATENATE(ROUND('Resultados individuais'!C12,1-INT(LOG10('Resultados individuais'!C13)))," ± ", ROUND('Resultados individuais'!C13,1-INT(LOG10('Resultados individuais'!C13))))</f>
        <v>7,09 ± 0,22</v>
      </c>
      <c r="D3" s="48" t="str">
        <f>CONCATENATE(ROUND('Resultados individuais'!D12,1-INT(LOG10('Resultados individuais'!D13)))," ± ", ROUND('Resultados individuais'!D13,1-INT(LOG10('Resultados individuais'!D13))))</f>
        <v>2,958 ± 0,094</v>
      </c>
      <c r="E3" s="48" t="str">
        <f>CONCATENATE(ROUND('Resultados individuais'!F12,1-INT(LOG10('Resultados individuais'!F13)))," ± ", ROUND('Resultados individuais'!F13,1-INT(LOG10('Resultados individuais'!F13))))</f>
        <v>1446 ± 77</v>
      </c>
      <c r="F3" s="48" t="str">
        <f>CONCATENATE(ROUND('Resultados individuais'!G12,1-INT(LOG10('Resultados individuais'!G13)))," ± ", ROUND('Resultados individuais'!G13,1-INT(LOG10('Resultados individuais'!G13))))</f>
        <v>0,274 ± 0,019</v>
      </c>
      <c r="G3" s="48" t="str">
        <f>CONCATENATE(ROUND('Resultados individuais'!H12,1-INT(LOG10('Resultados individuais'!H13)))," ± ", ROUND('Resultados individuais'!H13,1-INT(LOG10('Resultados individuais'!H13))))</f>
        <v>13 ± 0,71</v>
      </c>
      <c r="H3" s="48" t="str">
        <f>CONCATENATE(ROUND('Resultados individuais'!I12,1-INT(LOG10('Resultados individuais'!I13)))," ± ", ROUND('Resultados individuais'!I13,1-INT(LOG10('Resultados individuais'!I13))))</f>
        <v>1,04 ± 0,16</v>
      </c>
      <c r="I3" s="48" t="str">
        <f>CONCATENATE(ROUND('Resultados individuais'!J12,1-INT(LOG10('Resultados individuais'!J13)))," ± ", ROUND('Resultados individuais'!J13,1-INT(LOG10('Resultados individuais'!J13))))</f>
        <v>0,507 ± 0,067</v>
      </c>
      <c r="J3" s="48" t="str">
        <f>CONCATENATE(ROUND('Resultados individuais'!K12,1-INT(LOG10('Resultados individuais'!K13)))," ± ", ROUND('Resultados individuais'!K13,1-INT(LOG10('Resultados individuais'!K13))))</f>
        <v>23,8 ± 2,5</v>
      </c>
      <c r="K3" s="48" t="str">
        <f>CONCATENATE(ROUND('Resultados individuais'!L12,1-INT(LOG10('Resultados individuais'!L13)))," ± ", ROUND('Resultados individuais'!L13,1-INT(LOG10('Resultados individuais'!L13))))</f>
        <v>7,1 ± 2,4</v>
      </c>
      <c r="L3" s="48" t="str">
        <f>CONCATENATE(ROUND('Resultados individuais'!M12,1-INT(LOG10('Resultados individuais'!M13)))," ± ", ROUND('Resultados individuais'!M13,1-INT(LOG10('Resultados individuais'!M13))))</f>
        <v>0,16 ± 0,12</v>
      </c>
      <c r="M3" s="48" t="str">
        <f>CONCATENATE(ROUND('Resultados individuais'!N12,1-INT(LOG10('Resultados individuais'!N13)))," ± ", ROUND('Resultados individuais'!N13,1-INT(LOG10('Resultados individuais'!N13))))</f>
        <v>77 ± 42</v>
      </c>
    </row>
    <row r="4" spans="2:13">
      <c r="B4" s="29" t="s">
        <v>64</v>
      </c>
      <c r="C4" s="48" t="str">
        <f>CONCATENATE(ROUND('Resultados individuais'!C24,1-INT(LOG10('Resultados individuais'!C25)))," ± ", ROUND('Resultados individuais'!C25,1-INT(LOG10('Resultados individuais'!C25))))</f>
        <v>5,97 ± 0,0071</v>
      </c>
      <c r="D4" s="48" t="str">
        <f>CONCATENATE(ROUND('Resultados individuais'!D24,1-INT(LOG10('Resultados individuais'!D25)))," ± ", ROUND('Resultados individuais'!D25,1-INT(LOG10('Resultados individuais'!D25))))</f>
        <v>3,36 ± 0,02</v>
      </c>
      <c r="E4" s="48" t="str">
        <f>CONCATENATE(ROUND('Resultados individuais'!F24,1-INT(LOG10('Resultados individuais'!F25)))," ± ", ROUND('Resultados individuais'!F25,1-INT(LOG10('Resultados individuais'!F25))))</f>
        <v>1433 ± 28</v>
      </c>
      <c r="F4" s="48" t="str">
        <f>CONCATENATE(ROUND('Resultados individuais'!G24,1-INT(LOG10('Resultados individuais'!G25)))," ± ", ROUND('Resultados individuais'!G25,1-INT(LOG10('Resultados individuais'!G25))))</f>
        <v>0,462 ± 0,063</v>
      </c>
      <c r="G4" s="48" t="str">
        <f>CONCATENATE(ROUND('Resultados individuais'!H24,1-INT(LOG10('Resultados individuais'!H25)))," ± ", ROUND('Resultados individuais'!H25,1-INT(LOG10('Resultados individuais'!H25))))</f>
        <v>23 ± 3,1</v>
      </c>
      <c r="H4" s="48" t="str">
        <f>CONCATENATE(ROUND('Resultados individuais'!I24,1-INT(LOG10('Resultados individuais'!I25)))," ± ", ROUND('Resultados individuais'!I25,1-INT(LOG10('Resultados individuais'!I25))))</f>
        <v>1,61 ± 0,3</v>
      </c>
      <c r="I4" s="48" t="str">
        <f>CONCATENATE(ROUND('Resultados individuais'!J24,1-INT(LOG10('Resultados individuais'!J25)))," ± ", ROUND('Resultados individuais'!J25,1-INT(LOG10('Resultados individuais'!J25))))</f>
        <v>0,84 ± 0,14</v>
      </c>
      <c r="J4" s="48" t="str">
        <f>CONCATENATE(ROUND('Resultados individuais'!K24,1-INT(LOG10('Resultados individuais'!K25)))," ± ", ROUND('Resultados individuais'!K25,1-INT(LOG10('Resultados individuais'!K25))))</f>
        <v>41,9 ± 7</v>
      </c>
      <c r="K4" s="48" t="str">
        <f>CONCATENATE(ROUND('Resultados individuais'!L24,1-INT(LOG10('Resultados individuais'!L25)))," ± ", ROUND('Resultados individuais'!L25,1-INT(LOG10('Resultados individuais'!L25))))</f>
        <v>7 ± 2,3</v>
      </c>
      <c r="L4" s="48" t="str">
        <f>CONCATENATE(ROUND('Resultados individuais'!M24,1-INT(LOG10('Resultados individuais'!M25)))," ± ", ROUND('Resultados individuais'!M25,1-INT(LOG10('Resultados individuais'!M25))))</f>
        <v>0,552 ± 0,045</v>
      </c>
      <c r="M4" s="48" t="str">
        <f>CONCATENATE(ROUND('Resultados individuais'!N24,1-INT(LOG10('Resultados individuais'!N25)))," ± ", ROUND('Resultados individuais'!N25,1-INT(LOG10('Resultados individuais'!N25))))</f>
        <v>14,7 ± 6,7</v>
      </c>
    </row>
    <row r="5" spans="2:13">
      <c r="B5" s="26" t="s">
        <v>35</v>
      </c>
      <c r="C5" s="48" t="str">
        <f>CONCATENATE(ROUND('Resultados individuais'!C36,1-INT(LOG10('Resultados individuais'!C37)))," ± ", ROUND('Resultados individuais'!C37,1-INT(LOG10('Resultados individuais'!C37))))</f>
        <v>6,188 ± 0,015</v>
      </c>
      <c r="D5" s="48" t="str">
        <f>CONCATENATE(ROUND('Resultados individuais'!D36,1-INT(LOG10('Resultados individuais'!D37)))," ± ", ROUND('Resultados individuais'!D37,1-INT(LOG10('Resultados individuais'!D37))))</f>
        <v>3,336 ± 0,011</v>
      </c>
      <c r="E5" s="48" t="str">
        <f>CONCATENATE(ROUND('Resultados individuais'!F36,1-INT(LOG10('Resultados individuais'!F37)))," ± ", ROUND('Resultados individuais'!F37,1-INT(LOG10('Resultados individuais'!F37))))</f>
        <v>1315 ± 42</v>
      </c>
      <c r="F5" s="48" t="str">
        <f>CONCATENATE(ROUND('Resultados individuais'!G36,1-INT(LOG10('Resultados individuais'!G37)))," ± ", ROUND('Resultados individuais'!G37,1-INT(LOG10('Resultados individuais'!G37))))</f>
        <v>0,561 ± 0,015</v>
      </c>
      <c r="G5" s="48" t="str">
        <f>CONCATENATE(ROUND('Resultados individuais'!H36,1-INT(LOG10('Resultados individuais'!H37)))," ± ", ROUND('Resultados individuais'!H37,1-INT(LOG10('Resultados individuais'!H37))))</f>
        <v>27,19 ± 0,71</v>
      </c>
      <c r="H5" s="48" t="str">
        <f>CONCATENATE(ROUND('Resultados individuais'!I36,1-INT(LOG10('Resultados individuais'!I37)))," ± ", ROUND('Resultados individuais'!I37,1-INT(LOG10('Resultados individuais'!I37))))</f>
        <v>2,286 ± 0,087</v>
      </c>
      <c r="I5" s="48" t="str">
        <f>CONCATENATE(ROUND('Resultados individuais'!J36,1-INT(LOG10('Resultados individuais'!J37)))," ± ", ROUND('Resultados individuais'!J37,1-INT(LOG10('Resultados individuais'!J37))))</f>
        <v>0,9188 ± 0,0073</v>
      </c>
      <c r="J5" s="48" t="str">
        <f>CONCATENATE(ROUND('Resultados individuais'!K36,1-INT(LOG10('Resultados individuais'!K37)))," ± ", ROUND('Resultados individuais'!K37,1-INT(LOG10('Resultados individuais'!K37))))</f>
        <v>44,54 ± 0,32</v>
      </c>
      <c r="K5" s="48" t="str">
        <f>CONCATENATE(ROUND('Resultados individuais'!L36,1-INT(LOG10('Resultados individuais'!L37)))," ± ", ROUND('Resultados individuais'!L37,1-INT(LOG10('Resultados individuais'!L37))))</f>
        <v>8,7 ± 0,35</v>
      </c>
      <c r="L5" s="48" t="str">
        <f>CONCATENATE(ROUND('Resultados individuais'!M36,1-INT(LOG10('Resultados individuais'!M37)))," ± ", ROUND('Resultados individuais'!M37,1-INT(LOG10('Resultados individuais'!M37))))</f>
        <v>0,588 ± 0,031</v>
      </c>
      <c r="M5" s="48" t="str">
        <f>CONCATENATE(ROUND('Resultados individuais'!N36,1-INT(LOG10('Resultados individuais'!N37)))," ± ", ROUND('Resultados individuais'!N37,1-INT(LOG10('Resultados individuais'!N37))))</f>
        <v>55 ± 31</v>
      </c>
    </row>
    <row r="6" spans="2:13">
      <c r="B6" s="26" t="s">
        <v>41</v>
      </c>
      <c r="C6" s="48" t="str">
        <f>CONCATENATE(ROUND('Resultados individuais'!C48,1-INT(LOG10('Resultados individuais'!C49)))," ± ", ROUND('Resultados individuais'!C49,1-INT(LOG10('Resultados individuais'!C49))))</f>
        <v>5,932 ± 0,013</v>
      </c>
      <c r="D6" s="48" t="str">
        <f>CONCATENATE(ROUND('Resultados individuais'!D48,1-INT(LOG10('Resultados individuais'!D49)))," ± ", ROUND('Resultados individuais'!D49,1-INT(LOG10('Resultados individuais'!D49))))</f>
        <v>3,334 ± 0,011</v>
      </c>
      <c r="E6" s="48" t="str">
        <f>CONCATENATE(ROUND('Resultados individuais'!F48,1-INT(LOG10('Resultados individuais'!F49)))," ± ", ROUND('Resultados individuais'!F49,1-INT(LOG10('Resultados individuais'!F49))))</f>
        <v>1460 ± 110</v>
      </c>
      <c r="F6" s="48" t="str">
        <f>CONCATENATE(ROUND('Resultados individuais'!G48,1-INT(LOG10('Resultados individuais'!G49)))," ± ", ROUND('Resultados individuais'!G49,1-INT(LOG10('Resultados individuais'!G49))))</f>
        <v>0,444 ± 0,017</v>
      </c>
      <c r="G6" s="48" t="str">
        <f>CONCATENATE(ROUND('Resultados individuais'!H48,1-INT(LOG10('Resultados individuais'!H49)))," ± ", ROUND('Resultados individuais'!H49,1-INT(LOG10('Resultados individuais'!H49))))</f>
        <v>22,47 ± 0,84</v>
      </c>
      <c r="H6" s="48" t="str">
        <f>CONCATENATE(ROUND('Resultados individuais'!I48,1-INT(LOG10('Resultados individuais'!I49)))," ± ", ROUND('Resultados individuais'!I49,1-INT(LOG10('Resultados individuais'!I49))))</f>
        <v>1,681 ± 0,088</v>
      </c>
      <c r="I6" s="48" t="str">
        <f>CONCATENATE(ROUND('Resultados individuais'!J48,1-INT(LOG10('Resultados individuais'!J49)))," ± ", ROUND('Resultados individuais'!J49,1-INT(LOG10('Resultados individuais'!J49))))</f>
        <v>0,8938 ± 0,0058</v>
      </c>
      <c r="J6" s="48" t="str">
        <f>CONCATENATE(ROUND('Resultados individuais'!K48,1-INT(LOG10('Resultados individuais'!K49)))," ± ", ROUND('Resultados individuais'!K49,1-INT(LOG10('Resultados individuais'!K49))))</f>
        <v>45,21 ± 0,33</v>
      </c>
      <c r="K6" s="48" t="str">
        <f>CONCATENATE(ROUND('Resultados individuais'!L48,1-INT(LOG10('Resultados individuais'!L49)))," ± ", ROUND('Resultados individuais'!L49,1-INT(LOG10('Resultados individuais'!L49))))</f>
        <v>8,95 ± 0,5</v>
      </c>
      <c r="L6" s="48" t="str">
        <f>CONCATENATE(ROUND('Resultados individuais'!M48,1-INT(LOG10('Resultados individuais'!M49)))," ± ", ROUND('Resultados individuais'!M49,1-INT(LOG10('Resultados individuais'!M49))))</f>
        <v>0,603 ± 0,047</v>
      </c>
      <c r="M6" s="48" t="str">
        <f>CONCATENATE(ROUND('Resultados individuais'!N48,1-INT(LOG10('Resultados individuais'!N49)))," ± ", ROUND('Resultados individuais'!N49,1-INT(LOG10('Resultados individuais'!N49))))</f>
        <v>28 ± 3,6</v>
      </c>
    </row>
    <row r="7" spans="2:13">
      <c r="B7" s="29" t="s">
        <v>63</v>
      </c>
      <c r="C7" s="48" t="str">
        <f>CONCATENATE(ROUND('Resultados individuais'!C60,1-INT(LOG10('Resultados individuais'!C61)))," ± ", ROUND('Resultados individuais'!C61,1-INT(LOG10('Resultados individuais'!C61))))</f>
        <v>6,124 ± 0,022</v>
      </c>
      <c r="D7" s="48" t="str">
        <f>CONCATENATE(ROUND('Resultados individuais'!D60,1-INT(LOG10('Resultados individuais'!D61)))," ± ", ROUND('Resultados individuais'!D61,1-INT(LOG10('Resultados individuais'!D61))))</f>
        <v>3,308 ± 0,03</v>
      </c>
      <c r="E7" s="48" t="str">
        <f>CONCATENATE(ROUND('Resultados individuais'!F60,1-INT(LOG10('Resultados individuais'!F61)))," ± ", ROUND('Resultados individuais'!F61,1-INT(LOG10('Resultados individuais'!F61))))</f>
        <v>1295 ± 86</v>
      </c>
      <c r="F7" s="48" t="str">
        <f>CONCATENATE(ROUND('Resultados individuais'!G60,1-INT(LOG10('Resultados individuais'!G61)))," ± ", ROUND('Resultados individuais'!G61,1-INT(LOG10('Resultados individuais'!G61))))</f>
        <v>0,547 ± 0,011</v>
      </c>
      <c r="G7" s="48" t="str">
        <f>CONCATENATE(ROUND('Resultados individuais'!H60,1-INT(LOG10('Resultados individuais'!H61)))," ± ", ROUND('Resultados individuais'!H61,1-INT(LOG10('Resultados individuais'!H61))))</f>
        <v>26,99 ± 0,74</v>
      </c>
      <c r="H7" s="48" t="str">
        <f>CONCATENATE(ROUND('Resultados individuais'!I60,1-INT(LOG10('Resultados individuais'!I61)))," ± ", ROUND('Resultados individuais'!I61,1-INT(LOG10('Resultados individuais'!I61))))</f>
        <v>2,29 ± 0,14</v>
      </c>
      <c r="I7" s="48" t="str">
        <f>CONCATENATE(ROUND('Resultados individuais'!J60,1-INT(LOG10('Resultados individuais'!J61)))," ± ", ROUND('Resultados individuais'!J61,1-INT(LOG10('Resultados individuais'!J61))))</f>
        <v>0,9062 ± 0,0078</v>
      </c>
      <c r="J7" s="48" t="str">
        <f>CONCATENATE(ROUND('Resultados individuais'!K60,1-INT(LOG10('Resultados individuais'!K61)))," ± ", ROUND('Resultados individuais'!K61,1-INT(LOG10('Resultados individuais'!K61))))</f>
        <v>44,74 ± 0,45</v>
      </c>
      <c r="K7" s="48" t="str">
        <f>CONCATENATE(ROUND('Resultados individuais'!L60,1-INT(LOG10('Resultados individuais'!L61)))," ± ", ROUND('Resultados individuais'!L61,1-INT(LOG10('Resultados individuais'!L61))))</f>
        <v>8,46 ± 0,42</v>
      </c>
      <c r="L7" s="48" t="str">
        <f>CONCATENATE(ROUND('Resultados individuais'!M60,1-INT(LOG10('Resultados individuais'!M61)))," ± ", ROUND('Resultados individuais'!M61,1-INT(LOG10('Resultados individuais'!M61))))</f>
        <v>0,657 ± 0,02</v>
      </c>
      <c r="M7" s="48" t="str">
        <f>CONCATENATE(ROUND('Resultados individuais'!N60,1-INT(LOG10('Resultados individuais'!N61)))," ± ", ROUND('Resultados individuais'!N61,1-INT(LOG10('Resultados individuais'!N61))))</f>
        <v>178 ± 36</v>
      </c>
    </row>
    <row r="8" spans="2:13">
      <c r="B8" s="26" t="s">
        <v>65</v>
      </c>
      <c r="C8" s="48" t="str">
        <f>CONCATENATE(ROUND('Resultados individuais'!C72,1-INT(LOG10('Resultados individuais'!C73)))," ± ", ROUND('Resultados individuais'!C73,1-INT(LOG10('Resultados individuais'!C73))))</f>
        <v>6,156 ± 0,026</v>
      </c>
      <c r="D8" s="48" t="str">
        <f>CONCATENATE(ROUND('Resultados individuais'!D72,1-INT(LOG10('Resultados individuais'!D73)))," ± ", ROUND('Resultados individuais'!D73,1-INT(LOG10('Resultados individuais'!D73))))</f>
        <v>3,334 ± 0,092</v>
      </c>
      <c r="E8" s="48" t="str">
        <f>CONCATENATE(ROUND('Resultados individuais'!F72,1-INT(LOG10('Resultados individuais'!F73)))," ± ", ROUND('Resultados individuais'!F73,1-INT(LOG10('Resultados individuais'!F73))))</f>
        <v>1119 ± 43</v>
      </c>
      <c r="F8" s="48" t="str">
        <f>CONCATENATE(ROUND('Resultados individuais'!G72,1-INT(LOG10('Resultados individuais'!G73)))," ± ", ROUND('Resultados individuais'!G73,1-INT(LOG10('Resultados individuais'!G73))))</f>
        <v>0,419 ± 0,076</v>
      </c>
      <c r="G8" s="48" t="str">
        <f>CONCATENATE(ROUND('Resultados individuais'!H72,1-INT(LOG10('Resultados individuais'!H73)))," ± ", ROUND('Resultados individuais'!H73,1-INT(LOG10('Resultados individuais'!H73))))</f>
        <v>20,5 ± 4,5</v>
      </c>
      <c r="H8" s="48" t="str">
        <f>CONCATENATE(ROUND('Resultados individuais'!I72,1-INT(LOG10('Resultados individuais'!I73)))," ± ", ROUND('Resultados individuais'!I73,1-INT(LOG10('Resultados individuais'!I73))))</f>
        <v>2,04 ± 0,49</v>
      </c>
      <c r="I8" s="48" t="str">
        <f>CONCATENATE(ROUND('Resultados individuais'!J72,1-INT(LOG10('Resultados individuais'!J73)))," ± ", ROUND('Resultados individuais'!J73,1-INT(LOG10('Resultados individuais'!J73))))</f>
        <v>0,657 ± 0,034</v>
      </c>
      <c r="J8" s="48" t="str">
        <f>CONCATENATE(ROUND('Resultados individuais'!K72,1-INT(LOG10('Resultados individuais'!K73)))," ± ", ROUND('Resultados individuais'!K73,1-INT(LOG10('Resultados individuais'!K73))))</f>
        <v>32,1 ± 2,7</v>
      </c>
      <c r="K8" s="48" t="str">
        <f>CONCATENATE(ROUND('Resultados individuais'!L72,1-INT(LOG10('Resultados individuais'!L73)))," ± ", ROUND('Resultados individuais'!L73,1-INT(LOG10('Resultados individuais'!L73))))</f>
        <v>5,93 ± 0,58</v>
      </c>
      <c r="L8" s="48" t="str">
        <f>CONCATENATE(ROUND('Resultados individuais'!M72,1-INT(LOG10('Resultados individuais'!M73)))," ± ", ROUND('Resultados individuais'!M73,1-INT(LOG10('Resultados individuais'!M73))))</f>
        <v>0,635 ± 0,014</v>
      </c>
      <c r="M8" s="48" t="str">
        <f>CONCATENATE(ROUND('Resultados individuais'!N72,1-INT(LOG10('Resultados individuais'!N73)))," ± ", ROUND('Resultados individuais'!N73,1-INT(LOG10('Resultados individuais'!N73))))</f>
        <v>6,6 ± 1,8</v>
      </c>
    </row>
    <row r="9" spans="2:13">
      <c r="B9" s="26" t="s">
        <v>66</v>
      </c>
      <c r="C9" s="48" t="str">
        <f>CONCATENATE(ROUND('Resultados individuais'!C84,1-INT(LOG10('Resultados individuais'!C85)))," ± ", ROUND('Resultados individuais'!C85,1-INT(LOG10('Resultados individuais'!C85))))</f>
        <v>6,2 ± 0,18</v>
      </c>
      <c r="D9" s="48" t="str">
        <f>CONCATENATE(ROUND('Resultados individuais'!D84,1-INT(LOG10('Resultados individuais'!D85)))," ± ", ROUND('Resultados individuais'!D85,1-INT(LOG10('Resultados individuais'!D85))))</f>
        <v>3,27 ± 0,1</v>
      </c>
      <c r="E9" s="48" t="str">
        <f>CONCATENATE(ROUND('Resultados individuais'!F84,1-INT(LOG10('Resultados individuais'!F85)))," ± ", ROUND('Resultados individuais'!F85,1-INT(LOG10('Resultados individuais'!F85))))</f>
        <v>1114 ± 78</v>
      </c>
      <c r="F9" s="48" t="str">
        <f>CONCATENATE(ROUND('Resultados individuais'!G84,1-INT(LOG10('Resultados individuais'!G85)))," ± ", ROUND('Resultados individuais'!G85,1-INT(LOG10('Resultados individuais'!G85))))</f>
        <v>0,411 ± 0,044</v>
      </c>
      <c r="G9" s="48" t="str">
        <f>CONCATENATE(ROUND('Resultados individuais'!H84,1-INT(LOG10('Resultados individuais'!H85)))," ± ", ROUND('Resultados individuais'!H85,1-INT(LOG10('Resultados individuais'!H85))))</f>
        <v>19,8 ± 2,2</v>
      </c>
      <c r="H9" s="48" t="str">
        <f>CONCATENATE(ROUND('Resultados individuais'!I84,1-INT(LOG10('Resultados individuais'!I85)))," ± ", ROUND('Resultados individuais'!I85,1-INT(LOG10('Resultados individuais'!I85))))</f>
        <v>2,04 ± 0,3</v>
      </c>
      <c r="I9" s="48" t="str">
        <f>CONCATENATE(ROUND('Resultados individuais'!J84,1-INT(LOG10('Resultados individuais'!J85)))," ± ", ROUND('Resultados individuais'!J85,1-INT(LOG10('Resultados individuais'!J85))))</f>
        <v>0,635 ± 0,046</v>
      </c>
      <c r="J9" s="48" t="str">
        <f>CONCATENATE(ROUND('Resultados individuais'!K84,1-INT(LOG10('Resultados individuais'!K85)))," ± ", ROUND('Resultados individuais'!K85,1-INT(LOG10('Resultados individuais'!K85))))</f>
        <v>30,7 ± 2,2</v>
      </c>
      <c r="K9" s="48" t="str">
        <f>CONCATENATE(ROUND('Resultados individuais'!L84,1-INT(LOG10('Resultados individuais'!L85)))," ± ", ROUND('Resultados individuais'!L85,1-INT(LOG10('Resultados individuais'!L85))))</f>
        <v>5,8 ± 0,95</v>
      </c>
      <c r="L9" s="48" t="str">
        <f>CONCATENATE(ROUND('Resultados individuais'!M84,1-INT(LOG10('Resultados individuais'!M85)))," ± ", ROUND('Resultados individuais'!M85,1-INT(LOG10('Resultados individuais'!M85))))</f>
        <v>0,613 ± 0,026</v>
      </c>
      <c r="M9" s="48" t="str">
        <f>CONCATENATE(ROUND('Resultados individuais'!N84,1-INT(LOG10('Resultados individuais'!N85)))," ± ", ROUND('Resultados individuais'!N85,1-INT(LOG10('Resultados individuais'!N85))))</f>
        <v>6,8 ± 2,3</v>
      </c>
    </row>
    <row r="10" spans="2:13">
      <c r="B10" s="29" t="s">
        <v>106</v>
      </c>
      <c r="C10" s="48" t="str">
        <f>CONCATENATE(ROUND('Resultados individuais'!C96,1-INT(LOG10('Resultados individuais'!C97)))," ± ", ROUND('Resultados individuais'!C97,1-INT(LOG10('Resultados individuais'!C97))))</f>
        <v>6,34 ± 0,1</v>
      </c>
      <c r="D10" s="48" t="str">
        <f>CONCATENATE(ROUND('Resultados individuais'!D96,1-INT(LOG10('Resultados individuais'!D97)))," ± ", ROUND('Resultados individuais'!D97,1-INT(LOG10('Resultados individuais'!D97))))</f>
        <v>3,416 ± 0,021</v>
      </c>
      <c r="E10" s="48" t="str">
        <f>CONCATENATE(ROUND('Resultados individuais'!F96,1-INT(LOG10('Resultados individuais'!F97)))," ± ", ROUND('Resultados individuais'!F97,1-INT(LOG10('Resultados individuais'!F97))))</f>
        <v>1377 ± 23</v>
      </c>
      <c r="F10" s="48" t="str">
        <f>CONCATENATE(ROUND('Resultados individuais'!G96,1-INT(LOG10('Resultados individuais'!G97)))," ± ", ROUND('Resultados individuais'!G97,1-INT(LOG10('Resultados individuais'!G97))))</f>
        <v>0,3964 ± 0,0055</v>
      </c>
      <c r="G10" s="48" t="str">
        <f>CONCATENATE(ROUND('Resultados individuais'!H96,1-INT(LOG10('Resultados individuais'!H97)))," ± ", ROUND('Resultados individuais'!H97,1-INT(LOG10('Resultados individuais'!H97))))</f>
        <v>18,33 ± 0,27</v>
      </c>
      <c r="H10" s="48" t="str">
        <f>CONCATENATE(ROUND('Resultados individuais'!I96,1-INT(LOG10('Resultados individuais'!I97)))," ± ", ROUND('Resultados individuais'!I97,1-INT(LOG10('Resultados individuais'!I97))))</f>
        <v>1,545 ± 0,031</v>
      </c>
      <c r="I10" s="48" t="str">
        <f>CONCATENATE(ROUND('Resultados individuais'!J96,1-INT(LOG10('Resultados individuais'!J97)))," ± ", ROUND('Resultados individuais'!J97,1-INT(LOG10('Resultados individuais'!J97))))</f>
        <v>0,851 ± 0,014</v>
      </c>
      <c r="J10" s="48" t="str">
        <f>CONCATENATE(ROUND('Resultados individuais'!K96,1-INT(LOG10('Resultados individuais'!K97)))," ± ", ROUND('Resultados individuais'!K97,1-INT(LOG10('Resultados individuais'!K97))))</f>
        <v>39,36 ± 0,33</v>
      </c>
      <c r="K10" s="48" t="str">
        <f>CONCATENATE(ROUND('Resultados individuais'!L96,1-INT(LOG10('Resultados individuais'!L97)))," ± ", ROUND('Resultados individuais'!L97,1-INT(LOG10('Resultados individuais'!L97))))</f>
        <v>23,78 ± 0,87</v>
      </c>
      <c r="L10" s="48" t="str">
        <f>CONCATENATE(ROUND('Resultados individuais'!M96,1-INT(LOG10('Resultados individuais'!M97)))," ± ", ROUND('Resultados individuais'!M97,1-INT(LOG10('Resultados individuais'!M97))))</f>
        <v>0,735 ± 0,037</v>
      </c>
      <c r="M10" s="48" t="str">
        <f>CONCATENATE(ROUND('Resultados individuais'!N96,1-INT(LOG10('Resultados individuais'!N97)))," ± ", ROUND('Resultados individuais'!N97,1-INT(LOG10('Resultados individuais'!N97))))</f>
        <v>38,9 ± 2,5</v>
      </c>
    </row>
    <row r="11" spans="2:13">
      <c r="B11" s="29" t="s">
        <v>107</v>
      </c>
      <c r="C11" s="48" t="str">
        <f>CONCATENATE(ROUND('Resultados individuais'!C108,1-INT(LOG10('Resultados individuais'!C109)))," ± ", ROUND('Resultados individuais'!C109,1-INT(LOG10('Resultados individuais'!C109))))</f>
        <v>6,056 ± 0,027</v>
      </c>
      <c r="D11" s="48" t="str">
        <f>CONCATENATE(ROUND('Resultados individuais'!D108,1-INT(LOG10('Resultados individuais'!D109)))," ± ", ROUND('Resultados individuais'!D109,1-INT(LOG10('Resultados individuais'!D109))))</f>
        <v>3,342 ± 0,079</v>
      </c>
      <c r="E11" s="48" t="str">
        <f>CONCATENATE(ROUND('Resultados individuais'!F108,1-INT(LOG10('Resultados individuais'!F109)))," ± ", ROUND('Resultados individuais'!F109,1-INT(LOG10('Resultados individuais'!F109))))</f>
        <v>1397 ± 46</v>
      </c>
      <c r="F11" s="48" t="str">
        <f>CONCATENATE(ROUND('Resultados individuais'!G108,1-INT(LOG10('Resultados individuais'!G109)))," ± ", ROUND('Resultados individuais'!G109,1-INT(LOG10('Resultados individuais'!G109))))</f>
        <v>0,382 ± 0,015</v>
      </c>
      <c r="G11" s="48" t="str">
        <f>CONCATENATE(ROUND('Resultados individuais'!H108,1-INT(LOG10('Resultados individuais'!H109)))," ± ", ROUND('Resultados individuais'!H109,1-INT(LOG10('Resultados individuais'!H109))))</f>
        <v>18,86 ± 0,35</v>
      </c>
      <c r="H11" s="48" t="str">
        <f>CONCATENATE(ROUND('Resultados individuais'!I108,1-INT(LOG10('Resultados individuais'!I109)))," ± ", ROUND('Resultados individuais'!I109,1-INT(LOG10('Resultados individuais'!I109))))</f>
        <v>1,554 ± 0,067</v>
      </c>
      <c r="I11" s="48" t="str">
        <f>CONCATENATE(ROUND('Resultados individuais'!J108,1-INT(LOG10('Resultados individuais'!J109)))," ± ", ROUND('Resultados individuais'!J109,1-INT(LOG10('Resultados individuais'!J109))))</f>
        <v>0,814 ± 0,02</v>
      </c>
      <c r="J11" s="48" t="str">
        <f>CONCATENATE(ROUND('Resultados individuais'!K108,1-INT(LOG10('Resultados individuais'!K109)))," ± ", ROUND('Resultados individuais'!K109,1-INT(LOG10('Resultados individuais'!K109))))</f>
        <v>40,23 ± 0,39</v>
      </c>
      <c r="K11" s="48" t="str">
        <f>CONCATENATE(ROUND('Resultados individuais'!L108,1-INT(LOG10('Resultados individuais'!L109)))," ± ", ROUND('Resultados individuais'!L109,1-INT(LOG10('Resultados individuais'!L109))))</f>
        <v>25,4 ± 1,2</v>
      </c>
      <c r="L11" s="48" t="str">
        <f>CONCATENATE(ROUND('Resultados individuais'!M108,1-INT(LOG10('Resultados individuais'!M109)))," ± ", ROUND('Resultados individuais'!M109,1-INT(LOG10('Resultados individuais'!M109))))</f>
        <v>0,725 ± 0,014</v>
      </c>
      <c r="M11" s="48" t="str">
        <f>CONCATENATE(ROUND('Resultados individuais'!N108,1-INT(LOG10('Resultados individuais'!N109)))," ± ", ROUND('Resultados individuais'!N109,1-INT(LOG10('Resultados individuais'!N109))))</f>
        <v>47,8 ± 6,4</v>
      </c>
    </row>
    <row r="12" spans="2:13">
      <c r="B12" s="26" t="s">
        <v>108</v>
      </c>
      <c r="C12" s="48" t="str">
        <f>CONCATENATE(ROUND('Resultados individuais'!C120,1-INT(LOG10('Resultados individuais'!C121)))," ± ", ROUND('Resultados individuais'!C121,1-INT(LOG10('Resultados individuais'!C121))))</f>
        <v>6,22 ± 0,11</v>
      </c>
      <c r="D12" s="48" t="str">
        <f>CONCATENATE(ROUND('Resultados individuais'!D120,1-INT(LOG10('Resultados individuais'!D121)))," ± ", ROUND('Resultados individuais'!D121,1-INT(LOG10('Resultados individuais'!D121))))</f>
        <v>3,348 ± 0,073</v>
      </c>
      <c r="E12" s="48" t="str">
        <f>CONCATENATE(ROUND('Resultados individuais'!F120,1-INT(LOG10('Resultados individuais'!F121)))," ± ", ROUND('Resultados individuais'!F121,1-INT(LOG10('Resultados individuais'!F121))))</f>
        <v>1391 ± 39</v>
      </c>
      <c r="F12" s="48" t="str">
        <f>CONCATENATE(ROUND('Resultados individuais'!G120,1-INT(LOG10('Resultados individuais'!G121)))," ± ", ROUND('Resultados individuais'!G121,1-INT(LOG10('Resultados individuais'!G121))))</f>
        <v>0,391 ± 0,014</v>
      </c>
      <c r="G12" s="48" t="str">
        <f>CONCATENATE(ROUND('Resultados individuais'!H120,1-INT(LOG10('Resultados individuais'!H121)))," ± ", ROUND('Resultados individuais'!H121,1-INT(LOG10('Resultados individuais'!H121))))</f>
        <v>18,76 ± 0,33</v>
      </c>
      <c r="H12" s="48" t="str">
        <f>CONCATENATE(ROUND('Resultados individuais'!I120,1-INT(LOG10('Resultados individuais'!I121)))," ± ", ROUND('Resultados individuais'!I121,1-INT(LOG10('Resultados individuais'!I121))))</f>
        <v>1,564 ± 0,012</v>
      </c>
      <c r="I12" s="48" t="str">
        <f>CONCATENATE(ROUND('Resultados individuais'!J120,1-INT(LOG10('Resultados individuais'!J121)))," ± ", ROUND('Resultados individuais'!J121,1-INT(LOG10('Resultados individuais'!J121))))</f>
        <v>0,827 ± 0,025</v>
      </c>
      <c r="J12" s="48" t="str">
        <f>CONCATENATE(ROUND('Resultados individuais'!K120,1-INT(LOG10('Resultados individuais'!K121)))," ± ", ROUND('Resultados individuais'!K121,1-INT(LOG10('Resultados individuais'!K121))))</f>
        <v>39,68 ± 0,53</v>
      </c>
      <c r="K12" s="48" t="str">
        <f>CONCATENATE(ROUND('Resultados individuais'!L120,1-INT(LOG10('Resultados individuais'!L121)))," ± ", ROUND('Resultados individuais'!L121,1-INT(LOG10('Resultados individuais'!L121))))</f>
        <v>23,6 ± 0,61</v>
      </c>
      <c r="L12" s="48" t="str">
        <f>CONCATENATE(ROUND('Resultados individuais'!M120,1-INT(LOG10('Resultados individuais'!M121)))," ± ", ROUND('Resultados individuais'!M121,1-INT(LOG10('Resultados individuais'!M121))))</f>
        <v>0,719 ± 0,024</v>
      </c>
      <c r="M12" s="48" t="str">
        <f>CONCATENATE(ROUND('Resultados individuais'!N120,1-INT(LOG10('Resultados individuais'!N121)))," ± ", ROUND('Resultados individuais'!N121,1-INT(LOG10('Resultados individuais'!N121))))</f>
        <v>39,3 ± 3,5</v>
      </c>
    </row>
    <row r="13" spans="2:13">
      <c r="B13" s="26" t="s">
        <v>109</v>
      </c>
      <c r="C13" s="48" t="str">
        <f>CONCATENATE(ROUND('Resultados individuais'!C132,1-INT(LOG10('Resultados individuais'!C133)))," ± ", ROUND('Resultados individuais'!C133,1-INT(LOG10('Resultados individuais'!C133))))</f>
        <v>6,318 ± 0,052</v>
      </c>
      <c r="D13" s="48" t="str">
        <f>CONCATENATE(ROUND('Resultados individuais'!D132,1-INT(LOG10('Resultados individuais'!D133)))," ± ", ROUND('Resultados individuais'!D133,1-INT(LOG10('Resultados individuais'!D133))))</f>
        <v>3,476 ± 0,043</v>
      </c>
      <c r="E13" s="48" t="str">
        <f>CONCATENATE(ROUND('Resultados individuais'!F132,1-INT(LOG10('Resultados individuais'!F133)))," ± ", ROUND('Resultados individuais'!F133,1-INT(LOG10('Resultados individuais'!F133))))</f>
        <v>1384 ± 39</v>
      </c>
      <c r="F13" s="48" t="str">
        <f>CONCATENATE(ROUND('Resultados individuais'!G132,1-INT(LOG10('Resultados individuais'!G133)))," ± ", ROUND('Resultados individuais'!G133,1-INT(LOG10('Resultados individuais'!G133))))</f>
        <v>0,4074 ± 0,0057</v>
      </c>
      <c r="G13" s="48" t="str">
        <f>CONCATENATE(ROUND('Resultados individuais'!H132,1-INT(LOG10('Resultados individuais'!H133)))," ± ", ROUND('Resultados individuais'!H133,1-INT(LOG10('Resultados individuais'!H133))))</f>
        <v>18,55 ± 0,37</v>
      </c>
      <c r="H13" s="48" t="str">
        <f>CONCATENATE(ROUND('Resultados individuais'!I132,1-INT(LOG10('Resultados individuais'!I133)))," ± ", ROUND('Resultados individuais'!I133,1-INT(LOG10('Resultados individuais'!I133))))</f>
        <v>1,567 ± 0,054</v>
      </c>
      <c r="I13" s="48" t="str">
        <f>CONCATENATE(ROUND('Resultados individuais'!J132,1-INT(LOG10('Resultados individuais'!J133)))," ± ", ROUND('Resultados individuais'!J133,1-INT(LOG10('Resultados individuais'!J133))))</f>
        <v>0,8808 ± 0,0077</v>
      </c>
      <c r="J13" s="48" t="str">
        <f>CONCATENATE(ROUND('Resultados individuais'!K132,1-INT(LOG10('Resultados individuais'!K133)))," ± ", ROUND('Resultados individuais'!K133,1-INT(LOG10('Resultados individuais'!K133))))</f>
        <v>40,1 ± 0,57</v>
      </c>
      <c r="K13" s="48" t="str">
        <f>CONCATENATE(ROUND('Resultados individuais'!L132,1-INT(LOG10('Resultados individuais'!L133)))," ± ", ROUND('Resultados individuais'!L133,1-INT(LOG10('Resultados individuais'!L133))))</f>
        <v>27,25 ± 0,91</v>
      </c>
      <c r="L13" s="48" t="str">
        <f>CONCATENATE(ROUND('Resultados individuais'!M132,1-INT(LOG10('Resultados individuais'!M133)))," ± ", ROUND('Resultados individuais'!M133,1-INT(LOG10('Resultados individuais'!M133))))</f>
        <v>0,717 ± 0,016</v>
      </c>
      <c r="M13" s="48" t="str">
        <f>CONCATENATE(ROUND('Resultados individuais'!N132,1-INT(LOG10('Resultados individuais'!N133)))," ± ", ROUND('Resultados individuais'!N133,1-INT(LOG10('Resultados individuais'!N133))))</f>
        <v>47,9 ± 3</v>
      </c>
    </row>
    <row r="14" spans="2:13">
      <c r="B14" s="29" t="s">
        <v>110</v>
      </c>
      <c r="C14" s="48" t="str">
        <f>CONCATENATE(ROUND('Resultados individuais'!C144,1-INT(LOG10('Resultados individuais'!C145)))," ± ", ROUND('Resultados individuais'!C145,1-INT(LOG10('Resultados individuais'!C145))))</f>
        <v>5,976 ± 0,0089</v>
      </c>
      <c r="D14" s="48" t="str">
        <f>CONCATENATE(ROUND('Resultados individuais'!D144,1-INT(LOG10('Resultados individuais'!D145)))," ± ", ROUND('Resultados individuais'!D145,1-INT(LOG10('Resultados individuais'!D145))))</f>
        <v>3,266 ± 0,015</v>
      </c>
      <c r="E14" s="48" t="str">
        <f>CONCATENATE(ROUND('Resultados individuais'!F144,1-INT(LOG10('Resultados individuais'!F145)))," ± ", ROUND('Resultados individuais'!F145,1-INT(LOG10('Resultados individuais'!F145))))</f>
        <v>1557 ± 21</v>
      </c>
      <c r="F14" s="48" t="str">
        <f>CONCATENATE(ROUND('Resultados individuais'!G144,1-INT(LOG10('Resultados individuais'!G145)))," ± ", ROUND('Resultados individuais'!G145,1-INT(LOG10('Resultados individuais'!G145))))</f>
        <v>0,392 ± 0,011</v>
      </c>
      <c r="G14" s="48" t="str">
        <f>CONCATENATE(ROUND('Resultados individuais'!H144,1-INT(LOG10('Resultados individuais'!H145)))," ± ", ROUND('Resultados individuais'!H145,1-INT(LOG10('Resultados individuais'!H145))))</f>
        <v>20,12 ± 0,51</v>
      </c>
      <c r="H14" s="48" t="str">
        <f>CONCATENATE(ROUND('Resultados individuais'!I144,1-INT(LOG10('Resultados individuais'!I145)))," ± ", ROUND('Resultados individuais'!I145,1-INT(LOG10('Resultados individuais'!I145))))</f>
        <v>1,512 ± 0,05</v>
      </c>
      <c r="I14" s="48" t="str">
        <f>CONCATENATE(ROUND('Resultados individuais'!J144,1-INT(LOG10('Resultados individuais'!J145)))," ± ", ROUND('Resultados individuais'!J145,1-INT(LOG10('Resultados individuais'!J145))))</f>
        <v>0,827 ± 0,012</v>
      </c>
      <c r="J14" s="48" t="str">
        <f>CONCATENATE(ROUND('Resultados individuais'!K144,1-INT(LOG10('Resultados individuais'!K145)))," ± ", ROUND('Resultados individuais'!K145,1-INT(LOG10('Resultados individuais'!K145))))</f>
        <v>42,4 ± 0,53</v>
      </c>
      <c r="K14" s="48" t="str">
        <f>CONCATENATE(ROUND('Resultados individuais'!L144,1-INT(LOG10('Resultados individuais'!L145)))," ± ", ROUND('Resultados individuais'!L145,1-INT(LOG10('Resultados individuais'!L145))))</f>
        <v>21,2 ± 1,7</v>
      </c>
      <c r="L14" s="48" t="str">
        <f>CONCATENATE(ROUND('Resultados individuais'!M144,1-INT(LOG10('Resultados individuais'!M145)))," ± ", ROUND('Resultados individuais'!M145,1-INT(LOG10('Resultados individuais'!M145))))</f>
        <v>0,807 ± 0,013</v>
      </c>
      <c r="M14" s="48" t="str">
        <f>CONCATENATE(ROUND('Resultados individuais'!N144,1-INT(LOG10('Resultados individuais'!N145)))," ± ", ROUND('Resultados individuais'!N145,1-INT(LOG10('Resultados individuais'!N145))))</f>
        <v>24,2 ± 3,2</v>
      </c>
    </row>
    <row r="15" spans="2:13">
      <c r="B15" s="26" t="s">
        <v>111</v>
      </c>
      <c r="C15" s="48" t="str">
        <f>CONCATENATE(ROUND('Resultados individuais'!C156,1-INT(LOG10('Resultados individuais'!C157)))," ± ", ROUND('Resultados individuais'!C157,1-INT(LOG10('Resultados individuais'!C157))))</f>
        <v>5,9 ± 0,012</v>
      </c>
      <c r="D15" s="48" t="str">
        <f>CONCATENATE(ROUND('Resultados individuais'!D156,1-INT(LOG10('Resultados individuais'!D157)))," ± ", ROUND('Resultados individuais'!D157,1-INT(LOG10('Resultados individuais'!D157))))</f>
        <v>3,134 ± 0,019</v>
      </c>
      <c r="E15" s="48" t="str">
        <f>CONCATENATE(ROUND('Resultados individuais'!F156,1-INT(LOG10('Resultados individuais'!F157)))," ± ", ROUND('Resultados individuais'!F157,1-INT(LOG10('Resultados individuais'!F157))))</f>
        <v>1537 ± 22</v>
      </c>
      <c r="F15" s="48" t="str">
        <f>CONCATENATE(ROUND('Resultados individuais'!G156,1-INT(LOG10('Resultados individuais'!G157)))," ± ", ROUND('Resultados individuais'!G157,1-INT(LOG10('Resultados individuais'!G157))))</f>
        <v>0,3786 ± 0,0083</v>
      </c>
      <c r="G15" s="48" t="str">
        <f>CONCATENATE(ROUND('Resultados individuais'!H156,1-INT(LOG10('Resultados individuais'!H157)))," ± ", ROUND('Resultados individuais'!H157,1-INT(LOG10('Resultados individuais'!H157))))</f>
        <v>20,48 ± 0,36</v>
      </c>
      <c r="H15" s="48" t="str">
        <f>CONCATENATE(ROUND('Resultados individuais'!I156,1-INT(LOG10('Resultados individuais'!I157)))," ± ", ROUND('Resultados individuais'!I157,1-INT(LOG10('Resultados individuais'!I157))))</f>
        <v>1,544 ± 0,032</v>
      </c>
      <c r="I15" s="48" t="str">
        <f>CONCATENATE(ROUND('Resultados individuais'!J156,1-INT(LOG10('Resultados individuais'!J157)))," ± ", ROUND('Resultados individuais'!J157,1-INT(LOG10('Resultados individuais'!J157))))</f>
        <v>0,785 ± 0,018</v>
      </c>
      <c r="J15" s="48" t="str">
        <f>CONCATENATE(ROUND('Resultados individuais'!K156,1-INT(LOG10('Resultados individuais'!K157)))," ± ", ROUND('Resultados individuais'!K157,1-INT(LOG10('Resultados individuais'!K157))))</f>
        <v>42,49 ± 0,7</v>
      </c>
      <c r="K15" s="48" t="str">
        <f>CONCATENATE(ROUND('Resultados individuais'!L156,1-INT(LOG10('Resultados individuais'!L157)))," ± ", ROUND('Resultados individuais'!L157,1-INT(LOG10('Resultados individuais'!L157))))</f>
        <v>20 ± 1,8</v>
      </c>
      <c r="L15" s="48" t="str">
        <f>CONCATENATE(ROUND('Resultados individuais'!M156,1-INT(LOG10('Resultados individuais'!M157)))," ± ", ROUND('Resultados individuais'!M157,1-INT(LOG10('Resultados individuais'!M157))))</f>
        <v>0,776 ± 0,015</v>
      </c>
      <c r="M15" s="48" t="str">
        <f>CONCATENATE(ROUND('Resultados individuais'!N156,1-INT(LOG10('Resultados individuais'!N157)))," ± ", ROUND('Resultados individuais'!N157,1-INT(LOG10('Resultados individuais'!N157))))</f>
        <v>20,8 ± 2,2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B2:AR28"/>
  <sheetViews>
    <sheetView workbookViewId="0">
      <selection activeCell="C3" sqref="C3"/>
    </sheetView>
  </sheetViews>
  <sheetFormatPr defaultRowHeight="15"/>
  <cols>
    <col min="2" max="2" width="36.85546875" bestFit="1" customWidth="1"/>
    <col min="3" max="6" width="5.5703125" bestFit="1" customWidth="1"/>
    <col min="7" max="7" width="8" bestFit="1" customWidth="1"/>
    <col min="8" max="8" width="12" bestFit="1" customWidth="1"/>
    <col min="9" max="9" width="8" bestFit="1" customWidth="1"/>
    <col min="10" max="10" width="12" bestFit="1" customWidth="1"/>
    <col min="11" max="11" width="9" bestFit="1" customWidth="1"/>
    <col min="12" max="12" width="12" bestFit="1" customWidth="1"/>
    <col min="13" max="13" width="7" bestFit="1" customWidth="1"/>
    <col min="14" max="14" width="12" bestFit="1" customWidth="1"/>
    <col min="15" max="15" width="7" bestFit="1" customWidth="1"/>
    <col min="16" max="16" width="12" bestFit="1" customWidth="1"/>
    <col min="17" max="17" width="8" bestFit="1" customWidth="1"/>
    <col min="18" max="18" width="12" bestFit="1" customWidth="1"/>
    <col min="19" max="19" width="8" bestFit="1" customWidth="1"/>
    <col min="20" max="20" width="12" bestFit="1" customWidth="1"/>
    <col min="21" max="21" width="8" bestFit="1" customWidth="1"/>
    <col min="22" max="22" width="12" bestFit="1" customWidth="1"/>
    <col min="23" max="23" width="8" bestFit="1" customWidth="1"/>
    <col min="24" max="24" width="12" bestFit="1" customWidth="1"/>
    <col min="25" max="25" width="8" bestFit="1" customWidth="1"/>
    <col min="26" max="26" width="12" bestFit="1" customWidth="1"/>
    <col min="27" max="27" width="8" bestFit="1" customWidth="1"/>
    <col min="28" max="28" width="12" bestFit="1" customWidth="1"/>
    <col min="31" max="31" width="36.85546875" bestFit="1" customWidth="1"/>
    <col min="32" max="32" width="34.28515625" bestFit="1" customWidth="1"/>
    <col min="33" max="33" width="30.7109375" bestFit="1" customWidth="1"/>
    <col min="34" max="34" width="32.28515625" bestFit="1" customWidth="1"/>
    <col min="35" max="35" width="36.85546875" bestFit="1" customWidth="1"/>
    <col min="36" max="36" width="9.85546875" bestFit="1" customWidth="1"/>
    <col min="37" max="37" width="23.140625" bestFit="1" customWidth="1"/>
    <col min="38" max="38" width="27.7109375" bestFit="1" customWidth="1"/>
    <col min="39" max="39" width="27.42578125" bestFit="1" customWidth="1"/>
    <col min="40" max="40" width="33.5703125" bestFit="1" customWidth="1"/>
    <col min="41" max="41" width="7" bestFit="1" customWidth="1"/>
    <col min="42" max="42" width="6.85546875" bestFit="1" customWidth="1"/>
    <col min="43" max="43" width="7" bestFit="1" customWidth="1"/>
    <col min="44" max="44" width="6.85546875" bestFit="1" customWidth="1"/>
  </cols>
  <sheetData>
    <row r="2" spans="2:44">
      <c r="B2" s="53" t="s">
        <v>75</v>
      </c>
      <c r="C2" s="111" t="s">
        <v>28</v>
      </c>
      <c r="D2" s="111"/>
      <c r="E2" s="111" t="s">
        <v>64</v>
      </c>
      <c r="F2" s="111"/>
      <c r="G2" s="111" t="s">
        <v>35</v>
      </c>
      <c r="H2" s="111"/>
      <c r="I2" s="111" t="s">
        <v>41</v>
      </c>
      <c r="J2" s="111"/>
      <c r="K2" s="111" t="s">
        <v>63</v>
      </c>
      <c r="L2" s="111"/>
      <c r="M2" s="111" t="s">
        <v>65</v>
      </c>
      <c r="N2" s="111"/>
      <c r="O2" s="111" t="s">
        <v>66</v>
      </c>
      <c r="P2" s="111"/>
      <c r="Q2" s="111" t="s">
        <v>106</v>
      </c>
      <c r="R2" s="111"/>
      <c r="S2" s="111" t="s">
        <v>107</v>
      </c>
      <c r="T2" s="111"/>
      <c r="U2" s="111" t="s">
        <v>108</v>
      </c>
      <c r="V2" s="111"/>
      <c r="W2" s="111" t="s">
        <v>109</v>
      </c>
      <c r="X2" s="111"/>
      <c r="Y2" s="111" t="s">
        <v>110</v>
      </c>
      <c r="Z2" s="111"/>
      <c r="AA2" s="111" t="s">
        <v>111</v>
      </c>
      <c r="AB2" s="111"/>
      <c r="AC2" s="115"/>
      <c r="AD2" s="115"/>
      <c r="AE2" s="53" t="s">
        <v>75</v>
      </c>
      <c r="AF2" s="48" t="s">
        <v>28</v>
      </c>
      <c r="AG2" s="48" t="s">
        <v>64</v>
      </c>
      <c r="AH2" s="48" t="s">
        <v>35</v>
      </c>
      <c r="AI2" s="48" t="s">
        <v>41</v>
      </c>
      <c r="AJ2" s="48" t="s">
        <v>63</v>
      </c>
      <c r="AK2" s="48" t="s">
        <v>65</v>
      </c>
      <c r="AL2" s="48" t="s">
        <v>66</v>
      </c>
      <c r="AM2" s="48" t="s">
        <v>106</v>
      </c>
      <c r="AN2" s="48" t="s">
        <v>107</v>
      </c>
      <c r="AO2" s="48" t="s">
        <v>108</v>
      </c>
      <c r="AP2" s="48" t="s">
        <v>109</v>
      </c>
      <c r="AQ2" s="48" t="s">
        <v>110</v>
      </c>
      <c r="AR2" s="48" t="s">
        <v>111</v>
      </c>
    </row>
    <row r="3" spans="2:44">
      <c r="B3" s="53" t="s">
        <v>69</v>
      </c>
      <c r="C3" s="55">
        <v>7.0939999999999994</v>
      </c>
      <c r="D3" s="55">
        <v>0.22311432047272423</v>
      </c>
      <c r="E3" s="55">
        <v>5.9700000000000006</v>
      </c>
      <c r="F3" s="55">
        <v>7.0710678118656384E-3</v>
      </c>
      <c r="G3" s="53">
        <v>6.1880000000000006</v>
      </c>
      <c r="H3" s="53">
        <v>1.4832396974191399E-2</v>
      </c>
      <c r="I3" s="53">
        <v>5.9319999999999995</v>
      </c>
      <c r="J3" s="53">
        <v>1.3038404810405463E-2</v>
      </c>
      <c r="K3" s="53">
        <v>6.1239999999999997</v>
      </c>
      <c r="L3" s="53">
        <v>2.1908902300206545E-2</v>
      </c>
      <c r="M3" s="53">
        <v>6.1560000000000006</v>
      </c>
      <c r="N3" s="53">
        <v>2.6076809620810635E-2</v>
      </c>
      <c r="O3" s="53">
        <v>6.1959999999999997</v>
      </c>
      <c r="P3" s="53">
        <v>0.17586926962947508</v>
      </c>
      <c r="Q3" s="53">
        <v>6.3360000000000003</v>
      </c>
      <c r="R3" s="53">
        <v>0.10163660757815648</v>
      </c>
      <c r="S3" s="53">
        <v>6.056</v>
      </c>
      <c r="T3" s="53">
        <v>2.7018512172212492E-2</v>
      </c>
      <c r="U3" s="53">
        <v>6.2240000000000002</v>
      </c>
      <c r="V3" s="53">
        <v>0.11304866208846633</v>
      </c>
      <c r="W3" s="53">
        <v>6.3179999999999996</v>
      </c>
      <c r="X3" s="53">
        <v>5.2153619241621083E-2</v>
      </c>
      <c r="Y3" s="53">
        <v>5.976</v>
      </c>
      <c r="Z3" s="53">
        <v>8.9442719099994145E-3</v>
      </c>
      <c r="AA3" s="53">
        <v>5.9</v>
      </c>
      <c r="AB3" s="53">
        <v>1.2247448713915992E-2</v>
      </c>
      <c r="AE3" s="53" t="s">
        <v>71</v>
      </c>
      <c r="AF3" s="56">
        <v>1445.6</v>
      </c>
      <c r="AG3" s="56">
        <v>1433.4</v>
      </c>
      <c r="AH3" s="56">
        <v>1315</v>
      </c>
      <c r="AI3" s="56">
        <v>1455.4</v>
      </c>
      <c r="AJ3" s="56">
        <v>1294.8</v>
      </c>
      <c r="AK3" s="56">
        <v>1119.2</v>
      </c>
      <c r="AL3" s="56">
        <v>1114</v>
      </c>
      <c r="AM3" s="56">
        <v>1377.2</v>
      </c>
      <c r="AN3" s="56">
        <v>1396.8</v>
      </c>
      <c r="AO3" s="56">
        <v>1391</v>
      </c>
      <c r="AP3" s="56">
        <v>1384.4</v>
      </c>
      <c r="AQ3" s="56">
        <v>1556.8</v>
      </c>
      <c r="AR3" s="56">
        <v>1537</v>
      </c>
    </row>
    <row r="4" spans="2:44">
      <c r="B4" s="53" t="s">
        <v>70</v>
      </c>
      <c r="C4" s="54">
        <v>2.9579999999999997</v>
      </c>
      <c r="D4" s="54">
        <v>9.3914855055000884E-2</v>
      </c>
      <c r="E4" s="54">
        <v>3.3600000000000003</v>
      </c>
      <c r="F4" s="54">
        <v>2.0000000000000018E-2</v>
      </c>
      <c r="G4" s="53">
        <v>3.3359999999999999</v>
      </c>
      <c r="H4" s="53">
        <v>1.1401754250991429E-2</v>
      </c>
      <c r="I4" s="53">
        <v>3.3340000000000005</v>
      </c>
      <c r="J4" s="53">
        <v>1.1401754250991427E-2</v>
      </c>
      <c r="K4" s="53">
        <v>3.3079999999999998</v>
      </c>
      <c r="L4" s="53">
        <v>3.0331501776206207E-2</v>
      </c>
      <c r="M4" s="53">
        <v>3.3340000000000005</v>
      </c>
      <c r="N4" s="53">
        <v>9.2357999112152547E-2</v>
      </c>
      <c r="O4" s="53">
        <v>3.2679999999999998</v>
      </c>
      <c r="P4" s="53">
        <v>0.10158740079361162</v>
      </c>
      <c r="Q4" s="53">
        <v>3.4159999999999995</v>
      </c>
      <c r="R4" s="53">
        <v>2.0736441353327709E-2</v>
      </c>
      <c r="S4" s="53">
        <v>3.3420000000000001</v>
      </c>
      <c r="T4" s="53">
        <v>7.8549347546616327E-2</v>
      </c>
      <c r="U4" s="53">
        <v>3.3479999999999999</v>
      </c>
      <c r="V4" s="53">
        <v>7.2594765651559007E-2</v>
      </c>
      <c r="W4" s="53">
        <v>3.4760000000000004</v>
      </c>
      <c r="X4" s="53">
        <v>4.2778499272414845E-2</v>
      </c>
      <c r="Y4" s="53">
        <v>3.2659999999999996</v>
      </c>
      <c r="Z4" s="53">
        <v>1.5165750888103159E-2</v>
      </c>
      <c r="AA4" s="53">
        <v>3.1339999999999999</v>
      </c>
      <c r="AB4" s="53">
        <v>1.94935886896179E-2</v>
      </c>
      <c r="AE4" s="53" t="s">
        <v>72</v>
      </c>
      <c r="AF4" s="54">
        <v>0.2742</v>
      </c>
      <c r="AG4" s="54">
        <v>0.46159999999999995</v>
      </c>
      <c r="AH4" s="54">
        <v>0.56079999999999997</v>
      </c>
      <c r="AI4" s="54">
        <v>0.44420000000000004</v>
      </c>
      <c r="AJ4" s="54">
        <v>0.54660000000000009</v>
      </c>
      <c r="AK4" s="54">
        <v>0.41859999999999997</v>
      </c>
      <c r="AL4" s="54">
        <v>0.41059999999999997</v>
      </c>
      <c r="AM4" s="54">
        <v>0.39639999999999997</v>
      </c>
      <c r="AN4" s="54">
        <v>0.38160000000000005</v>
      </c>
      <c r="AO4" s="54">
        <v>0.39099999999999996</v>
      </c>
      <c r="AP4" s="54">
        <v>0.40739999999999998</v>
      </c>
      <c r="AQ4" s="54">
        <v>0.39240000000000003</v>
      </c>
      <c r="AR4" s="54">
        <v>0.37859999999999994</v>
      </c>
    </row>
    <row r="5" spans="2:44">
      <c r="B5" s="53" t="s">
        <v>71</v>
      </c>
      <c r="C5" s="56">
        <v>1445.6</v>
      </c>
      <c r="D5" s="56">
        <v>76.907736931987628</v>
      </c>
      <c r="E5" s="56">
        <v>1433.4</v>
      </c>
      <c r="F5" s="56">
        <v>28.430617298958069</v>
      </c>
      <c r="G5" s="53">
        <v>1315</v>
      </c>
      <c r="H5" s="53">
        <v>42.148546831415196</v>
      </c>
      <c r="I5" s="53">
        <v>1455.4</v>
      </c>
      <c r="J5" s="53">
        <v>109.37687141256059</v>
      </c>
      <c r="K5" s="53">
        <v>1294.8</v>
      </c>
      <c r="L5" s="53">
        <v>86.146387039735757</v>
      </c>
      <c r="M5" s="53">
        <v>1119.2</v>
      </c>
      <c r="N5" s="53">
        <v>42.938327866836566</v>
      </c>
      <c r="O5" s="53">
        <v>1114</v>
      </c>
      <c r="P5" s="53">
        <v>78.124899999936005</v>
      </c>
      <c r="Q5" s="53">
        <v>1377.2</v>
      </c>
      <c r="R5" s="53">
        <v>23.252956801236831</v>
      </c>
      <c r="S5" s="53">
        <v>1396.8</v>
      </c>
      <c r="T5" s="53">
        <v>45.800655017152174</v>
      </c>
      <c r="U5" s="53">
        <v>1391</v>
      </c>
      <c r="V5" s="53">
        <v>39.242833740697165</v>
      </c>
      <c r="W5" s="53">
        <v>1384.4</v>
      </c>
      <c r="X5" s="53">
        <v>39.405583360734731</v>
      </c>
      <c r="Y5" s="53">
        <v>1556.8</v>
      </c>
      <c r="Z5" s="53">
        <v>20.656718035549265</v>
      </c>
      <c r="AA5" s="53">
        <v>1537</v>
      </c>
      <c r="AB5" s="53">
        <v>22.259829289552066</v>
      </c>
      <c r="AE5" s="53" t="s">
        <v>73</v>
      </c>
      <c r="AF5" s="57">
        <v>13</v>
      </c>
      <c r="AG5" s="57">
        <v>23</v>
      </c>
      <c r="AH5" s="57">
        <v>27.2</v>
      </c>
      <c r="AI5" s="57">
        <v>22.6</v>
      </c>
      <c r="AJ5" s="57">
        <v>27</v>
      </c>
      <c r="AK5" s="57">
        <v>20.399999999999999</v>
      </c>
      <c r="AL5" s="57">
        <v>20.399999999999999</v>
      </c>
      <c r="AM5" s="57">
        <v>18.2</v>
      </c>
      <c r="AN5" s="57">
        <v>18.8</v>
      </c>
      <c r="AO5" s="57">
        <v>18.8</v>
      </c>
      <c r="AP5" s="57">
        <v>18.600000000000001</v>
      </c>
      <c r="AQ5" s="57">
        <v>20.2</v>
      </c>
      <c r="AR5" s="57">
        <v>20.399999999999999</v>
      </c>
    </row>
    <row r="6" spans="2:44">
      <c r="B6" s="53" t="s">
        <v>72</v>
      </c>
      <c r="C6" s="54">
        <v>0.2742</v>
      </c>
      <c r="D6" s="54">
        <v>1.8740330840196228E-2</v>
      </c>
      <c r="E6" s="54">
        <v>0.46159999999999995</v>
      </c>
      <c r="F6" s="54">
        <v>6.2727984185688729E-2</v>
      </c>
      <c r="G6" s="53">
        <v>0.56079999999999997</v>
      </c>
      <c r="H6" s="53">
        <v>1.5089731607951106E-2</v>
      </c>
      <c r="I6" s="53">
        <v>0.44420000000000004</v>
      </c>
      <c r="J6" s="53">
        <v>1.6574076143182171E-2</v>
      </c>
      <c r="K6" s="53">
        <v>0.54660000000000009</v>
      </c>
      <c r="L6" s="53">
        <v>1.0644247272588146E-2</v>
      </c>
      <c r="M6" s="53">
        <v>0.41859999999999997</v>
      </c>
      <c r="N6" s="53">
        <v>7.6418584127161154E-2</v>
      </c>
      <c r="O6" s="53">
        <v>0.41059999999999997</v>
      </c>
      <c r="P6" s="53">
        <v>4.4376795738313275E-2</v>
      </c>
      <c r="Q6" s="53">
        <v>0.39639999999999997</v>
      </c>
      <c r="R6" s="53">
        <v>5.5497747702046487E-3</v>
      </c>
      <c r="S6" s="53">
        <v>0.38160000000000005</v>
      </c>
      <c r="T6" s="53">
        <v>1.4758048651498625E-2</v>
      </c>
      <c r="U6" s="53">
        <v>0.39099999999999996</v>
      </c>
      <c r="V6" s="53">
        <v>1.4439529078193642E-2</v>
      </c>
      <c r="W6" s="53">
        <v>0.40739999999999998</v>
      </c>
      <c r="X6" s="53">
        <v>5.72712842531052E-3</v>
      </c>
      <c r="Y6" s="53">
        <v>0.39240000000000003</v>
      </c>
      <c r="Z6" s="53">
        <v>1.1349008767288872E-2</v>
      </c>
      <c r="AA6" s="53">
        <v>0.37859999999999994</v>
      </c>
      <c r="AB6" s="53">
        <v>8.294576541331096E-3</v>
      </c>
      <c r="AE6" s="53" t="s">
        <v>74</v>
      </c>
      <c r="AF6" s="55">
        <v>1.0402</v>
      </c>
      <c r="AG6" s="55">
        <v>1.6072</v>
      </c>
      <c r="AH6" s="55">
        <v>2.2862</v>
      </c>
      <c r="AI6" s="55">
        <v>1.6808000000000001</v>
      </c>
      <c r="AJ6" s="55">
        <v>2.2914000000000003</v>
      </c>
      <c r="AK6" s="55">
        <v>2.0407999999999999</v>
      </c>
      <c r="AL6" s="55">
        <v>2.0350000000000001</v>
      </c>
      <c r="AM6" s="55">
        <v>1.5451999999999999</v>
      </c>
      <c r="AN6" s="55">
        <v>1.5539999999999998</v>
      </c>
      <c r="AO6" s="55">
        <v>1.5635999999999999</v>
      </c>
      <c r="AP6" s="55">
        <v>1.5666</v>
      </c>
      <c r="AQ6" s="55">
        <v>1.5116000000000001</v>
      </c>
      <c r="AR6" s="55">
        <v>1.5437999999999998</v>
      </c>
    </row>
    <row r="7" spans="2:44">
      <c r="B7" s="53" t="s">
        <v>73</v>
      </c>
      <c r="C7" s="57">
        <v>13</v>
      </c>
      <c r="D7" s="57">
        <v>0.70710678118654757</v>
      </c>
      <c r="E7" s="57">
        <v>23</v>
      </c>
      <c r="F7" s="57">
        <v>2.8284271247461903</v>
      </c>
      <c r="G7" s="53">
        <v>27.2</v>
      </c>
      <c r="H7" s="53">
        <v>0.83666002653410276</v>
      </c>
      <c r="I7" s="53">
        <v>22.6</v>
      </c>
      <c r="J7" s="53">
        <v>0.89442719099989043</v>
      </c>
      <c r="K7" s="53">
        <v>27</v>
      </c>
      <c r="L7" s="53">
        <v>0.70710678118654757</v>
      </c>
      <c r="M7" s="53">
        <v>20.399999999999999</v>
      </c>
      <c r="N7" s="53">
        <v>4.5055521304275192</v>
      </c>
      <c r="O7" s="53">
        <v>20.399999999999999</v>
      </c>
      <c r="P7" s="53">
        <v>2.1908902300206541</v>
      </c>
      <c r="Q7" s="53">
        <v>18.2</v>
      </c>
      <c r="R7" s="53">
        <v>0.44721359549994522</v>
      </c>
      <c r="S7" s="53">
        <v>18.8</v>
      </c>
      <c r="T7" s="53">
        <v>0.44721359549994522</v>
      </c>
      <c r="U7" s="53">
        <v>18.8</v>
      </c>
      <c r="V7" s="53">
        <v>0.44721359549994522</v>
      </c>
      <c r="W7" s="53">
        <v>18.600000000000001</v>
      </c>
      <c r="X7" s="53">
        <v>0.54772255750517651</v>
      </c>
      <c r="Y7" s="53">
        <v>20.2</v>
      </c>
      <c r="Z7" s="53">
        <v>0.44721359549994522</v>
      </c>
      <c r="AA7" s="53">
        <v>20.399999999999999</v>
      </c>
      <c r="AB7" s="53">
        <v>0.54772255750512455</v>
      </c>
      <c r="AE7" s="53" t="s">
        <v>15</v>
      </c>
      <c r="AF7" s="54">
        <v>0.50679999999999992</v>
      </c>
      <c r="AG7" s="54">
        <v>0.84060000000000001</v>
      </c>
      <c r="AH7" s="54">
        <v>0.91880000000000006</v>
      </c>
      <c r="AI7" s="54">
        <v>0.89380000000000004</v>
      </c>
      <c r="AJ7" s="54">
        <v>0.90620000000000012</v>
      </c>
      <c r="AK7" s="54">
        <v>0.65659999999999996</v>
      </c>
      <c r="AL7" s="54">
        <v>0.63539999999999996</v>
      </c>
      <c r="AM7" s="54">
        <v>0.85139999999999993</v>
      </c>
      <c r="AN7" s="54">
        <v>0.8136000000000001</v>
      </c>
      <c r="AO7" s="54">
        <v>0.82699999999999996</v>
      </c>
      <c r="AP7" s="54">
        <v>0.88080000000000003</v>
      </c>
      <c r="AQ7" s="54">
        <v>0.8266</v>
      </c>
      <c r="AR7" s="54">
        <v>0.78539999999999999</v>
      </c>
    </row>
    <row r="8" spans="2:44">
      <c r="B8" s="53" t="s">
        <v>74</v>
      </c>
      <c r="C8" s="55">
        <v>1.0402</v>
      </c>
      <c r="D8" s="55">
        <v>0.16142087845133238</v>
      </c>
      <c r="E8" s="55">
        <v>1.6072</v>
      </c>
      <c r="F8" s="55">
        <v>0.29984029082163111</v>
      </c>
      <c r="G8" s="53">
        <v>2.2862</v>
      </c>
      <c r="H8" s="53">
        <v>8.7239325994649605E-2</v>
      </c>
      <c r="I8" s="53">
        <v>1.6808000000000001</v>
      </c>
      <c r="J8" s="53">
        <v>8.7539705277091789E-2</v>
      </c>
      <c r="K8" s="53">
        <v>2.2914000000000003</v>
      </c>
      <c r="L8" s="53">
        <v>0.13523054388709307</v>
      </c>
      <c r="M8" s="53">
        <v>2.0407999999999999</v>
      </c>
      <c r="N8" s="53">
        <v>0.48837659649086479</v>
      </c>
      <c r="O8" s="53">
        <v>2.0350000000000001</v>
      </c>
      <c r="P8" s="53">
        <v>0.30393749357392563</v>
      </c>
      <c r="Q8" s="53">
        <v>1.5451999999999999</v>
      </c>
      <c r="R8" s="53">
        <v>3.0548322376196067E-2</v>
      </c>
      <c r="S8" s="53">
        <v>1.5539999999999998</v>
      </c>
      <c r="T8" s="53">
        <v>6.7260686883204038E-2</v>
      </c>
      <c r="U8" s="53">
        <v>1.5635999999999999</v>
      </c>
      <c r="V8" s="53">
        <v>1.2136721138759054E-2</v>
      </c>
      <c r="W8" s="53">
        <v>1.5666</v>
      </c>
      <c r="X8" s="53">
        <v>5.4067550342136991E-2</v>
      </c>
      <c r="Y8" s="53">
        <v>1.5116000000000001</v>
      </c>
      <c r="Z8" s="53">
        <v>5.0042981525884475E-2</v>
      </c>
      <c r="AA8" s="53">
        <v>1.5437999999999998</v>
      </c>
      <c r="AB8" s="53">
        <v>3.1854356060043033E-2</v>
      </c>
      <c r="AE8" s="53" t="s">
        <v>16</v>
      </c>
      <c r="AF8" s="57">
        <v>23.8</v>
      </c>
      <c r="AG8" s="57">
        <v>41.8</v>
      </c>
      <c r="AH8" s="57">
        <v>44.4</v>
      </c>
      <c r="AI8" s="57">
        <v>45.2</v>
      </c>
      <c r="AJ8" s="57">
        <v>44.6</v>
      </c>
      <c r="AK8" s="57">
        <v>32.200000000000003</v>
      </c>
      <c r="AL8" s="57">
        <v>31.4</v>
      </c>
      <c r="AM8" s="57">
        <v>39.4</v>
      </c>
      <c r="AN8" s="57">
        <v>40.200000000000003</v>
      </c>
      <c r="AO8" s="57">
        <v>39.799999999999997</v>
      </c>
      <c r="AP8" s="57">
        <v>40</v>
      </c>
      <c r="AQ8" s="57">
        <v>42.4</v>
      </c>
      <c r="AR8" s="57">
        <v>42.4</v>
      </c>
    </row>
    <row r="9" spans="2:44">
      <c r="B9" s="53" t="s">
        <v>15</v>
      </c>
      <c r="C9" s="54">
        <v>0.50679999999999992</v>
      </c>
      <c r="D9" s="54">
        <v>6.7105886478013535E-2</v>
      </c>
      <c r="E9" s="54">
        <v>0.84060000000000001</v>
      </c>
      <c r="F9" s="54">
        <v>0.14246332861476971</v>
      </c>
      <c r="G9" s="53">
        <v>0.91880000000000006</v>
      </c>
      <c r="H9" s="53">
        <v>7.2938330115241944E-3</v>
      </c>
      <c r="I9" s="53">
        <v>0.89380000000000004</v>
      </c>
      <c r="J9" s="53">
        <v>5.7619441163551778E-3</v>
      </c>
      <c r="K9" s="53">
        <v>0.90620000000000012</v>
      </c>
      <c r="L9" s="53">
        <v>7.8230428862431853E-3</v>
      </c>
      <c r="M9" s="53">
        <v>0.65659999999999996</v>
      </c>
      <c r="N9" s="53">
        <v>3.4486229135700812E-2</v>
      </c>
      <c r="O9" s="53">
        <v>0.63539999999999996</v>
      </c>
      <c r="P9" s="53">
        <v>4.6100976128494252E-2</v>
      </c>
      <c r="Q9" s="53">
        <v>0.85139999999999993</v>
      </c>
      <c r="R9" s="53">
        <v>1.3667479650615922E-2</v>
      </c>
      <c r="S9" s="53">
        <v>0.8136000000000001</v>
      </c>
      <c r="T9" s="53">
        <v>1.9629060089571243E-2</v>
      </c>
      <c r="U9" s="53">
        <v>0.82699999999999996</v>
      </c>
      <c r="V9" s="53">
        <v>2.5367301787931631E-2</v>
      </c>
      <c r="W9" s="53">
        <v>0.88080000000000003</v>
      </c>
      <c r="X9" s="53">
        <v>7.6615925237511883E-3</v>
      </c>
      <c r="Y9" s="53">
        <v>0.8266</v>
      </c>
      <c r="Z9" s="53">
        <v>1.1928956366757297E-2</v>
      </c>
      <c r="AA9" s="53">
        <v>0.78539999999999999</v>
      </c>
      <c r="AB9" s="53">
        <v>1.8379336223052253E-2</v>
      </c>
      <c r="AE9" s="53" t="s">
        <v>17</v>
      </c>
      <c r="AF9" s="57">
        <v>7.0557999999999996</v>
      </c>
      <c r="AG9" s="57">
        <v>7.0145999999999997</v>
      </c>
      <c r="AH9" s="57">
        <v>8.7029999999999994</v>
      </c>
      <c r="AI9" s="57">
        <v>8.9534000000000002</v>
      </c>
      <c r="AJ9" s="57">
        <v>8.4638000000000009</v>
      </c>
      <c r="AK9" s="57">
        <v>5.9298000000000002</v>
      </c>
      <c r="AL9" s="57">
        <v>5.8031999999999995</v>
      </c>
      <c r="AM9" s="57">
        <v>23.7818</v>
      </c>
      <c r="AN9" s="57">
        <v>25.392000000000003</v>
      </c>
      <c r="AO9" s="57">
        <v>23.598399999999998</v>
      </c>
      <c r="AP9" s="57">
        <v>27.254000000000001</v>
      </c>
      <c r="AQ9" s="57">
        <v>21.1952</v>
      </c>
      <c r="AR9" s="57">
        <v>19.952400000000001</v>
      </c>
    </row>
    <row r="10" spans="2:44">
      <c r="B10" s="53" t="s">
        <v>16</v>
      </c>
      <c r="C10" s="57">
        <v>23.8</v>
      </c>
      <c r="D10" s="57">
        <v>2.4899799195977557</v>
      </c>
      <c r="E10" s="57">
        <v>41.8</v>
      </c>
      <c r="F10" s="57">
        <v>7.1902712048990072</v>
      </c>
      <c r="G10" s="53">
        <v>44.4</v>
      </c>
      <c r="H10" s="53">
        <v>0.54772255750533216</v>
      </c>
      <c r="I10" s="53">
        <v>45.2</v>
      </c>
      <c r="J10" s="53">
        <v>0.44721359549975459</v>
      </c>
      <c r="K10" s="53">
        <v>44.6</v>
      </c>
      <c r="L10" s="53">
        <v>0.54772255750533216</v>
      </c>
      <c r="M10" s="53">
        <v>32.200000000000003</v>
      </c>
      <c r="N10" s="53">
        <v>2.7748873851023297</v>
      </c>
      <c r="O10" s="53">
        <v>31.4</v>
      </c>
      <c r="P10" s="53">
        <v>2.0736441353327613</v>
      </c>
      <c r="Q10" s="53">
        <v>39.4</v>
      </c>
      <c r="R10" s="53">
        <v>0.54772255750512455</v>
      </c>
      <c r="S10" s="53">
        <v>40.200000000000003</v>
      </c>
      <c r="T10" s="53">
        <v>0.44721359550000878</v>
      </c>
      <c r="U10" s="53">
        <v>39.799999999999997</v>
      </c>
      <c r="V10" s="53">
        <v>0.44721359550000878</v>
      </c>
      <c r="W10" s="53">
        <v>40</v>
      </c>
      <c r="X10" s="53">
        <v>0.70710678118654757</v>
      </c>
      <c r="Y10" s="53">
        <v>42.4</v>
      </c>
      <c r="Z10" s="53">
        <v>0.54772255750533216</v>
      </c>
      <c r="AA10" s="53">
        <v>42.4</v>
      </c>
      <c r="AB10" s="53">
        <v>0.89442719100001755</v>
      </c>
      <c r="AE10" s="53" t="s">
        <v>18</v>
      </c>
      <c r="AF10" s="55">
        <v>0.15579999999999999</v>
      </c>
      <c r="AG10" s="54">
        <v>0.55220000000000002</v>
      </c>
      <c r="AH10" s="54">
        <v>0.58819999999999995</v>
      </c>
      <c r="AI10" s="54">
        <v>0.60339999999999994</v>
      </c>
      <c r="AJ10" s="54">
        <v>0.65720000000000001</v>
      </c>
      <c r="AK10" s="54">
        <v>0.63460000000000005</v>
      </c>
      <c r="AL10" s="54">
        <v>0.61299999999999999</v>
      </c>
      <c r="AM10" s="54">
        <v>0.73499999999999999</v>
      </c>
      <c r="AN10" s="54">
        <v>0.7248</v>
      </c>
      <c r="AO10" s="54">
        <v>0.71919999999999995</v>
      </c>
      <c r="AP10" s="54">
        <v>0.71679999999999999</v>
      </c>
      <c r="AQ10" s="54">
        <v>0.80700000000000005</v>
      </c>
      <c r="AR10" s="54">
        <v>0.77639999999999998</v>
      </c>
    </row>
    <row r="11" spans="2:44">
      <c r="B11" s="53" t="s">
        <v>17</v>
      </c>
      <c r="C11" s="57">
        <v>7.0557999999999996</v>
      </c>
      <c r="D11" s="57">
        <v>2.3858367924063879</v>
      </c>
      <c r="E11" s="57">
        <v>7.0145999999999997</v>
      </c>
      <c r="F11" s="57">
        <v>2.2915535778157157</v>
      </c>
      <c r="G11" s="53">
        <v>8.7029999999999994</v>
      </c>
      <c r="H11" s="53">
        <v>0.35439667041325185</v>
      </c>
      <c r="I11" s="53">
        <v>8.9534000000000002</v>
      </c>
      <c r="J11" s="53">
        <v>0.49911100969621991</v>
      </c>
      <c r="K11" s="53">
        <v>8.4638000000000009</v>
      </c>
      <c r="L11" s="53">
        <v>0.41867971051865621</v>
      </c>
      <c r="M11" s="53">
        <v>5.9298000000000002</v>
      </c>
      <c r="N11" s="53">
        <v>0.57832750237214481</v>
      </c>
      <c r="O11" s="53">
        <v>5.8031999999999995</v>
      </c>
      <c r="P11" s="53">
        <v>0.94919660766355474</v>
      </c>
      <c r="Q11" s="53">
        <v>23.7818</v>
      </c>
      <c r="R11" s="53">
        <v>0.86764722093713775</v>
      </c>
      <c r="S11" s="53">
        <v>25.392000000000003</v>
      </c>
      <c r="T11" s="53">
        <v>1.2483352914982582</v>
      </c>
      <c r="U11" s="53">
        <v>23.598399999999998</v>
      </c>
      <c r="V11" s="53">
        <v>0.61256452721343002</v>
      </c>
      <c r="W11" s="53">
        <v>27.254000000000001</v>
      </c>
      <c r="X11" s="53">
        <v>0.91053638038242501</v>
      </c>
      <c r="Y11" s="53">
        <v>21.1952</v>
      </c>
      <c r="Z11" s="53">
        <v>1.7348553830218643</v>
      </c>
      <c r="AA11" s="53">
        <v>19.952400000000001</v>
      </c>
      <c r="AB11" s="53">
        <v>1.7754532660703788</v>
      </c>
      <c r="AE11" s="53" t="s">
        <v>19</v>
      </c>
      <c r="AF11" s="57">
        <v>76.822000000000003</v>
      </c>
      <c r="AG11" s="57">
        <v>14.664600000000002</v>
      </c>
      <c r="AH11" s="57">
        <v>54.816400000000002</v>
      </c>
      <c r="AI11" s="57">
        <v>28.013800000000003</v>
      </c>
      <c r="AJ11" s="57">
        <v>178.35740000000001</v>
      </c>
      <c r="AK11" s="57">
        <v>6.6300000000000008</v>
      </c>
      <c r="AL11" s="57">
        <v>6.7700000000000005</v>
      </c>
      <c r="AM11" s="57">
        <v>38.908799999999999</v>
      </c>
      <c r="AN11" s="57">
        <v>47.845399999999998</v>
      </c>
      <c r="AO11" s="57">
        <v>39.332000000000001</v>
      </c>
      <c r="AP11" s="57">
        <v>47.9208</v>
      </c>
      <c r="AQ11" s="57">
        <v>24.188400000000001</v>
      </c>
      <c r="AR11" s="57">
        <v>20.752600000000001</v>
      </c>
    </row>
    <row r="12" spans="2:44">
      <c r="B12" s="53" t="s">
        <v>18</v>
      </c>
      <c r="C12" s="55">
        <v>0.15579999999999999</v>
      </c>
      <c r="D12" s="55">
        <v>0.12036693898242994</v>
      </c>
      <c r="E12" s="54">
        <v>0.55220000000000002</v>
      </c>
      <c r="F12" s="54">
        <v>4.5471969387744247E-2</v>
      </c>
      <c r="G12" s="53">
        <v>0.58819999999999995</v>
      </c>
      <c r="H12" s="53">
        <v>3.1180121872756095E-2</v>
      </c>
      <c r="I12" s="53">
        <v>0.60339999999999994</v>
      </c>
      <c r="J12" s="53">
        <v>4.7178384881214994E-2</v>
      </c>
      <c r="K12" s="53">
        <v>0.65720000000000001</v>
      </c>
      <c r="L12" s="53">
        <v>2.0474374227311538E-2</v>
      </c>
      <c r="M12" s="53">
        <v>0.63460000000000005</v>
      </c>
      <c r="N12" s="53">
        <v>1.3831124321616097E-2</v>
      </c>
      <c r="O12" s="53">
        <v>0.61299999999999999</v>
      </c>
      <c r="P12" s="53">
        <v>2.6143832924801751E-2</v>
      </c>
      <c r="Q12" s="53">
        <v>0.73499999999999999</v>
      </c>
      <c r="R12" s="53">
        <v>3.6599180318690867E-2</v>
      </c>
      <c r="S12" s="53">
        <v>0.7248</v>
      </c>
      <c r="T12" s="53">
        <v>1.3754999091239532E-2</v>
      </c>
      <c r="U12" s="53">
        <v>0.71919999999999995</v>
      </c>
      <c r="V12" s="53">
        <v>2.3530830839560233E-2</v>
      </c>
      <c r="W12" s="53">
        <v>0.71679999999999999</v>
      </c>
      <c r="X12" s="53">
        <v>1.626960356001339E-2</v>
      </c>
      <c r="Y12" s="53">
        <v>0.80700000000000005</v>
      </c>
      <c r="Z12" s="53">
        <v>1.3228756555322923E-2</v>
      </c>
      <c r="AA12" s="53">
        <v>0.77639999999999998</v>
      </c>
      <c r="AB12" s="53">
        <v>1.4587666023048387E-2</v>
      </c>
    </row>
    <row r="13" spans="2:44">
      <c r="B13" s="53" t="s">
        <v>19</v>
      </c>
      <c r="C13" s="57">
        <v>76.822000000000003</v>
      </c>
      <c r="D13" s="57">
        <v>42.117292891400304</v>
      </c>
      <c r="E13" s="57">
        <v>14.664600000000002</v>
      </c>
      <c r="F13" s="57">
        <v>6.6858273085684736</v>
      </c>
      <c r="G13" s="53">
        <v>54.816400000000002</v>
      </c>
      <c r="H13" s="53">
        <v>31.304111907223955</v>
      </c>
      <c r="I13" s="53">
        <v>28.013800000000003</v>
      </c>
      <c r="J13" s="53">
        <v>3.5946938256268788</v>
      </c>
      <c r="K13" s="53">
        <v>178.35740000000001</v>
      </c>
      <c r="L13" s="53">
        <v>35.655877500069955</v>
      </c>
      <c r="M13" s="53">
        <v>6.6300000000000008</v>
      </c>
      <c r="N13" s="53">
        <v>1.7964566512999922</v>
      </c>
      <c r="O13" s="53">
        <v>6.7700000000000005</v>
      </c>
      <c r="P13" s="53">
        <v>2.2919821116230383</v>
      </c>
      <c r="Q13" s="53">
        <v>38.908799999999999</v>
      </c>
      <c r="R13" s="53">
        <v>2.4779924737577819</v>
      </c>
      <c r="S13" s="53">
        <v>47.845399999999998</v>
      </c>
      <c r="T13" s="53">
        <v>6.3535172385065648</v>
      </c>
      <c r="U13" s="53">
        <v>39.332000000000001</v>
      </c>
      <c r="V13" s="53">
        <v>3.5073318206294739</v>
      </c>
      <c r="W13" s="53">
        <v>47.9208</v>
      </c>
      <c r="X13" s="53">
        <v>2.9505583708849734</v>
      </c>
      <c r="Y13" s="53">
        <v>24.188400000000001</v>
      </c>
      <c r="Z13" s="53">
        <v>3.1502991603972901</v>
      </c>
      <c r="AA13" s="53">
        <v>20.752600000000001</v>
      </c>
      <c r="AB13" s="53">
        <v>2.2058450308214823</v>
      </c>
    </row>
    <row r="14" spans="2:44">
      <c r="AE14" s="53" t="s">
        <v>75</v>
      </c>
    </row>
    <row r="15" spans="2:44">
      <c r="AE15" s="58" t="s">
        <v>112</v>
      </c>
      <c r="AF15" s="53" t="s">
        <v>71</v>
      </c>
      <c r="AG15" s="53" t="s">
        <v>72</v>
      </c>
      <c r="AH15" s="53" t="s">
        <v>73</v>
      </c>
      <c r="AI15" s="53" t="s">
        <v>74</v>
      </c>
      <c r="AJ15" s="53" t="s">
        <v>15</v>
      </c>
      <c r="AK15" s="53" t="s">
        <v>16</v>
      </c>
      <c r="AL15" s="53" t="s">
        <v>17</v>
      </c>
      <c r="AM15" s="53" t="s">
        <v>18</v>
      </c>
      <c r="AN15" s="53" t="s">
        <v>19</v>
      </c>
    </row>
    <row r="16" spans="2:44">
      <c r="AE16" s="48" t="s">
        <v>28</v>
      </c>
      <c r="AF16" s="56">
        <v>1445.6</v>
      </c>
      <c r="AG16" s="54">
        <v>0.2742</v>
      </c>
      <c r="AH16" s="57">
        <v>13</v>
      </c>
      <c r="AI16" s="55">
        <v>1.0402</v>
      </c>
      <c r="AJ16" s="54">
        <v>0.50679999999999992</v>
      </c>
      <c r="AK16" s="57">
        <v>23.8</v>
      </c>
      <c r="AL16" s="57">
        <v>7.0557999999999996</v>
      </c>
      <c r="AM16" s="55">
        <v>0.15579999999999999</v>
      </c>
      <c r="AN16" s="57">
        <v>76.822000000000003</v>
      </c>
    </row>
    <row r="17" spans="31:40">
      <c r="AE17" s="48" t="s">
        <v>64</v>
      </c>
      <c r="AF17" s="56">
        <v>1433.4</v>
      </c>
      <c r="AG17" s="54">
        <v>0.46159999999999995</v>
      </c>
      <c r="AH17" s="57">
        <v>23</v>
      </c>
      <c r="AI17" s="55">
        <v>1.6072</v>
      </c>
      <c r="AJ17" s="54">
        <v>0.84060000000000001</v>
      </c>
      <c r="AK17" s="57">
        <v>41.8</v>
      </c>
      <c r="AL17" s="57">
        <v>7.0145999999999997</v>
      </c>
      <c r="AM17" s="54">
        <v>0.55220000000000002</v>
      </c>
      <c r="AN17" s="57">
        <v>14.664600000000002</v>
      </c>
    </row>
    <row r="18" spans="31:40">
      <c r="AE18" s="48" t="s">
        <v>35</v>
      </c>
      <c r="AF18" s="56">
        <v>1315</v>
      </c>
      <c r="AG18" s="54">
        <v>0.56079999999999997</v>
      </c>
      <c r="AH18" s="57">
        <v>27.2</v>
      </c>
      <c r="AI18" s="55">
        <v>2.2862</v>
      </c>
      <c r="AJ18" s="54">
        <v>0.91880000000000006</v>
      </c>
      <c r="AK18" s="57">
        <v>44.4</v>
      </c>
      <c r="AL18" s="57">
        <v>8.7029999999999994</v>
      </c>
      <c r="AM18" s="54">
        <v>0.58819999999999995</v>
      </c>
      <c r="AN18" s="57">
        <v>54.816400000000002</v>
      </c>
    </row>
    <row r="19" spans="31:40">
      <c r="AE19" s="48" t="s">
        <v>41</v>
      </c>
      <c r="AF19" s="56">
        <v>1455.4</v>
      </c>
      <c r="AG19" s="54">
        <v>0.44420000000000004</v>
      </c>
      <c r="AH19" s="57">
        <v>22.6</v>
      </c>
      <c r="AI19" s="55">
        <v>1.6808000000000001</v>
      </c>
      <c r="AJ19" s="54">
        <v>0.89380000000000004</v>
      </c>
      <c r="AK19" s="57">
        <v>45.2</v>
      </c>
      <c r="AL19" s="57">
        <v>8.9534000000000002</v>
      </c>
      <c r="AM19" s="54">
        <v>0.60339999999999994</v>
      </c>
      <c r="AN19" s="57">
        <v>28.013800000000003</v>
      </c>
    </row>
    <row r="20" spans="31:40">
      <c r="AE20" s="48" t="s">
        <v>63</v>
      </c>
      <c r="AF20" s="56">
        <v>1294.8</v>
      </c>
      <c r="AG20" s="54">
        <v>0.54660000000000009</v>
      </c>
      <c r="AH20" s="57">
        <v>27</v>
      </c>
      <c r="AI20" s="55">
        <v>2.2914000000000003</v>
      </c>
      <c r="AJ20" s="54">
        <v>0.90620000000000012</v>
      </c>
      <c r="AK20" s="57">
        <v>44.6</v>
      </c>
      <c r="AL20" s="57">
        <v>8.4638000000000009</v>
      </c>
      <c r="AM20" s="54">
        <v>0.65720000000000001</v>
      </c>
      <c r="AN20" s="57">
        <v>178.35740000000001</v>
      </c>
    </row>
    <row r="21" spans="31:40">
      <c r="AE21" s="48" t="s">
        <v>65</v>
      </c>
      <c r="AF21" s="56">
        <v>1119.2</v>
      </c>
      <c r="AG21" s="54">
        <v>0.41859999999999997</v>
      </c>
      <c r="AH21" s="57">
        <v>20.399999999999999</v>
      </c>
      <c r="AI21" s="55">
        <v>2.0407999999999999</v>
      </c>
      <c r="AJ21" s="54">
        <v>0.65659999999999996</v>
      </c>
      <c r="AK21" s="57">
        <v>32.200000000000003</v>
      </c>
      <c r="AL21" s="57">
        <v>5.9298000000000002</v>
      </c>
      <c r="AM21" s="54">
        <v>0.63460000000000005</v>
      </c>
      <c r="AN21" s="57">
        <v>6.6300000000000008</v>
      </c>
    </row>
    <row r="22" spans="31:40">
      <c r="AE22" s="48" t="s">
        <v>66</v>
      </c>
      <c r="AF22" s="56">
        <v>1114</v>
      </c>
      <c r="AG22" s="54">
        <v>0.41059999999999997</v>
      </c>
      <c r="AH22" s="57">
        <v>20.399999999999999</v>
      </c>
      <c r="AI22" s="55">
        <v>2.0350000000000001</v>
      </c>
      <c r="AJ22" s="54">
        <v>0.63539999999999996</v>
      </c>
      <c r="AK22" s="57">
        <v>31.4</v>
      </c>
      <c r="AL22" s="57">
        <v>5.8031999999999995</v>
      </c>
      <c r="AM22" s="54">
        <v>0.61299999999999999</v>
      </c>
      <c r="AN22" s="57">
        <v>6.7700000000000005</v>
      </c>
    </row>
    <row r="23" spans="31:40">
      <c r="AL23" s="57">
        <v>23.7818</v>
      </c>
      <c r="AM23" s="54">
        <v>0.73499999999999999</v>
      </c>
      <c r="AN23" s="57">
        <v>38.908799999999999</v>
      </c>
    </row>
    <row r="24" spans="31:40">
      <c r="AE24" s="48" t="s">
        <v>107</v>
      </c>
      <c r="AF24" s="56">
        <v>1396.8</v>
      </c>
      <c r="AG24" s="54">
        <v>0.38160000000000005</v>
      </c>
      <c r="AH24" s="57">
        <v>18.8</v>
      </c>
      <c r="AI24" s="55">
        <v>1.5539999999999998</v>
      </c>
      <c r="AJ24" s="54">
        <v>0.8136000000000001</v>
      </c>
      <c r="AK24" s="57">
        <v>40.200000000000003</v>
      </c>
      <c r="AL24" s="57">
        <v>25.392000000000003</v>
      </c>
      <c r="AM24" s="54">
        <v>0.7248</v>
      </c>
      <c r="AN24" s="57">
        <v>47.845399999999998</v>
      </c>
    </row>
    <row r="25" spans="31:40">
      <c r="AE25" s="48" t="s">
        <v>108</v>
      </c>
      <c r="AF25" s="56">
        <v>1391</v>
      </c>
      <c r="AG25" s="54">
        <v>0.39099999999999996</v>
      </c>
      <c r="AH25" s="57">
        <v>18.8</v>
      </c>
      <c r="AI25" s="55">
        <v>1.5635999999999999</v>
      </c>
      <c r="AJ25" s="54">
        <v>0.82699999999999996</v>
      </c>
      <c r="AK25" s="57">
        <v>39.799999999999997</v>
      </c>
      <c r="AL25" s="57">
        <v>23.598399999999998</v>
      </c>
      <c r="AM25" s="54">
        <v>0.71919999999999995</v>
      </c>
      <c r="AN25" s="57">
        <v>39.332000000000001</v>
      </c>
    </row>
    <row r="26" spans="31:40">
      <c r="AE26" s="48" t="s">
        <v>109</v>
      </c>
      <c r="AF26" s="56">
        <v>1384.4</v>
      </c>
      <c r="AG26" s="54">
        <v>0.40739999999999998</v>
      </c>
      <c r="AH26" s="57">
        <v>18.600000000000001</v>
      </c>
      <c r="AI26" s="55">
        <v>1.5666</v>
      </c>
      <c r="AJ26" s="54">
        <v>0.88080000000000003</v>
      </c>
      <c r="AK26" s="57">
        <v>40</v>
      </c>
      <c r="AL26" s="57">
        <v>27.254000000000001</v>
      </c>
      <c r="AM26" s="54">
        <v>0.71679999999999999</v>
      </c>
      <c r="AN26" s="57">
        <v>47.9208</v>
      </c>
    </row>
    <row r="27" spans="31:40">
      <c r="AE27" s="48" t="s">
        <v>110</v>
      </c>
      <c r="AF27" s="56">
        <v>1556.8</v>
      </c>
      <c r="AG27" s="54">
        <v>0.39240000000000003</v>
      </c>
      <c r="AH27" s="57">
        <v>20.2</v>
      </c>
      <c r="AI27" s="55">
        <v>1.5116000000000001</v>
      </c>
      <c r="AJ27" s="54">
        <v>0.8266</v>
      </c>
      <c r="AK27" s="57">
        <v>42.4</v>
      </c>
      <c r="AL27" s="57">
        <v>21.1952</v>
      </c>
      <c r="AM27" s="54">
        <v>0.80700000000000005</v>
      </c>
      <c r="AN27" s="57">
        <v>24.188400000000001</v>
      </c>
    </row>
    <row r="28" spans="31:40">
      <c r="AE28" s="48" t="s">
        <v>111</v>
      </c>
      <c r="AF28" s="56">
        <v>1537</v>
      </c>
      <c r="AG28" s="54">
        <v>0.37859999999999994</v>
      </c>
      <c r="AH28" s="57">
        <v>20.399999999999999</v>
      </c>
      <c r="AI28" s="55">
        <v>1.5437999999999998</v>
      </c>
      <c r="AJ28" s="54">
        <v>0.78539999999999999</v>
      </c>
      <c r="AK28" s="57">
        <v>42.4</v>
      </c>
      <c r="AL28" s="57">
        <v>19.952400000000001</v>
      </c>
      <c r="AM28" s="54">
        <v>0.77639999999999998</v>
      </c>
      <c r="AN28" s="57">
        <v>20.752600000000001</v>
      </c>
    </row>
  </sheetData>
  <mergeCells count="14">
    <mergeCell ref="AC2:AD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Gráficos</vt:lpstr>
      </vt:variant>
      <vt:variant>
        <vt:i4>3</vt:i4>
      </vt:variant>
    </vt:vector>
  </HeadingPairs>
  <TitlesOfParts>
    <vt:vector size="9" baseType="lpstr">
      <vt:lpstr>Resultados individuais</vt:lpstr>
      <vt:lpstr>Calculo de incertezas</vt:lpstr>
      <vt:lpstr>Médias e incertezas</vt:lpstr>
      <vt:lpstr>Tabelas para Printar</vt:lpstr>
      <vt:lpstr>Resultados médios</vt:lpstr>
      <vt:lpstr>Plan3 (2)</vt:lpstr>
      <vt:lpstr>Tensão de Escoamento</vt:lpstr>
      <vt:lpstr>Tensão Máxima</vt:lpstr>
      <vt:lpstr>Tensões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guido.rezende</dc:creator>
  <cp:lastModifiedBy>guido.rezende</cp:lastModifiedBy>
  <dcterms:created xsi:type="dcterms:W3CDTF">2018-05-23T18:38:49Z</dcterms:created>
  <dcterms:modified xsi:type="dcterms:W3CDTF">2018-06-20T22:55:27Z</dcterms:modified>
</cp:coreProperties>
</file>