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olors1.xml" ContentType="application/vnd.ms-office.chartcolorstyle+xml"/>
  <Override PartName="/xl/charts/style1.xml" ContentType="application/vnd.ms-office.chartstyle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ina\Documents\Meus Documentos Drive Pen\A KARINA\A DISCIPLINAS\A M109 - Estatística\NOTAS DE AULA\2024\"/>
    </mc:Choice>
  </mc:AlternateContent>
  <bookViews>
    <workbookView xWindow="0" yWindow="0" windowWidth="16380" windowHeight="8190" tabRatio="500" firstSheet="3" activeTab="5"/>
  </bookViews>
  <sheets>
    <sheet name="DadosBrutos" sheetId="1" r:id="rId1"/>
    <sheet name="Listas" sheetId="2" r:id="rId2"/>
    <sheet name="Tabela_Freq_Álcool" sheetId="5" r:id="rId3"/>
    <sheet name="Tabela_Freq_Altura" sheetId="3" r:id="rId4"/>
    <sheet name="Tabela_Freq_Colesterol" sheetId="4" r:id="rId5"/>
    <sheet name="Planilha1" sheetId="7" r:id="rId6"/>
    <sheet name="Plan1" sheetId="6" r:id="rId7"/>
  </sheets>
  <definedNames>
    <definedName name="_xlnm._FilterDatabase" localSheetId="5" hidden="1">Planilha1!$K$1:$K$53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6" i="4" l="1"/>
  <c r="I7" i="4" s="1"/>
  <c r="I8" i="4" s="1"/>
  <c r="I9" i="4" s="1"/>
  <c r="I10" i="4" s="1"/>
  <c r="I11" i="4" s="1"/>
  <c r="I12" i="4" s="1"/>
  <c r="G6" i="4"/>
  <c r="G7" i="4" s="1"/>
  <c r="G8" i="4" s="1"/>
  <c r="G9" i="4" s="1"/>
  <c r="G10" i="4" s="1"/>
  <c r="G11" i="4" s="1"/>
  <c r="G12" i="4" s="1"/>
  <c r="C6" i="4"/>
  <c r="C4" i="4"/>
  <c r="C3" i="4"/>
  <c r="C5" i="4" l="1"/>
  <c r="C10" i="4" s="1"/>
  <c r="D10" i="4" s="1"/>
  <c r="C4" i="5"/>
  <c r="C5" i="5"/>
  <c r="C6" i="5"/>
  <c r="C7" i="5"/>
  <c r="C12" i="4" l="1"/>
  <c r="D12" i="4" s="1"/>
  <c r="C14" i="4"/>
  <c r="D14" i="4" s="1"/>
  <c r="C11" i="4"/>
  <c r="D11" i="4" s="1"/>
  <c r="C13" i="4"/>
  <c r="D13" i="4" s="1"/>
  <c r="C8" i="5"/>
  <c r="D7" i="5" l="1"/>
  <c r="D5" i="5"/>
  <c r="D6" i="5"/>
  <c r="D4" i="5"/>
  <c r="D8" i="5" l="1"/>
  <c r="C6" i="3"/>
  <c r="C17" i="3" s="1"/>
  <c r="C4" i="3"/>
  <c r="C3" i="3"/>
  <c r="G5" i="3" s="1"/>
  <c r="C5" i="3" l="1"/>
  <c r="C11" i="3" s="1"/>
  <c r="D11" i="3" s="1"/>
  <c r="C18" i="3"/>
  <c r="C10" i="3" l="1"/>
  <c r="D10" i="3" s="1"/>
  <c r="C14" i="3"/>
  <c r="D14" i="3" s="1"/>
  <c r="C12" i="3"/>
  <c r="D12" i="3" s="1"/>
  <c r="C13" i="3"/>
  <c r="D13" i="3" s="1"/>
  <c r="I5" i="3" l="1"/>
  <c r="J5" i="3" s="1"/>
  <c r="N5" i="3" s="1"/>
  <c r="G6" i="3"/>
  <c r="M5" i="3" l="1"/>
  <c r="G7" i="3"/>
  <c r="I6" i="3"/>
  <c r="M6" i="3" l="1"/>
  <c r="J6" i="3"/>
  <c r="N6" i="3" s="1"/>
  <c r="I7" i="3"/>
  <c r="G8" i="3"/>
  <c r="G9" i="3" l="1"/>
  <c r="I8" i="3"/>
  <c r="J8" i="3" s="1"/>
  <c r="N8" i="3" s="1"/>
  <c r="J7" i="3"/>
  <c r="N7" i="3" s="1"/>
  <c r="M7" i="3"/>
  <c r="M8" i="3" l="1"/>
  <c r="I9" i="3"/>
  <c r="G10" i="3"/>
  <c r="G11" i="3" l="1"/>
  <c r="I11" i="3" s="1"/>
  <c r="J11" i="3" s="1"/>
  <c r="N11" i="3" s="1"/>
  <c r="I10" i="3"/>
  <c r="J10" i="3" s="1"/>
  <c r="N10" i="3" s="1"/>
  <c r="M9" i="3"/>
  <c r="J9" i="3"/>
  <c r="N9" i="3" s="1"/>
  <c r="M11" i="3"/>
  <c r="J12" i="3" l="1"/>
  <c r="M10" i="3"/>
  <c r="K5" i="3"/>
  <c r="K6" i="3"/>
  <c r="K7" i="3"/>
  <c r="K8" i="3"/>
  <c r="K9" i="3"/>
  <c r="K10" i="3"/>
  <c r="K11" i="3"/>
  <c r="K12" i="3" l="1"/>
</calcChain>
</file>

<file path=xl/comments1.xml><?xml version="1.0" encoding="utf-8"?>
<comments xmlns="http://schemas.openxmlformats.org/spreadsheetml/2006/main">
  <authors>
    <author/>
  </authors>
  <commentList>
    <comment ref="J4" authorId="0" shapeId="0">
      <text>
        <r>
          <rPr>
            <sz val="11"/>
            <color rgb="FF000000"/>
            <rFont val="Calibri"/>
            <family val="2"/>
            <charset val="1"/>
          </rPr>
          <t>Frequência absoluta (contagem de elementos naquela faixa)</t>
        </r>
      </text>
    </comment>
    <comment ref="K4" authorId="0" shapeId="0">
      <text>
        <r>
          <rPr>
            <sz val="11"/>
            <color rgb="FF000000"/>
            <rFont val="Calibri"/>
            <family val="2"/>
            <charset val="1"/>
          </rPr>
          <t xml:space="preserve">Frequência relativa, que é em percentual
</t>
        </r>
      </text>
    </comment>
    <comment ref="B9" authorId="0" shapeId="0">
      <text>
        <r>
          <rPr>
            <sz val="11"/>
            <color rgb="FF000000"/>
            <rFont val="Calibri"/>
            <family val="2"/>
            <charset val="1"/>
          </rPr>
          <t xml:space="preserve">Classes
</t>
        </r>
      </text>
    </comment>
    <comment ref="C9" authorId="0" shapeId="0">
      <text>
        <r>
          <rPr>
            <sz val="11"/>
            <color rgb="FF000000"/>
            <rFont val="Calibri"/>
            <family val="2"/>
            <charset val="1"/>
          </rPr>
          <t>Intervalo</t>
        </r>
      </text>
    </comment>
    <comment ref="D9" authorId="0" shapeId="0">
      <text>
        <r>
          <rPr>
            <sz val="11"/>
            <color rgb="FF000000"/>
            <rFont val="Calibri"/>
            <family val="2"/>
            <charset val="1"/>
          </rPr>
          <t>Resto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J4" authorId="0" shapeId="0">
      <text>
        <r>
          <rPr>
            <sz val="11"/>
            <color rgb="FF000000"/>
            <rFont val="Calibri"/>
            <family val="2"/>
            <charset val="1"/>
          </rPr>
          <t>Frequência absoluta (contagem de elementos naquela faixa)</t>
        </r>
      </text>
    </comment>
    <comment ref="K4" authorId="0" shapeId="0">
      <text>
        <r>
          <rPr>
            <sz val="11"/>
            <color rgb="FF000000"/>
            <rFont val="Calibri"/>
            <family val="2"/>
            <charset val="1"/>
          </rPr>
          <t xml:space="preserve">Frequência relativa, que é em percentual
</t>
        </r>
      </text>
    </comment>
    <comment ref="B9" authorId="0" shapeId="0">
      <text>
        <r>
          <rPr>
            <sz val="11"/>
            <color rgb="FF000000"/>
            <rFont val="Calibri"/>
            <family val="2"/>
            <charset val="1"/>
          </rPr>
          <t xml:space="preserve">Classes
</t>
        </r>
      </text>
    </comment>
    <comment ref="C9" authorId="0" shapeId="0">
      <text>
        <r>
          <rPr>
            <sz val="11"/>
            <color rgb="FF000000"/>
            <rFont val="Calibri"/>
            <family val="2"/>
            <charset val="1"/>
          </rPr>
          <t>Intervalo</t>
        </r>
      </text>
    </comment>
    <comment ref="D9" authorId="0" shapeId="0">
      <text>
        <r>
          <rPr>
            <sz val="11"/>
            <color rgb="FF000000"/>
            <rFont val="Calibri"/>
            <family val="2"/>
            <charset val="1"/>
          </rPr>
          <t>Resto</t>
        </r>
      </text>
    </comment>
  </commentList>
</comments>
</file>

<file path=xl/sharedStrings.xml><?xml version="1.0" encoding="utf-8"?>
<sst xmlns="http://schemas.openxmlformats.org/spreadsheetml/2006/main" count="486" uniqueCount="89">
  <si>
    <t>Sexo</t>
  </si>
  <si>
    <t>Idade</t>
  </si>
  <si>
    <t>Peso</t>
  </si>
  <si>
    <t>Altura</t>
  </si>
  <si>
    <t>Colesterol LDL mg %</t>
  </si>
  <si>
    <t>Cidade</t>
  </si>
  <si>
    <t>Estado</t>
  </si>
  <si>
    <t>Fumo</t>
  </si>
  <si>
    <t>Alimentação</t>
  </si>
  <si>
    <t>Álcool</t>
  </si>
  <si>
    <t>Turno de trabalho</t>
  </si>
  <si>
    <t>F</t>
  </si>
  <si>
    <t>Santa Rita do Sapucai</t>
  </si>
  <si>
    <t>MG</t>
  </si>
  <si>
    <t>Sim</t>
  </si>
  <si>
    <t>saudável</t>
  </si>
  <si>
    <t>Raramente</t>
  </si>
  <si>
    <t>1º</t>
  </si>
  <si>
    <t>M</t>
  </si>
  <si>
    <t>Pouso Alegre</t>
  </si>
  <si>
    <t>não saudável</t>
  </si>
  <si>
    <t>2º</t>
  </si>
  <si>
    <t>Volta Redonda</t>
  </si>
  <si>
    <t>RJ</t>
  </si>
  <si>
    <t>Frequentemente</t>
  </si>
  <si>
    <t>3º</t>
  </si>
  <si>
    <t>Não</t>
  </si>
  <si>
    <t>Nunca</t>
  </si>
  <si>
    <t>Santo Antônio do Pinhal</t>
  </si>
  <si>
    <t>SP</t>
  </si>
  <si>
    <t>Itajubá</t>
  </si>
  <si>
    <t>Maria da Fé</t>
  </si>
  <si>
    <t>Extrema</t>
  </si>
  <si>
    <t>Sempre</t>
  </si>
  <si>
    <t>Bom Repouso</t>
  </si>
  <si>
    <t>Suzano</t>
  </si>
  <si>
    <t>Campinas</t>
  </si>
  <si>
    <t>Itu</t>
  </si>
  <si>
    <t>Varginha</t>
  </si>
  <si>
    <t>Campanha</t>
  </si>
  <si>
    <t>Andradas</t>
  </si>
  <si>
    <t>Jacuí</t>
  </si>
  <si>
    <t>São Lourenço</t>
  </si>
  <si>
    <t>ETAPA 1</t>
  </si>
  <si>
    <t>ETAPA 4</t>
  </si>
  <si>
    <t>Valor Mínimo</t>
  </si>
  <si>
    <t>Valor Máximo</t>
  </si>
  <si>
    <t>Altura [m]</t>
  </si>
  <si>
    <t>fa</t>
  </si>
  <si>
    <t>fr</t>
  </si>
  <si>
    <t>Amplitude Total (AT)</t>
  </si>
  <si>
    <t>-</t>
  </si>
  <si>
    <t>Número de indivíduos (N)</t>
  </si>
  <si>
    <t>ETAPA 2</t>
  </si>
  <si>
    <t>C</t>
  </si>
  <si>
    <t>I</t>
  </si>
  <si>
    <t>R</t>
  </si>
  <si>
    <t>Total</t>
  </si>
  <si>
    <t>ETAPA 3 (em caso de empate é decisiva)</t>
  </si>
  <si>
    <t>Fórmula de Sturges (C)</t>
  </si>
  <si>
    <t>Valor arredondado para cima</t>
  </si>
  <si>
    <t>Colesterol LDL [mg %]</t>
  </si>
  <si>
    <t>Ponto Médio</t>
  </si>
  <si>
    <t>Tabela: consumo de álcool de 52 funcionários da indústria "Comer Bem" de Porto Alegre, 2023.</t>
  </si>
  <si>
    <t>Tabela: altura, em m, de 52 funcionários da indústria "Comer Bem" de Porto Alegre, 2023.</t>
  </si>
  <si>
    <t>Tabela: colesterol LDL, em mg %, de 52 funcionários da indústria "Comer Bem" de Porto Alegre, 2023.</t>
  </si>
  <si>
    <t>Colunas1</t>
  </si>
  <si>
    <t>Colunas2</t>
  </si>
  <si>
    <t>Colunas3</t>
  </si>
  <si>
    <t>Colunas4</t>
  </si>
  <si>
    <t>Colunas5</t>
  </si>
  <si>
    <t>Colunas6</t>
  </si>
  <si>
    <t>Colunas7</t>
  </si>
  <si>
    <t>Colunas8</t>
  </si>
  <si>
    <t>Colunas9</t>
  </si>
  <si>
    <t>Colunas10</t>
  </si>
  <si>
    <t>Colunas11</t>
  </si>
  <si>
    <t>Frequ</t>
  </si>
  <si>
    <t xml:space="preserve">dssauidsfuia sdifjawiof sadfawio wiefhw sdfsoi dsgdjg </t>
  </si>
  <si>
    <t>Variável:</t>
  </si>
  <si>
    <t>Medidas Características</t>
  </si>
  <si>
    <t>Medidas de tendência central</t>
  </si>
  <si>
    <t>Média</t>
  </si>
  <si>
    <t>Mediana</t>
  </si>
  <si>
    <t>Moda</t>
  </si>
  <si>
    <t>Medidas de variabilidade</t>
  </si>
  <si>
    <t>Amplitude total</t>
  </si>
  <si>
    <t>Variância</t>
  </si>
  <si>
    <t>Desvio padrão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</si>
</sst>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1"/>
    </font>
    <font>
      <b/>
      <sz val="11"/>
      <color rgb="FF1F497D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theme="0"/>
      <name val="Calibri"/>
      <family val="2"/>
      <charset val="1"/>
    </font>
    <font>
      <b/>
      <sz val="14"/>
      <color rgb="FFFF0000"/>
      <name val="Calibri"/>
      <family val="2"/>
      <charset val="1"/>
      <scheme val="minor"/>
    </font>
    <font>
      <b/>
      <sz val="14"/>
      <color theme="9" tint="-0.249977111117893"/>
      <name val="Calibri"/>
      <family val="2"/>
      <charset val="1"/>
      <scheme val="minor"/>
    </font>
    <font>
      <b/>
      <sz val="14"/>
      <color rgb="FF00B0F0"/>
      <name val="Calibri"/>
      <family val="2"/>
      <charset val="1"/>
      <scheme val="minor"/>
    </font>
    <font>
      <sz val="14"/>
      <color rgb="FF00B0F0"/>
      <name val="Calibri"/>
      <family val="2"/>
      <charset val="1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D9D9D9"/>
        <bgColor rgb="FFE6B9B8"/>
      </patternFill>
    </fill>
    <fill>
      <patternFill patternType="solid">
        <fgColor rgb="FFFFC000"/>
        <bgColor rgb="FFFF9900"/>
      </patternFill>
    </fill>
    <fill>
      <patternFill patternType="solid">
        <fgColor rgb="FFE6B9B8"/>
        <bgColor rgb="FFFFCC99"/>
      </patternFill>
    </fill>
    <fill>
      <patternFill patternType="solid">
        <fgColor rgb="FFE46C0A"/>
        <bgColor rgb="FFFF9900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">
    <xf numFmtId="0" fontId="0" fillId="0" borderId="0"/>
    <xf numFmtId="0" fontId="6" fillId="0" borderId="0"/>
    <xf numFmtId="9" fontId="6" fillId="0" borderId="0" applyBorder="0" applyProtection="0"/>
    <xf numFmtId="0" fontId="3" fillId="0" borderId="0" applyBorder="0" applyProtection="0"/>
  </cellStyleXfs>
  <cellXfs count="80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0" xfId="1" applyFont="1" applyAlignment="1">
      <alignment horizontal="center" vertical="center"/>
    </xf>
    <xf numFmtId="0" fontId="0" fillId="0" borderId="0" xfId="1" applyFont="1" applyAlignment="1">
      <alignment horizontal="center"/>
    </xf>
    <xf numFmtId="0" fontId="0" fillId="0" borderId="0" xfId="1" applyFont="1" applyAlignment="1">
      <alignment vertical="center"/>
    </xf>
    <xf numFmtId="0" fontId="4" fillId="2" borderId="2" xfId="1" applyFont="1" applyFill="1" applyBorder="1" applyAlignment="1">
      <alignment horizontal="left" vertical="center"/>
    </xf>
    <xf numFmtId="2" fontId="0" fillId="3" borderId="2" xfId="1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left" vertical="center"/>
    </xf>
    <xf numFmtId="2" fontId="0" fillId="0" borderId="1" xfId="1" applyNumberFormat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0" fontId="0" fillId="0" borderId="2" xfId="1" applyFont="1" applyBorder="1" applyAlignment="1">
      <alignment horizontal="center" vertical="center"/>
    </xf>
    <xf numFmtId="0" fontId="4" fillId="2" borderId="2" xfId="1" applyFont="1" applyFill="1" applyBorder="1" applyAlignment="1">
      <alignment vertical="center"/>
    </xf>
    <xf numFmtId="0" fontId="0" fillId="3" borderId="5" xfId="1" applyFont="1" applyFill="1" applyBorder="1" applyAlignment="1">
      <alignment horizontal="center" vertical="center"/>
    </xf>
    <xf numFmtId="0" fontId="2" fillId="0" borderId="0" xfId="3" applyFont="1" applyBorder="1" applyAlignment="1" applyProtection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0" fillId="2" borderId="2" xfId="1" applyFont="1" applyFill="1" applyBorder="1" applyAlignment="1">
      <alignment horizontal="center" vertical="center"/>
    </xf>
    <xf numFmtId="0" fontId="0" fillId="5" borderId="2" xfId="1" applyFont="1" applyFill="1" applyBorder="1" applyAlignment="1">
      <alignment horizontal="center" vertical="center"/>
    </xf>
    <xf numFmtId="0" fontId="0" fillId="3" borderId="2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0" fillId="0" borderId="0" xfId="1" applyFont="1"/>
    <xf numFmtId="0" fontId="4" fillId="6" borderId="2" xfId="1" applyFont="1" applyFill="1" applyBorder="1" applyAlignment="1">
      <alignment horizontal="left" vertical="center"/>
    </xf>
    <xf numFmtId="0" fontId="4" fillId="6" borderId="5" xfId="1" applyFont="1" applyFill="1" applyBorder="1" applyAlignment="1">
      <alignment horizontal="left" vertical="center"/>
    </xf>
    <xf numFmtId="1" fontId="0" fillId="0" borderId="1" xfId="1" applyNumberFormat="1" applyFont="1" applyBorder="1" applyAlignment="1">
      <alignment horizontal="center" vertical="center"/>
    </xf>
    <xf numFmtId="0" fontId="4" fillId="6" borderId="2" xfId="1" applyFont="1" applyFill="1" applyBorder="1" applyAlignment="1">
      <alignment vertical="center"/>
    </xf>
    <xf numFmtId="1" fontId="0" fillId="0" borderId="6" xfId="1" applyNumberFormat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1" fillId="0" borderId="2" xfId="1" applyNumberFormat="1" applyFont="1" applyBorder="1" applyAlignment="1">
      <alignment horizontal="center" vertical="center"/>
    </xf>
    <xf numFmtId="0" fontId="0" fillId="7" borderId="7" xfId="0" applyFill="1" applyBorder="1"/>
    <xf numFmtId="0" fontId="0" fillId="7" borderId="7" xfId="0" applyFill="1" applyBorder="1" applyAlignment="1">
      <alignment horizontal="center"/>
    </xf>
    <xf numFmtId="0" fontId="0" fillId="8" borderId="0" xfId="0" applyFill="1"/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0" fillId="9" borderId="7" xfId="0" applyFill="1" applyBorder="1"/>
    <xf numFmtId="0" fontId="0" fillId="8" borderId="0" xfId="0" applyFill="1" applyAlignment="1">
      <alignment horizontal="center"/>
    </xf>
    <xf numFmtId="9" fontId="0" fillId="8" borderId="0" xfId="0" applyNumberFormat="1" applyFill="1" applyAlignment="1">
      <alignment horizontal="center"/>
    </xf>
    <xf numFmtId="9" fontId="0" fillId="7" borderId="7" xfId="0" applyNumberFormat="1" applyFill="1" applyBorder="1" applyAlignment="1">
      <alignment horizontal="center"/>
    </xf>
    <xf numFmtId="10" fontId="0" fillId="0" borderId="4" xfId="2" applyNumberFormat="1" applyFont="1" applyBorder="1" applyAlignment="1" applyProtection="1">
      <alignment horizontal="center" vertical="center"/>
    </xf>
    <xf numFmtId="9" fontId="0" fillId="2" borderId="4" xfId="1" applyNumberFormat="1" applyFont="1" applyFill="1" applyBorder="1" applyAlignment="1">
      <alignment horizontal="center" vertical="center"/>
    </xf>
    <xf numFmtId="0" fontId="0" fillId="10" borderId="2" xfId="1" applyFont="1" applyFill="1" applyBorder="1" applyAlignment="1">
      <alignment horizontal="center" vertical="center"/>
    </xf>
    <xf numFmtId="9" fontId="0" fillId="0" borderId="4" xfId="2" applyNumberFormat="1" applyFont="1" applyBorder="1" applyAlignment="1" applyProtection="1">
      <alignment horizontal="center" vertical="center"/>
    </xf>
    <xf numFmtId="0" fontId="0" fillId="6" borderId="5" xfId="1" applyFont="1" applyFill="1" applyBorder="1" applyAlignment="1">
      <alignment horizontal="center" vertical="center"/>
    </xf>
    <xf numFmtId="0" fontId="0" fillId="6" borderId="10" xfId="1" applyFont="1" applyFill="1" applyBorder="1" applyAlignment="1">
      <alignment horizontal="center" vertical="center"/>
    </xf>
    <xf numFmtId="0" fontId="4" fillId="6" borderId="13" xfId="1" applyFont="1" applyFill="1" applyBorder="1" applyAlignment="1">
      <alignment horizontal="center" vertical="center"/>
    </xf>
    <xf numFmtId="0" fontId="4" fillId="6" borderId="14" xfId="1" applyFont="1" applyFill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9" fontId="0" fillId="0" borderId="10" xfId="2" applyNumberFormat="1" applyFont="1" applyBorder="1" applyAlignment="1" applyProtection="1">
      <alignment horizontal="center" vertical="center"/>
    </xf>
    <xf numFmtId="1" fontId="0" fillId="0" borderId="11" xfId="1" applyNumberFormat="1" applyFont="1" applyBorder="1" applyAlignment="1">
      <alignment horizontal="center" vertical="center"/>
    </xf>
    <xf numFmtId="1" fontId="0" fillId="0" borderId="3" xfId="1" applyNumberFormat="1" applyFont="1" applyBorder="1" applyAlignment="1">
      <alignment horizontal="center" vertical="center"/>
    </xf>
    <xf numFmtId="0" fontId="0" fillId="0" borderId="13" xfId="1" applyFont="1" applyBorder="1" applyAlignment="1">
      <alignment horizontal="center" vertical="center"/>
    </xf>
    <xf numFmtId="9" fontId="0" fillId="0" borderId="14" xfId="2" applyNumberFormat="1" applyFont="1" applyBorder="1" applyAlignment="1" applyProtection="1">
      <alignment horizontal="center" vertical="center"/>
    </xf>
    <xf numFmtId="0" fontId="8" fillId="0" borderId="8" xfId="0" applyFont="1" applyBorder="1" applyAlignment="1">
      <alignment wrapText="1"/>
    </xf>
    <xf numFmtId="0" fontId="4" fillId="2" borderId="3" xfId="1" applyFont="1" applyFill="1" applyBorder="1" applyAlignment="1">
      <alignment horizontal="center" vertical="center"/>
    </xf>
    <xf numFmtId="0" fontId="2" fillId="0" borderId="1" xfId="3" applyFont="1" applyBorder="1" applyAlignment="1" applyProtection="1">
      <alignment horizontal="center" vertical="center"/>
    </xf>
    <xf numFmtId="0" fontId="0" fillId="0" borderId="1" xfId="1" applyFont="1" applyBorder="1" applyAlignment="1">
      <alignment horizontal="left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4" fillId="6" borderId="9" xfId="1" applyFont="1" applyFill="1" applyBorder="1" applyAlignment="1">
      <alignment horizontal="center" vertical="center"/>
    </xf>
    <xf numFmtId="0" fontId="4" fillId="6" borderId="5" xfId="1" applyFont="1" applyFill="1" applyBorder="1" applyAlignment="1">
      <alignment horizontal="center" vertical="center"/>
    </xf>
    <xf numFmtId="0" fontId="0" fillId="0" borderId="0" xfId="1" applyFont="1" applyBorder="1" applyAlignment="1">
      <alignment horizontal="left" vertical="center" wrapText="1"/>
    </xf>
    <xf numFmtId="0" fontId="4" fillId="6" borderId="12" xfId="1" applyFont="1" applyFill="1" applyBorder="1" applyAlignment="1">
      <alignment horizontal="center" vertical="center" wrapText="1"/>
    </xf>
    <xf numFmtId="0" fontId="4" fillId="6" borderId="13" xfId="1" applyFont="1" applyFill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10" fillId="0" borderId="0" xfId="0" applyFont="1"/>
    <xf numFmtId="0" fontId="11" fillId="11" borderId="2" xfId="0" applyFont="1" applyFill="1" applyBorder="1" applyAlignment="1">
      <alignment horizontal="left"/>
    </xf>
    <xf numFmtId="0" fontId="11" fillId="12" borderId="2" xfId="0" applyFont="1" applyFill="1" applyBorder="1" applyAlignment="1">
      <alignment horizontal="center"/>
    </xf>
    <xf numFmtId="0" fontId="10" fillId="13" borderId="2" xfId="0" applyFont="1" applyFill="1" applyBorder="1"/>
    <xf numFmtId="2" fontId="12" fillId="13" borderId="2" xfId="0" applyNumberFormat="1" applyFont="1" applyFill="1" applyBorder="1"/>
    <xf numFmtId="0" fontId="13" fillId="13" borderId="2" xfId="0" applyFont="1" applyFill="1" applyBorder="1"/>
    <xf numFmtId="0" fontId="14" fillId="13" borderId="2" xfId="0" applyFont="1" applyFill="1" applyBorder="1"/>
    <xf numFmtId="0" fontId="15" fillId="13" borderId="2" xfId="0" applyFont="1" applyFill="1" applyBorder="1"/>
    <xf numFmtId="0" fontId="11" fillId="15" borderId="4" xfId="0" applyFont="1" applyFill="1" applyBorder="1" applyAlignment="1">
      <alignment horizontal="left"/>
    </xf>
    <xf numFmtId="0" fontId="11" fillId="15" borderId="3" xfId="0" applyFont="1" applyFill="1" applyBorder="1" applyAlignment="1">
      <alignment horizontal="left"/>
    </xf>
    <xf numFmtId="0" fontId="10" fillId="14" borderId="2" xfId="0" applyFont="1" applyFill="1" applyBorder="1"/>
  </cellXfs>
  <cellStyles count="4">
    <cellStyle name="Excel Built-in Heading 4" xfId="3"/>
    <cellStyle name="Normal" xfId="0" builtinId="0"/>
    <cellStyle name="Normal 2" xfId="1"/>
    <cellStyle name="Porcentagem 2" xfId="2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46C0A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000"/>
              <a:t>Figura</a:t>
            </a:r>
            <a:r>
              <a:rPr lang="pt-BR" sz="1000" baseline="0"/>
              <a:t> -</a:t>
            </a:r>
            <a:r>
              <a:rPr lang="pt-BR" sz="1000"/>
              <a:t> consumo de álcool de 52 funcionários da indústria "Comer Bem" de Porto Alegre, 2023.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637F-4421-BFEC-473BB238EC33}"/>
              </c:ext>
            </c:extLst>
          </c:dPt>
          <c:dLbls>
            <c:dLbl>
              <c:idx val="2"/>
              <c:layout>
                <c:manualLayout>
                  <c:x val="-4.5803731566576515E-2"/>
                  <c:y val="0.16292723881185869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37F-4421-BFEC-473BB238EC33}"/>
                </c:ext>
              </c:extLst>
            </c:dLbl>
            <c:dLbl>
              <c:idx val="3"/>
              <c:layout>
                <c:manualLayout>
                  <c:x val="-0.16624542461371891"/>
                  <c:y val="0.12009935896424277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637F-4421-BFEC-473BB238EC3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Tabela_Freq_Álcool!$B$4:$B$7</c:f>
              <c:strCache>
                <c:ptCount val="4"/>
                <c:pt idx="0">
                  <c:v>Nunca</c:v>
                </c:pt>
                <c:pt idx="1">
                  <c:v>Raramente</c:v>
                </c:pt>
                <c:pt idx="2">
                  <c:v>Frequentemente</c:v>
                </c:pt>
                <c:pt idx="3">
                  <c:v>Sempre</c:v>
                </c:pt>
              </c:strCache>
            </c:strRef>
          </c:cat>
          <c:val>
            <c:numRef>
              <c:f>Tabela_Freq_Álcool!$C$4:$C$7</c:f>
              <c:numCache>
                <c:formatCode>General</c:formatCode>
                <c:ptCount val="4"/>
                <c:pt idx="0">
                  <c:v>13</c:v>
                </c:pt>
                <c:pt idx="1">
                  <c:v>19</c:v>
                </c:pt>
                <c:pt idx="2">
                  <c:v>18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7F-4421-BFEC-473BB238EC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solidFill>
      <a:schemeClr val="bg1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000"/>
              <a:t>Figura</a:t>
            </a:r>
            <a:r>
              <a:rPr lang="pt-BR" sz="1000" baseline="0"/>
              <a:t> -</a:t>
            </a:r>
            <a:r>
              <a:rPr lang="pt-BR" sz="1000"/>
              <a:t> consumo de álcool de 52 funcionários da indústria "Comer Bem" de Porto Alegre, 2023.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F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Tabela_Freq_Álcool!$B$4:$B$7</c:f>
              <c:strCache>
                <c:ptCount val="4"/>
                <c:pt idx="0">
                  <c:v>Nunca</c:v>
                </c:pt>
                <c:pt idx="1">
                  <c:v>Raramente</c:v>
                </c:pt>
                <c:pt idx="2">
                  <c:v>Frequentemente</c:v>
                </c:pt>
                <c:pt idx="3">
                  <c:v>Sempre</c:v>
                </c:pt>
              </c:strCache>
            </c:strRef>
          </c:cat>
          <c:val>
            <c:numRef>
              <c:f>Tabela_Freq_Álcool!$C$4:$C$7</c:f>
              <c:numCache>
                <c:formatCode>General</c:formatCode>
                <c:ptCount val="4"/>
                <c:pt idx="0">
                  <c:v>13</c:v>
                </c:pt>
                <c:pt idx="1">
                  <c:v>19</c:v>
                </c:pt>
                <c:pt idx="2">
                  <c:v>18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95-466C-ACDF-85D754C1E8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0160000"/>
        <c:axId val="200187264"/>
      </c:barChart>
      <c:catAx>
        <c:axId val="2001600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00187264"/>
        <c:crosses val="autoZero"/>
        <c:auto val="1"/>
        <c:lblAlgn val="ctr"/>
        <c:lblOffset val="100"/>
        <c:noMultiLvlLbl val="0"/>
      </c:catAx>
      <c:valAx>
        <c:axId val="20018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0160000"/>
        <c:crosses val="autoZero"/>
        <c:crossBetween val="between"/>
      </c:valAx>
      <c:spPr>
        <a:solidFill>
          <a:schemeClr val="bg1"/>
        </a:solidFill>
      </c:spPr>
    </c:plotArea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/>
              <a:t>Gráfico: altura, em m, de 52 funcionários da indústria "Comer Bem" de Porto Alegre, 2023.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Tabela_Freq_Altura!$M$4:$M$12</c:f>
              <c:numCache>
                <c:formatCode>General</c:formatCode>
                <c:ptCount val="9"/>
                <c:pt idx="1">
                  <c:v>1.5249999999999999</c:v>
                </c:pt>
                <c:pt idx="2">
                  <c:v>1.585</c:v>
                </c:pt>
                <c:pt idx="3">
                  <c:v>1.645</c:v>
                </c:pt>
                <c:pt idx="4">
                  <c:v>1.7050000000000001</c:v>
                </c:pt>
                <c:pt idx="5">
                  <c:v>1.7650000000000001</c:v>
                </c:pt>
                <c:pt idx="6">
                  <c:v>1.8250000000000002</c:v>
                </c:pt>
                <c:pt idx="7">
                  <c:v>1.8850000000000002</c:v>
                </c:pt>
              </c:numCache>
            </c:numRef>
          </c:cat>
          <c:val>
            <c:numRef>
              <c:f>Tabela_Freq_Altura!$N$4:$N$12</c:f>
              <c:numCache>
                <c:formatCode>General</c:formatCode>
                <c:ptCount val="9"/>
                <c:pt idx="1">
                  <c:v>7</c:v>
                </c:pt>
                <c:pt idx="2">
                  <c:v>9</c:v>
                </c:pt>
                <c:pt idx="3">
                  <c:v>9</c:v>
                </c:pt>
                <c:pt idx="4">
                  <c:v>16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AE-4B5B-86EC-61BC6086B5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66601856"/>
        <c:axId val="166605184"/>
      </c:barChart>
      <c:catAx>
        <c:axId val="16660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Altura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605184"/>
        <c:crosses val="autoZero"/>
        <c:auto val="1"/>
        <c:lblAlgn val="ctr"/>
        <c:lblOffset val="100"/>
        <c:noMultiLvlLbl val="0"/>
      </c:catAx>
      <c:valAx>
        <c:axId val="16660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85000"/>
                <a:lumOff val="15000"/>
              </a:schemeClr>
            </a:solidFill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60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165434</xdr:colOff>
      <xdr:row>10</xdr:row>
      <xdr:rowOff>0</xdr:rowOff>
    </xdr:from>
    <xdr:to>
      <xdr:col>2</xdr:col>
      <xdr:colOff>606592</xdr:colOff>
      <xdr:row>14</xdr:row>
      <xdr:rowOff>30078</xdr:rowOff>
    </xdr:to>
    <xdr:grpSp>
      <xdr:nvGrpSpPr>
        <xdr:cNvPr id="2" name="Agrupar 1"/>
        <xdr:cNvGrpSpPr/>
      </xdr:nvGrpSpPr>
      <xdr:grpSpPr>
        <a:xfrm>
          <a:off x="165434" y="2132542"/>
          <a:ext cx="1906950" cy="792078"/>
          <a:chOff x="4652596" y="476250"/>
          <a:chExt cx="2975293" cy="835269"/>
        </a:xfrm>
      </xdr:grpSpPr>
      <xdr:sp macro="" textlink="">
        <xdr:nvSpPr>
          <xdr:cNvPr id="3" name="Fluxograma: Processo 2"/>
          <xdr:cNvSpPr/>
        </xdr:nvSpPr>
        <xdr:spPr>
          <a:xfrm>
            <a:off x="4652596" y="476250"/>
            <a:ext cx="2975293" cy="835269"/>
          </a:xfrm>
          <a:prstGeom prst="flowChartProcess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" name="Text Box 1"/>
          <xdr:cNvSpPr txBox="1">
            <a:spLocks noChangeArrowheads="1"/>
          </xdr:cNvSpPr>
        </xdr:nvSpPr>
        <xdr:spPr bwMode="auto">
          <a:xfrm>
            <a:off x="4659924" y="505557"/>
            <a:ext cx="2825358" cy="22713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 upright="1"/>
          <a:lstStyle/>
          <a:p>
            <a:pPr algn="l" rtl="0">
              <a:defRPr sz="1000"/>
            </a:pPr>
            <a:r>
              <a:rPr lang="pt-BR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=CONT.SE(DadosBrutos!J:J;"Nunca")</a:t>
            </a:r>
          </a:p>
        </xdr:txBody>
      </xdr:sp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4659922" y="754674"/>
            <a:ext cx="1302063" cy="241788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 upright="1"/>
          <a:lstStyle/>
          <a:p>
            <a:pPr algn="l" rtl="0">
              <a:defRPr sz="1000"/>
            </a:pPr>
            <a:r>
              <a:rPr lang="pt-BR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=SOMA(C4:C7)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4667249" y="1011116"/>
            <a:ext cx="2242039" cy="219808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 upright="1"/>
          <a:lstStyle/>
          <a:p>
            <a:pPr algn="l" rtl="0">
              <a:defRPr sz="1000"/>
            </a:pPr>
            <a:r>
              <a:rPr lang="pt-BR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=C4/$C$8   -&gt;   =fa/n   (F4)</a:t>
            </a:r>
          </a:p>
        </xdr:txBody>
      </xdr:sp>
    </xdr:grpSp>
    <xdr:clientData/>
  </xdr:twoCellAnchor>
  <xdr:twoCellAnchor>
    <xdr:from>
      <xdr:col>2</xdr:col>
      <xdr:colOff>757266</xdr:colOff>
      <xdr:row>10</xdr:row>
      <xdr:rowOff>24233</xdr:rowOff>
    </xdr:from>
    <xdr:to>
      <xdr:col>7</xdr:col>
      <xdr:colOff>285472</xdr:colOff>
      <xdr:row>19</xdr:row>
      <xdr:rowOff>170169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123658</xdr:colOff>
      <xdr:row>0</xdr:row>
      <xdr:rowOff>86897</xdr:rowOff>
    </xdr:from>
    <xdr:to>
      <xdr:col>8</xdr:col>
      <xdr:colOff>364289</xdr:colOff>
      <xdr:row>9</xdr:row>
      <xdr:rowOff>116974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142875</xdr:rowOff>
    </xdr:from>
    <xdr:to>
      <xdr:col>12</xdr:col>
      <xdr:colOff>295275</xdr:colOff>
      <xdr:row>22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124835</xdr:colOff>
      <xdr:row>7</xdr:row>
      <xdr:rowOff>8661</xdr:rowOff>
    </xdr:from>
    <xdr:to>
      <xdr:col>1</xdr:col>
      <xdr:colOff>813955</xdr:colOff>
      <xdr:row>7</xdr:row>
      <xdr:rowOff>259773</xdr:rowOff>
    </xdr:to>
    <xdr:sp macro="" textlink="">
      <xdr:nvSpPr>
        <xdr:cNvPr id="2" name="Texto explicativo retangular 1"/>
        <xdr:cNvSpPr/>
      </xdr:nvSpPr>
      <xdr:spPr>
        <a:xfrm>
          <a:off x="315335" y="2294661"/>
          <a:ext cx="689120" cy="251112"/>
        </a:xfrm>
        <a:prstGeom prst="wedgeRectCallout">
          <a:avLst>
            <a:gd name="adj1" fmla="val 32096"/>
            <a:gd name="adj2" fmla="val 17576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Adotado</a:t>
          </a:r>
        </a:p>
      </xdr:txBody>
    </xdr:sp>
    <xdr:clientData/>
  </xdr:twoCellAnchor>
  <xdr:twoCellAnchor>
    <xdr:from>
      <xdr:col>4</xdr:col>
      <xdr:colOff>242455</xdr:colOff>
      <xdr:row>8</xdr:row>
      <xdr:rowOff>251115</xdr:rowOff>
    </xdr:from>
    <xdr:to>
      <xdr:col>8</xdr:col>
      <xdr:colOff>147205</xdr:colOff>
      <xdr:row>11</xdr:row>
      <xdr:rowOff>129887</xdr:rowOff>
    </xdr:to>
    <xdr:grpSp>
      <xdr:nvGrpSpPr>
        <xdr:cNvPr id="7" name="Agrupar 6"/>
        <xdr:cNvGrpSpPr/>
      </xdr:nvGrpSpPr>
      <xdr:grpSpPr>
        <a:xfrm>
          <a:off x="3853296" y="2918115"/>
          <a:ext cx="1662545" cy="1021772"/>
          <a:chOff x="4000500" y="2909456"/>
          <a:chExt cx="1662545" cy="1021772"/>
        </a:xfrm>
      </xdr:grpSpPr>
      <xdr:sp macro="" textlink="">
        <xdr:nvSpPr>
          <xdr:cNvPr id="5" name="Texto Explicativo Retangular com Cantos Arredondados 4"/>
          <xdr:cNvSpPr/>
        </xdr:nvSpPr>
        <xdr:spPr>
          <a:xfrm>
            <a:off x="4000500" y="2909456"/>
            <a:ext cx="1662545" cy="1021772"/>
          </a:xfrm>
          <a:prstGeom prst="wedgeRoundRectCallout">
            <a:avLst>
              <a:gd name="adj1" fmla="val -81771"/>
              <a:gd name="adj2" fmla="val -49364"/>
              <a:gd name="adj3" fmla="val 16667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57" name="Text Box 9"/>
          <xdr:cNvSpPr txBox="1">
            <a:spLocks noChangeArrowheads="1"/>
          </xdr:cNvSpPr>
        </xdr:nvSpPr>
        <xdr:spPr bwMode="auto">
          <a:xfrm>
            <a:off x="4061114" y="2978728"/>
            <a:ext cx="1454728" cy="42429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pt-BR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=(B10*C10)-($C$5+1)</a:t>
            </a:r>
          </a:p>
          <a:p>
            <a:pPr algn="l" rtl="0">
              <a:defRPr sz="1000"/>
            </a:pPr>
            <a:r>
              <a:rPr lang="pt-BR" sz="1100" b="0" i="0" u="none" strike="noStrike" baseline="0">
                <a:solidFill>
                  <a:srgbClr val="000000"/>
                </a:solidFill>
                <a:latin typeface="+mn-lt"/>
                <a:cs typeface="Calibri"/>
              </a:rPr>
              <a:t>=(C*I)-(AT+1)</a:t>
            </a:r>
          </a:p>
        </xdr:txBody>
      </xdr:sp>
      <xdr:sp macro="" textlink="">
        <xdr:nvSpPr>
          <xdr:cNvPr id="6" name="Texto Explicativo Retangular com Cantos Arredondados 5"/>
          <xdr:cNvSpPr/>
        </xdr:nvSpPr>
        <xdr:spPr>
          <a:xfrm>
            <a:off x="4528706" y="3541567"/>
            <a:ext cx="398318" cy="285750"/>
          </a:xfrm>
          <a:prstGeom prst="wedgeRoundRectCallout">
            <a:avLst>
              <a:gd name="adj1" fmla="val -32992"/>
              <a:gd name="adj2" fmla="val -123257"/>
              <a:gd name="adj3" fmla="val 16667"/>
            </a:avLst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>
                <a:solidFill>
                  <a:srgbClr val="FF0000"/>
                </a:solidFill>
              </a:rPr>
              <a:t>F4</a:t>
            </a:r>
          </a:p>
        </xdr:txBody>
      </xdr:sp>
    </xdr:grpSp>
    <xdr:clientData/>
  </xdr:twoCellAnchor>
  <xdr:twoCellAnchor>
    <xdr:from>
      <xdr:col>1</xdr:col>
      <xdr:colOff>900546</xdr:colOff>
      <xdr:row>6</xdr:row>
      <xdr:rowOff>69274</xdr:rowOff>
    </xdr:from>
    <xdr:to>
      <xdr:col>4</xdr:col>
      <xdr:colOff>424296</xdr:colOff>
      <xdr:row>8</xdr:row>
      <xdr:rowOff>251113</xdr:rowOff>
    </xdr:to>
    <xdr:grpSp>
      <xdr:nvGrpSpPr>
        <xdr:cNvPr id="8" name="Agrupar 7"/>
        <xdr:cNvGrpSpPr/>
      </xdr:nvGrpSpPr>
      <xdr:grpSpPr>
        <a:xfrm>
          <a:off x="1091046" y="1974274"/>
          <a:ext cx="2944091" cy="943839"/>
          <a:chOff x="1091046" y="1974274"/>
          <a:chExt cx="2944091" cy="943839"/>
        </a:xfrm>
      </xdr:grpSpPr>
      <xdr:grpSp>
        <xdr:nvGrpSpPr>
          <xdr:cNvPr id="4" name="Agrupar 3"/>
          <xdr:cNvGrpSpPr/>
        </xdr:nvGrpSpPr>
        <xdr:grpSpPr>
          <a:xfrm>
            <a:off x="1091046" y="1974274"/>
            <a:ext cx="2944091" cy="658091"/>
            <a:chOff x="2320636" y="2026228"/>
            <a:chExt cx="2944091" cy="658091"/>
          </a:xfrm>
        </xdr:grpSpPr>
        <xdr:sp macro="" textlink="">
          <xdr:nvSpPr>
            <xdr:cNvPr id="3" name="Texto Explicativo Retangular com Cantos Arredondados 2"/>
            <xdr:cNvSpPr/>
          </xdr:nvSpPr>
          <xdr:spPr>
            <a:xfrm>
              <a:off x="2320636" y="2026228"/>
              <a:ext cx="2944091" cy="658091"/>
            </a:xfrm>
            <a:prstGeom prst="wedgeRoundRectCallout">
              <a:avLst>
                <a:gd name="adj1" fmla="val -10244"/>
                <a:gd name="adj2" fmla="val 88816"/>
                <a:gd name="adj3" fmla="val 16667"/>
              </a:avLst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056" name="Text Box 8"/>
            <xdr:cNvSpPr txBox="1">
              <a:spLocks noChangeArrowheads="1"/>
            </xdr:cNvSpPr>
          </xdr:nvSpPr>
          <xdr:spPr bwMode="auto">
            <a:xfrm>
              <a:off x="2398568" y="2112819"/>
              <a:ext cx="2762250" cy="441614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=ARREDONDAR.PARA.CIMA(($C$5+1)/B10;0)</a:t>
              </a:r>
            </a:p>
            <a:p>
              <a:pPr algn="l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+mn-lt"/>
                  <a:cs typeface="Calibri"/>
                </a:rPr>
                <a:t>=ARREDONDAR.PARA.CIMA((AT+1)/C;0)</a:t>
              </a:r>
            </a:p>
          </xdr:txBody>
        </xdr:sp>
      </xdr:grpSp>
      <xdr:sp macro="" textlink="">
        <xdr:nvSpPr>
          <xdr:cNvPr id="9" name="Texto Explicativo Retangular com Cantos Arredondados 8"/>
          <xdr:cNvSpPr/>
        </xdr:nvSpPr>
        <xdr:spPr>
          <a:xfrm>
            <a:off x="2597728" y="2632363"/>
            <a:ext cx="398318" cy="285750"/>
          </a:xfrm>
          <a:prstGeom prst="wedgeRoundRectCallout">
            <a:avLst>
              <a:gd name="adj1" fmla="val 32225"/>
              <a:gd name="adj2" fmla="val -123257"/>
              <a:gd name="adj3" fmla="val 16667"/>
            </a:avLst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>
                <a:solidFill>
                  <a:srgbClr val="FF0000"/>
                </a:solidFill>
              </a:rPr>
              <a:t>F4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Tabela1" displayName="Tabela1" ref="A1:K53" totalsRowShown="0" headerRowDxfId="12" dataDxfId="11">
  <autoFilter ref="A1:K53"/>
  <tableColumns count="11">
    <tableColumn id="1" name="Sexo" dataDxfId="10"/>
    <tableColumn id="2" name="Idade" dataDxfId="9"/>
    <tableColumn id="3" name="Peso" dataDxfId="8"/>
    <tableColumn id="4" name="Altura" dataDxfId="7"/>
    <tableColumn id="5" name="Colesterol LDL mg %" dataDxfId="6"/>
    <tableColumn id="6" name="Cidade" dataDxfId="5"/>
    <tableColumn id="7" name="Estado" dataDxfId="4"/>
    <tableColumn id="8" name="Fumo" dataDxfId="3"/>
    <tableColumn id="9" name="Alimentação" dataDxfId="2"/>
    <tableColumn id="10" name="Álcool" dataDxfId="1"/>
    <tableColumn id="11" name="Turno de trabalho" dataDxfId="0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K15" totalsRowShown="0">
  <autoFilter ref="A1:K15"/>
  <tableColumns count="11">
    <tableColumn id="1" name="Colunas1"/>
    <tableColumn id="2" name="Colunas2"/>
    <tableColumn id="3" name="Colunas3"/>
    <tableColumn id="4" name="Colunas4"/>
    <tableColumn id="5" name="Colunas5"/>
    <tableColumn id="6" name="Colunas6"/>
    <tableColumn id="7" name="Colunas7"/>
    <tableColumn id="8" name="Colunas8"/>
    <tableColumn id="9" name="Colunas9"/>
    <tableColumn id="10" name="Colunas10"/>
    <tableColumn id="11" name="Colunas1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zoomScale="130" zoomScaleNormal="130" workbookViewId="0">
      <selection activeCell="C1" sqref="C1:C1048576"/>
    </sheetView>
  </sheetViews>
  <sheetFormatPr defaultColWidth="8.7109375" defaultRowHeight="15" x14ac:dyDescent="0.25"/>
  <cols>
    <col min="1" max="1" width="7.42578125" customWidth="1"/>
    <col min="2" max="2" width="8.140625" customWidth="1"/>
    <col min="3" max="3" width="7.42578125" customWidth="1"/>
    <col min="4" max="4" width="8.5703125" customWidth="1"/>
    <col min="5" max="5" width="10.85546875" customWidth="1"/>
    <col min="6" max="6" width="22.7109375" customWidth="1"/>
    <col min="7" max="7" width="9" customWidth="1"/>
    <col min="8" max="8" width="8.140625" customWidth="1"/>
    <col min="9" max="9" width="14.28515625" customWidth="1"/>
    <col min="10" max="10" width="16.28515625" customWidth="1"/>
    <col min="11" max="11" width="18.85546875" customWidth="1"/>
  </cols>
  <sheetData>
    <row r="1" spans="1:11" s="1" customFormat="1" ht="31.5" x14ac:dyDescent="0.25">
      <c r="A1" s="37" t="s">
        <v>0</v>
      </c>
      <c r="B1" s="37" t="s">
        <v>1</v>
      </c>
      <c r="C1" s="37" t="s">
        <v>2</v>
      </c>
      <c r="D1" s="37" t="s">
        <v>3</v>
      </c>
      <c r="E1" s="38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7" t="s">
        <v>10</v>
      </c>
    </row>
    <row r="2" spans="1:11" x14ac:dyDescent="0.25">
      <c r="A2" s="2" t="s">
        <v>11</v>
      </c>
      <c r="B2" s="35">
        <v>22</v>
      </c>
      <c r="C2" s="35">
        <v>53</v>
      </c>
      <c r="D2" s="35">
        <v>1.72</v>
      </c>
      <c r="E2" s="35">
        <v>50</v>
      </c>
      <c r="F2" s="36" t="s">
        <v>12</v>
      </c>
      <c r="G2" s="36" t="s">
        <v>13</v>
      </c>
      <c r="H2" s="36" t="s">
        <v>14</v>
      </c>
      <c r="I2" s="36" t="s">
        <v>15</v>
      </c>
      <c r="J2" s="36" t="s">
        <v>16</v>
      </c>
      <c r="K2" s="36" t="s">
        <v>17</v>
      </c>
    </row>
    <row r="3" spans="1:11" x14ac:dyDescent="0.25">
      <c r="A3" s="2" t="s">
        <v>18</v>
      </c>
      <c r="B3" s="35">
        <v>58</v>
      </c>
      <c r="C3" s="35">
        <v>60</v>
      </c>
      <c r="D3" s="35">
        <v>1.58</v>
      </c>
      <c r="E3" s="35">
        <v>100</v>
      </c>
      <c r="F3" s="36" t="s">
        <v>19</v>
      </c>
      <c r="G3" s="36" t="s">
        <v>13</v>
      </c>
      <c r="H3" s="36" t="s">
        <v>14</v>
      </c>
      <c r="I3" s="36" t="s">
        <v>20</v>
      </c>
      <c r="J3" s="36" t="s">
        <v>16</v>
      </c>
      <c r="K3" s="36" t="s">
        <v>21</v>
      </c>
    </row>
    <row r="4" spans="1:11" x14ac:dyDescent="0.25">
      <c r="A4" s="2" t="s">
        <v>11</v>
      </c>
      <c r="B4" s="35">
        <v>51</v>
      </c>
      <c r="C4" s="35">
        <v>88</v>
      </c>
      <c r="D4" s="35">
        <v>1.74</v>
      </c>
      <c r="E4" s="35">
        <v>190</v>
      </c>
      <c r="F4" s="36" t="s">
        <v>22</v>
      </c>
      <c r="G4" s="36" t="s">
        <v>23</v>
      </c>
      <c r="H4" s="36" t="s">
        <v>14</v>
      </c>
      <c r="I4" s="36" t="s">
        <v>15</v>
      </c>
      <c r="J4" s="36" t="s">
        <v>24</v>
      </c>
      <c r="K4" s="36" t="s">
        <v>25</v>
      </c>
    </row>
    <row r="5" spans="1:11" x14ac:dyDescent="0.25">
      <c r="A5" s="2" t="s">
        <v>11</v>
      </c>
      <c r="B5" s="35">
        <v>21</v>
      </c>
      <c r="C5" s="35">
        <v>51</v>
      </c>
      <c r="D5" s="35">
        <v>1.53</v>
      </c>
      <c r="E5" s="35">
        <v>90</v>
      </c>
      <c r="F5" s="36" t="s">
        <v>12</v>
      </c>
      <c r="G5" s="36" t="s">
        <v>13</v>
      </c>
      <c r="H5" s="36" t="s">
        <v>14</v>
      </c>
      <c r="I5" s="36" t="s">
        <v>15</v>
      </c>
      <c r="J5" s="36" t="s">
        <v>16</v>
      </c>
      <c r="K5" s="36" t="s">
        <v>17</v>
      </c>
    </row>
    <row r="6" spans="1:11" x14ac:dyDescent="0.25">
      <c r="A6" s="2" t="s">
        <v>11</v>
      </c>
      <c r="B6" s="35">
        <v>52</v>
      </c>
      <c r="C6" s="35">
        <v>65</v>
      </c>
      <c r="D6" s="35">
        <v>1.5</v>
      </c>
      <c r="E6" s="35">
        <v>130</v>
      </c>
      <c r="F6" s="36" t="s">
        <v>12</v>
      </c>
      <c r="G6" s="36" t="s">
        <v>13</v>
      </c>
      <c r="H6" s="36" t="s">
        <v>26</v>
      </c>
      <c r="I6" s="36" t="s">
        <v>15</v>
      </c>
      <c r="J6" s="36" t="s">
        <v>27</v>
      </c>
      <c r="K6" s="36" t="s">
        <v>21</v>
      </c>
    </row>
    <row r="7" spans="1:11" x14ac:dyDescent="0.25">
      <c r="A7" s="2" t="s">
        <v>18</v>
      </c>
      <c r="B7" s="35">
        <v>25</v>
      </c>
      <c r="C7" s="35">
        <v>78</v>
      </c>
      <c r="D7" s="35">
        <v>1.8</v>
      </c>
      <c r="E7" s="35">
        <v>110</v>
      </c>
      <c r="F7" s="36" t="s">
        <v>28</v>
      </c>
      <c r="G7" s="36" t="s">
        <v>29</v>
      </c>
      <c r="H7" s="36" t="s">
        <v>26</v>
      </c>
      <c r="I7" s="36" t="s">
        <v>20</v>
      </c>
      <c r="J7" s="36" t="s">
        <v>16</v>
      </c>
      <c r="K7" s="36" t="s">
        <v>17</v>
      </c>
    </row>
    <row r="8" spans="1:11" x14ac:dyDescent="0.25">
      <c r="A8" s="2" t="s">
        <v>11</v>
      </c>
      <c r="B8" s="35">
        <v>18</v>
      </c>
      <c r="C8" s="35">
        <v>50</v>
      </c>
      <c r="D8" s="35">
        <v>1.56</v>
      </c>
      <c r="E8" s="35">
        <v>50</v>
      </c>
      <c r="F8" s="36" t="s">
        <v>12</v>
      </c>
      <c r="G8" s="36" t="s">
        <v>13</v>
      </c>
      <c r="H8" s="36" t="s">
        <v>14</v>
      </c>
      <c r="I8" s="36" t="s">
        <v>15</v>
      </c>
      <c r="J8" s="36" t="s">
        <v>16</v>
      </c>
      <c r="K8" s="36" t="s">
        <v>17</v>
      </c>
    </row>
    <row r="9" spans="1:11" x14ac:dyDescent="0.25">
      <c r="A9" s="2" t="s">
        <v>18</v>
      </c>
      <c r="B9" s="35">
        <v>20</v>
      </c>
      <c r="C9" s="35">
        <v>47</v>
      </c>
      <c r="D9" s="35">
        <v>1.56</v>
      </c>
      <c r="E9" s="35">
        <v>400</v>
      </c>
      <c r="F9" s="36" t="s">
        <v>19</v>
      </c>
      <c r="G9" s="36" t="s">
        <v>13</v>
      </c>
      <c r="H9" s="36" t="s">
        <v>14</v>
      </c>
      <c r="I9" s="36" t="s">
        <v>20</v>
      </c>
      <c r="J9" s="36" t="s">
        <v>27</v>
      </c>
      <c r="K9" s="36" t="s">
        <v>25</v>
      </c>
    </row>
    <row r="10" spans="1:11" x14ac:dyDescent="0.25">
      <c r="A10" s="2" t="s">
        <v>11</v>
      </c>
      <c r="B10" s="35">
        <v>25</v>
      </c>
      <c r="C10" s="35">
        <v>65</v>
      </c>
      <c r="D10" s="35">
        <v>1.63</v>
      </c>
      <c r="E10" s="35">
        <v>86</v>
      </c>
      <c r="F10" s="36" t="s">
        <v>19</v>
      </c>
      <c r="G10" s="36" t="s">
        <v>13</v>
      </c>
      <c r="H10" s="36" t="s">
        <v>14</v>
      </c>
      <c r="I10" s="36" t="s">
        <v>15</v>
      </c>
      <c r="J10" s="36" t="s">
        <v>27</v>
      </c>
      <c r="K10" s="36" t="s">
        <v>25</v>
      </c>
    </row>
    <row r="11" spans="1:11" x14ac:dyDescent="0.25">
      <c r="A11" s="2" t="s">
        <v>11</v>
      </c>
      <c r="B11" s="35">
        <v>21</v>
      </c>
      <c r="C11" s="35">
        <v>55</v>
      </c>
      <c r="D11" s="35">
        <v>1.65</v>
      </c>
      <c r="E11" s="35">
        <v>90</v>
      </c>
      <c r="F11" s="36" t="s">
        <v>30</v>
      </c>
      <c r="G11" s="36" t="s">
        <v>13</v>
      </c>
      <c r="H11" s="36" t="s">
        <v>14</v>
      </c>
      <c r="I11" s="36" t="s">
        <v>15</v>
      </c>
      <c r="J11" s="36" t="s">
        <v>24</v>
      </c>
      <c r="K11" s="36" t="s">
        <v>17</v>
      </c>
    </row>
    <row r="12" spans="1:11" x14ac:dyDescent="0.25">
      <c r="A12" s="2" t="s">
        <v>11</v>
      </c>
      <c r="B12" s="35">
        <v>41</v>
      </c>
      <c r="C12" s="35">
        <v>92</v>
      </c>
      <c r="D12" s="35">
        <v>1.7</v>
      </c>
      <c r="E12" s="35">
        <v>115</v>
      </c>
      <c r="F12" s="36" t="s">
        <v>30</v>
      </c>
      <c r="G12" s="36" t="s">
        <v>13</v>
      </c>
      <c r="H12" s="36" t="s">
        <v>26</v>
      </c>
      <c r="I12" s="36" t="s">
        <v>15</v>
      </c>
      <c r="J12" s="36" t="s">
        <v>27</v>
      </c>
      <c r="K12" s="36" t="s">
        <v>17</v>
      </c>
    </row>
    <row r="13" spans="1:11" x14ac:dyDescent="0.25">
      <c r="A13" s="2" t="s">
        <v>18</v>
      </c>
      <c r="B13" s="35">
        <v>70</v>
      </c>
      <c r="C13" s="35">
        <v>70</v>
      </c>
      <c r="D13" s="35">
        <v>1.69</v>
      </c>
      <c r="E13" s="35">
        <v>200</v>
      </c>
      <c r="F13" s="36" t="s">
        <v>31</v>
      </c>
      <c r="G13" s="36" t="s">
        <v>13</v>
      </c>
      <c r="H13" s="36" t="s">
        <v>14</v>
      </c>
      <c r="I13" s="36" t="s">
        <v>20</v>
      </c>
      <c r="J13" s="36" t="s">
        <v>27</v>
      </c>
      <c r="K13" s="36" t="s">
        <v>21</v>
      </c>
    </row>
    <row r="14" spans="1:11" x14ac:dyDescent="0.25">
      <c r="A14" s="2" t="s">
        <v>11</v>
      </c>
      <c r="B14" s="35">
        <v>21</v>
      </c>
      <c r="C14" s="35">
        <v>72</v>
      </c>
      <c r="D14" s="35">
        <v>1.7</v>
      </c>
      <c r="E14" s="35">
        <v>150</v>
      </c>
      <c r="F14" s="36" t="s">
        <v>32</v>
      </c>
      <c r="G14" s="36" t="s">
        <v>13</v>
      </c>
      <c r="H14" s="36" t="s">
        <v>14</v>
      </c>
      <c r="I14" s="36" t="s">
        <v>15</v>
      </c>
      <c r="J14" s="36" t="s">
        <v>16</v>
      </c>
      <c r="K14" s="36" t="s">
        <v>25</v>
      </c>
    </row>
    <row r="15" spans="1:11" x14ac:dyDescent="0.25">
      <c r="A15" s="2" t="s">
        <v>18</v>
      </c>
      <c r="B15" s="35">
        <v>22</v>
      </c>
      <c r="C15" s="35">
        <v>61</v>
      </c>
      <c r="D15" s="35">
        <v>1.73</v>
      </c>
      <c r="E15" s="35">
        <v>140</v>
      </c>
      <c r="F15" s="36" t="s">
        <v>12</v>
      </c>
      <c r="G15" s="36" t="s">
        <v>13</v>
      </c>
      <c r="H15" s="36" t="s">
        <v>26</v>
      </c>
      <c r="I15" s="36" t="s">
        <v>20</v>
      </c>
      <c r="J15" s="36" t="s">
        <v>24</v>
      </c>
      <c r="K15" s="36" t="s">
        <v>21</v>
      </c>
    </row>
    <row r="16" spans="1:11" x14ac:dyDescent="0.25">
      <c r="A16" s="2" t="s">
        <v>18</v>
      </c>
      <c r="B16" s="35">
        <v>25</v>
      </c>
      <c r="C16" s="35">
        <v>92</v>
      </c>
      <c r="D16" s="35">
        <v>1.78</v>
      </c>
      <c r="E16" s="35">
        <v>300</v>
      </c>
      <c r="F16" s="36" t="s">
        <v>31</v>
      </c>
      <c r="G16" s="36" t="s">
        <v>13</v>
      </c>
      <c r="H16" s="36" t="s">
        <v>26</v>
      </c>
      <c r="I16" s="36" t="s">
        <v>15</v>
      </c>
      <c r="J16" s="36" t="s">
        <v>33</v>
      </c>
      <c r="K16" s="36" t="s">
        <v>25</v>
      </c>
    </row>
    <row r="17" spans="1:11" x14ac:dyDescent="0.25">
      <c r="A17" s="2" t="s">
        <v>18</v>
      </c>
      <c r="B17" s="35">
        <v>20</v>
      </c>
      <c r="C17" s="35">
        <v>62</v>
      </c>
      <c r="D17" s="35">
        <v>1.62</v>
      </c>
      <c r="E17" s="35">
        <v>257</v>
      </c>
      <c r="F17" s="36" t="s">
        <v>12</v>
      </c>
      <c r="G17" s="36" t="s">
        <v>13</v>
      </c>
      <c r="H17" s="36" t="s">
        <v>14</v>
      </c>
      <c r="I17" s="36" t="s">
        <v>15</v>
      </c>
      <c r="J17" s="36" t="s">
        <v>27</v>
      </c>
      <c r="K17" s="36" t="s">
        <v>17</v>
      </c>
    </row>
    <row r="18" spans="1:11" x14ac:dyDescent="0.25">
      <c r="A18" s="2" t="s">
        <v>11</v>
      </c>
      <c r="B18" s="35">
        <v>58</v>
      </c>
      <c r="C18" s="35">
        <v>78</v>
      </c>
      <c r="D18" s="35">
        <v>1.65</v>
      </c>
      <c r="E18" s="35">
        <v>300</v>
      </c>
      <c r="F18" s="36" t="s">
        <v>12</v>
      </c>
      <c r="G18" s="36" t="s">
        <v>13</v>
      </c>
      <c r="H18" s="36" t="s">
        <v>14</v>
      </c>
      <c r="I18" s="36" t="s">
        <v>15</v>
      </c>
      <c r="J18" s="36" t="s">
        <v>24</v>
      </c>
      <c r="K18" s="36" t="s">
        <v>21</v>
      </c>
    </row>
    <row r="19" spans="1:11" x14ac:dyDescent="0.25">
      <c r="A19" s="2" t="s">
        <v>18</v>
      </c>
      <c r="B19" s="35">
        <v>24</v>
      </c>
      <c r="C19" s="35">
        <v>68</v>
      </c>
      <c r="D19" s="35">
        <v>1.72</v>
      </c>
      <c r="E19" s="35">
        <v>190</v>
      </c>
      <c r="F19" s="36" t="s">
        <v>12</v>
      </c>
      <c r="G19" s="36" t="s">
        <v>13</v>
      </c>
      <c r="H19" s="36" t="s">
        <v>26</v>
      </c>
      <c r="I19" s="36" t="s">
        <v>20</v>
      </c>
      <c r="J19" s="36" t="s">
        <v>16</v>
      </c>
      <c r="K19" s="36" t="s">
        <v>25</v>
      </c>
    </row>
    <row r="20" spans="1:11" x14ac:dyDescent="0.25">
      <c r="A20" s="2" t="s">
        <v>11</v>
      </c>
      <c r="B20" s="35">
        <v>21</v>
      </c>
      <c r="C20" s="35">
        <v>45</v>
      </c>
      <c r="D20" s="35">
        <v>1.57</v>
      </c>
      <c r="E20" s="35">
        <v>160</v>
      </c>
      <c r="F20" s="36" t="s">
        <v>12</v>
      </c>
      <c r="G20" s="36" t="s">
        <v>13</v>
      </c>
      <c r="H20" s="36" t="s">
        <v>26</v>
      </c>
      <c r="I20" s="36" t="s">
        <v>15</v>
      </c>
      <c r="J20" s="36" t="s">
        <v>16</v>
      </c>
      <c r="K20" s="36" t="s">
        <v>17</v>
      </c>
    </row>
    <row r="21" spans="1:11" x14ac:dyDescent="0.25">
      <c r="A21" s="2" t="s">
        <v>18</v>
      </c>
      <c r="B21" s="35">
        <v>40</v>
      </c>
      <c r="C21" s="35">
        <v>70</v>
      </c>
      <c r="D21" s="35">
        <v>1.7</v>
      </c>
      <c r="E21" s="35">
        <v>130</v>
      </c>
      <c r="F21" s="36" t="s">
        <v>12</v>
      </c>
      <c r="G21" s="36" t="s">
        <v>13</v>
      </c>
      <c r="H21" s="36" t="s">
        <v>26</v>
      </c>
      <c r="I21" s="36" t="s">
        <v>15</v>
      </c>
      <c r="J21" s="36" t="s">
        <v>27</v>
      </c>
      <c r="K21" s="36" t="s">
        <v>21</v>
      </c>
    </row>
    <row r="22" spans="1:11" x14ac:dyDescent="0.25">
      <c r="A22" s="2" t="s">
        <v>11</v>
      </c>
      <c r="B22" s="35">
        <v>21</v>
      </c>
      <c r="C22" s="35">
        <v>45</v>
      </c>
      <c r="D22" s="35">
        <v>1.56</v>
      </c>
      <c r="E22" s="35">
        <v>300</v>
      </c>
      <c r="F22" s="36" t="s">
        <v>12</v>
      </c>
      <c r="G22" s="36" t="s">
        <v>13</v>
      </c>
      <c r="H22" s="36" t="s">
        <v>14</v>
      </c>
      <c r="I22" s="36" t="s">
        <v>15</v>
      </c>
      <c r="J22" s="36" t="s">
        <v>16</v>
      </c>
      <c r="K22" s="36" t="s">
        <v>25</v>
      </c>
    </row>
    <row r="23" spans="1:11" x14ac:dyDescent="0.25">
      <c r="A23" s="2" t="s">
        <v>18</v>
      </c>
      <c r="B23" s="35">
        <v>51</v>
      </c>
      <c r="C23" s="35">
        <v>56</v>
      </c>
      <c r="D23" s="35">
        <v>1.53</v>
      </c>
      <c r="E23" s="35">
        <v>380</v>
      </c>
      <c r="F23" s="36" t="s">
        <v>12</v>
      </c>
      <c r="G23" s="36" t="s">
        <v>13</v>
      </c>
      <c r="H23" s="36" t="s">
        <v>14</v>
      </c>
      <c r="I23" s="36" t="s">
        <v>20</v>
      </c>
      <c r="J23" s="36" t="s">
        <v>27</v>
      </c>
      <c r="K23" s="36" t="s">
        <v>25</v>
      </c>
    </row>
    <row r="24" spans="1:11" x14ac:dyDescent="0.25">
      <c r="A24" s="2" t="s">
        <v>18</v>
      </c>
      <c r="B24" s="35">
        <v>22</v>
      </c>
      <c r="C24" s="35">
        <v>90</v>
      </c>
      <c r="D24" s="35">
        <v>1.9</v>
      </c>
      <c r="E24" s="35">
        <v>65</v>
      </c>
      <c r="F24" s="36" t="s">
        <v>12</v>
      </c>
      <c r="G24" s="36" t="s">
        <v>13</v>
      </c>
      <c r="H24" s="36" t="s">
        <v>26</v>
      </c>
      <c r="I24" s="36" t="s">
        <v>15</v>
      </c>
      <c r="J24" s="36" t="s">
        <v>16</v>
      </c>
      <c r="K24" s="36" t="s">
        <v>17</v>
      </c>
    </row>
    <row r="25" spans="1:11" x14ac:dyDescent="0.25">
      <c r="A25" s="2" t="s">
        <v>18</v>
      </c>
      <c r="B25" s="35">
        <v>68</v>
      </c>
      <c r="C25" s="35">
        <v>75</v>
      </c>
      <c r="D25" s="35">
        <v>1.75</v>
      </c>
      <c r="E25" s="35">
        <v>86</v>
      </c>
      <c r="F25" s="36" t="s">
        <v>34</v>
      </c>
      <c r="G25" s="36" t="s">
        <v>13</v>
      </c>
      <c r="H25" s="36" t="s">
        <v>26</v>
      </c>
      <c r="I25" s="36" t="s">
        <v>15</v>
      </c>
      <c r="J25" s="36" t="s">
        <v>16</v>
      </c>
      <c r="K25" s="36" t="s">
        <v>17</v>
      </c>
    </row>
    <row r="26" spans="1:11" x14ac:dyDescent="0.25">
      <c r="A26" s="2" t="s">
        <v>11</v>
      </c>
      <c r="B26" s="35">
        <v>23</v>
      </c>
      <c r="C26" s="35">
        <v>75</v>
      </c>
      <c r="D26" s="35">
        <v>1.53</v>
      </c>
      <c r="E26" s="35">
        <v>90</v>
      </c>
      <c r="F26" s="36" t="s">
        <v>35</v>
      </c>
      <c r="G26" s="36" t="s">
        <v>29</v>
      </c>
      <c r="H26" s="36" t="s">
        <v>14</v>
      </c>
      <c r="I26" s="36" t="s">
        <v>15</v>
      </c>
      <c r="J26" s="36" t="s">
        <v>24</v>
      </c>
      <c r="K26" s="36" t="s">
        <v>25</v>
      </c>
    </row>
    <row r="27" spans="1:11" x14ac:dyDescent="0.25">
      <c r="A27" s="2" t="s">
        <v>18</v>
      </c>
      <c r="B27" s="35">
        <v>51</v>
      </c>
      <c r="C27" s="35">
        <v>80</v>
      </c>
      <c r="D27" s="35">
        <v>1.73</v>
      </c>
      <c r="E27" s="35">
        <v>300</v>
      </c>
      <c r="F27" s="36" t="s">
        <v>36</v>
      </c>
      <c r="G27" s="36" t="s">
        <v>29</v>
      </c>
      <c r="H27" s="36" t="s">
        <v>14</v>
      </c>
      <c r="I27" s="36" t="s">
        <v>20</v>
      </c>
      <c r="J27" s="36" t="s">
        <v>24</v>
      </c>
      <c r="K27" s="36" t="s">
        <v>17</v>
      </c>
    </row>
    <row r="28" spans="1:11" x14ac:dyDescent="0.25">
      <c r="A28" s="2" t="s">
        <v>11</v>
      </c>
      <c r="B28" s="35">
        <v>22</v>
      </c>
      <c r="C28" s="35">
        <v>89</v>
      </c>
      <c r="D28" s="35">
        <v>1.89</v>
      </c>
      <c r="E28" s="35">
        <v>190</v>
      </c>
      <c r="F28" s="36" t="s">
        <v>37</v>
      </c>
      <c r="G28" s="36" t="s">
        <v>29</v>
      </c>
      <c r="H28" s="36" t="s">
        <v>14</v>
      </c>
      <c r="I28" s="36" t="s">
        <v>15</v>
      </c>
      <c r="J28" s="36" t="s">
        <v>24</v>
      </c>
      <c r="K28" s="36" t="s">
        <v>21</v>
      </c>
    </row>
    <row r="29" spans="1:11" x14ac:dyDescent="0.25">
      <c r="A29" s="2" t="s">
        <v>18</v>
      </c>
      <c r="B29" s="35">
        <v>21</v>
      </c>
      <c r="C29" s="35">
        <v>75</v>
      </c>
      <c r="D29" s="35">
        <v>1.72</v>
      </c>
      <c r="E29" s="35">
        <v>340</v>
      </c>
      <c r="F29" s="36" t="s">
        <v>12</v>
      </c>
      <c r="G29" s="36" t="s">
        <v>13</v>
      </c>
      <c r="H29" s="36" t="s">
        <v>14</v>
      </c>
      <c r="I29" s="36" t="s">
        <v>20</v>
      </c>
      <c r="J29" s="36" t="s">
        <v>16</v>
      </c>
      <c r="K29" s="36" t="s">
        <v>25</v>
      </c>
    </row>
    <row r="30" spans="1:11" x14ac:dyDescent="0.25">
      <c r="A30" s="2" t="s">
        <v>18</v>
      </c>
      <c r="B30" s="35">
        <v>52</v>
      </c>
      <c r="C30" s="35">
        <v>90</v>
      </c>
      <c r="D30" s="35">
        <v>1.82</v>
      </c>
      <c r="E30" s="35">
        <v>150</v>
      </c>
      <c r="F30" s="36" t="s">
        <v>30</v>
      </c>
      <c r="G30" s="36" t="s">
        <v>13</v>
      </c>
      <c r="H30" s="36" t="s">
        <v>14</v>
      </c>
      <c r="I30" s="36" t="s">
        <v>15</v>
      </c>
      <c r="J30" s="36" t="s">
        <v>24</v>
      </c>
      <c r="K30" s="36" t="s">
        <v>25</v>
      </c>
    </row>
    <row r="31" spans="1:11" x14ac:dyDescent="0.25">
      <c r="A31" s="2" t="s">
        <v>18</v>
      </c>
      <c r="B31" s="35">
        <v>21</v>
      </c>
      <c r="C31" s="35">
        <v>60</v>
      </c>
      <c r="D31" s="35">
        <v>1.63</v>
      </c>
      <c r="E31" s="35">
        <v>200</v>
      </c>
      <c r="F31" s="36" t="s">
        <v>30</v>
      </c>
      <c r="G31" s="36" t="s">
        <v>13</v>
      </c>
      <c r="H31" s="36" t="s">
        <v>26</v>
      </c>
      <c r="I31" s="36" t="s">
        <v>15</v>
      </c>
      <c r="J31" s="36" t="s">
        <v>16</v>
      </c>
      <c r="K31" s="36" t="s">
        <v>25</v>
      </c>
    </row>
    <row r="32" spans="1:11" x14ac:dyDescent="0.25">
      <c r="A32" s="2" t="s">
        <v>11</v>
      </c>
      <c r="B32" s="35">
        <v>45</v>
      </c>
      <c r="C32" s="35">
        <v>60</v>
      </c>
      <c r="D32" s="35">
        <v>1.6</v>
      </c>
      <c r="E32" s="35">
        <v>190</v>
      </c>
      <c r="F32" s="36" t="s">
        <v>38</v>
      </c>
      <c r="G32" s="36" t="s">
        <v>13</v>
      </c>
      <c r="H32" s="36" t="s">
        <v>14</v>
      </c>
      <c r="I32" s="36" t="s">
        <v>15</v>
      </c>
      <c r="J32" s="36" t="s">
        <v>27</v>
      </c>
      <c r="K32" s="36" t="s">
        <v>17</v>
      </c>
    </row>
    <row r="33" spans="1:11" x14ac:dyDescent="0.25">
      <c r="A33" s="2" t="s">
        <v>18</v>
      </c>
      <c r="B33" s="35">
        <v>18</v>
      </c>
      <c r="C33" s="35">
        <v>70</v>
      </c>
      <c r="D33" s="35">
        <v>1.72</v>
      </c>
      <c r="E33" s="35">
        <v>160</v>
      </c>
      <c r="F33" s="36" t="s">
        <v>30</v>
      </c>
      <c r="G33" s="36" t="s">
        <v>13</v>
      </c>
      <c r="H33" s="36" t="s">
        <v>26</v>
      </c>
      <c r="I33" s="36" t="s">
        <v>20</v>
      </c>
      <c r="J33" s="36" t="s">
        <v>24</v>
      </c>
      <c r="K33" s="36" t="s">
        <v>21</v>
      </c>
    </row>
    <row r="34" spans="1:11" x14ac:dyDescent="0.25">
      <c r="A34" s="2" t="s">
        <v>18</v>
      </c>
      <c r="B34" s="35">
        <v>22</v>
      </c>
      <c r="C34" s="35">
        <v>58</v>
      </c>
      <c r="D34" s="35">
        <v>1.66</v>
      </c>
      <c r="E34" s="35">
        <v>130</v>
      </c>
      <c r="F34" s="36" t="s">
        <v>12</v>
      </c>
      <c r="G34" s="36" t="s">
        <v>13</v>
      </c>
      <c r="H34" s="36" t="s">
        <v>14</v>
      </c>
      <c r="I34" s="36" t="s">
        <v>15</v>
      </c>
      <c r="J34" s="36" t="s">
        <v>24</v>
      </c>
      <c r="K34" s="36" t="s">
        <v>17</v>
      </c>
    </row>
    <row r="35" spans="1:11" x14ac:dyDescent="0.25">
      <c r="A35" s="2" t="s">
        <v>18</v>
      </c>
      <c r="B35" s="35">
        <v>21</v>
      </c>
      <c r="C35" s="35">
        <v>63</v>
      </c>
      <c r="D35" s="35">
        <v>1.58</v>
      </c>
      <c r="E35" s="35">
        <v>350</v>
      </c>
      <c r="F35" s="36" t="s">
        <v>12</v>
      </c>
      <c r="G35" s="36" t="s">
        <v>13</v>
      </c>
      <c r="H35" s="36" t="s">
        <v>26</v>
      </c>
      <c r="I35" s="36" t="s">
        <v>20</v>
      </c>
      <c r="J35" s="36" t="s">
        <v>16</v>
      </c>
      <c r="K35" s="36" t="s">
        <v>17</v>
      </c>
    </row>
    <row r="36" spans="1:11" x14ac:dyDescent="0.25">
      <c r="A36" s="2" t="s">
        <v>11</v>
      </c>
      <c r="B36" s="35">
        <v>59</v>
      </c>
      <c r="C36" s="35">
        <v>76</v>
      </c>
      <c r="D36" s="35">
        <v>1.55</v>
      </c>
      <c r="E36" s="35">
        <v>50</v>
      </c>
      <c r="F36" s="36" t="s">
        <v>12</v>
      </c>
      <c r="G36" s="36" t="s">
        <v>13</v>
      </c>
      <c r="H36" s="36" t="s">
        <v>14</v>
      </c>
      <c r="I36" s="36" t="s">
        <v>15</v>
      </c>
      <c r="J36" s="36" t="s">
        <v>27</v>
      </c>
      <c r="K36" s="36" t="s">
        <v>21</v>
      </c>
    </row>
    <row r="37" spans="1:11" x14ac:dyDescent="0.25">
      <c r="A37" s="2" t="s">
        <v>18</v>
      </c>
      <c r="B37" s="35">
        <v>19</v>
      </c>
      <c r="C37" s="35">
        <v>70</v>
      </c>
      <c r="D37" s="35">
        <v>1.7</v>
      </c>
      <c r="E37" s="35">
        <v>65</v>
      </c>
      <c r="F37" s="36" t="s">
        <v>39</v>
      </c>
      <c r="G37" s="36" t="s">
        <v>13</v>
      </c>
      <c r="H37" s="36" t="s">
        <v>26</v>
      </c>
      <c r="I37" s="36" t="s">
        <v>15</v>
      </c>
      <c r="J37" s="36" t="s">
        <v>16</v>
      </c>
      <c r="K37" s="36" t="s">
        <v>25</v>
      </c>
    </row>
    <row r="38" spans="1:11" x14ac:dyDescent="0.25">
      <c r="A38" s="2" t="s">
        <v>18</v>
      </c>
      <c r="B38" s="35">
        <v>22</v>
      </c>
      <c r="C38" s="35">
        <v>51</v>
      </c>
      <c r="D38" s="35">
        <v>1.55</v>
      </c>
      <c r="E38" s="35">
        <v>86</v>
      </c>
      <c r="F38" s="36" t="s">
        <v>12</v>
      </c>
      <c r="G38" s="36" t="s">
        <v>13</v>
      </c>
      <c r="H38" s="36" t="s">
        <v>14</v>
      </c>
      <c r="I38" s="36" t="s">
        <v>15</v>
      </c>
      <c r="J38" s="36" t="s">
        <v>24</v>
      </c>
      <c r="K38" s="36" t="s">
        <v>17</v>
      </c>
    </row>
    <row r="39" spans="1:11" x14ac:dyDescent="0.25">
      <c r="A39" s="2" t="s">
        <v>18</v>
      </c>
      <c r="B39" s="35">
        <v>20</v>
      </c>
      <c r="C39" s="35">
        <v>77</v>
      </c>
      <c r="D39" s="35">
        <v>1.64</v>
      </c>
      <c r="E39" s="35">
        <v>400</v>
      </c>
      <c r="F39" s="36" t="s">
        <v>12</v>
      </c>
      <c r="G39" s="36" t="s">
        <v>13</v>
      </c>
      <c r="H39" s="36" t="s">
        <v>14</v>
      </c>
      <c r="I39" s="36" t="s">
        <v>20</v>
      </c>
      <c r="J39" s="36" t="s">
        <v>24</v>
      </c>
      <c r="K39" s="36" t="s">
        <v>17</v>
      </c>
    </row>
    <row r="40" spans="1:11" x14ac:dyDescent="0.25">
      <c r="A40" s="2" t="s">
        <v>11</v>
      </c>
      <c r="B40" s="35">
        <v>20</v>
      </c>
      <c r="C40" s="35">
        <v>67</v>
      </c>
      <c r="D40" s="35">
        <v>1.74</v>
      </c>
      <c r="E40" s="35">
        <v>100</v>
      </c>
      <c r="F40" s="36" t="s">
        <v>12</v>
      </c>
      <c r="G40" s="36" t="s">
        <v>13</v>
      </c>
      <c r="H40" s="36" t="s">
        <v>14</v>
      </c>
      <c r="I40" s="36" t="s">
        <v>15</v>
      </c>
      <c r="J40" s="36" t="s">
        <v>27</v>
      </c>
      <c r="K40" s="36" t="s">
        <v>21</v>
      </c>
    </row>
    <row r="41" spans="1:11" x14ac:dyDescent="0.25">
      <c r="A41" s="2" t="s">
        <v>18</v>
      </c>
      <c r="B41" s="35">
        <v>21</v>
      </c>
      <c r="C41" s="35">
        <v>58</v>
      </c>
      <c r="D41" s="35">
        <v>1.63</v>
      </c>
      <c r="E41" s="35">
        <v>190</v>
      </c>
      <c r="F41" s="36" t="s">
        <v>40</v>
      </c>
      <c r="G41" s="36" t="s">
        <v>13</v>
      </c>
      <c r="H41" s="36" t="s">
        <v>14</v>
      </c>
      <c r="I41" s="36" t="s">
        <v>20</v>
      </c>
      <c r="J41" s="36" t="s">
        <v>16</v>
      </c>
      <c r="K41" s="36" t="s">
        <v>25</v>
      </c>
    </row>
    <row r="42" spans="1:11" x14ac:dyDescent="0.25">
      <c r="A42" s="2" t="s">
        <v>18</v>
      </c>
      <c r="B42" s="35">
        <v>26</v>
      </c>
      <c r="C42" s="35">
        <v>93</v>
      </c>
      <c r="D42" s="35">
        <v>1.83</v>
      </c>
      <c r="E42" s="35">
        <v>350</v>
      </c>
      <c r="F42" s="36" t="s">
        <v>40</v>
      </c>
      <c r="G42" s="36" t="s">
        <v>13</v>
      </c>
      <c r="H42" s="36" t="s">
        <v>26</v>
      </c>
      <c r="I42" s="36" t="s">
        <v>15</v>
      </c>
      <c r="J42" s="36" t="s">
        <v>24</v>
      </c>
      <c r="K42" s="36" t="s">
        <v>25</v>
      </c>
    </row>
    <row r="43" spans="1:11" x14ac:dyDescent="0.25">
      <c r="A43" s="2" t="s">
        <v>18</v>
      </c>
      <c r="B43" s="35">
        <v>26</v>
      </c>
      <c r="C43" s="35">
        <v>80</v>
      </c>
      <c r="D43" s="35">
        <v>1.73</v>
      </c>
      <c r="E43" s="35">
        <v>280</v>
      </c>
      <c r="F43" s="36" t="s">
        <v>30</v>
      </c>
      <c r="G43" s="36" t="s">
        <v>13</v>
      </c>
      <c r="H43" s="36" t="s">
        <v>14</v>
      </c>
      <c r="I43" s="36" t="s">
        <v>20</v>
      </c>
      <c r="J43" s="36" t="s">
        <v>24</v>
      </c>
      <c r="K43" s="36" t="s">
        <v>25</v>
      </c>
    </row>
    <row r="44" spans="1:11" x14ac:dyDescent="0.25">
      <c r="A44" s="2" t="s">
        <v>11</v>
      </c>
      <c r="B44" s="35">
        <v>19</v>
      </c>
      <c r="C44" s="35">
        <v>81</v>
      </c>
      <c r="D44" s="35">
        <v>1.82</v>
      </c>
      <c r="E44" s="35">
        <v>110</v>
      </c>
      <c r="F44" s="36" t="s">
        <v>41</v>
      </c>
      <c r="G44" s="36" t="s">
        <v>13</v>
      </c>
      <c r="H44" s="36" t="s">
        <v>26</v>
      </c>
      <c r="I44" s="36" t="s">
        <v>15</v>
      </c>
      <c r="J44" s="36" t="s">
        <v>33</v>
      </c>
      <c r="K44" s="36" t="s">
        <v>17</v>
      </c>
    </row>
    <row r="45" spans="1:11" x14ac:dyDescent="0.25">
      <c r="A45" s="2" t="s">
        <v>18</v>
      </c>
      <c r="B45" s="35">
        <v>25</v>
      </c>
      <c r="C45" s="35">
        <v>90</v>
      </c>
      <c r="D45" s="35">
        <v>1.81</v>
      </c>
      <c r="E45" s="35">
        <v>50</v>
      </c>
      <c r="F45" s="36" t="s">
        <v>42</v>
      </c>
      <c r="G45" s="36" t="s">
        <v>13</v>
      </c>
      <c r="H45" s="36" t="s">
        <v>26</v>
      </c>
      <c r="I45" s="36" t="s">
        <v>15</v>
      </c>
      <c r="J45" s="36" t="s">
        <v>27</v>
      </c>
      <c r="K45" s="36" t="s">
        <v>17</v>
      </c>
    </row>
    <row r="46" spans="1:11" x14ac:dyDescent="0.25">
      <c r="A46" s="2" t="s">
        <v>18</v>
      </c>
      <c r="B46" s="35">
        <v>22</v>
      </c>
      <c r="C46" s="35">
        <v>71</v>
      </c>
      <c r="D46" s="35">
        <v>1.61</v>
      </c>
      <c r="E46" s="35">
        <v>65</v>
      </c>
      <c r="F46" s="36" t="s">
        <v>12</v>
      </c>
      <c r="G46" s="36" t="s">
        <v>13</v>
      </c>
      <c r="H46" s="36" t="s">
        <v>26</v>
      </c>
      <c r="I46" s="36" t="s">
        <v>15</v>
      </c>
      <c r="J46" s="36" t="s">
        <v>16</v>
      </c>
      <c r="K46" s="36" t="s">
        <v>25</v>
      </c>
    </row>
    <row r="47" spans="1:11" x14ac:dyDescent="0.25">
      <c r="A47" s="2" t="s">
        <v>18</v>
      </c>
      <c r="B47" s="35">
        <v>50</v>
      </c>
      <c r="C47" s="35">
        <v>80</v>
      </c>
      <c r="D47" s="35">
        <v>1.7</v>
      </c>
      <c r="E47" s="35">
        <v>86</v>
      </c>
      <c r="F47" s="36" t="s">
        <v>12</v>
      </c>
      <c r="G47" s="36" t="s">
        <v>13</v>
      </c>
      <c r="H47" s="36" t="s">
        <v>14</v>
      </c>
      <c r="I47" s="36" t="s">
        <v>20</v>
      </c>
      <c r="J47" s="36" t="s">
        <v>24</v>
      </c>
      <c r="K47" s="36" t="s">
        <v>17</v>
      </c>
    </row>
    <row r="48" spans="1:11" x14ac:dyDescent="0.25">
      <c r="A48" s="2" t="s">
        <v>11</v>
      </c>
      <c r="B48" s="35">
        <v>22</v>
      </c>
      <c r="C48" s="35">
        <v>52</v>
      </c>
      <c r="D48" s="35">
        <v>1.58</v>
      </c>
      <c r="E48" s="35">
        <v>90</v>
      </c>
      <c r="F48" s="36" t="s">
        <v>12</v>
      </c>
      <c r="G48" s="36" t="s">
        <v>13</v>
      </c>
      <c r="H48" s="36" t="s">
        <v>14</v>
      </c>
      <c r="I48" s="36" t="s">
        <v>15</v>
      </c>
      <c r="J48" s="36" t="s">
        <v>24</v>
      </c>
      <c r="K48" s="36" t="s">
        <v>21</v>
      </c>
    </row>
    <row r="49" spans="1:11" x14ac:dyDescent="0.25">
      <c r="A49" s="2" t="s">
        <v>18</v>
      </c>
      <c r="B49" s="35">
        <v>47</v>
      </c>
      <c r="C49" s="35">
        <v>70</v>
      </c>
      <c r="D49" s="35">
        <v>1.71</v>
      </c>
      <c r="E49" s="35">
        <v>320</v>
      </c>
      <c r="F49" s="36" t="s">
        <v>12</v>
      </c>
      <c r="G49" s="36" t="s">
        <v>13</v>
      </c>
      <c r="H49" s="36" t="s">
        <v>26</v>
      </c>
      <c r="I49" s="36" t="s">
        <v>20</v>
      </c>
      <c r="J49" s="36" t="s">
        <v>24</v>
      </c>
      <c r="K49" s="36" t="s">
        <v>25</v>
      </c>
    </row>
    <row r="50" spans="1:11" x14ac:dyDescent="0.25">
      <c r="A50" s="2" t="s">
        <v>18</v>
      </c>
      <c r="B50" s="35">
        <v>45</v>
      </c>
      <c r="C50" s="35">
        <v>56</v>
      </c>
      <c r="D50" s="35">
        <v>1.55</v>
      </c>
      <c r="E50" s="35">
        <v>190</v>
      </c>
      <c r="F50" s="36" t="s">
        <v>12</v>
      </c>
      <c r="G50" s="36" t="s">
        <v>13</v>
      </c>
      <c r="H50" s="36" t="s">
        <v>14</v>
      </c>
      <c r="I50" s="36" t="s">
        <v>15</v>
      </c>
      <c r="J50" s="36" t="s">
        <v>16</v>
      </c>
      <c r="K50" s="36" t="s">
        <v>25</v>
      </c>
    </row>
    <row r="51" spans="1:11" x14ac:dyDescent="0.25">
      <c r="A51" s="2" t="s">
        <v>18</v>
      </c>
      <c r="B51" s="35">
        <v>21</v>
      </c>
      <c r="C51" s="35">
        <v>81</v>
      </c>
      <c r="D51" s="35">
        <v>1.69</v>
      </c>
      <c r="E51" s="35">
        <v>150</v>
      </c>
      <c r="F51" s="36" t="s">
        <v>12</v>
      </c>
      <c r="G51" s="36" t="s">
        <v>13</v>
      </c>
      <c r="H51" s="36" t="s">
        <v>26</v>
      </c>
      <c r="I51" s="36" t="s">
        <v>15</v>
      </c>
      <c r="J51" s="36" t="s">
        <v>24</v>
      </c>
      <c r="K51" s="36" t="s">
        <v>17</v>
      </c>
    </row>
    <row r="52" spans="1:11" x14ac:dyDescent="0.25">
      <c r="A52" s="2" t="s">
        <v>18</v>
      </c>
      <c r="B52" s="35">
        <v>62</v>
      </c>
      <c r="C52" s="35">
        <v>68</v>
      </c>
      <c r="D52" s="35">
        <v>1.65</v>
      </c>
      <c r="E52" s="35">
        <v>140</v>
      </c>
      <c r="F52" s="36" t="s">
        <v>12</v>
      </c>
      <c r="G52" s="36" t="s">
        <v>13</v>
      </c>
      <c r="H52" s="36" t="s">
        <v>14</v>
      </c>
      <c r="I52" s="36" t="s">
        <v>15</v>
      </c>
      <c r="J52" s="36" t="s">
        <v>27</v>
      </c>
      <c r="K52" s="36" t="s">
        <v>21</v>
      </c>
    </row>
    <row r="53" spans="1:11" x14ac:dyDescent="0.25">
      <c r="A53" s="2" t="s">
        <v>18</v>
      </c>
      <c r="B53" s="35">
        <v>26</v>
      </c>
      <c r="C53" s="35">
        <v>78</v>
      </c>
      <c r="D53" s="35">
        <v>1.73</v>
      </c>
      <c r="E53" s="35">
        <v>198</v>
      </c>
      <c r="F53" s="36" t="s">
        <v>12</v>
      </c>
      <c r="G53" s="36" t="s">
        <v>13</v>
      </c>
      <c r="H53" s="36" t="s">
        <v>26</v>
      </c>
      <c r="I53" s="36" t="s">
        <v>20</v>
      </c>
      <c r="J53" s="36" t="s">
        <v>16</v>
      </c>
      <c r="K53" s="36" t="s">
        <v>25</v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Listas!$A$1:$A$2</xm:f>
          </x14:formula1>
          <x14:formula2>
            <xm:f>0</xm:f>
          </x14:formula2>
          <xm:sqref>A2:A53</xm:sqref>
        </x14:dataValidation>
        <x14:dataValidation type="list" allowBlank="1" showInputMessage="1" showErrorMessage="1">
          <x14:formula1>
            <xm:f>Listas!$C$1:$C$2</xm:f>
          </x14:formula1>
          <x14:formula2>
            <xm:f>0</xm:f>
          </x14:formula2>
          <xm:sqref>H2:H53</xm:sqref>
        </x14:dataValidation>
        <x14:dataValidation type="list" allowBlank="1" showInputMessage="1" showErrorMessage="1">
          <x14:formula1>
            <xm:f>Listas!$D$1:$D$2</xm:f>
          </x14:formula1>
          <x14:formula2>
            <xm:f>0</xm:f>
          </x14:formula2>
          <xm:sqref>I2:I53</xm:sqref>
        </x14:dataValidation>
        <x14:dataValidation type="list" allowBlank="1" showInputMessage="1" showErrorMessage="1">
          <x14:formula1>
            <xm:f>Listas!$E$1:$E$4</xm:f>
          </x14:formula1>
          <x14:formula2>
            <xm:f>0</xm:f>
          </x14:formula2>
          <xm:sqref>J2:J53</xm:sqref>
        </x14:dataValidation>
        <x14:dataValidation type="list" allowBlank="1" showInputMessage="1" showErrorMessage="1">
          <x14:formula1>
            <xm:f>Listas!$F$1:$F$3</xm:f>
          </x14:formula1>
          <x14:formula2>
            <xm:f>0</xm:f>
          </x14:formula2>
          <xm:sqref>K2:K53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Normal="100" workbookViewId="0">
      <selection activeCell="E1" sqref="E1"/>
    </sheetView>
  </sheetViews>
  <sheetFormatPr defaultColWidth="8.7109375" defaultRowHeight="15" x14ac:dyDescent="0.25"/>
  <cols>
    <col min="4" max="4" width="12.5703125" customWidth="1"/>
    <col min="5" max="5" width="16.28515625" customWidth="1"/>
  </cols>
  <sheetData>
    <row r="1" spans="1:6" x14ac:dyDescent="0.25">
      <c r="A1" t="s">
        <v>11</v>
      </c>
      <c r="B1" t="s">
        <v>13</v>
      </c>
      <c r="C1" t="s">
        <v>14</v>
      </c>
      <c r="D1" t="s">
        <v>15</v>
      </c>
      <c r="E1" t="s">
        <v>24</v>
      </c>
      <c r="F1" t="s">
        <v>17</v>
      </c>
    </row>
    <row r="2" spans="1:6" x14ac:dyDescent="0.25">
      <c r="A2" t="s">
        <v>18</v>
      </c>
      <c r="B2" t="s">
        <v>23</v>
      </c>
      <c r="C2" t="s">
        <v>26</v>
      </c>
      <c r="D2" t="s">
        <v>20</v>
      </c>
      <c r="E2" t="s">
        <v>27</v>
      </c>
      <c r="F2" t="s">
        <v>21</v>
      </c>
    </row>
    <row r="3" spans="1:6" x14ac:dyDescent="0.25">
      <c r="B3" t="s">
        <v>29</v>
      </c>
      <c r="E3" t="s">
        <v>16</v>
      </c>
      <c r="F3" t="s">
        <v>25</v>
      </c>
    </row>
    <row r="4" spans="1:6" x14ac:dyDescent="0.25">
      <c r="E4" t="s">
        <v>33</v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zoomScale="180" zoomScaleNormal="180" workbookViewId="0">
      <selection activeCell="D5" sqref="D5"/>
    </sheetView>
  </sheetViews>
  <sheetFormatPr defaultColWidth="11.5703125" defaultRowHeight="15" x14ac:dyDescent="0.25"/>
  <cols>
    <col min="1" max="1" width="5.7109375" customWidth="1"/>
    <col min="2" max="2" width="16.28515625" bestFit="1" customWidth="1"/>
  </cols>
  <sheetData>
    <row r="2" spans="2:4" ht="27" customHeight="1" thickBot="1" x14ac:dyDescent="0.3">
      <c r="B2" s="58" t="s">
        <v>63</v>
      </c>
      <c r="C2" s="58"/>
      <c r="D2" s="58"/>
    </row>
    <row r="3" spans="2:4" ht="16.5" thickTop="1" thickBot="1" x14ac:dyDescent="0.3">
      <c r="B3" s="32" t="s">
        <v>9</v>
      </c>
      <c r="C3" s="33" t="s">
        <v>48</v>
      </c>
      <c r="D3" s="33" t="s">
        <v>49</v>
      </c>
    </row>
    <row r="4" spans="2:4" ht="15.75" thickTop="1" x14ac:dyDescent="0.25">
      <c r="B4" s="34" t="s">
        <v>27</v>
      </c>
      <c r="C4" s="40">
        <f>COUNTIF(DadosBrutos!J:J,B4)</f>
        <v>13</v>
      </c>
      <c r="D4" s="41">
        <f>C4/$C$8</f>
        <v>0.25</v>
      </c>
    </row>
    <row r="5" spans="2:4" x14ac:dyDescent="0.25">
      <c r="B5" s="34" t="s">
        <v>16</v>
      </c>
      <c r="C5" s="40">
        <f>COUNTIF(DadosBrutos!J:J,B5)</f>
        <v>19</v>
      </c>
      <c r="D5" s="41">
        <f t="shared" ref="D5:D7" si="0">C5/$C$8</f>
        <v>0.36538461538461536</v>
      </c>
    </row>
    <row r="6" spans="2:4" x14ac:dyDescent="0.25">
      <c r="B6" s="34" t="s">
        <v>24</v>
      </c>
      <c r="C6" s="40">
        <f>COUNTIF(DadosBrutos!J:J,B6)</f>
        <v>18</v>
      </c>
      <c r="D6" s="41">
        <f t="shared" si="0"/>
        <v>0.34615384615384615</v>
      </c>
    </row>
    <row r="7" spans="2:4" ht="15.75" thickBot="1" x14ac:dyDescent="0.3">
      <c r="B7" s="34" t="s">
        <v>33</v>
      </c>
      <c r="C7" s="40">
        <f>COUNTIF(DadosBrutos!J:J,B7)</f>
        <v>2</v>
      </c>
      <c r="D7" s="41">
        <f t="shared" si="0"/>
        <v>3.8461538461538464E-2</v>
      </c>
    </row>
    <row r="8" spans="2:4" ht="16.5" thickTop="1" thickBot="1" x14ac:dyDescent="0.3">
      <c r="B8" s="32" t="s">
        <v>57</v>
      </c>
      <c r="C8" s="33">
        <f>SUM(C4:C7)</f>
        <v>52</v>
      </c>
      <c r="D8" s="42">
        <f>SUM(D4:D7)</f>
        <v>1</v>
      </c>
    </row>
    <row r="9" spans="2:4" ht="15.75" thickTop="1" x14ac:dyDescent="0.25"/>
  </sheetData>
  <mergeCells count="1">
    <mergeCell ref="B2:D2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Roman,Normal"&amp;12&amp;Kffffff&amp;A</oddHeader>
    <oddFooter>&amp;C&amp;"Times New Roman,Normal"&amp;12&amp;KffffffPágina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B1:X44"/>
  <sheetViews>
    <sheetView showGridLines="0" zoomScaleNormal="100" workbookViewId="0">
      <selection activeCell="C17" sqref="C17"/>
    </sheetView>
  </sheetViews>
  <sheetFormatPr defaultColWidth="9.140625" defaultRowHeight="15" x14ac:dyDescent="0.25"/>
  <cols>
    <col min="1" max="1" width="2.85546875" style="3" customWidth="1"/>
    <col min="2" max="2" width="27.5703125" style="3" customWidth="1"/>
    <col min="3" max="3" width="12" style="3" customWidth="1"/>
    <col min="4" max="5" width="11.85546875" style="3" customWidth="1"/>
    <col min="6" max="6" width="4" style="3" customWidth="1"/>
    <col min="7" max="7" width="6.85546875" style="3" customWidth="1"/>
    <col min="8" max="8" width="2.7109375" style="3" customWidth="1"/>
    <col min="9" max="9" width="8.85546875" style="3" customWidth="1"/>
    <col min="10" max="10" width="13.85546875" style="3" customWidth="1"/>
    <col min="11" max="11" width="12.85546875" style="3" customWidth="1"/>
    <col min="12" max="12" width="12.140625" style="3" customWidth="1"/>
    <col min="13" max="13" width="12.5703125" style="3" bestFit="1" customWidth="1"/>
    <col min="14" max="14" width="12.42578125" style="3" customWidth="1"/>
    <col min="15" max="17" width="9.140625" style="3"/>
    <col min="18" max="18" width="9.140625" style="4"/>
    <col min="19" max="16384" width="9.140625" style="3"/>
  </cols>
  <sheetData>
    <row r="1" spans="2:24" x14ac:dyDescent="0.25">
      <c r="Q1" s="5"/>
    </row>
    <row r="2" spans="2:24" x14ac:dyDescent="0.25">
      <c r="B2" s="60" t="s">
        <v>43</v>
      </c>
      <c r="C2" s="60"/>
      <c r="G2" s="60" t="s">
        <v>44</v>
      </c>
      <c r="H2" s="60"/>
      <c r="I2" s="60"/>
      <c r="J2" s="60"/>
      <c r="K2" s="60"/>
      <c r="O2" s="5"/>
      <c r="Q2" s="5"/>
    </row>
    <row r="3" spans="2:24" ht="30" customHeight="1" x14ac:dyDescent="0.25">
      <c r="B3" s="6" t="s">
        <v>45</v>
      </c>
      <c r="C3" s="7">
        <f>MIN(DadosBrutos!D2:D53)</f>
        <v>1.5</v>
      </c>
      <c r="D3" s="2"/>
      <c r="E3" s="2"/>
      <c r="G3" s="61" t="s">
        <v>64</v>
      </c>
      <c r="H3" s="61"/>
      <c r="I3" s="61"/>
      <c r="J3" s="61"/>
      <c r="K3" s="61"/>
      <c r="M3" s="29" t="s">
        <v>62</v>
      </c>
      <c r="N3" s="29" t="s">
        <v>48</v>
      </c>
      <c r="O3" s="5"/>
      <c r="Q3" s="5"/>
    </row>
    <row r="4" spans="2:24" ht="30" customHeight="1" x14ac:dyDescent="0.25">
      <c r="B4" s="6" t="s">
        <v>46</v>
      </c>
      <c r="C4" s="7">
        <f>MAX(DadosBrutos!D2:D53)</f>
        <v>1.9</v>
      </c>
      <c r="D4" s="2"/>
      <c r="E4" s="2"/>
      <c r="G4" s="62" t="s">
        <v>47</v>
      </c>
      <c r="H4" s="62"/>
      <c r="I4" s="62"/>
      <c r="J4" s="8" t="s">
        <v>48</v>
      </c>
      <c r="K4" s="9" t="s">
        <v>49</v>
      </c>
      <c r="M4" s="29"/>
      <c r="N4" s="29"/>
      <c r="O4" s="5"/>
      <c r="Q4" s="5"/>
    </row>
    <row r="5" spans="2:24" ht="30" customHeight="1" x14ac:dyDescent="0.25">
      <c r="B5" s="10" t="s">
        <v>50</v>
      </c>
      <c r="C5" s="7">
        <f>C4-C3</f>
        <v>0.39999999999999991</v>
      </c>
      <c r="G5" s="11">
        <f>C3</f>
        <v>1.5</v>
      </c>
      <c r="H5" s="12" t="s">
        <v>51</v>
      </c>
      <c r="I5" s="11">
        <f t="shared" ref="I5:I11" si="0">G5+($C$13-0.01)</f>
        <v>1.55</v>
      </c>
      <c r="J5" s="13">
        <f>COUNTIF(DadosBrutos!$D$2:$D$53,"&lt;="&amp;I5)</f>
        <v>7</v>
      </c>
      <c r="K5" s="43">
        <f t="shared" ref="K5:K11" si="1">J5/$J$12</f>
        <v>0.13461538461538461</v>
      </c>
      <c r="M5" s="31">
        <f>(G5+I5)/2</f>
        <v>1.5249999999999999</v>
      </c>
      <c r="N5" s="30">
        <f>J5</f>
        <v>7</v>
      </c>
      <c r="O5" s="5"/>
      <c r="Q5" s="5"/>
    </row>
    <row r="6" spans="2:24" ht="30" customHeight="1" x14ac:dyDescent="0.25">
      <c r="B6" s="14" t="s">
        <v>52</v>
      </c>
      <c r="C6" s="15">
        <f>COUNT(DadosBrutos!D2:D53)</f>
        <v>52</v>
      </c>
      <c r="G6" s="11">
        <f t="shared" ref="G6:G11" si="2">G5+$C$13</f>
        <v>1.56</v>
      </c>
      <c r="H6" s="12" t="s">
        <v>51</v>
      </c>
      <c r="I6" s="11">
        <f t="shared" si="0"/>
        <v>1.61</v>
      </c>
      <c r="J6" s="13">
        <f>COUNTIFS(DadosBrutos!$D$2:$D$53,"&gt;="&amp;G6,DadosBrutos!$D$2:$D$53,"&lt;="&amp;I6)</f>
        <v>9</v>
      </c>
      <c r="K6" s="43">
        <f t="shared" si="1"/>
        <v>0.17307692307692307</v>
      </c>
      <c r="M6" s="31">
        <f t="shared" ref="M6:M11" si="3">(G6+I6)/2</f>
        <v>1.585</v>
      </c>
      <c r="N6" s="30">
        <f t="shared" ref="N6:N11" si="4">J6</f>
        <v>9</v>
      </c>
      <c r="O6" s="5"/>
      <c r="Q6" s="5"/>
      <c r="S6" s="5"/>
      <c r="T6" s="5"/>
      <c r="U6" s="5"/>
      <c r="V6" s="5"/>
      <c r="W6" s="5"/>
      <c r="X6" s="5"/>
    </row>
    <row r="7" spans="2:24" ht="30" customHeight="1" x14ac:dyDescent="0.25">
      <c r="G7" s="11">
        <f t="shared" si="2"/>
        <v>1.62</v>
      </c>
      <c r="H7" s="12" t="s">
        <v>51</v>
      </c>
      <c r="I7" s="11">
        <f t="shared" si="0"/>
        <v>1.6700000000000002</v>
      </c>
      <c r="J7" s="13">
        <f>COUNTIFS(DadosBrutos!$D$2:$D$53,"&gt;="&amp;G7,DadosBrutos!$D$2:$D$53,"&lt;="&amp;I7)</f>
        <v>9</v>
      </c>
      <c r="K7" s="43">
        <f t="shared" si="1"/>
        <v>0.17307692307692307</v>
      </c>
      <c r="M7" s="31">
        <f t="shared" si="3"/>
        <v>1.645</v>
      </c>
      <c r="N7" s="30">
        <f t="shared" si="4"/>
        <v>9</v>
      </c>
      <c r="O7" s="5"/>
      <c r="S7" s="5"/>
      <c r="T7" s="5"/>
      <c r="U7" s="5"/>
      <c r="V7" s="5"/>
      <c r="W7" s="5"/>
      <c r="X7" s="5"/>
    </row>
    <row r="8" spans="2:24" ht="30" customHeight="1" x14ac:dyDescent="0.25">
      <c r="B8" s="60" t="s">
        <v>53</v>
      </c>
      <c r="C8" s="60"/>
      <c r="D8" s="60"/>
      <c r="E8" s="16"/>
      <c r="G8" s="11">
        <f t="shared" si="2"/>
        <v>1.6800000000000002</v>
      </c>
      <c r="H8" s="12" t="s">
        <v>51</v>
      </c>
      <c r="I8" s="11">
        <f t="shared" si="0"/>
        <v>1.7300000000000002</v>
      </c>
      <c r="J8" s="13">
        <f>COUNTIFS(DadosBrutos!$D$2:$D$53,"&gt;="&amp;G8,DadosBrutos!$D$2:$D$53,"&lt;="&amp;I8)</f>
        <v>16</v>
      </c>
      <c r="K8" s="43">
        <f t="shared" si="1"/>
        <v>0.30769230769230771</v>
      </c>
      <c r="M8" s="31">
        <f t="shared" si="3"/>
        <v>1.7050000000000001</v>
      </c>
      <c r="N8" s="30">
        <f t="shared" si="4"/>
        <v>16</v>
      </c>
      <c r="O8" s="5"/>
      <c r="S8" s="5"/>
      <c r="T8" s="5"/>
      <c r="U8" s="5"/>
      <c r="V8" s="5"/>
      <c r="W8" s="5"/>
      <c r="X8" s="5"/>
    </row>
    <row r="9" spans="2:24" ht="30" customHeight="1" x14ac:dyDescent="0.25">
      <c r="B9" s="17" t="s">
        <v>54</v>
      </c>
      <c r="C9" s="17" t="s">
        <v>55</v>
      </c>
      <c r="D9" s="17" t="s">
        <v>56</v>
      </c>
      <c r="E9" s="18"/>
      <c r="G9" s="11">
        <f t="shared" si="2"/>
        <v>1.7400000000000002</v>
      </c>
      <c r="H9" s="12" t="s">
        <v>51</v>
      </c>
      <c r="I9" s="11">
        <f t="shared" si="0"/>
        <v>1.7900000000000003</v>
      </c>
      <c r="J9" s="13">
        <f>COUNTIFS(DadosBrutos!$D$2:$D$53,"&gt;="&amp;G9,DadosBrutos!$D$2:$D$53,"&lt;="&amp;I9)</f>
        <v>4</v>
      </c>
      <c r="K9" s="43">
        <f t="shared" si="1"/>
        <v>7.6923076923076927E-2</v>
      </c>
      <c r="M9" s="31">
        <f t="shared" si="3"/>
        <v>1.7650000000000001</v>
      </c>
      <c r="N9" s="30">
        <f t="shared" si="4"/>
        <v>4</v>
      </c>
      <c r="O9" s="5"/>
      <c r="S9" s="5"/>
      <c r="T9" s="5"/>
      <c r="U9" s="5"/>
      <c r="V9" s="5"/>
      <c r="W9" s="5"/>
      <c r="X9" s="5"/>
    </row>
    <row r="10" spans="2:24" ht="30" customHeight="1" x14ac:dyDescent="0.25">
      <c r="B10" s="13">
        <v>4</v>
      </c>
      <c r="C10" s="13">
        <f>ROUNDUP((($C$5+0.01)/B10),2)</f>
        <v>0.11</v>
      </c>
      <c r="D10" s="13">
        <f>(B10*C10)-($C$5+0.01)</f>
        <v>3.0000000000000082E-2</v>
      </c>
      <c r="G10" s="11">
        <f t="shared" si="2"/>
        <v>1.8000000000000003</v>
      </c>
      <c r="H10" s="12" t="s">
        <v>51</v>
      </c>
      <c r="I10" s="11">
        <f t="shared" si="0"/>
        <v>1.8500000000000003</v>
      </c>
      <c r="J10" s="13">
        <f>COUNTIFS(DadosBrutos!$D$2:$D$53,"&gt;="&amp;G10,DadosBrutos!$D$2:$D$53,"&lt;="&amp;I10)</f>
        <v>5</v>
      </c>
      <c r="K10" s="43">
        <f t="shared" si="1"/>
        <v>9.6153846153846159E-2</v>
      </c>
      <c r="M10" s="31">
        <f t="shared" si="3"/>
        <v>1.8250000000000002</v>
      </c>
      <c r="N10" s="30">
        <f t="shared" si="4"/>
        <v>5</v>
      </c>
      <c r="O10" s="5"/>
      <c r="S10" s="5"/>
      <c r="T10" s="5"/>
      <c r="U10" s="5"/>
      <c r="V10" s="5"/>
      <c r="W10" s="5"/>
      <c r="X10" s="5"/>
    </row>
    <row r="11" spans="2:24" ht="30" customHeight="1" x14ac:dyDescent="0.25">
      <c r="B11" s="13">
        <v>5</v>
      </c>
      <c r="C11" s="13">
        <f>ROUNDUP((($C$5+0.01)/B11),2)</f>
        <v>0.09</v>
      </c>
      <c r="D11" s="13">
        <f>(B11*C11)-($C$5+0.01)</f>
        <v>4.0000000000000036E-2</v>
      </c>
      <c r="G11" s="11">
        <f t="shared" si="2"/>
        <v>1.8600000000000003</v>
      </c>
      <c r="H11" s="3" t="s">
        <v>51</v>
      </c>
      <c r="I11" s="11">
        <f t="shared" si="0"/>
        <v>1.9100000000000004</v>
      </c>
      <c r="J11" s="13">
        <f>COUNTIFS(DadosBrutos!$D$2:$D$53,"&gt;="&amp;G11,DadosBrutos!$D$2:$D$53,"&lt;="&amp;I11)</f>
        <v>2</v>
      </c>
      <c r="K11" s="43">
        <f t="shared" si="1"/>
        <v>3.8461538461538464E-2</v>
      </c>
      <c r="M11" s="31">
        <f t="shared" si="3"/>
        <v>1.8850000000000002</v>
      </c>
      <c r="N11" s="30">
        <f t="shared" si="4"/>
        <v>2</v>
      </c>
      <c r="S11" s="5"/>
      <c r="T11" s="5"/>
      <c r="U11" s="5"/>
      <c r="V11" s="5"/>
      <c r="W11" s="5"/>
      <c r="X11" s="5"/>
    </row>
    <row r="12" spans="2:24" ht="30" customHeight="1" x14ac:dyDescent="0.25">
      <c r="B12" s="13">
        <v>6</v>
      </c>
      <c r="C12" s="13">
        <f>ROUNDUP((($C$5+0.01)/B12),2)</f>
        <v>6.9999999999999993E-2</v>
      </c>
      <c r="D12" s="13">
        <f>(B12*C12)-($C$5+0.01)</f>
        <v>1.0000000000000009E-2</v>
      </c>
      <c r="G12" s="59" t="s">
        <v>57</v>
      </c>
      <c r="H12" s="59"/>
      <c r="I12" s="59"/>
      <c r="J12" s="19">
        <f>SUM(J5:J11)</f>
        <v>52</v>
      </c>
      <c r="K12" s="44">
        <f>SUM(K5:K11)</f>
        <v>1</v>
      </c>
      <c r="M12" s="31"/>
      <c r="N12" s="30"/>
      <c r="S12" s="5"/>
      <c r="T12" s="5"/>
      <c r="U12" s="5"/>
      <c r="V12" s="5"/>
      <c r="W12" s="5"/>
      <c r="X12" s="5"/>
    </row>
    <row r="13" spans="2:24" ht="30" customHeight="1" x14ac:dyDescent="0.25">
      <c r="B13" s="20">
        <v>7</v>
      </c>
      <c r="C13" s="20">
        <f>ROUNDUP((($C$5+0.01)/B13),2)</f>
        <v>6.0000000000000005E-2</v>
      </c>
      <c r="D13" s="20">
        <f>(B13*C13)-($C$5+0.01)</f>
        <v>1.000000000000012E-2</v>
      </c>
      <c r="I13" s="5"/>
      <c r="J13" s="5"/>
      <c r="S13" s="5"/>
      <c r="T13" s="5"/>
      <c r="U13" s="5"/>
      <c r="V13" s="5"/>
      <c r="W13" s="5"/>
      <c r="X13" s="5"/>
    </row>
    <row r="14" spans="2:24" ht="30" customHeight="1" x14ac:dyDescent="0.25">
      <c r="B14" s="13">
        <v>8</v>
      </c>
      <c r="C14" s="13">
        <f>ROUNDUP((($C$5+0.01)/B14),2)</f>
        <v>6.0000000000000005E-2</v>
      </c>
      <c r="D14" s="13">
        <f>(B14*C14)-($C$5+0.01)</f>
        <v>7.0000000000000118E-2</v>
      </c>
      <c r="I14" s="5"/>
      <c r="J14" s="5"/>
      <c r="S14" s="5"/>
      <c r="T14" s="5"/>
      <c r="U14" s="5"/>
      <c r="V14" s="5"/>
      <c r="W14" s="5"/>
      <c r="X14" s="5"/>
    </row>
    <row r="15" spans="2:24" ht="18" customHeight="1" x14ac:dyDescent="0.25">
      <c r="I15" s="5"/>
      <c r="J15" s="5"/>
      <c r="S15" s="5"/>
      <c r="T15" s="5"/>
      <c r="U15" s="5"/>
      <c r="V15" s="5"/>
      <c r="W15" s="5"/>
      <c r="X15" s="5"/>
    </row>
    <row r="16" spans="2:24" ht="30" customHeight="1" x14ac:dyDescent="0.25">
      <c r="B16" s="60" t="s">
        <v>58</v>
      </c>
      <c r="C16" s="60"/>
      <c r="I16" s="5"/>
      <c r="J16" s="5"/>
      <c r="S16" s="5"/>
      <c r="T16" s="5"/>
      <c r="U16" s="5"/>
      <c r="V16" s="5"/>
      <c r="W16" s="5"/>
      <c r="X16" s="5"/>
    </row>
    <row r="17" spans="2:24" ht="24.75" customHeight="1" x14ac:dyDescent="0.25">
      <c r="B17" s="14" t="s">
        <v>59</v>
      </c>
      <c r="C17" s="21">
        <f>1+3.33*LOG10(C6)</f>
        <v>6.7142911343038811</v>
      </c>
      <c r="I17" s="5"/>
      <c r="J17" s="5"/>
      <c r="Q17" s="5"/>
      <c r="S17" s="5"/>
      <c r="T17" s="5"/>
      <c r="U17" s="5"/>
      <c r="V17" s="5"/>
      <c r="W17" s="5"/>
      <c r="X17" s="5"/>
    </row>
    <row r="18" spans="2:24" ht="24.75" customHeight="1" x14ac:dyDescent="0.25">
      <c r="B18" s="22" t="s">
        <v>60</v>
      </c>
      <c r="C18" s="21">
        <f>ROUNDUP(1+3.33*LOG10(C6),0)</f>
        <v>7</v>
      </c>
      <c r="I18" s="5"/>
      <c r="J18" s="5"/>
      <c r="O18" s="5"/>
      <c r="Q18" s="5"/>
      <c r="S18" s="5"/>
      <c r="T18" s="5"/>
      <c r="U18" s="5"/>
      <c r="V18" s="5"/>
      <c r="W18" s="5"/>
      <c r="X18" s="5"/>
    </row>
    <row r="19" spans="2:24" x14ac:dyDescent="0.25">
      <c r="I19" s="5"/>
      <c r="J19" s="5"/>
      <c r="O19" s="5"/>
      <c r="Q19" s="5"/>
      <c r="S19" s="5"/>
      <c r="T19" s="5"/>
      <c r="U19" s="5"/>
      <c r="V19" s="5"/>
      <c r="W19" s="5"/>
      <c r="X19" s="5"/>
    </row>
    <row r="20" spans="2:24" x14ac:dyDescent="0.25">
      <c r="I20" s="5"/>
      <c r="J20" s="5"/>
      <c r="Q20" s="5"/>
      <c r="S20" s="5"/>
      <c r="T20" s="5"/>
      <c r="U20" s="5"/>
      <c r="V20" s="5"/>
      <c r="W20" s="5"/>
      <c r="X20" s="5"/>
    </row>
    <row r="21" spans="2:24" x14ac:dyDescent="0.25">
      <c r="I21" s="5"/>
      <c r="J21" s="5"/>
      <c r="L21" s="5"/>
      <c r="Q21" s="5"/>
      <c r="S21" s="5"/>
      <c r="T21" s="5"/>
      <c r="U21" s="5"/>
      <c r="V21" s="5"/>
      <c r="W21" s="5"/>
      <c r="X21" s="5"/>
    </row>
    <row r="22" spans="2:24" x14ac:dyDescent="0.25">
      <c r="I22" s="5"/>
      <c r="J22" s="5"/>
      <c r="K22" s="23"/>
      <c r="L22" s="5"/>
      <c r="Q22" s="5"/>
      <c r="S22" s="5"/>
      <c r="T22" s="5"/>
      <c r="U22" s="5"/>
      <c r="V22" s="5"/>
      <c r="W22" s="5"/>
      <c r="X22" s="5"/>
    </row>
    <row r="23" spans="2:24" x14ac:dyDescent="0.25">
      <c r="I23" s="5"/>
      <c r="J23" s="5"/>
      <c r="K23" s="23"/>
      <c r="L23" s="5"/>
      <c r="Q23" s="5"/>
      <c r="S23" s="5"/>
      <c r="T23" s="5"/>
      <c r="U23" s="5"/>
      <c r="V23" s="5"/>
      <c r="W23" s="5"/>
      <c r="X23" s="5"/>
    </row>
    <row r="24" spans="2:24" x14ac:dyDescent="0.25">
      <c r="I24" s="5"/>
      <c r="J24" s="5"/>
      <c r="L24" s="5"/>
      <c r="Q24" s="5"/>
      <c r="S24" s="5"/>
      <c r="T24" s="5"/>
      <c r="U24" s="5"/>
      <c r="V24" s="5"/>
      <c r="W24" s="5"/>
      <c r="X24" s="5"/>
    </row>
    <row r="25" spans="2:24" x14ac:dyDescent="0.25">
      <c r="I25" s="5"/>
      <c r="J25" s="5"/>
      <c r="Q25" s="5"/>
      <c r="S25" s="5"/>
      <c r="T25" s="5"/>
      <c r="U25" s="5"/>
      <c r="V25" s="5"/>
      <c r="W25" s="5"/>
      <c r="X25" s="5"/>
    </row>
    <row r="26" spans="2:24" x14ac:dyDescent="0.25">
      <c r="I26" s="5"/>
      <c r="J26" s="5"/>
      <c r="Q26" s="5"/>
      <c r="S26" s="5"/>
      <c r="T26" s="5"/>
      <c r="U26" s="5"/>
      <c r="V26" s="5"/>
      <c r="W26" s="5"/>
      <c r="X26" s="5"/>
    </row>
    <row r="27" spans="2:24" x14ac:dyDescent="0.25">
      <c r="I27" s="5"/>
      <c r="J27" s="5"/>
      <c r="Q27" s="5"/>
      <c r="S27" s="5"/>
      <c r="T27" s="5"/>
      <c r="U27" s="5"/>
      <c r="V27" s="5"/>
      <c r="W27" s="5"/>
      <c r="X27" s="5"/>
    </row>
    <row r="28" spans="2:24" x14ac:dyDescent="0.25">
      <c r="I28" s="5"/>
      <c r="J28" s="5"/>
      <c r="Q28" s="5"/>
      <c r="S28" s="5"/>
      <c r="T28" s="5"/>
      <c r="U28" s="5"/>
      <c r="V28" s="5"/>
      <c r="W28" s="5"/>
      <c r="X28" s="5"/>
    </row>
    <row r="29" spans="2:24" x14ac:dyDescent="0.25">
      <c r="I29" s="5"/>
      <c r="J29" s="5"/>
      <c r="Q29" s="5"/>
      <c r="S29" s="5"/>
      <c r="T29" s="5"/>
      <c r="U29" s="5"/>
      <c r="V29" s="5"/>
      <c r="W29" s="5"/>
      <c r="X29" s="5"/>
    </row>
    <row r="37" spans="10:12" x14ac:dyDescent="0.25">
      <c r="J37" s="5"/>
      <c r="K37" s="5"/>
      <c r="L37" s="5"/>
    </row>
    <row r="38" spans="10:12" x14ac:dyDescent="0.25">
      <c r="J38" s="5"/>
      <c r="K38" s="5"/>
      <c r="L38" s="5"/>
    </row>
    <row r="39" spans="10:12" x14ac:dyDescent="0.25">
      <c r="J39" s="5"/>
      <c r="K39" s="5"/>
      <c r="L39" s="5"/>
    </row>
    <row r="40" spans="10:12" x14ac:dyDescent="0.25">
      <c r="J40" s="5"/>
      <c r="K40" s="5"/>
      <c r="L40" s="5"/>
    </row>
    <row r="41" spans="10:12" x14ac:dyDescent="0.25">
      <c r="J41" s="5"/>
      <c r="K41" s="5"/>
      <c r="L41" s="5"/>
    </row>
    <row r="42" spans="10:12" x14ac:dyDescent="0.25">
      <c r="J42" s="5"/>
      <c r="K42" s="5"/>
      <c r="L42" s="5"/>
    </row>
    <row r="43" spans="10:12" x14ac:dyDescent="0.25">
      <c r="J43" s="5"/>
      <c r="K43" s="5"/>
      <c r="L43" s="5"/>
    </row>
    <row r="44" spans="10:12" x14ac:dyDescent="0.25">
      <c r="J44" s="5"/>
      <c r="K44" s="5"/>
      <c r="L44" s="5"/>
    </row>
  </sheetData>
  <mergeCells count="7">
    <mergeCell ref="G12:I12"/>
    <mergeCell ref="B16:C16"/>
    <mergeCell ref="B2:C2"/>
    <mergeCell ref="G2:K2"/>
    <mergeCell ref="G3:K3"/>
    <mergeCell ref="G4:I4"/>
    <mergeCell ref="B8:D8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44"/>
  <sheetViews>
    <sheetView showGridLines="0" topLeftCell="A2" zoomScale="110" zoomScaleNormal="110" workbookViewId="0">
      <selection activeCell="L9" sqref="L9"/>
    </sheetView>
  </sheetViews>
  <sheetFormatPr defaultColWidth="9.140625" defaultRowHeight="15" x14ac:dyDescent="0.25"/>
  <cols>
    <col min="1" max="1" width="2.85546875" style="3" customWidth="1"/>
    <col min="2" max="2" width="27.5703125" style="3" customWidth="1"/>
    <col min="3" max="3" width="12" style="3" customWidth="1"/>
    <col min="4" max="5" width="11.85546875" style="3" customWidth="1"/>
    <col min="6" max="6" width="4" style="3" customWidth="1"/>
    <col min="7" max="7" width="7.5703125" style="3" customWidth="1"/>
    <col min="8" max="8" width="3" style="3" customWidth="1"/>
    <col min="9" max="9" width="9" style="3" customWidth="1"/>
    <col min="10" max="10" width="16" style="3" customWidth="1"/>
    <col min="11" max="11" width="16.42578125" style="3" customWidth="1"/>
    <col min="12" max="12" width="12.140625" style="3" customWidth="1"/>
    <col min="13" max="13" width="12.5703125" style="3" bestFit="1" customWidth="1"/>
    <col min="14" max="14" width="12.42578125" style="3" customWidth="1"/>
    <col min="15" max="17" width="9.140625" style="3"/>
    <col min="18" max="18" width="9.140625" style="4"/>
    <col min="19" max="16384" width="9.140625" style="3"/>
  </cols>
  <sheetData>
    <row r="1" spans="2:24" x14ac:dyDescent="0.25">
      <c r="Q1" s="5"/>
    </row>
    <row r="2" spans="2:24" x14ac:dyDescent="0.25">
      <c r="B2" s="60" t="s">
        <v>43</v>
      </c>
      <c r="C2" s="60"/>
      <c r="G2" s="60" t="s">
        <v>44</v>
      </c>
      <c r="H2" s="60"/>
      <c r="I2" s="60"/>
      <c r="J2" s="60"/>
      <c r="K2" s="60"/>
      <c r="O2" s="5"/>
      <c r="Q2" s="5"/>
    </row>
    <row r="3" spans="2:24" ht="30" customHeight="1" x14ac:dyDescent="0.25">
      <c r="B3" s="24" t="s">
        <v>45</v>
      </c>
      <c r="C3" s="21">
        <f>MIN(DadosBrutos!E:E)</f>
        <v>50</v>
      </c>
      <c r="D3" s="2"/>
      <c r="E3" s="2"/>
      <c r="G3" s="65" t="s">
        <v>65</v>
      </c>
      <c r="H3" s="65"/>
      <c r="I3" s="65"/>
      <c r="J3" s="65"/>
      <c r="K3" s="65"/>
      <c r="M3" s="29" t="s">
        <v>62</v>
      </c>
      <c r="N3" s="29" t="s">
        <v>48</v>
      </c>
      <c r="O3" s="5"/>
      <c r="Q3" s="5"/>
    </row>
    <row r="4" spans="2:24" ht="30" customHeight="1" x14ac:dyDescent="0.25">
      <c r="B4" s="24" t="s">
        <v>46</v>
      </c>
      <c r="C4" s="21">
        <f>MAX(DadosBrutos!E:E)</f>
        <v>400</v>
      </c>
      <c r="D4" s="2"/>
      <c r="E4" s="2"/>
      <c r="G4" s="66" t="s">
        <v>61</v>
      </c>
      <c r="H4" s="67"/>
      <c r="I4" s="67"/>
      <c r="J4" s="49" t="s">
        <v>48</v>
      </c>
      <c r="K4" s="50" t="s">
        <v>49</v>
      </c>
      <c r="M4" s="29"/>
      <c r="N4" s="29"/>
      <c r="O4" s="5"/>
      <c r="Q4" s="5"/>
    </row>
    <row r="5" spans="2:24" ht="30" customHeight="1" x14ac:dyDescent="0.25">
      <c r="B5" s="25" t="s">
        <v>50</v>
      </c>
      <c r="C5" s="21">
        <f>C4-C3</f>
        <v>350</v>
      </c>
      <c r="G5" s="26">
        <v>50</v>
      </c>
      <c r="H5" s="26" t="s">
        <v>51</v>
      </c>
      <c r="I5" s="51">
        <v>93</v>
      </c>
      <c r="J5" s="52"/>
      <c r="K5" s="53"/>
      <c r="M5" s="30"/>
      <c r="N5" s="30"/>
      <c r="O5" s="5"/>
      <c r="Q5" s="5"/>
    </row>
    <row r="6" spans="2:24" ht="30" customHeight="1" x14ac:dyDescent="0.25">
      <c r="B6" s="27" t="s">
        <v>52</v>
      </c>
      <c r="C6" s="15">
        <f>COUNT(DadosBrutos!E:E)</f>
        <v>52</v>
      </c>
      <c r="G6" s="54">
        <f>G5+44</f>
        <v>94</v>
      </c>
      <c r="H6" s="54" t="s">
        <v>51</v>
      </c>
      <c r="I6" s="55">
        <f>I5+44</f>
        <v>137</v>
      </c>
      <c r="J6" s="13"/>
      <c r="K6" s="46"/>
      <c r="M6" s="30"/>
      <c r="N6" s="30"/>
      <c r="O6" s="5"/>
      <c r="Q6" s="5"/>
      <c r="S6" s="5"/>
      <c r="T6" s="5"/>
      <c r="U6" s="5"/>
      <c r="V6" s="5"/>
      <c r="W6" s="5"/>
      <c r="X6" s="5"/>
    </row>
    <row r="7" spans="2:24" ht="30" customHeight="1" x14ac:dyDescent="0.25">
      <c r="G7" s="54">
        <f t="shared" ref="G7:G12" si="0">G6+44</f>
        <v>138</v>
      </c>
      <c r="H7" s="54" t="s">
        <v>51</v>
      </c>
      <c r="I7" s="55">
        <f t="shared" ref="I7:I12" si="1">I6+44</f>
        <v>181</v>
      </c>
      <c r="J7" s="13"/>
      <c r="K7" s="46"/>
      <c r="M7" s="30"/>
      <c r="N7" s="30"/>
      <c r="O7" s="5"/>
      <c r="S7" s="5"/>
      <c r="T7" s="5"/>
      <c r="U7" s="5"/>
      <c r="V7" s="5"/>
      <c r="W7" s="5"/>
      <c r="X7" s="5"/>
    </row>
    <row r="8" spans="2:24" ht="30" customHeight="1" x14ac:dyDescent="0.25">
      <c r="B8" s="60" t="s">
        <v>53</v>
      </c>
      <c r="C8" s="60"/>
      <c r="D8" s="60"/>
      <c r="E8" s="16"/>
      <c r="G8" s="54">
        <f t="shared" si="0"/>
        <v>182</v>
      </c>
      <c r="H8" s="54" t="s">
        <v>51</v>
      </c>
      <c r="I8" s="55">
        <f t="shared" si="1"/>
        <v>225</v>
      </c>
      <c r="J8" s="13"/>
      <c r="K8" s="46"/>
      <c r="M8" s="30"/>
      <c r="N8" s="30"/>
      <c r="O8" s="5"/>
      <c r="S8" s="5"/>
      <c r="T8" s="5"/>
      <c r="U8" s="5"/>
      <c r="V8" s="5"/>
      <c r="W8" s="5"/>
      <c r="X8" s="5"/>
    </row>
    <row r="9" spans="2:24" ht="30" customHeight="1" x14ac:dyDescent="0.25">
      <c r="B9" s="17" t="s">
        <v>54</v>
      </c>
      <c r="C9" s="17" t="s">
        <v>55</v>
      </c>
      <c r="D9" s="17" t="s">
        <v>56</v>
      </c>
      <c r="E9" s="18"/>
      <c r="G9" s="54">
        <f t="shared" si="0"/>
        <v>226</v>
      </c>
      <c r="H9" s="54" t="s">
        <v>51</v>
      </c>
      <c r="I9" s="55">
        <f t="shared" si="1"/>
        <v>269</v>
      </c>
      <c r="J9" s="13"/>
      <c r="K9" s="46"/>
      <c r="M9" s="30"/>
      <c r="N9" s="30"/>
      <c r="O9" s="5"/>
      <c r="S9" s="5"/>
      <c r="T9" s="5"/>
      <c r="U9" s="5"/>
      <c r="V9" s="5"/>
      <c r="W9" s="5"/>
      <c r="X9" s="5"/>
    </row>
    <row r="10" spans="2:24" ht="30" customHeight="1" x14ac:dyDescent="0.25">
      <c r="B10" s="13">
        <v>4</v>
      </c>
      <c r="C10" s="13">
        <f>ROUNDUP(($C$5+1)/B10,0)</f>
        <v>88</v>
      </c>
      <c r="D10" s="13">
        <f>(B10*C10)-($C$5+1)</f>
        <v>1</v>
      </c>
      <c r="G10" s="54">
        <f t="shared" si="0"/>
        <v>270</v>
      </c>
      <c r="H10" s="54" t="s">
        <v>51</v>
      </c>
      <c r="I10" s="55">
        <f t="shared" si="1"/>
        <v>313</v>
      </c>
      <c r="J10" s="13"/>
      <c r="K10" s="46"/>
      <c r="M10" s="30"/>
      <c r="N10" s="30"/>
      <c r="O10" s="5"/>
      <c r="S10" s="5"/>
      <c r="T10" s="5"/>
      <c r="U10" s="5"/>
      <c r="V10" s="5"/>
      <c r="W10" s="5"/>
      <c r="X10" s="5"/>
    </row>
    <row r="11" spans="2:24" ht="30" customHeight="1" x14ac:dyDescent="0.25">
      <c r="B11" s="13">
        <v>5</v>
      </c>
      <c r="C11" s="13">
        <f t="shared" ref="C11:C14" si="2">ROUNDUP(($C$5+1)/B11,0)</f>
        <v>71</v>
      </c>
      <c r="D11" s="13">
        <f t="shared" ref="D11:D14" si="3">(B11*C11)-($C$5+1)</f>
        <v>4</v>
      </c>
      <c r="G11" s="54">
        <f t="shared" si="0"/>
        <v>314</v>
      </c>
      <c r="H11" s="54" t="s">
        <v>51</v>
      </c>
      <c r="I11" s="55">
        <f t="shared" si="1"/>
        <v>357</v>
      </c>
      <c r="J11" s="13"/>
      <c r="K11" s="46"/>
      <c r="M11" s="30"/>
      <c r="N11" s="30"/>
      <c r="S11" s="5"/>
      <c r="T11" s="5"/>
      <c r="U11" s="5"/>
      <c r="V11" s="5"/>
      <c r="W11" s="5"/>
      <c r="X11" s="5"/>
    </row>
    <row r="12" spans="2:24" ht="30" customHeight="1" x14ac:dyDescent="0.25">
      <c r="B12" s="13">
        <v>6</v>
      </c>
      <c r="C12" s="13">
        <f t="shared" si="2"/>
        <v>59</v>
      </c>
      <c r="D12" s="13">
        <f t="shared" si="3"/>
        <v>3</v>
      </c>
      <c r="G12" s="54">
        <f t="shared" si="0"/>
        <v>358</v>
      </c>
      <c r="H12" s="28" t="s">
        <v>51</v>
      </c>
      <c r="I12" s="55">
        <f t="shared" si="1"/>
        <v>401</v>
      </c>
      <c r="J12" s="56"/>
      <c r="K12" s="57"/>
      <c r="M12" s="30"/>
      <c r="N12" s="30"/>
      <c r="S12" s="5"/>
      <c r="T12" s="5"/>
      <c r="U12" s="5"/>
      <c r="V12" s="5"/>
      <c r="W12" s="5"/>
      <c r="X12" s="5"/>
    </row>
    <row r="13" spans="2:24" ht="30" customHeight="1" x14ac:dyDescent="0.25">
      <c r="B13" s="13">
        <v>7</v>
      </c>
      <c r="C13" s="13">
        <f t="shared" si="2"/>
        <v>51</v>
      </c>
      <c r="D13" s="13">
        <f t="shared" si="3"/>
        <v>6</v>
      </c>
      <c r="G13" s="63" t="s">
        <v>57</v>
      </c>
      <c r="H13" s="64"/>
      <c r="I13" s="64"/>
      <c r="J13" s="47"/>
      <c r="K13" s="48"/>
      <c r="M13" s="13"/>
      <c r="N13" s="13"/>
      <c r="S13" s="5"/>
      <c r="T13" s="5"/>
      <c r="U13" s="5"/>
      <c r="V13" s="5"/>
      <c r="W13" s="5"/>
      <c r="X13" s="5"/>
    </row>
    <row r="14" spans="2:24" ht="30" customHeight="1" x14ac:dyDescent="0.25">
      <c r="B14" s="45">
        <v>8</v>
      </c>
      <c r="C14" s="45">
        <f t="shared" si="2"/>
        <v>44</v>
      </c>
      <c r="D14" s="45">
        <f t="shared" si="3"/>
        <v>1</v>
      </c>
      <c r="I14" s="5"/>
      <c r="J14" s="5"/>
      <c r="S14" s="5"/>
      <c r="T14" s="5"/>
      <c r="U14" s="5"/>
      <c r="V14" s="5"/>
      <c r="W14" s="5"/>
      <c r="X14" s="5"/>
    </row>
    <row r="15" spans="2:24" ht="18" customHeight="1" x14ac:dyDescent="0.25">
      <c r="I15" s="5"/>
      <c r="J15" s="5"/>
      <c r="S15" s="5"/>
      <c r="T15" s="5"/>
      <c r="U15" s="5"/>
      <c r="V15" s="5"/>
      <c r="W15" s="5"/>
      <c r="X15" s="5"/>
    </row>
    <row r="16" spans="2:24" ht="30" customHeight="1" x14ac:dyDescent="0.25">
      <c r="B16" s="60" t="s">
        <v>58</v>
      </c>
      <c r="C16" s="60"/>
      <c r="I16" s="5"/>
      <c r="J16" s="5"/>
      <c r="S16" s="5"/>
      <c r="T16" s="5"/>
      <c r="U16" s="5"/>
      <c r="V16" s="5"/>
      <c r="W16" s="5"/>
      <c r="X16" s="5"/>
    </row>
    <row r="17" spans="2:24" ht="24.75" customHeight="1" x14ac:dyDescent="0.25">
      <c r="B17" s="27" t="s">
        <v>59</v>
      </c>
      <c r="C17" s="21"/>
      <c r="I17" s="5"/>
      <c r="J17" s="5"/>
      <c r="Q17" s="5"/>
      <c r="S17" s="5"/>
      <c r="T17" s="5"/>
      <c r="U17" s="5"/>
      <c r="V17" s="5"/>
      <c r="W17" s="5"/>
      <c r="X17" s="5"/>
    </row>
    <row r="18" spans="2:24" ht="24.75" customHeight="1" x14ac:dyDescent="0.25">
      <c r="B18" s="22" t="s">
        <v>60</v>
      </c>
      <c r="C18" s="21"/>
      <c r="I18" s="5"/>
      <c r="J18" s="5"/>
      <c r="O18" s="5"/>
      <c r="Q18" s="5"/>
      <c r="S18" s="5"/>
      <c r="T18" s="5"/>
      <c r="U18" s="5"/>
      <c r="V18" s="5"/>
      <c r="W18" s="5"/>
      <c r="X18" s="5"/>
    </row>
    <row r="19" spans="2:24" x14ac:dyDescent="0.25">
      <c r="I19" s="5"/>
      <c r="J19" s="5"/>
      <c r="O19" s="5"/>
      <c r="Q19" s="5"/>
      <c r="S19" s="5"/>
      <c r="T19" s="5"/>
      <c r="U19" s="5"/>
      <c r="V19" s="5"/>
      <c r="W19" s="5"/>
      <c r="X19" s="5"/>
    </row>
    <row r="20" spans="2:24" x14ac:dyDescent="0.25">
      <c r="I20" s="5"/>
      <c r="J20" s="5"/>
      <c r="Q20" s="5"/>
      <c r="S20" s="5"/>
      <c r="T20" s="5"/>
      <c r="U20" s="5"/>
      <c r="V20" s="5"/>
      <c r="W20" s="5"/>
      <c r="X20" s="5"/>
    </row>
    <row r="21" spans="2:24" x14ac:dyDescent="0.25">
      <c r="I21" s="5"/>
      <c r="J21" s="5"/>
      <c r="L21" s="5"/>
      <c r="Q21" s="5"/>
      <c r="S21" s="5"/>
      <c r="T21" s="5"/>
      <c r="U21" s="5"/>
      <c r="V21" s="5"/>
      <c r="W21" s="5"/>
      <c r="X21" s="5"/>
    </row>
    <row r="22" spans="2:24" x14ac:dyDescent="0.25">
      <c r="I22" s="5"/>
      <c r="J22" s="5"/>
      <c r="K22" s="23"/>
      <c r="L22" s="5"/>
      <c r="Q22" s="5"/>
      <c r="S22" s="5"/>
      <c r="T22" s="5"/>
      <c r="U22" s="5"/>
      <c r="V22" s="5"/>
      <c r="W22" s="5"/>
      <c r="X22" s="5"/>
    </row>
    <row r="23" spans="2:24" x14ac:dyDescent="0.25">
      <c r="I23" s="5"/>
      <c r="J23" s="5"/>
      <c r="K23" s="23"/>
      <c r="L23" s="5"/>
      <c r="Q23" s="5"/>
      <c r="S23" s="5"/>
      <c r="T23" s="5"/>
      <c r="U23" s="5"/>
      <c r="V23" s="5"/>
      <c r="W23" s="5"/>
      <c r="X23" s="5"/>
    </row>
    <row r="24" spans="2:24" x14ac:dyDescent="0.25">
      <c r="I24" s="5"/>
      <c r="J24" s="5"/>
      <c r="L24" s="5"/>
      <c r="Q24" s="5"/>
      <c r="S24" s="5"/>
      <c r="T24" s="5"/>
      <c r="U24" s="5"/>
      <c r="V24" s="5"/>
      <c r="W24" s="5"/>
      <c r="X24" s="5"/>
    </row>
    <row r="25" spans="2:24" x14ac:dyDescent="0.25">
      <c r="I25" s="5"/>
      <c r="J25" s="5"/>
      <c r="Q25" s="5"/>
      <c r="S25" s="5"/>
      <c r="T25" s="5"/>
      <c r="U25" s="5"/>
      <c r="V25" s="5"/>
      <c r="W25" s="5"/>
      <c r="X25" s="5"/>
    </row>
    <row r="26" spans="2:24" x14ac:dyDescent="0.25">
      <c r="I26" s="5"/>
      <c r="J26" s="5"/>
      <c r="Q26" s="5"/>
      <c r="S26" s="5"/>
      <c r="T26" s="5"/>
      <c r="U26" s="5"/>
      <c r="V26" s="5"/>
      <c r="W26" s="5"/>
      <c r="X26" s="5"/>
    </row>
    <row r="27" spans="2:24" x14ac:dyDescent="0.25">
      <c r="I27" s="5"/>
      <c r="J27" s="5"/>
      <c r="Q27" s="5"/>
      <c r="S27" s="5"/>
      <c r="T27" s="5"/>
      <c r="U27" s="5"/>
      <c r="V27" s="5"/>
      <c r="W27" s="5"/>
      <c r="X27" s="5"/>
    </row>
    <row r="28" spans="2:24" x14ac:dyDescent="0.25">
      <c r="I28" s="5"/>
      <c r="J28" s="5"/>
      <c r="Q28" s="5"/>
      <c r="S28" s="5"/>
      <c r="T28" s="5"/>
      <c r="U28" s="5"/>
      <c r="V28" s="5"/>
      <c r="W28" s="5"/>
      <c r="X28" s="5"/>
    </row>
    <row r="29" spans="2:24" x14ac:dyDescent="0.25">
      <c r="I29" s="5"/>
      <c r="J29" s="5"/>
      <c r="Q29" s="5"/>
      <c r="S29" s="5"/>
      <c r="T29" s="5"/>
      <c r="U29" s="5"/>
      <c r="V29" s="5"/>
      <c r="W29" s="5"/>
      <c r="X29" s="5"/>
    </row>
    <row r="37" spans="10:12" x14ac:dyDescent="0.25">
      <c r="J37" s="5"/>
      <c r="K37" s="5"/>
      <c r="L37" s="5"/>
    </row>
    <row r="38" spans="10:12" x14ac:dyDescent="0.25">
      <c r="J38" s="5"/>
      <c r="K38" s="5"/>
      <c r="L38" s="5"/>
    </row>
    <row r="39" spans="10:12" x14ac:dyDescent="0.25">
      <c r="J39" s="5"/>
      <c r="K39" s="5"/>
      <c r="L39" s="5"/>
    </row>
    <row r="40" spans="10:12" x14ac:dyDescent="0.25">
      <c r="J40" s="5"/>
      <c r="K40" s="5"/>
      <c r="L40" s="5"/>
    </row>
    <row r="41" spans="10:12" x14ac:dyDescent="0.25">
      <c r="J41" s="5"/>
      <c r="K41" s="5"/>
      <c r="L41" s="5"/>
    </row>
    <row r="42" spans="10:12" x14ac:dyDescent="0.25">
      <c r="J42" s="5"/>
      <c r="K42" s="5"/>
      <c r="L42" s="5"/>
    </row>
    <row r="43" spans="10:12" x14ac:dyDescent="0.25">
      <c r="J43" s="5"/>
      <c r="K43" s="5"/>
      <c r="L43" s="5"/>
    </row>
    <row r="44" spans="10:12" x14ac:dyDescent="0.25">
      <c r="J44" s="5"/>
      <c r="K44" s="5"/>
      <c r="L44" s="5"/>
    </row>
  </sheetData>
  <mergeCells count="7">
    <mergeCell ref="G13:I13"/>
    <mergeCell ref="B16:C16"/>
    <mergeCell ref="B2:C2"/>
    <mergeCell ref="G2:K2"/>
    <mergeCell ref="G3:K3"/>
    <mergeCell ref="G4:I4"/>
    <mergeCell ref="B8:D8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workbookViewId="0">
      <selection activeCell="M5" sqref="M5"/>
    </sheetView>
  </sheetViews>
  <sheetFormatPr defaultRowHeight="15" x14ac:dyDescent="0.25"/>
  <cols>
    <col min="1" max="1" width="19.5703125" customWidth="1"/>
    <col min="2" max="2" width="17.140625" customWidth="1"/>
    <col min="11" max="11" width="7.42578125" customWidth="1"/>
  </cols>
  <sheetData>
    <row r="1" spans="1:11" ht="18.75" x14ac:dyDescent="0.3">
      <c r="A1" s="69" t="s">
        <v>79</v>
      </c>
      <c r="B1" s="69"/>
      <c r="K1" s="37" t="s">
        <v>2</v>
      </c>
    </row>
    <row r="2" spans="1:11" ht="18.75" x14ac:dyDescent="0.3">
      <c r="A2" s="70" t="s">
        <v>80</v>
      </c>
      <c r="B2" s="70"/>
      <c r="K2" s="35">
        <v>53</v>
      </c>
    </row>
    <row r="3" spans="1:11" ht="18.75" x14ac:dyDescent="0.3">
      <c r="A3" s="71" t="s">
        <v>81</v>
      </c>
      <c r="B3" s="71"/>
      <c r="K3" s="35">
        <v>60</v>
      </c>
    </row>
    <row r="4" spans="1:11" ht="18.75" x14ac:dyDescent="0.3">
      <c r="A4" s="72" t="s">
        <v>82</v>
      </c>
      <c r="B4" s="73"/>
      <c r="K4" s="35">
        <v>88</v>
      </c>
    </row>
    <row r="5" spans="1:11" ht="18.75" x14ac:dyDescent="0.3">
      <c r="A5" s="72" t="s">
        <v>83</v>
      </c>
      <c r="B5" s="74"/>
      <c r="K5" s="35">
        <v>51</v>
      </c>
    </row>
    <row r="6" spans="1:11" ht="18.75" x14ac:dyDescent="0.3">
      <c r="A6" s="72" t="s">
        <v>84</v>
      </c>
      <c r="B6" s="75"/>
      <c r="K6" s="35">
        <v>65</v>
      </c>
    </row>
    <row r="7" spans="1:11" ht="18.75" x14ac:dyDescent="0.3">
      <c r="A7" s="72"/>
      <c r="B7" s="75"/>
      <c r="K7" s="35">
        <v>78</v>
      </c>
    </row>
    <row r="8" spans="1:11" ht="18.75" x14ac:dyDescent="0.3">
      <c r="A8" s="72"/>
      <c r="B8" s="75"/>
      <c r="K8" s="35">
        <v>50</v>
      </c>
    </row>
    <row r="9" spans="1:11" ht="18.75" x14ac:dyDescent="0.3">
      <c r="A9" s="72"/>
      <c r="B9" s="76"/>
      <c r="K9" s="35">
        <v>47</v>
      </c>
    </row>
    <row r="10" spans="1:11" ht="18.75" x14ac:dyDescent="0.3">
      <c r="A10" s="77" t="s">
        <v>85</v>
      </c>
      <c r="B10" s="78"/>
      <c r="K10" s="35">
        <v>65</v>
      </c>
    </row>
    <row r="11" spans="1:11" ht="18.75" x14ac:dyDescent="0.3">
      <c r="A11" s="79" t="s">
        <v>86</v>
      </c>
      <c r="B11" s="79"/>
      <c r="K11" s="35">
        <v>55</v>
      </c>
    </row>
    <row r="12" spans="1:11" ht="18.75" x14ac:dyDescent="0.3">
      <c r="A12" s="79" t="s">
        <v>87</v>
      </c>
      <c r="B12" s="79"/>
      <c r="K12" s="35">
        <v>92</v>
      </c>
    </row>
    <row r="13" spans="1:11" ht="18.75" x14ac:dyDescent="0.3">
      <c r="A13" s="79" t="s">
        <v>88</v>
      </c>
      <c r="B13" s="79"/>
      <c r="K13" s="35">
        <v>70</v>
      </c>
    </row>
    <row r="14" spans="1:11" x14ac:dyDescent="0.25">
      <c r="K14" s="35">
        <v>72</v>
      </c>
    </row>
    <row r="15" spans="1:11" x14ac:dyDescent="0.25">
      <c r="K15" s="35">
        <v>61</v>
      </c>
    </row>
    <row r="16" spans="1:11" x14ac:dyDescent="0.25">
      <c r="K16" s="35">
        <v>92</v>
      </c>
    </row>
    <row r="17" spans="11:11" x14ac:dyDescent="0.25">
      <c r="K17" s="35">
        <v>62</v>
      </c>
    </row>
    <row r="18" spans="11:11" x14ac:dyDescent="0.25">
      <c r="K18" s="35">
        <v>78</v>
      </c>
    </row>
    <row r="19" spans="11:11" x14ac:dyDescent="0.25">
      <c r="K19" s="35">
        <v>60</v>
      </c>
    </row>
    <row r="20" spans="11:11" x14ac:dyDescent="0.25">
      <c r="K20" s="35">
        <v>45</v>
      </c>
    </row>
    <row r="21" spans="11:11" x14ac:dyDescent="0.25">
      <c r="K21" s="35">
        <v>70</v>
      </c>
    </row>
    <row r="22" spans="11:11" x14ac:dyDescent="0.25">
      <c r="K22" s="35">
        <v>45</v>
      </c>
    </row>
    <row r="23" spans="11:11" x14ac:dyDescent="0.25">
      <c r="K23" s="35">
        <v>56</v>
      </c>
    </row>
    <row r="24" spans="11:11" x14ac:dyDescent="0.25">
      <c r="K24" s="35">
        <v>90</v>
      </c>
    </row>
    <row r="25" spans="11:11" x14ac:dyDescent="0.25">
      <c r="K25" s="35">
        <v>75</v>
      </c>
    </row>
    <row r="26" spans="11:11" x14ac:dyDescent="0.25">
      <c r="K26" s="35">
        <v>75</v>
      </c>
    </row>
    <row r="27" spans="11:11" x14ac:dyDescent="0.25">
      <c r="K27" s="35">
        <v>80</v>
      </c>
    </row>
    <row r="28" spans="11:11" x14ac:dyDescent="0.25">
      <c r="K28" s="35">
        <v>89</v>
      </c>
    </row>
    <row r="29" spans="11:11" x14ac:dyDescent="0.25">
      <c r="K29" s="35">
        <v>75</v>
      </c>
    </row>
    <row r="30" spans="11:11" x14ac:dyDescent="0.25">
      <c r="K30" s="35">
        <v>90</v>
      </c>
    </row>
    <row r="31" spans="11:11" x14ac:dyDescent="0.25">
      <c r="K31" s="35">
        <v>60</v>
      </c>
    </row>
    <row r="32" spans="11:11" x14ac:dyDescent="0.25">
      <c r="K32" s="35">
        <v>60</v>
      </c>
    </row>
    <row r="33" spans="11:11" x14ac:dyDescent="0.25">
      <c r="K33" s="35">
        <v>70</v>
      </c>
    </row>
    <row r="34" spans="11:11" x14ac:dyDescent="0.25">
      <c r="K34" s="35">
        <v>58</v>
      </c>
    </row>
    <row r="35" spans="11:11" x14ac:dyDescent="0.25">
      <c r="K35" s="35">
        <v>63</v>
      </c>
    </row>
    <row r="36" spans="11:11" x14ac:dyDescent="0.25">
      <c r="K36" s="35">
        <v>76</v>
      </c>
    </row>
    <row r="37" spans="11:11" x14ac:dyDescent="0.25">
      <c r="K37" s="35">
        <v>70</v>
      </c>
    </row>
    <row r="38" spans="11:11" x14ac:dyDescent="0.25">
      <c r="K38" s="35">
        <v>51</v>
      </c>
    </row>
    <row r="39" spans="11:11" x14ac:dyDescent="0.25">
      <c r="K39" s="35">
        <v>77</v>
      </c>
    </row>
    <row r="40" spans="11:11" x14ac:dyDescent="0.25">
      <c r="K40" s="35">
        <v>67</v>
      </c>
    </row>
    <row r="41" spans="11:11" x14ac:dyDescent="0.25">
      <c r="K41" s="35">
        <v>58</v>
      </c>
    </row>
    <row r="42" spans="11:11" x14ac:dyDescent="0.25">
      <c r="K42" s="35">
        <v>93</v>
      </c>
    </row>
    <row r="43" spans="11:11" x14ac:dyDescent="0.25">
      <c r="K43" s="35">
        <v>80</v>
      </c>
    </row>
    <row r="44" spans="11:11" x14ac:dyDescent="0.25">
      <c r="K44" s="35">
        <v>81</v>
      </c>
    </row>
    <row r="45" spans="11:11" x14ac:dyDescent="0.25">
      <c r="K45" s="35">
        <v>90</v>
      </c>
    </row>
    <row r="46" spans="11:11" x14ac:dyDescent="0.25">
      <c r="K46" s="35">
        <v>71</v>
      </c>
    </row>
    <row r="47" spans="11:11" x14ac:dyDescent="0.25">
      <c r="K47" s="35">
        <v>80</v>
      </c>
    </row>
    <row r="48" spans="11:11" x14ac:dyDescent="0.25">
      <c r="K48" s="35">
        <v>52</v>
      </c>
    </row>
    <row r="49" spans="11:11" x14ac:dyDescent="0.25">
      <c r="K49" s="35">
        <v>70</v>
      </c>
    </row>
    <row r="50" spans="11:11" x14ac:dyDescent="0.25">
      <c r="K50" s="35">
        <v>56</v>
      </c>
    </row>
    <row r="51" spans="11:11" x14ac:dyDescent="0.25">
      <c r="K51" s="35">
        <v>81</v>
      </c>
    </row>
    <row r="52" spans="11:11" x14ac:dyDescent="0.25">
      <c r="K52" s="35">
        <v>60</v>
      </c>
    </row>
    <row r="53" spans="11:11" x14ac:dyDescent="0.25">
      <c r="K53" s="35">
        <v>78</v>
      </c>
    </row>
  </sheetData>
  <autoFilter ref="K1:K53"/>
  <mergeCells count="3">
    <mergeCell ref="A2:B2"/>
    <mergeCell ref="A3:B3"/>
    <mergeCell ref="A10:B1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opLeftCell="I1" zoomScale="130" zoomScaleNormal="130" workbookViewId="0">
      <selection activeCell="R9" sqref="R9"/>
    </sheetView>
  </sheetViews>
  <sheetFormatPr defaultRowHeight="15" x14ac:dyDescent="0.25"/>
  <cols>
    <col min="1" max="1" width="11.140625" customWidth="1"/>
    <col min="14" max="14" width="13.28515625" customWidth="1"/>
  </cols>
  <sheetData>
    <row r="1" spans="1:16" x14ac:dyDescent="0.25">
      <c r="A1" t="s">
        <v>66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</row>
    <row r="4" spans="1:16" ht="32.25" customHeight="1" thickBot="1" x14ac:dyDescent="0.3">
      <c r="N4" s="68" t="s">
        <v>78</v>
      </c>
      <c r="O4" s="68"/>
      <c r="P4" s="68"/>
    </row>
    <row r="5" spans="1:16" ht="16.5" thickTop="1" thickBot="1" x14ac:dyDescent="0.3">
      <c r="N5" s="39" t="s">
        <v>9</v>
      </c>
      <c r="O5" s="39" t="s">
        <v>48</v>
      </c>
      <c r="P5" s="39" t="s">
        <v>49</v>
      </c>
    </row>
    <row r="6" spans="1:16" ht="15.75" thickTop="1" x14ac:dyDescent="0.25">
      <c r="N6" s="34" t="s">
        <v>27</v>
      </c>
      <c r="O6" s="34"/>
      <c r="P6" s="34"/>
    </row>
    <row r="7" spans="1:16" x14ac:dyDescent="0.25">
      <c r="N7" s="34" t="s">
        <v>16</v>
      </c>
      <c r="O7" s="34"/>
      <c r="P7" s="34"/>
    </row>
    <row r="8" spans="1:16" x14ac:dyDescent="0.25">
      <c r="N8" s="34" t="s">
        <v>77</v>
      </c>
      <c r="O8" s="34"/>
      <c r="P8" s="34"/>
    </row>
    <row r="9" spans="1:16" ht="15.75" thickBot="1" x14ac:dyDescent="0.3">
      <c r="N9" s="34" t="s">
        <v>33</v>
      </c>
      <c r="O9" s="34"/>
      <c r="P9" s="34"/>
    </row>
    <row r="10" spans="1:16" ht="16.5" thickTop="1" thickBot="1" x14ac:dyDescent="0.3">
      <c r="N10" s="39" t="s">
        <v>57</v>
      </c>
      <c r="O10" s="39"/>
      <c r="P10" s="39"/>
    </row>
    <row r="11" spans="1:16" ht="15.75" thickTop="1" x14ac:dyDescent="0.25"/>
  </sheetData>
  <mergeCells count="1">
    <mergeCell ref="N4:P4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E1B7049420F11498CB1DC4A09F6F729" ma:contentTypeVersion="8" ma:contentTypeDescription="Crie um novo documento." ma:contentTypeScope="" ma:versionID="be21c72f8a92c459605b8e3d7ac6d043">
  <xsd:schema xmlns:xsd="http://www.w3.org/2001/XMLSchema" xmlns:xs="http://www.w3.org/2001/XMLSchema" xmlns:p="http://schemas.microsoft.com/office/2006/metadata/properties" xmlns:ns2="0ff2d14b-b0b6-4626-89d2-95af9c75bcd2" targetNamespace="http://schemas.microsoft.com/office/2006/metadata/properties" ma:root="true" ma:fieldsID="848b1c83853259bbf4372d01308d70e8" ns2:_="">
    <xsd:import namespace="0ff2d14b-b0b6-4626-89d2-95af9c75bc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2d14b-b0b6-4626-89d2-95af9c75bc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983648-0979-4D96-9A4A-3443F7AFF847}"/>
</file>

<file path=customXml/itemProps2.xml><?xml version="1.0" encoding="utf-8"?>
<ds:datastoreItem xmlns:ds="http://schemas.openxmlformats.org/officeDocument/2006/customXml" ds:itemID="{53F27F99-C0E4-4B4C-BC50-C40EDF43BDC3}"/>
</file>

<file path=customXml/itemProps3.xml><?xml version="1.0" encoding="utf-8"?>
<ds:datastoreItem xmlns:ds="http://schemas.openxmlformats.org/officeDocument/2006/customXml" ds:itemID="{2F0F956B-0C66-45E3-BABE-E7D74D42F8C5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DadosBrutos</vt:lpstr>
      <vt:lpstr>Listas</vt:lpstr>
      <vt:lpstr>Tabela_Freq_Álcool</vt:lpstr>
      <vt:lpstr>Tabela_Freq_Altura</vt:lpstr>
      <vt:lpstr>Tabela_Freq_Colesterol</vt:lpstr>
      <vt:lpstr>Planilha1</vt:lpstr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Rosimara</dc:creator>
  <cp:lastModifiedBy>Karina Perez Mokarzel Carneiro</cp:lastModifiedBy>
  <cp:revision>3</cp:revision>
  <dcterms:created xsi:type="dcterms:W3CDTF">2019-02-19T20:36:33Z</dcterms:created>
  <dcterms:modified xsi:type="dcterms:W3CDTF">2024-03-06T00:06:45Z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0x010100CE1B7049420F11498CB1DC4A09F6F729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  <property fmtid="{D5CDD505-2E9C-101B-9397-08002B2CF9AE}" pid="7" name="_2015_ms_pID_725343">
    <vt:lpwstr>(2)J2XxsZ13P3qz4zu4E9Yc9u9uboZsSyXCYwDee/yDDFkGA2ViZPLlVxlIHMkB+04Ib+79/iVM
vmxjey/3N15NHO03lzKORVT3XI6vNKgmPJxrgXY/aPBBA2h/lPp03lftGe1Xu1go5cV8HpPj
DeV+juKt6TCFDt6lB6G2s6uEgRDqswhnWbJrv2ha21vio+IIl84XiuiHCHX6w8UHOmbcgeag
dYuD4K2N5lLhToytPP</vt:lpwstr>
  </property>
  <property fmtid="{D5CDD505-2E9C-101B-9397-08002B2CF9AE}" pid="8" name="_2015_ms_pID_7253431">
    <vt:lpwstr>MTlWALsiVJ3ge17ooMbpuOYMGYV3tmgE5xj9aoqWSV4K7D7UEUdiKK
RCiq1TCx8qpO904uQgJSB7g5NPLHkePfcDYuYO3eAUG/WmOGHfyZdmvk1IcEvfDicMQVDBMg
1SZ6m32vfbEokWkCAuwMnZ/hhVJz0mpPt+zedh89Mjh0Pkq1ze6BkntelKlaYk6p4co=</vt:lpwstr>
  </property>
</Properties>
</file>