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109-L3\Estudos\"/>
    </mc:Choice>
  </mc:AlternateContent>
  <xr:revisionPtr revIDLastSave="0" documentId="13_ncr:1_{EFF6BE62-E225-4F7C-B0DE-E656297F21DB}" xr6:coauthVersionLast="47" xr6:coauthVersionMax="47" xr10:uidLastSave="{00000000-0000-0000-0000-000000000000}"/>
  <bookViews>
    <workbookView xWindow="-120" yWindow="-120" windowWidth="29040" windowHeight="15720" tabRatio="644" activeTab="2" xr2:uid="{00000000-000D-0000-FFFF-FFFF00000000}"/>
  </bookViews>
  <sheets>
    <sheet name="Dados" sheetId="1" r:id="rId1"/>
    <sheet name="Questão 01" sheetId="2" r:id="rId2"/>
    <sheet name="Questão 02" sheetId="3" r:id="rId3"/>
    <sheet name="Questão 0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J10" i="3"/>
  <c r="J9" i="3"/>
  <c r="J8" i="3"/>
  <c r="J7" i="3"/>
  <c r="J6" i="3"/>
  <c r="J5" i="3"/>
  <c r="J4" i="3"/>
  <c r="J3" i="3"/>
  <c r="I4" i="3"/>
  <c r="I5" i="3"/>
  <c r="I6" i="3"/>
  <c r="I7" i="3"/>
  <c r="I8" i="3"/>
  <c r="I9" i="3"/>
  <c r="I10" i="3"/>
  <c r="G5" i="3"/>
  <c r="G6" i="3"/>
  <c r="G7" i="3"/>
  <c r="G8" i="3" s="1"/>
  <c r="G9" i="3" s="1"/>
  <c r="G10" i="3" s="1"/>
  <c r="G4" i="3"/>
  <c r="G3" i="3"/>
  <c r="E21" i="3" l="1"/>
  <c r="C22" i="3" s="1"/>
  <c r="U4" i="3"/>
  <c r="U5" i="3"/>
  <c r="U6" i="3"/>
  <c r="U7" i="3"/>
  <c r="U8" i="3"/>
  <c r="U9" i="3"/>
  <c r="U10" i="3"/>
  <c r="U3" i="3"/>
  <c r="O3" i="3"/>
  <c r="S3" i="3" s="1"/>
  <c r="K3" i="3"/>
  <c r="K4" i="3" s="1"/>
  <c r="K5" i="3" s="1"/>
  <c r="K6" i="3" s="1"/>
  <c r="K7" i="3" s="1"/>
  <c r="K8" i="3" s="1"/>
  <c r="K9" i="3" s="1"/>
  <c r="K10" i="3" s="1"/>
  <c r="J11" i="3"/>
  <c r="L4" i="3" s="1"/>
  <c r="D12" i="3"/>
  <c r="D13" i="3"/>
  <c r="D14" i="3"/>
  <c r="D15" i="3"/>
  <c r="D16" i="3"/>
  <c r="D11" i="3"/>
  <c r="C12" i="3"/>
  <c r="C13" i="3"/>
  <c r="C14" i="3"/>
  <c r="C15" i="3"/>
  <c r="C16" i="3"/>
  <c r="C11" i="3"/>
  <c r="Q4" i="3" l="1"/>
  <c r="L3" i="3"/>
  <c r="L10" i="3"/>
  <c r="Q10" i="3" s="1"/>
  <c r="L9" i="3"/>
  <c r="Q9" i="3" s="1"/>
  <c r="L8" i="3"/>
  <c r="Q8" i="3" s="1"/>
  <c r="L7" i="3"/>
  <c r="L6" i="3"/>
  <c r="L5" i="3"/>
  <c r="O5" i="3"/>
  <c r="S5" i="3" s="1"/>
  <c r="O4" i="3"/>
  <c r="S4" i="3" s="1"/>
  <c r="D10" i="4"/>
  <c r="D9" i="4"/>
  <c r="D8" i="4" a="1"/>
  <c r="D8" i="4" s="1"/>
  <c r="D7" i="4"/>
  <c r="Q7" i="3" l="1"/>
  <c r="Q5" i="3"/>
  <c r="Q6" i="3"/>
  <c r="Q3" i="3"/>
  <c r="M3" i="3"/>
  <c r="M4" i="3" s="1"/>
  <c r="M5" i="3" s="1"/>
  <c r="M6" i="3" s="1"/>
  <c r="M7" i="3" s="1"/>
  <c r="M8" i="3" s="1"/>
  <c r="M9" i="3" s="1"/>
  <c r="M10" i="3" s="1"/>
  <c r="L11" i="3"/>
  <c r="O6" i="3"/>
  <c r="S6" i="3" s="1"/>
  <c r="E5" i="3"/>
  <c r="E4" i="3"/>
  <c r="E3" i="3"/>
  <c r="E2" i="3"/>
  <c r="F11" i="2"/>
  <c r="F5" i="2"/>
  <c r="F6" i="2"/>
  <c r="F7" i="2"/>
  <c r="F8" i="2"/>
  <c r="F9" i="2"/>
  <c r="F10" i="2"/>
  <c r="F4" i="2"/>
  <c r="E11" i="2"/>
  <c r="E5" i="2"/>
  <c r="E6" i="2"/>
  <c r="E7" i="2"/>
  <c r="E8" i="2"/>
  <c r="E9" i="2"/>
  <c r="E10" i="2"/>
  <c r="E4" i="2"/>
  <c r="O7" i="3" l="1"/>
  <c r="S7" i="3" s="1"/>
  <c r="O8" i="3" l="1"/>
  <c r="S8" i="3" s="1"/>
  <c r="O10" i="3" l="1"/>
  <c r="S10" i="3" s="1"/>
  <c r="O9" i="3"/>
  <c r="S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<sst xmlns="http://schemas.openxmlformats.org/spreadsheetml/2006/main" count="1211" uniqueCount="293">
  <si>
    <t>Nomeclatura</t>
  </si>
  <si>
    <t>Tipo</t>
  </si>
  <si>
    <t>Preço</t>
  </si>
  <si>
    <t>Durabilidade</t>
  </si>
  <si>
    <t>Localização/Fábricação</t>
  </si>
  <si>
    <t>Estado</t>
  </si>
  <si>
    <t>AA1</t>
  </si>
  <si>
    <t>MG</t>
  </si>
  <si>
    <t>Sempre</t>
  </si>
  <si>
    <t>Duplo diodo</t>
  </si>
  <si>
    <t>Pouso Alegre</t>
  </si>
  <si>
    <t>Raramente</t>
  </si>
  <si>
    <t>RJ</t>
  </si>
  <si>
    <t>Frequentemente</t>
  </si>
  <si>
    <t>DD4</t>
  </si>
  <si>
    <t>EE5</t>
  </si>
  <si>
    <t>FF6</t>
  </si>
  <si>
    <t>SP</t>
  </si>
  <si>
    <t>GL7</t>
  </si>
  <si>
    <t>Tetrodo</t>
  </si>
  <si>
    <t>HH8</t>
  </si>
  <si>
    <t>Nunca</t>
  </si>
  <si>
    <t>KK9</t>
  </si>
  <si>
    <t>LK10</t>
  </si>
  <si>
    <t>PQ11</t>
  </si>
  <si>
    <t>Nonodo</t>
  </si>
  <si>
    <t>UA12</t>
  </si>
  <si>
    <t>XC14</t>
  </si>
  <si>
    <t>AE16</t>
  </si>
  <si>
    <t>BF17</t>
  </si>
  <si>
    <t>CL18</t>
  </si>
  <si>
    <t>DH19</t>
  </si>
  <si>
    <t>EK20</t>
  </si>
  <si>
    <t>FK21</t>
  </si>
  <si>
    <t>GQ22</t>
  </si>
  <si>
    <t>KB24</t>
  </si>
  <si>
    <t>LC25</t>
  </si>
  <si>
    <t>PD26</t>
  </si>
  <si>
    <t>Campinas</t>
  </si>
  <si>
    <t>UE27</t>
  </si>
  <si>
    <t>XL29</t>
  </si>
  <si>
    <t>YH30</t>
  </si>
  <si>
    <t>AK31</t>
  </si>
  <si>
    <t>Varginha</t>
  </si>
  <si>
    <t>BK32</t>
  </si>
  <si>
    <t>CQ33</t>
  </si>
  <si>
    <t>FC36</t>
  </si>
  <si>
    <t>GD37</t>
  </si>
  <si>
    <t>HE38</t>
  </si>
  <si>
    <t>KF39</t>
  </si>
  <si>
    <t>LL40</t>
  </si>
  <si>
    <t>Andradas</t>
  </si>
  <si>
    <t>PH41</t>
  </si>
  <si>
    <t>UK42</t>
  </si>
  <si>
    <t>VK43</t>
  </si>
  <si>
    <t>YA45</t>
  </si>
  <si>
    <t>AB46</t>
  </si>
  <si>
    <t>BC47</t>
  </si>
  <si>
    <t>CD48</t>
  </si>
  <si>
    <t>EF50</t>
  </si>
  <si>
    <t>FL51</t>
  </si>
  <si>
    <t>GH52</t>
  </si>
  <si>
    <t>HK53</t>
  </si>
  <si>
    <t>São Paulo</t>
  </si>
  <si>
    <t>KK54</t>
  </si>
  <si>
    <t>Porto Alegre</t>
  </si>
  <si>
    <t>RS</t>
  </si>
  <si>
    <t>LQ55</t>
  </si>
  <si>
    <t>Rio de Janeiro</t>
  </si>
  <si>
    <t>UB57</t>
  </si>
  <si>
    <t>XD59</t>
  </si>
  <si>
    <t>YE60</t>
  </si>
  <si>
    <t>AF61</t>
  </si>
  <si>
    <t>BL62</t>
  </si>
  <si>
    <t>CH63</t>
  </si>
  <si>
    <t>DK64</t>
  </si>
  <si>
    <t>EK65</t>
  </si>
  <si>
    <t>FQ66</t>
  </si>
  <si>
    <t>GA67</t>
  </si>
  <si>
    <t>HB68</t>
  </si>
  <si>
    <t>KC69</t>
  </si>
  <si>
    <t>LD70</t>
  </si>
  <si>
    <t>PE71</t>
  </si>
  <si>
    <t>UF72</t>
  </si>
  <si>
    <t>VL73</t>
  </si>
  <si>
    <t>XH74</t>
  </si>
  <si>
    <t>YK75</t>
  </si>
  <si>
    <t>AK76</t>
  </si>
  <si>
    <t>DB79</t>
  </si>
  <si>
    <t>EC80</t>
  </si>
  <si>
    <t>FD81</t>
  </si>
  <si>
    <t>GE82</t>
  </si>
  <si>
    <t>HF83</t>
  </si>
  <si>
    <t>KL84</t>
  </si>
  <si>
    <t>PK86</t>
  </si>
  <si>
    <t>UK87</t>
  </si>
  <si>
    <t>VQ88</t>
  </si>
  <si>
    <t>AC91</t>
  </si>
  <si>
    <t>DF94</t>
  </si>
  <si>
    <t>EL95</t>
  </si>
  <si>
    <t>FH96</t>
  </si>
  <si>
    <t>GK97</t>
  </si>
  <si>
    <t>HK98</t>
  </si>
  <si>
    <t>LA100</t>
  </si>
  <si>
    <t>PB101</t>
  </si>
  <si>
    <t>UC102</t>
  </si>
  <si>
    <t>VD103</t>
  </si>
  <si>
    <t>XE104</t>
  </si>
  <si>
    <t>YF105</t>
  </si>
  <si>
    <t>AL106</t>
  </si>
  <si>
    <t>BH107</t>
  </si>
  <si>
    <t>CK108</t>
  </si>
  <si>
    <t>DK109</t>
  </si>
  <si>
    <t>EQ110</t>
  </si>
  <si>
    <t>FA111</t>
  </si>
  <si>
    <t>GB112</t>
  </si>
  <si>
    <t>KD114</t>
  </si>
  <si>
    <t>LE115</t>
  </si>
  <si>
    <t>PF116</t>
  </si>
  <si>
    <t>UL117</t>
  </si>
  <si>
    <t>VH118</t>
  </si>
  <si>
    <t>XK119</t>
  </si>
  <si>
    <t>YK120</t>
  </si>
  <si>
    <t>AQ121</t>
  </si>
  <si>
    <t>BA122</t>
  </si>
  <si>
    <t>CB123</t>
  </si>
  <si>
    <t>DC124</t>
  </si>
  <si>
    <t>ED125</t>
  </si>
  <si>
    <t>GF127</t>
  </si>
  <si>
    <t>HL128</t>
  </si>
  <si>
    <t>KH129</t>
  </si>
  <si>
    <t>LK130</t>
  </si>
  <si>
    <t>PK131</t>
  </si>
  <si>
    <t>UQ132</t>
  </si>
  <si>
    <t>VA133</t>
  </si>
  <si>
    <t>XB134</t>
  </si>
  <si>
    <t>YC135</t>
  </si>
  <si>
    <t>AD136</t>
  </si>
  <si>
    <t>BE137</t>
  </si>
  <si>
    <t>CF138</t>
  </si>
  <si>
    <t>DL139</t>
  </si>
  <si>
    <t>EH140</t>
  </si>
  <si>
    <t>FK141</t>
  </si>
  <si>
    <t>GK142</t>
  </si>
  <si>
    <t>LB145</t>
  </si>
  <si>
    <t>PC146</t>
  </si>
  <si>
    <t>UD147</t>
  </si>
  <si>
    <t>VE148</t>
  </si>
  <si>
    <t>XF149</t>
  </si>
  <si>
    <t>YL150</t>
  </si>
  <si>
    <t>AH151</t>
  </si>
  <si>
    <t>BK152</t>
  </si>
  <si>
    <t>CK153</t>
  </si>
  <si>
    <t>EA155</t>
  </si>
  <si>
    <t>FB156</t>
  </si>
  <si>
    <t>GC157</t>
  </si>
  <si>
    <t>HD158</t>
  </si>
  <si>
    <t>KE159</t>
  </si>
  <si>
    <t>LF160</t>
  </si>
  <si>
    <t>PL161</t>
  </si>
  <si>
    <t>UH162</t>
  </si>
  <si>
    <t>VK163</t>
  </si>
  <si>
    <t>XK164</t>
  </si>
  <si>
    <t>YQ165</t>
  </si>
  <si>
    <t>AA166</t>
  </si>
  <si>
    <t>DD169</t>
  </si>
  <si>
    <t>EE170</t>
  </si>
  <si>
    <t>FF171</t>
  </si>
  <si>
    <t>GL172</t>
  </si>
  <si>
    <t>HH173</t>
  </si>
  <si>
    <t>KK174</t>
  </si>
  <si>
    <t>LK175</t>
  </si>
  <si>
    <t>PQ176</t>
  </si>
  <si>
    <t>UA177</t>
  </si>
  <si>
    <t>VB178</t>
  </si>
  <si>
    <t>XC179</t>
  </si>
  <si>
    <t>YD180</t>
  </si>
  <si>
    <t>AE181</t>
  </si>
  <si>
    <t>BF182</t>
  </si>
  <si>
    <t>CL183</t>
  </si>
  <si>
    <t>DH184</t>
  </si>
  <si>
    <t>EK185</t>
  </si>
  <si>
    <t>FK186</t>
  </si>
  <si>
    <t>GQ187</t>
  </si>
  <si>
    <t>KB189</t>
  </si>
  <si>
    <t>LC190</t>
  </si>
  <si>
    <t>PD191</t>
  </si>
  <si>
    <t>UE192</t>
  </si>
  <si>
    <t>VF193</t>
  </si>
  <si>
    <t>XL194</t>
  </si>
  <si>
    <t>AK196</t>
  </si>
  <si>
    <t>BK197</t>
  </si>
  <si>
    <t>CQ198</t>
  </si>
  <si>
    <t>DA199</t>
  </si>
  <si>
    <t>FC201</t>
  </si>
  <si>
    <t>GD202</t>
  </si>
  <si>
    <t>KF204</t>
  </si>
  <si>
    <t>LL205</t>
  </si>
  <si>
    <t>PH206</t>
  </si>
  <si>
    <t>UK207</t>
  </si>
  <si>
    <t>VK208</t>
  </si>
  <si>
    <t>YA210</t>
  </si>
  <si>
    <t>AB211</t>
  </si>
  <si>
    <t>CD213</t>
  </si>
  <si>
    <t>DE214</t>
  </si>
  <si>
    <t>EF215</t>
  </si>
  <si>
    <t>FL216</t>
  </si>
  <si>
    <t>HK218</t>
  </si>
  <si>
    <t>KK219</t>
  </si>
  <si>
    <t>LQ220</t>
  </si>
  <si>
    <t>PA221</t>
  </si>
  <si>
    <t>UB222</t>
  </si>
  <si>
    <t>XD224</t>
  </si>
  <si>
    <t>YE225</t>
  </si>
  <si>
    <t>AF226</t>
  </si>
  <si>
    <t>BL227</t>
  </si>
  <si>
    <t>CH228</t>
  </si>
  <si>
    <t>DK229</t>
  </si>
  <si>
    <t>EK230</t>
  </si>
  <si>
    <t>FQ231</t>
  </si>
  <si>
    <t>GA232</t>
  </si>
  <si>
    <t>HB233</t>
  </si>
  <si>
    <t>KC234</t>
  </si>
  <si>
    <t>LD235</t>
  </si>
  <si>
    <t>PE236</t>
  </si>
  <si>
    <t>UF237</t>
  </si>
  <si>
    <t>VL238</t>
  </si>
  <si>
    <t>XH239</t>
  </si>
  <si>
    <t>YK240</t>
  </si>
  <si>
    <t>BQ242</t>
  </si>
  <si>
    <t>DB244</t>
  </si>
  <si>
    <t>EC245</t>
  </si>
  <si>
    <t>FD246</t>
  </si>
  <si>
    <t>GE247</t>
  </si>
  <si>
    <t>HF248</t>
  </si>
  <si>
    <t>KL249</t>
  </si>
  <si>
    <t>LH250</t>
  </si>
  <si>
    <t>PK251</t>
  </si>
  <si>
    <t>UK252</t>
  </si>
  <si>
    <t>VQ253</t>
  </si>
  <si>
    <t>XA254</t>
  </si>
  <si>
    <t>YB255</t>
  </si>
  <si>
    <t>AC256</t>
  </si>
  <si>
    <t>CE258</t>
  </si>
  <si>
    <t>DF259</t>
  </si>
  <si>
    <t>EL260</t>
  </si>
  <si>
    <t>FH261</t>
  </si>
  <si>
    <t>GK262</t>
  </si>
  <si>
    <t>LA265</t>
  </si>
  <si>
    <t>PB266</t>
  </si>
  <si>
    <t>UC267</t>
  </si>
  <si>
    <t>YF270</t>
  </si>
  <si>
    <t>AL271</t>
  </si>
  <si>
    <t>CK273</t>
  </si>
  <si>
    <t>Diodo</t>
  </si>
  <si>
    <t>Triodo</t>
  </si>
  <si>
    <t>Pentodo</t>
  </si>
  <si>
    <t>Hexodo</t>
  </si>
  <si>
    <t>Octodo</t>
  </si>
  <si>
    <t>Frequênicia de Vendas no mês</t>
  </si>
  <si>
    <t>Tensão no
Filamento</t>
  </si>
  <si>
    <t>Tabela "Localização/Fabricação"</t>
  </si>
  <si>
    <t>Localização/Fabricação</t>
  </si>
  <si>
    <t>fa</t>
  </si>
  <si>
    <t>fr</t>
  </si>
  <si>
    <t>Total:</t>
  </si>
  <si>
    <t>VALOR MÁXIMO:</t>
  </si>
  <si>
    <t>VALOR MÍNIMO:</t>
  </si>
  <si>
    <t>NÚMERO DE INDIVÍDUOS (N):</t>
  </si>
  <si>
    <t>AMPLITUDE MÁXIMA (AT):</t>
  </si>
  <si>
    <t>C</t>
  </si>
  <si>
    <t>I</t>
  </si>
  <si>
    <t>R</t>
  </si>
  <si>
    <t>Fórmula de Sturges:</t>
  </si>
  <si>
    <t>ARREDONDADO:</t>
  </si>
  <si>
    <t>INTERVALO</t>
  </si>
  <si>
    <t>fA</t>
  </si>
  <si>
    <t>TOTAL:</t>
  </si>
  <si>
    <t>Ponto Médio</t>
  </si>
  <si>
    <t>R:</t>
  </si>
  <si>
    <t>MODA</t>
  </si>
  <si>
    <t>MEDIANA</t>
  </si>
  <si>
    <t>DESVIO PADRÃO</t>
  </si>
  <si>
    <t>PERCENTIL P25</t>
  </si>
  <si>
    <t>I = (AT+1)/C</t>
  </si>
  <si>
    <t>R = C*I - (AT+1)</t>
  </si>
  <si>
    <t>-</t>
  </si>
  <si>
    <t>para valores inteiros</t>
  </si>
  <si>
    <t>para valores fracionarios</t>
  </si>
  <si>
    <t>I = (AT+0,01)/C</t>
  </si>
  <si>
    <t>R = C*I - (AT+0,01)</t>
  </si>
  <si>
    <t>fR</t>
  </si>
  <si>
    <t>C = 1+3,33log10(N)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</si>
</sst>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2" fontId="0" fillId="0" borderId="0" xfId="0" applyNumberFormat="1" applyAlignment="1">
      <alignment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9" fontId="0" fillId="4" borderId="1" xfId="0" applyNumberFormat="1" applyFill="1" applyBorder="1"/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9" fontId="0" fillId="8" borderId="1" xfId="0" applyNumberFormat="1" applyFill="1" applyBorder="1"/>
    <xf numFmtId="0" fontId="0" fillId="6" borderId="6" xfId="0" applyFill="1" applyBorder="1" applyAlignment="1">
      <alignment horizontal="center" vertical="center"/>
    </xf>
    <xf numFmtId="9" fontId="0" fillId="0" borderId="10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5" xfId="0" applyBorder="1"/>
    <xf numFmtId="9" fontId="0" fillId="0" borderId="0" xfId="1" applyFont="1" applyBorder="1"/>
    <xf numFmtId="1" fontId="2" fillId="0" borderId="0" xfId="0" applyNumberFormat="1" applyFont="1"/>
    <xf numFmtId="0" fontId="0" fillId="0" borderId="13" xfId="0" applyBorder="1"/>
    <xf numFmtId="0" fontId="0" fillId="6" borderId="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/>
    <xf numFmtId="0" fontId="0" fillId="0" borderId="2" xfId="0" applyBorder="1" applyAlignment="1">
      <alignment horizontal="center" vertical="center"/>
    </xf>
    <xf numFmtId="10" fontId="0" fillId="0" borderId="2" xfId="1" applyNumberFormat="1" applyFont="1" applyBorder="1"/>
    <xf numFmtId="0" fontId="0" fillId="0" borderId="2" xfId="0" applyBorder="1"/>
    <xf numFmtId="0" fontId="0" fillId="8" borderId="1" xfId="0" applyFill="1" applyBorder="1" applyAlignment="1">
      <alignment horizontal="center" vertical="center"/>
    </xf>
    <xf numFmtId="10" fontId="0" fillId="0" borderId="12" xfId="0" applyNumberFormat="1" applyBorder="1"/>
    <xf numFmtId="9" fontId="0" fillId="0" borderId="12" xfId="0" applyNumberFormat="1" applyBorder="1"/>
    <xf numFmtId="0" fontId="0" fillId="0" borderId="1" xfId="0" applyBorder="1"/>
    <xf numFmtId="10" fontId="0" fillId="0" borderId="6" xfId="0" applyNumberFormat="1" applyBorder="1"/>
    <xf numFmtId="10" fontId="0" fillId="0" borderId="1" xfId="0" applyNumberFormat="1" applyBorder="1"/>
    <xf numFmtId="0" fontId="0" fillId="10" borderId="7" xfId="0" applyFill="1" applyBorder="1" applyAlignment="1">
      <alignment horizontal="center" vertical="center"/>
    </xf>
    <xf numFmtId="0" fontId="0" fillId="10" borderId="0" xfId="0" applyFill="1"/>
    <xf numFmtId="0" fontId="0" fillId="10" borderId="3" xfId="0" applyFill="1" applyBorder="1"/>
    <xf numFmtId="10" fontId="0" fillId="0" borderId="0" xfId="1" applyNumberFormat="1" applyFont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2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3">
    <dxf>
      <numFmt numFmtId="1" formatCode="0"/>
    </dxf>
    <dxf>
      <numFmt numFmtId="164" formatCode="&quot;$&quot;#,##0.00"/>
    </dxf>
    <dxf>
      <numFmt numFmtId="2" formatCode="0.00"/>
    </dxf>
  </dxfs>
  <tableStyles count="0" defaultTableStyle="TableStyleMedium2" defaultPivotStyle="PivotStyleLight16"/>
  <colors>
    <mruColors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n>
                  <a:solidFill>
                    <a:schemeClr val="tx1"/>
                  </a:solidFill>
                </a:ln>
              </a:rPr>
              <a:t>Tabela "Localização/Fabricação"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'Questão 01'!$B$3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01'!$B$4:$B$10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4C19-4F30-AD6F-5F4C93FC0F7E}"/>
            </c:ext>
          </c:extLst>
        </c:ser>
        <c:ser>
          <c:idx val="1"/>
          <c:order val="1"/>
          <c:tx>
            <c:strRef>
              <c:f>'Questão 01'!$C$3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01'!$C$4:$C$10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C19-4F30-AD6F-5F4C93FC0F7E}"/>
            </c:ext>
          </c:extLst>
        </c:ser>
        <c:ser>
          <c:idx val="2"/>
          <c:order val="2"/>
          <c:tx>
            <c:strRef>
              <c:f>'Questão 01'!$D$3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01'!$D$4:$D$10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4C19-4F30-AD6F-5F4C93FC0F7E}"/>
            </c:ext>
          </c:extLst>
        </c:ser>
        <c:ser>
          <c:idx val="3"/>
          <c:order val="3"/>
          <c:tx>
            <c:strRef>
              <c:f>'Questão 01'!$E$3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01'!$E$4:$E$10</c:f>
              <c:numCache>
                <c:formatCode>General</c:formatCode>
                <c:ptCount val="7"/>
                <c:pt idx="0">
                  <c:v>23</c:v>
                </c:pt>
                <c:pt idx="1">
                  <c:v>43</c:v>
                </c:pt>
                <c:pt idx="2">
                  <c:v>20</c:v>
                </c:pt>
                <c:pt idx="3">
                  <c:v>11</c:v>
                </c:pt>
                <c:pt idx="4">
                  <c:v>52</c:v>
                </c:pt>
                <c:pt idx="5">
                  <c:v>57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19-4F30-AD6F-5F4C93FC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82084543"/>
        <c:axId val="664961119"/>
      </c:barChart>
      <c:catAx>
        <c:axId val="108208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Localização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4961119"/>
        <c:crosses val="autoZero"/>
        <c:auto val="1"/>
        <c:lblAlgn val="ctr"/>
        <c:lblOffset val="100"/>
        <c:noMultiLvlLbl val="0"/>
      </c:catAx>
      <c:valAx>
        <c:axId val="6649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08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n>
                  <a:solidFill>
                    <a:schemeClr val="tx1"/>
                  </a:solidFill>
                </a:ln>
              </a:rPr>
              <a:t>Figura</a:t>
            </a:r>
            <a:r>
              <a:rPr lang="pt-BR" baseline="0">
                <a:ln>
                  <a:solidFill>
                    <a:schemeClr val="tx1"/>
                  </a:solidFill>
                </a:ln>
              </a:rPr>
              <a:t> 1: preço médio</a:t>
            </a:r>
            <a:endParaRPr lang="pt-BR">
              <a:ln>
                <a:solidFill>
                  <a:schemeClr val="tx1"/>
                </a:solidFill>
              </a:ln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'Questão 02'!$S$3:$S$10</c:f>
              <c:numCache>
                <c:formatCode>0.00</c:formatCode>
                <c:ptCount val="8"/>
                <c:pt idx="0">
                  <c:v>33.704999999999998</c:v>
                </c:pt>
                <c:pt idx="1">
                  <c:v>71.704999999999998</c:v>
                </c:pt>
                <c:pt idx="2">
                  <c:v>109.70500000000001</c:v>
                </c:pt>
                <c:pt idx="3">
                  <c:v>147.70500000000001</c:v>
                </c:pt>
                <c:pt idx="4">
                  <c:v>185.70500000000001</c:v>
                </c:pt>
                <c:pt idx="5">
                  <c:v>223.70500000000001</c:v>
                </c:pt>
                <c:pt idx="6">
                  <c:v>261.70499999999998</c:v>
                </c:pt>
                <c:pt idx="7">
                  <c:v>299.70500000000004</c:v>
                </c:pt>
              </c:numCache>
            </c:numRef>
          </c:cat>
          <c:val>
            <c:numRef>
              <c:f>'Questão 02'!$U$3:$U$10</c:f>
              <c:numCache>
                <c:formatCode>General</c:formatCode>
                <c:ptCount val="8"/>
                <c:pt idx="0">
                  <c:v>38</c:v>
                </c:pt>
                <c:pt idx="1">
                  <c:v>129</c:v>
                </c:pt>
                <c:pt idx="2">
                  <c:v>32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6-4A49-B802-DA025A41CE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361799967"/>
        <c:axId val="3617927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'Questão 02'!$S$3:$S$10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33.704999999999998</c:v>
                      </c:pt>
                      <c:pt idx="1">
                        <c:v>71.704999999999998</c:v>
                      </c:pt>
                      <c:pt idx="2">
                        <c:v>109.70500000000001</c:v>
                      </c:pt>
                      <c:pt idx="3">
                        <c:v>147.70500000000001</c:v>
                      </c:pt>
                      <c:pt idx="4">
                        <c:v>185.70500000000001</c:v>
                      </c:pt>
                      <c:pt idx="5">
                        <c:v>223.70500000000001</c:v>
                      </c:pt>
                      <c:pt idx="6">
                        <c:v>261.70499999999998</c:v>
                      </c:pt>
                      <c:pt idx="7">
                        <c:v>299.70500000000004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'Questão 02'!$T$3:$T$10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BC6-4A49-B802-DA025A41CE07}"/>
                  </c:ext>
                </c:extLst>
              </c15:ser>
            </c15:filteredBarSeries>
          </c:ext>
        </c:extLst>
      </c:barChart>
      <c:catAx>
        <c:axId val="36179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Preço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792767"/>
        <c:crosses val="autoZero"/>
        <c:auto val="1"/>
        <c:lblAlgn val="ctr"/>
        <c:lblOffset val="100"/>
        <c:noMultiLvlLbl val="0"/>
      </c:catAx>
      <c:valAx>
        <c:axId val="36179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79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n>
                  <a:solidFill>
                    <a:schemeClr val="tx1"/>
                  </a:solidFill>
                </a:ln>
              </a:rPr>
              <a:t>Figura</a:t>
            </a:r>
            <a:r>
              <a:rPr lang="pt-BR" baseline="0">
                <a:ln>
                  <a:solidFill>
                    <a:schemeClr val="tx1"/>
                  </a:solidFill>
                </a:ln>
              </a:rPr>
              <a:t> 1: preço médio</a:t>
            </a:r>
            <a:endParaRPr lang="pt-BR">
              <a:ln>
                <a:solidFill>
                  <a:schemeClr val="tx1"/>
                </a:solidFill>
              </a:ln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'Questão 02'!$O$3:$O$10</c:f>
              <c:numCache>
                <c:formatCode>0.00</c:formatCode>
                <c:ptCount val="8"/>
                <c:pt idx="0">
                  <c:v>33.704999999999998</c:v>
                </c:pt>
                <c:pt idx="1">
                  <c:v>71.704999999999998</c:v>
                </c:pt>
                <c:pt idx="2">
                  <c:v>109.70500000000001</c:v>
                </c:pt>
                <c:pt idx="3">
                  <c:v>147.70500000000001</c:v>
                </c:pt>
                <c:pt idx="4">
                  <c:v>185.70500000000001</c:v>
                </c:pt>
                <c:pt idx="5">
                  <c:v>223.70500000000001</c:v>
                </c:pt>
                <c:pt idx="6">
                  <c:v>261.70499999999998</c:v>
                </c:pt>
                <c:pt idx="7">
                  <c:v>299.70500000000004</c:v>
                </c:pt>
              </c:numCache>
            </c:numRef>
          </c:cat>
          <c:val>
            <c:numRef>
              <c:f>'Questão 02'!$Q$3:$Q$10</c:f>
              <c:numCache>
                <c:formatCode>0.00%</c:formatCode>
                <c:ptCount val="8"/>
                <c:pt idx="0">
                  <c:v>0.16521739130434782</c:v>
                </c:pt>
                <c:pt idx="1">
                  <c:v>0.56086956521739129</c:v>
                </c:pt>
                <c:pt idx="2">
                  <c:v>0.1391304347826087</c:v>
                </c:pt>
                <c:pt idx="3">
                  <c:v>1.7391304347826087E-2</c:v>
                </c:pt>
                <c:pt idx="4">
                  <c:v>3.0434782608695653E-2</c:v>
                </c:pt>
                <c:pt idx="5">
                  <c:v>4.3478260869565216E-2</c:v>
                </c:pt>
                <c:pt idx="6">
                  <c:v>2.1739130434782608E-2</c:v>
                </c:pt>
                <c:pt idx="7">
                  <c:v>2.1739130434782608E-2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4-4FE3-ABB7-097F012A89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354771871"/>
        <c:axId val="354763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'Questão 02'!$O$3:$O$10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33.704999999999998</c:v>
                      </c:pt>
                      <c:pt idx="1">
                        <c:v>71.704999999999998</c:v>
                      </c:pt>
                      <c:pt idx="2">
                        <c:v>109.70500000000001</c:v>
                      </c:pt>
                      <c:pt idx="3">
                        <c:v>147.70500000000001</c:v>
                      </c:pt>
                      <c:pt idx="4">
                        <c:v>185.70500000000001</c:v>
                      </c:pt>
                      <c:pt idx="5">
                        <c:v>223.70500000000001</c:v>
                      </c:pt>
                      <c:pt idx="6">
                        <c:v>261.70499999999998</c:v>
                      </c:pt>
                      <c:pt idx="7">
                        <c:v>299.70500000000004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'Questão 02'!$P$3:$P$10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7E4-4FE3-ABB7-097F012A8941}"/>
                  </c:ext>
                </c:extLst>
              </c15:ser>
            </c15:filteredBarSeries>
          </c:ext>
        </c:extLst>
      </c:barChart>
      <c:catAx>
        <c:axId val="35477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Preço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763711"/>
        <c:crosses val="autoZero"/>
        <c:auto val="1"/>
        <c:lblAlgn val="ctr"/>
        <c:lblOffset val="100"/>
        <c:noMultiLvlLbl val="0"/>
      </c:catAx>
      <c:valAx>
        <c:axId val="3547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  <a:tailEnd type="triangle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7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</xdr:row>
      <xdr:rowOff>4762</xdr:rowOff>
    </xdr:from>
    <xdr:to>
      <xdr:col>13</xdr:col>
      <xdr:colOff>485775</xdr:colOff>
      <xdr:row>15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8ACD38-3765-5BF6-8F8B-2299E5392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428625</xdr:colOff>
      <xdr:row>12</xdr:row>
      <xdr:rowOff>109537</xdr:rowOff>
    </xdr:from>
    <xdr:to>
      <xdr:col>21</xdr:col>
      <xdr:colOff>123825</xdr:colOff>
      <xdr:row>26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4BB58B-17A8-39BD-6164-FCE12E504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100012</xdr:rowOff>
    </xdr:from>
    <xdr:to>
      <xdr:col>13</xdr:col>
      <xdr:colOff>352425</xdr:colOff>
      <xdr:row>26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5A6742-ABBE-D3E9-E925-ADAE01CB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H231" totalsRowShown="0">
  <autoFilter ref="A1:H231" xr:uid="{00000000-0009-0000-0100-000002000000}"/>
  <tableColumns count="8">
    <tableColumn id="1" xr3:uid="{00000000-0010-0000-0000-000001000000}" name="Nomeclatura"/>
    <tableColumn id="2" xr3:uid="{00000000-0010-0000-0000-000002000000}" name="Tensão no_x000a_Filamento" dataDxfId="2"/>
    <tableColumn id="22" xr3:uid="{00000000-0010-0000-0000-000016000000}" name="Tipo"/>
    <tableColumn id="3" xr3:uid="{00000000-0010-0000-0000-000003000000}" name="Preço" dataDxfId="1"/>
    <tableColumn id="23" xr3:uid="{00000000-0010-0000-0000-000017000000}" name="Durabilidade" dataDxfId="0">
      <calculatedColumnFormula>Tabela2[[#This Row],[Preço]]/#REF!^2</calculatedColumnFormula>
    </tableColumn>
    <tableColumn id="6" xr3:uid="{00000000-0010-0000-0000-000006000000}" name="Localização/Fábricação"/>
    <tableColumn id="7" xr3:uid="{00000000-0010-0000-0000-000007000000}" name="Estado"/>
    <tableColumn id="16" xr3:uid="{00000000-0010-0000-0000-000010000000}" name="Frequênicia de Vendas no mê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zoomScale="120" zoomScaleNormal="120" workbookViewId="0">
      <pane ySplit="1" topLeftCell="A191" activePane="bottomLeft" state="frozen"/>
      <selection pane="bottomLeft" activeCell="B227" sqref="B227"/>
    </sheetView>
  </sheetViews>
  <sheetFormatPr defaultRowHeight="15" x14ac:dyDescent="0.25"/>
  <cols>
    <col min="1" max="1" width="13.85546875" customWidth="1"/>
    <col min="2" max="2" width="12.28515625" style="1" bestFit="1" customWidth="1"/>
    <col min="3" max="3" width="14.42578125" customWidth="1"/>
    <col min="4" max="4" width="13.42578125" style="3" customWidth="1"/>
    <col min="5" max="5" width="13.42578125" style="2" customWidth="1"/>
    <col min="6" max="6" width="24.140625" bestFit="1" customWidth="1"/>
    <col min="7" max="7" width="10.85546875" customWidth="1"/>
    <col min="8" max="8" width="31.42578125" bestFit="1" customWidth="1"/>
    <col min="10" max="10" width="16.5703125" bestFit="1" customWidth="1"/>
    <col min="13" max="13" width="33.42578125" bestFit="1" customWidth="1"/>
  </cols>
  <sheetData>
    <row r="1" spans="1:11" ht="30" x14ac:dyDescent="0.25">
      <c r="A1" t="s">
        <v>0</v>
      </c>
      <c r="B1" s="5" t="s">
        <v>260</v>
      </c>
      <c r="C1" t="s">
        <v>1</v>
      </c>
      <c r="D1" s="3" t="s">
        <v>2</v>
      </c>
      <c r="E1" s="2" t="s">
        <v>3</v>
      </c>
      <c r="F1" t="s">
        <v>4</v>
      </c>
      <c r="G1" t="s">
        <v>5</v>
      </c>
      <c r="H1" t="s">
        <v>259</v>
      </c>
    </row>
    <row r="2" spans="1:11" x14ac:dyDescent="0.25">
      <c r="A2" t="s">
        <v>6</v>
      </c>
      <c r="B2" s="1">
        <v>4</v>
      </c>
      <c r="C2" t="s">
        <v>9</v>
      </c>
      <c r="D2" s="3">
        <v>81.709999999999994</v>
      </c>
      <c r="E2" s="2">
        <v>300</v>
      </c>
      <c r="F2" t="s">
        <v>68</v>
      </c>
      <c r="G2" t="s">
        <v>12</v>
      </c>
      <c r="H2" t="s">
        <v>8</v>
      </c>
    </row>
    <row r="3" spans="1:11" x14ac:dyDescent="0.25">
      <c r="A3" t="s">
        <v>14</v>
      </c>
      <c r="B3" s="1">
        <v>1.4</v>
      </c>
      <c r="C3" t="s">
        <v>255</v>
      </c>
      <c r="D3" s="3">
        <v>218.23</v>
      </c>
      <c r="E3" s="2">
        <v>317</v>
      </c>
      <c r="F3" t="s">
        <v>68</v>
      </c>
      <c r="G3" t="s">
        <v>12</v>
      </c>
      <c r="H3" t="s">
        <v>11</v>
      </c>
      <c r="K3" s="4"/>
    </row>
    <row r="4" spans="1:11" x14ac:dyDescent="0.25">
      <c r="A4" t="s">
        <v>15</v>
      </c>
      <c r="B4" s="1">
        <v>6.3</v>
      </c>
      <c r="C4" t="s">
        <v>19</v>
      </c>
      <c r="D4" s="3">
        <v>227.43</v>
      </c>
      <c r="E4" s="2">
        <v>318</v>
      </c>
      <c r="F4" t="s">
        <v>68</v>
      </c>
      <c r="G4" t="s">
        <v>12</v>
      </c>
      <c r="H4" t="s">
        <v>8</v>
      </c>
    </row>
    <row r="5" spans="1:11" x14ac:dyDescent="0.25">
      <c r="A5" t="s">
        <v>16</v>
      </c>
      <c r="B5" s="1">
        <v>12.6</v>
      </c>
      <c r="C5" t="s">
        <v>256</v>
      </c>
      <c r="D5" s="3">
        <v>85</v>
      </c>
      <c r="E5" s="2">
        <v>335</v>
      </c>
      <c r="F5" t="s">
        <v>65</v>
      </c>
      <c r="G5" t="s">
        <v>66</v>
      </c>
      <c r="H5" t="s">
        <v>8</v>
      </c>
    </row>
    <row r="6" spans="1:11" x14ac:dyDescent="0.25">
      <c r="A6" t="s">
        <v>18</v>
      </c>
      <c r="B6" s="1">
        <v>5</v>
      </c>
      <c r="C6" t="s">
        <v>254</v>
      </c>
      <c r="D6" s="3">
        <v>118.59</v>
      </c>
      <c r="E6" s="2">
        <v>336</v>
      </c>
      <c r="F6" t="s">
        <v>68</v>
      </c>
      <c r="G6" t="s">
        <v>12</v>
      </c>
      <c r="H6" t="s">
        <v>11</v>
      </c>
    </row>
    <row r="7" spans="1:11" x14ac:dyDescent="0.25">
      <c r="A7" t="s">
        <v>20</v>
      </c>
      <c r="B7" s="1">
        <v>0.15</v>
      </c>
      <c r="C7" t="s">
        <v>257</v>
      </c>
      <c r="D7" s="3">
        <v>204.52</v>
      </c>
      <c r="E7" s="2">
        <v>337</v>
      </c>
      <c r="F7" t="s">
        <v>10</v>
      </c>
      <c r="G7" t="s">
        <v>7</v>
      </c>
      <c r="H7" t="s">
        <v>8</v>
      </c>
    </row>
    <row r="8" spans="1:11" x14ac:dyDescent="0.25">
      <c r="A8" t="s">
        <v>22</v>
      </c>
      <c r="B8" s="1">
        <v>2</v>
      </c>
      <c r="C8" t="s">
        <v>258</v>
      </c>
      <c r="D8" s="3">
        <v>127.17</v>
      </c>
      <c r="E8" s="2">
        <v>384</v>
      </c>
      <c r="F8" t="s">
        <v>10</v>
      </c>
      <c r="G8" t="s">
        <v>7</v>
      </c>
      <c r="H8" t="s">
        <v>11</v>
      </c>
    </row>
    <row r="9" spans="1:11" x14ac:dyDescent="0.25">
      <c r="A9" t="s">
        <v>23</v>
      </c>
      <c r="B9" s="1">
        <v>0.45</v>
      </c>
      <c r="C9" t="s">
        <v>258</v>
      </c>
      <c r="D9" s="3">
        <v>249.99</v>
      </c>
      <c r="E9" s="2">
        <v>385</v>
      </c>
      <c r="F9" t="s">
        <v>38</v>
      </c>
      <c r="G9" t="s">
        <v>17</v>
      </c>
      <c r="H9" t="s">
        <v>13</v>
      </c>
    </row>
    <row r="10" spans="1:11" x14ac:dyDescent="0.25">
      <c r="A10" t="s">
        <v>24</v>
      </c>
      <c r="B10" s="1">
        <v>0.3</v>
      </c>
      <c r="C10" t="s">
        <v>25</v>
      </c>
      <c r="D10" s="3">
        <v>318.41000000000003</v>
      </c>
      <c r="E10" s="2">
        <v>386</v>
      </c>
      <c r="F10" t="s">
        <v>38</v>
      </c>
      <c r="G10" t="s">
        <v>17</v>
      </c>
      <c r="H10" t="s">
        <v>8</v>
      </c>
    </row>
    <row r="11" spans="1:11" x14ac:dyDescent="0.25">
      <c r="A11" t="s">
        <v>26</v>
      </c>
      <c r="B11" s="1">
        <v>0.1</v>
      </c>
      <c r="C11" t="s">
        <v>9</v>
      </c>
      <c r="D11" s="3">
        <v>119.33</v>
      </c>
      <c r="E11" s="2">
        <v>387</v>
      </c>
      <c r="F11" t="s">
        <v>51</v>
      </c>
      <c r="G11" t="s">
        <v>7</v>
      </c>
      <c r="H11" t="s">
        <v>11</v>
      </c>
    </row>
    <row r="12" spans="1:11" x14ac:dyDescent="0.25">
      <c r="A12" t="s">
        <v>27</v>
      </c>
      <c r="B12" s="1">
        <v>0.6</v>
      </c>
      <c r="C12" t="s">
        <v>255</v>
      </c>
      <c r="D12" s="3">
        <v>71.56</v>
      </c>
      <c r="E12" s="2">
        <v>403</v>
      </c>
      <c r="F12" t="s">
        <v>68</v>
      </c>
      <c r="G12" t="s">
        <v>12</v>
      </c>
      <c r="H12" t="s">
        <v>13</v>
      </c>
    </row>
    <row r="13" spans="1:11" x14ac:dyDescent="0.25">
      <c r="A13" t="s">
        <v>28</v>
      </c>
      <c r="B13" s="1">
        <v>4</v>
      </c>
      <c r="C13" t="s">
        <v>19</v>
      </c>
      <c r="D13" s="3">
        <v>109.52</v>
      </c>
      <c r="E13" s="2">
        <v>415</v>
      </c>
      <c r="F13" t="s">
        <v>68</v>
      </c>
      <c r="G13" t="s">
        <v>12</v>
      </c>
      <c r="H13" t="s">
        <v>21</v>
      </c>
      <c r="J13" s="3"/>
    </row>
    <row r="14" spans="1:11" x14ac:dyDescent="0.25">
      <c r="A14" t="s">
        <v>29</v>
      </c>
      <c r="B14" s="1">
        <v>0.18</v>
      </c>
      <c r="C14" t="s">
        <v>256</v>
      </c>
      <c r="D14" s="3">
        <v>96.66</v>
      </c>
      <c r="E14" s="2">
        <v>416</v>
      </c>
      <c r="F14" t="s">
        <v>68</v>
      </c>
      <c r="G14" t="s">
        <v>12</v>
      </c>
      <c r="H14" t="s">
        <v>13</v>
      </c>
    </row>
    <row r="15" spans="1:11" x14ac:dyDescent="0.25">
      <c r="A15" t="s">
        <v>30</v>
      </c>
      <c r="B15" s="1">
        <v>0.2</v>
      </c>
      <c r="C15" t="s">
        <v>19</v>
      </c>
      <c r="D15" s="3">
        <v>22.89</v>
      </c>
      <c r="E15" s="2">
        <v>417</v>
      </c>
      <c r="F15" t="s">
        <v>68</v>
      </c>
      <c r="G15" t="s">
        <v>12</v>
      </c>
      <c r="H15" t="s">
        <v>11</v>
      </c>
    </row>
    <row r="16" spans="1:11" x14ac:dyDescent="0.25">
      <c r="A16" t="s">
        <v>31</v>
      </c>
      <c r="B16" s="1">
        <v>1.4</v>
      </c>
      <c r="C16" t="s">
        <v>257</v>
      </c>
      <c r="D16" s="3">
        <v>22.89</v>
      </c>
      <c r="E16" s="2">
        <v>418</v>
      </c>
      <c r="F16" t="s">
        <v>68</v>
      </c>
      <c r="G16" t="s">
        <v>12</v>
      </c>
      <c r="H16" t="s">
        <v>11</v>
      </c>
    </row>
    <row r="17" spans="1:8" x14ac:dyDescent="0.25">
      <c r="A17" t="s">
        <v>32</v>
      </c>
      <c r="B17" s="1">
        <v>6.3</v>
      </c>
      <c r="C17" t="s">
        <v>258</v>
      </c>
      <c r="D17" s="3">
        <v>70</v>
      </c>
      <c r="E17" s="2">
        <v>419</v>
      </c>
      <c r="F17" t="s">
        <v>63</v>
      </c>
      <c r="G17" t="s">
        <v>17</v>
      </c>
      <c r="H17" t="s">
        <v>8</v>
      </c>
    </row>
    <row r="18" spans="1:8" x14ac:dyDescent="0.25">
      <c r="A18" t="s">
        <v>33</v>
      </c>
      <c r="B18" s="1">
        <v>12.6</v>
      </c>
      <c r="C18" t="s">
        <v>258</v>
      </c>
      <c r="D18" s="3">
        <v>45</v>
      </c>
      <c r="E18" s="2">
        <v>420</v>
      </c>
      <c r="F18" t="s">
        <v>63</v>
      </c>
      <c r="G18" t="s">
        <v>17</v>
      </c>
      <c r="H18" t="s">
        <v>11</v>
      </c>
    </row>
    <row r="19" spans="1:8" x14ac:dyDescent="0.25">
      <c r="A19" t="s">
        <v>34</v>
      </c>
      <c r="B19" s="1">
        <v>5</v>
      </c>
      <c r="C19" t="s">
        <v>25</v>
      </c>
      <c r="D19" s="3">
        <v>56</v>
      </c>
      <c r="E19" s="2">
        <v>421</v>
      </c>
      <c r="F19" t="s">
        <v>38</v>
      </c>
      <c r="G19" t="s">
        <v>17</v>
      </c>
      <c r="H19" t="s">
        <v>13</v>
      </c>
    </row>
    <row r="20" spans="1:8" x14ac:dyDescent="0.25">
      <c r="A20" t="s">
        <v>35</v>
      </c>
      <c r="B20" s="1">
        <v>2</v>
      </c>
      <c r="C20" t="s">
        <v>9</v>
      </c>
      <c r="D20" s="3">
        <v>75</v>
      </c>
      <c r="E20" s="2">
        <v>423</v>
      </c>
      <c r="F20" t="s">
        <v>38</v>
      </c>
      <c r="G20" t="s">
        <v>17</v>
      </c>
      <c r="H20" t="s">
        <v>8</v>
      </c>
    </row>
    <row r="21" spans="1:8" x14ac:dyDescent="0.25">
      <c r="A21" t="s">
        <v>36</v>
      </c>
      <c r="B21" s="1">
        <v>0.45</v>
      </c>
      <c r="C21" t="s">
        <v>255</v>
      </c>
      <c r="D21" s="3">
        <v>75</v>
      </c>
      <c r="E21" s="2">
        <v>455</v>
      </c>
      <c r="F21" t="s">
        <v>63</v>
      </c>
      <c r="G21" t="s">
        <v>17</v>
      </c>
      <c r="H21" t="s">
        <v>8</v>
      </c>
    </row>
    <row r="22" spans="1:8" x14ac:dyDescent="0.25">
      <c r="A22" t="s">
        <v>37</v>
      </c>
      <c r="B22" s="1">
        <v>0.3</v>
      </c>
      <c r="C22" t="s">
        <v>255</v>
      </c>
      <c r="D22" s="3">
        <v>80</v>
      </c>
      <c r="E22" s="2">
        <v>456</v>
      </c>
      <c r="F22" t="s">
        <v>38</v>
      </c>
      <c r="G22" t="s">
        <v>17</v>
      </c>
      <c r="H22" t="s">
        <v>11</v>
      </c>
    </row>
    <row r="23" spans="1:8" x14ac:dyDescent="0.25">
      <c r="A23" t="s">
        <v>39</v>
      </c>
      <c r="B23" s="1">
        <v>0.1</v>
      </c>
      <c r="C23" t="s">
        <v>19</v>
      </c>
      <c r="D23" s="3">
        <v>89</v>
      </c>
      <c r="E23" s="2">
        <v>457</v>
      </c>
      <c r="F23" t="s">
        <v>65</v>
      </c>
      <c r="G23" t="s">
        <v>66</v>
      </c>
      <c r="H23" t="s">
        <v>8</v>
      </c>
    </row>
    <row r="24" spans="1:8" x14ac:dyDescent="0.25">
      <c r="A24" t="s">
        <v>40</v>
      </c>
      <c r="B24" s="1">
        <v>0.6</v>
      </c>
      <c r="C24" t="s">
        <v>19</v>
      </c>
      <c r="D24" s="3">
        <v>90</v>
      </c>
      <c r="E24" s="2">
        <v>507</v>
      </c>
      <c r="F24" t="s">
        <v>38</v>
      </c>
      <c r="G24" t="s">
        <v>17</v>
      </c>
      <c r="H24" t="s">
        <v>13</v>
      </c>
    </row>
    <row r="25" spans="1:8" x14ac:dyDescent="0.25">
      <c r="A25" t="s">
        <v>41</v>
      </c>
      <c r="B25" s="1">
        <v>0.45</v>
      </c>
      <c r="C25" t="s">
        <v>257</v>
      </c>
      <c r="D25" s="3">
        <v>60</v>
      </c>
      <c r="E25" s="2">
        <v>508</v>
      </c>
      <c r="F25" t="s">
        <v>38</v>
      </c>
      <c r="G25" t="s">
        <v>17</v>
      </c>
      <c r="H25" t="s">
        <v>21</v>
      </c>
    </row>
    <row r="26" spans="1:8" x14ac:dyDescent="0.25">
      <c r="A26" t="s">
        <v>42</v>
      </c>
      <c r="B26" s="1">
        <v>4</v>
      </c>
      <c r="C26" t="s">
        <v>255</v>
      </c>
      <c r="D26" s="3">
        <v>60</v>
      </c>
      <c r="E26" s="2">
        <v>509</v>
      </c>
      <c r="F26" t="s">
        <v>43</v>
      </c>
      <c r="G26" t="s">
        <v>7</v>
      </c>
      <c r="H26" t="s">
        <v>11</v>
      </c>
    </row>
    <row r="27" spans="1:8" x14ac:dyDescent="0.25">
      <c r="A27" t="s">
        <v>44</v>
      </c>
      <c r="B27" s="1">
        <v>0.18</v>
      </c>
      <c r="C27" t="s">
        <v>258</v>
      </c>
      <c r="D27" s="3">
        <v>70</v>
      </c>
      <c r="E27" s="2">
        <v>510</v>
      </c>
      <c r="F27" t="s">
        <v>63</v>
      </c>
      <c r="G27" t="s">
        <v>17</v>
      </c>
      <c r="H27" t="s">
        <v>8</v>
      </c>
    </row>
    <row r="28" spans="1:8" x14ac:dyDescent="0.25">
      <c r="A28" t="s">
        <v>45</v>
      </c>
      <c r="B28" s="1">
        <v>0.2</v>
      </c>
      <c r="C28" t="s">
        <v>25</v>
      </c>
      <c r="D28" s="3">
        <v>58</v>
      </c>
      <c r="E28" s="2">
        <v>570</v>
      </c>
      <c r="F28" t="s">
        <v>38</v>
      </c>
      <c r="G28" t="s">
        <v>17</v>
      </c>
      <c r="H28" t="s">
        <v>13</v>
      </c>
    </row>
    <row r="29" spans="1:8" x14ac:dyDescent="0.25">
      <c r="A29" t="s">
        <v>46</v>
      </c>
      <c r="B29" s="1">
        <v>12.6</v>
      </c>
      <c r="C29" t="s">
        <v>255</v>
      </c>
      <c r="D29" s="3">
        <v>70</v>
      </c>
      <c r="E29" s="2">
        <v>732</v>
      </c>
      <c r="F29" t="s">
        <v>38</v>
      </c>
      <c r="G29" t="s">
        <v>17</v>
      </c>
      <c r="H29" t="s">
        <v>13</v>
      </c>
    </row>
    <row r="30" spans="1:8" x14ac:dyDescent="0.25">
      <c r="A30" t="s">
        <v>47</v>
      </c>
      <c r="B30" s="1">
        <v>5</v>
      </c>
      <c r="C30" t="s">
        <v>255</v>
      </c>
      <c r="D30" s="3">
        <v>51</v>
      </c>
      <c r="E30" s="2">
        <v>733</v>
      </c>
      <c r="F30" t="s">
        <v>63</v>
      </c>
      <c r="G30" t="s">
        <v>17</v>
      </c>
      <c r="H30" t="s">
        <v>11</v>
      </c>
    </row>
    <row r="31" spans="1:8" x14ac:dyDescent="0.25">
      <c r="A31" t="s">
        <v>48</v>
      </c>
      <c r="B31" s="1">
        <v>0.15</v>
      </c>
      <c r="C31" t="s">
        <v>19</v>
      </c>
      <c r="D31" s="3">
        <v>77</v>
      </c>
      <c r="E31" s="2">
        <v>734</v>
      </c>
      <c r="F31" t="s">
        <v>63</v>
      </c>
      <c r="G31" t="s">
        <v>17</v>
      </c>
      <c r="H31" t="s">
        <v>11</v>
      </c>
    </row>
    <row r="32" spans="1:8" x14ac:dyDescent="0.25">
      <c r="A32" t="s">
        <v>49</v>
      </c>
      <c r="B32" s="1">
        <v>2</v>
      </c>
      <c r="C32" t="s">
        <v>256</v>
      </c>
      <c r="D32" s="3">
        <v>67</v>
      </c>
      <c r="E32" s="2">
        <v>735</v>
      </c>
      <c r="F32" t="s">
        <v>63</v>
      </c>
      <c r="G32" t="s">
        <v>17</v>
      </c>
      <c r="H32" t="s">
        <v>8</v>
      </c>
    </row>
    <row r="33" spans="1:8" x14ac:dyDescent="0.25">
      <c r="A33" t="s">
        <v>50</v>
      </c>
      <c r="B33" s="1">
        <v>0.45</v>
      </c>
      <c r="C33" t="s">
        <v>19</v>
      </c>
      <c r="D33" s="3">
        <v>58</v>
      </c>
      <c r="E33" s="2">
        <v>736</v>
      </c>
      <c r="F33" t="s">
        <v>51</v>
      </c>
      <c r="G33" t="s">
        <v>7</v>
      </c>
      <c r="H33" t="s">
        <v>11</v>
      </c>
    </row>
    <row r="34" spans="1:8" x14ac:dyDescent="0.25">
      <c r="A34" t="s">
        <v>52</v>
      </c>
      <c r="B34" s="1">
        <v>0.3</v>
      </c>
      <c r="C34" t="s">
        <v>257</v>
      </c>
      <c r="D34" s="3">
        <v>93</v>
      </c>
      <c r="E34" s="2">
        <v>737</v>
      </c>
      <c r="F34" t="s">
        <v>51</v>
      </c>
      <c r="G34" t="s">
        <v>7</v>
      </c>
      <c r="H34" t="s">
        <v>13</v>
      </c>
    </row>
    <row r="35" spans="1:8" x14ac:dyDescent="0.25">
      <c r="A35" t="s">
        <v>53</v>
      </c>
      <c r="B35" s="1">
        <v>0.1</v>
      </c>
      <c r="C35" t="s">
        <v>254</v>
      </c>
      <c r="D35" s="3">
        <v>80</v>
      </c>
      <c r="E35" s="2">
        <v>738</v>
      </c>
      <c r="F35" t="s">
        <v>63</v>
      </c>
      <c r="G35" t="s">
        <v>17</v>
      </c>
      <c r="H35" t="s">
        <v>11</v>
      </c>
    </row>
    <row r="36" spans="1:8" x14ac:dyDescent="0.25">
      <c r="A36" t="s">
        <v>54</v>
      </c>
      <c r="B36" s="1">
        <v>0.05</v>
      </c>
      <c r="C36" t="s">
        <v>258</v>
      </c>
      <c r="D36" s="3">
        <v>81</v>
      </c>
      <c r="E36" s="2">
        <v>739</v>
      </c>
      <c r="F36" t="s">
        <v>38</v>
      </c>
      <c r="G36" t="s">
        <v>17</v>
      </c>
      <c r="H36" t="s">
        <v>8</v>
      </c>
    </row>
    <row r="37" spans="1:8" x14ac:dyDescent="0.25">
      <c r="A37" t="s">
        <v>55</v>
      </c>
      <c r="B37" s="1">
        <v>0.45</v>
      </c>
      <c r="C37" t="s">
        <v>254</v>
      </c>
      <c r="D37" s="3">
        <v>71</v>
      </c>
      <c r="E37" s="2">
        <v>625</v>
      </c>
      <c r="F37" t="s">
        <v>68</v>
      </c>
      <c r="G37" t="s">
        <v>12</v>
      </c>
      <c r="H37" t="s">
        <v>11</v>
      </c>
    </row>
    <row r="38" spans="1:8" x14ac:dyDescent="0.25">
      <c r="A38" t="s">
        <v>56</v>
      </c>
      <c r="B38" s="1">
        <v>4</v>
      </c>
      <c r="C38" t="s">
        <v>9</v>
      </c>
      <c r="D38" s="3">
        <v>80</v>
      </c>
      <c r="E38" s="2">
        <v>626</v>
      </c>
      <c r="F38" t="s">
        <v>68</v>
      </c>
      <c r="G38" t="s">
        <v>12</v>
      </c>
      <c r="H38" t="s">
        <v>8</v>
      </c>
    </row>
    <row r="39" spans="1:8" x14ac:dyDescent="0.25">
      <c r="A39" t="s">
        <v>57</v>
      </c>
      <c r="B39" s="1">
        <v>0.18</v>
      </c>
      <c r="C39" t="s">
        <v>255</v>
      </c>
      <c r="D39" s="3">
        <v>52</v>
      </c>
      <c r="E39" s="2">
        <v>627</v>
      </c>
      <c r="F39" t="s">
        <v>68</v>
      </c>
      <c r="G39" t="s">
        <v>12</v>
      </c>
      <c r="H39" t="s">
        <v>11</v>
      </c>
    </row>
    <row r="40" spans="1:8" x14ac:dyDescent="0.25">
      <c r="A40" t="s">
        <v>58</v>
      </c>
      <c r="B40" s="1">
        <v>0.2</v>
      </c>
      <c r="C40" t="s">
        <v>255</v>
      </c>
      <c r="D40" s="3">
        <v>70</v>
      </c>
      <c r="E40" s="2">
        <v>628</v>
      </c>
      <c r="F40" t="s">
        <v>68</v>
      </c>
      <c r="G40" t="s">
        <v>12</v>
      </c>
      <c r="H40" t="s">
        <v>13</v>
      </c>
    </row>
    <row r="41" spans="1:8" x14ac:dyDescent="0.25">
      <c r="A41" t="s">
        <v>59</v>
      </c>
      <c r="B41" s="1">
        <v>6.3</v>
      </c>
      <c r="C41" t="s">
        <v>256</v>
      </c>
      <c r="D41" s="3">
        <v>81</v>
      </c>
      <c r="E41" s="2">
        <v>619</v>
      </c>
      <c r="F41" t="s">
        <v>68</v>
      </c>
      <c r="G41" t="s">
        <v>12</v>
      </c>
      <c r="H41" t="s">
        <v>11</v>
      </c>
    </row>
    <row r="42" spans="1:8" x14ac:dyDescent="0.25">
      <c r="A42" t="s">
        <v>60</v>
      </c>
      <c r="B42" s="1">
        <v>12.6</v>
      </c>
      <c r="C42" t="s">
        <v>19</v>
      </c>
      <c r="D42" s="3">
        <v>68</v>
      </c>
      <c r="E42" s="2">
        <v>620</v>
      </c>
      <c r="F42" t="s">
        <v>68</v>
      </c>
      <c r="G42" t="s">
        <v>12</v>
      </c>
      <c r="H42" t="s">
        <v>8</v>
      </c>
    </row>
    <row r="43" spans="1:8" x14ac:dyDescent="0.25">
      <c r="A43" t="s">
        <v>61</v>
      </c>
      <c r="B43" s="1">
        <v>5</v>
      </c>
      <c r="C43" t="s">
        <v>257</v>
      </c>
      <c r="D43" s="3">
        <v>78</v>
      </c>
      <c r="E43" s="2">
        <v>747</v>
      </c>
      <c r="F43" t="s">
        <v>68</v>
      </c>
      <c r="G43" t="s">
        <v>12</v>
      </c>
      <c r="H43" t="s">
        <v>13</v>
      </c>
    </row>
    <row r="44" spans="1:8" x14ac:dyDescent="0.25">
      <c r="A44" t="s">
        <v>62</v>
      </c>
      <c r="B44" s="1">
        <v>0.15</v>
      </c>
      <c r="C44" t="s">
        <v>258</v>
      </c>
      <c r="D44" s="3">
        <v>24.52</v>
      </c>
      <c r="E44" s="2">
        <v>748</v>
      </c>
      <c r="F44" t="s">
        <v>63</v>
      </c>
      <c r="G44" t="s">
        <v>17</v>
      </c>
      <c r="H44" t="s">
        <v>8</v>
      </c>
    </row>
    <row r="45" spans="1:8" x14ac:dyDescent="0.25">
      <c r="A45" t="s">
        <v>64</v>
      </c>
      <c r="B45" s="1">
        <v>2</v>
      </c>
      <c r="C45" t="s">
        <v>258</v>
      </c>
      <c r="D45" s="3">
        <v>22.07</v>
      </c>
      <c r="E45" s="2">
        <v>749</v>
      </c>
      <c r="F45" t="s">
        <v>65</v>
      </c>
      <c r="G45" t="s">
        <v>66</v>
      </c>
      <c r="H45" t="s">
        <v>8</v>
      </c>
    </row>
    <row r="46" spans="1:8" x14ac:dyDescent="0.25">
      <c r="A46" t="s">
        <v>67</v>
      </c>
      <c r="B46" s="1">
        <v>0.45</v>
      </c>
      <c r="C46" t="s">
        <v>25</v>
      </c>
      <c r="D46" s="3">
        <v>96.66</v>
      </c>
      <c r="E46" s="2">
        <v>750</v>
      </c>
      <c r="F46" t="s">
        <v>68</v>
      </c>
      <c r="G46" t="s">
        <v>12</v>
      </c>
      <c r="H46" t="s">
        <v>11</v>
      </c>
    </row>
    <row r="47" spans="1:8" x14ac:dyDescent="0.25">
      <c r="A47" t="s">
        <v>69</v>
      </c>
      <c r="B47" s="1">
        <v>0.1</v>
      </c>
      <c r="C47" t="s">
        <v>9</v>
      </c>
      <c r="D47" s="3">
        <v>14.71</v>
      </c>
      <c r="E47" s="2">
        <v>752</v>
      </c>
      <c r="F47" t="s">
        <v>10</v>
      </c>
      <c r="G47" t="s">
        <v>7</v>
      </c>
      <c r="H47" t="s">
        <v>11</v>
      </c>
    </row>
    <row r="48" spans="1:8" x14ac:dyDescent="0.25">
      <c r="A48" t="s">
        <v>70</v>
      </c>
      <c r="B48" s="1">
        <v>0.6</v>
      </c>
      <c r="C48" t="s">
        <v>255</v>
      </c>
      <c r="D48" s="3">
        <v>16.329999999999998</v>
      </c>
      <c r="E48" s="2">
        <v>754</v>
      </c>
      <c r="F48" t="s">
        <v>43</v>
      </c>
      <c r="G48" t="s">
        <v>7</v>
      </c>
      <c r="H48" t="s">
        <v>8</v>
      </c>
    </row>
    <row r="49" spans="1:8" x14ac:dyDescent="0.25">
      <c r="A49" t="s">
        <v>71</v>
      </c>
      <c r="B49" s="1">
        <v>0.45</v>
      </c>
      <c r="C49" t="s">
        <v>19</v>
      </c>
      <c r="D49" s="3">
        <v>42.57</v>
      </c>
      <c r="E49" s="2">
        <v>640</v>
      </c>
      <c r="F49" t="s">
        <v>43</v>
      </c>
      <c r="G49" t="s">
        <v>7</v>
      </c>
      <c r="H49" t="s">
        <v>11</v>
      </c>
    </row>
    <row r="50" spans="1:8" x14ac:dyDescent="0.25">
      <c r="A50" t="s">
        <v>72</v>
      </c>
      <c r="B50" s="1">
        <v>4</v>
      </c>
      <c r="C50" t="s">
        <v>256</v>
      </c>
      <c r="D50" s="3">
        <v>81.72</v>
      </c>
      <c r="E50" s="2">
        <v>641</v>
      </c>
      <c r="F50" t="s">
        <v>65</v>
      </c>
      <c r="G50" t="s">
        <v>66</v>
      </c>
      <c r="H50" t="s">
        <v>21</v>
      </c>
    </row>
    <row r="51" spans="1:8" x14ac:dyDescent="0.25">
      <c r="A51" t="s">
        <v>73</v>
      </c>
      <c r="B51" s="1">
        <v>0.18</v>
      </c>
      <c r="C51" t="s">
        <v>19</v>
      </c>
      <c r="D51" s="3">
        <v>163.76</v>
      </c>
      <c r="E51" s="2">
        <v>642</v>
      </c>
      <c r="F51" t="s">
        <v>38</v>
      </c>
      <c r="G51" t="s">
        <v>17</v>
      </c>
      <c r="H51" t="s">
        <v>11</v>
      </c>
    </row>
    <row r="52" spans="1:8" x14ac:dyDescent="0.25">
      <c r="A52" t="s">
        <v>74</v>
      </c>
      <c r="B52" s="1">
        <v>0.2</v>
      </c>
      <c r="C52" t="s">
        <v>257</v>
      </c>
      <c r="D52" s="3">
        <v>200.13</v>
      </c>
      <c r="E52" s="2">
        <v>643</v>
      </c>
      <c r="F52" t="s">
        <v>10</v>
      </c>
      <c r="G52" t="s">
        <v>7</v>
      </c>
      <c r="H52" t="s">
        <v>13</v>
      </c>
    </row>
    <row r="53" spans="1:8" x14ac:dyDescent="0.25">
      <c r="A53" t="s">
        <v>75</v>
      </c>
      <c r="B53" s="1">
        <v>1.4</v>
      </c>
      <c r="C53" t="s">
        <v>258</v>
      </c>
      <c r="D53" s="3">
        <v>218.24</v>
      </c>
      <c r="E53" s="2">
        <v>644</v>
      </c>
      <c r="F53" t="s">
        <v>10</v>
      </c>
      <c r="G53" t="s">
        <v>7</v>
      </c>
      <c r="H53" t="s">
        <v>13</v>
      </c>
    </row>
    <row r="54" spans="1:8" x14ac:dyDescent="0.25">
      <c r="A54" t="s">
        <v>76</v>
      </c>
      <c r="B54" s="1">
        <v>6.3</v>
      </c>
      <c r="C54" t="s">
        <v>258</v>
      </c>
      <c r="D54" s="3">
        <v>227.44</v>
      </c>
      <c r="E54" s="2">
        <v>645</v>
      </c>
      <c r="F54" t="s">
        <v>63</v>
      </c>
      <c r="G54" t="s">
        <v>17</v>
      </c>
      <c r="H54" t="s">
        <v>11</v>
      </c>
    </row>
    <row r="55" spans="1:8" x14ac:dyDescent="0.25">
      <c r="A55" t="s">
        <v>77</v>
      </c>
      <c r="B55" s="1">
        <v>12.6</v>
      </c>
      <c r="C55" t="s">
        <v>256</v>
      </c>
      <c r="D55" s="3">
        <v>85.01</v>
      </c>
      <c r="E55" s="2">
        <v>646</v>
      </c>
      <c r="F55" t="s">
        <v>63</v>
      </c>
      <c r="G55" t="s">
        <v>17</v>
      </c>
      <c r="H55" t="s">
        <v>8</v>
      </c>
    </row>
    <row r="56" spans="1:8" x14ac:dyDescent="0.25">
      <c r="A56" t="s">
        <v>78</v>
      </c>
      <c r="B56" s="1">
        <v>5</v>
      </c>
      <c r="C56" t="s">
        <v>254</v>
      </c>
      <c r="D56" s="3">
        <v>118.6</v>
      </c>
      <c r="E56" s="2">
        <v>647</v>
      </c>
      <c r="F56" t="s">
        <v>51</v>
      </c>
      <c r="G56" t="s">
        <v>7</v>
      </c>
      <c r="H56" t="s">
        <v>13</v>
      </c>
    </row>
    <row r="57" spans="1:8" x14ac:dyDescent="0.25">
      <c r="A57" t="s">
        <v>79</v>
      </c>
      <c r="B57" s="1">
        <v>0.15</v>
      </c>
      <c r="C57" t="s">
        <v>9</v>
      </c>
      <c r="D57" s="3">
        <v>204.53</v>
      </c>
      <c r="E57" s="2">
        <v>648</v>
      </c>
      <c r="F57" t="s">
        <v>51</v>
      </c>
      <c r="G57" t="s">
        <v>7</v>
      </c>
      <c r="H57" t="s">
        <v>8</v>
      </c>
    </row>
    <row r="58" spans="1:8" x14ac:dyDescent="0.25">
      <c r="A58" t="s">
        <v>80</v>
      </c>
      <c r="B58" s="1">
        <v>2</v>
      </c>
      <c r="C58" t="s">
        <v>254</v>
      </c>
      <c r="D58" s="3">
        <v>127.18</v>
      </c>
      <c r="E58" s="2">
        <v>589</v>
      </c>
      <c r="F58" t="s">
        <v>63</v>
      </c>
      <c r="G58" t="s">
        <v>17</v>
      </c>
      <c r="H58" t="s">
        <v>21</v>
      </c>
    </row>
    <row r="59" spans="1:8" x14ac:dyDescent="0.25">
      <c r="A59" t="s">
        <v>81</v>
      </c>
      <c r="B59" s="1">
        <v>0.45</v>
      </c>
      <c r="C59" t="s">
        <v>9</v>
      </c>
      <c r="D59" s="3">
        <v>249.1</v>
      </c>
      <c r="E59" s="2">
        <v>590</v>
      </c>
      <c r="F59" t="s">
        <v>51</v>
      </c>
      <c r="G59" t="s">
        <v>7</v>
      </c>
      <c r="H59" t="s">
        <v>13</v>
      </c>
    </row>
    <row r="60" spans="1:8" x14ac:dyDescent="0.25">
      <c r="A60" t="s">
        <v>82</v>
      </c>
      <c r="B60" s="1">
        <v>0.3</v>
      </c>
      <c r="C60" t="s">
        <v>9</v>
      </c>
      <c r="D60" s="3">
        <v>318.42</v>
      </c>
      <c r="E60" s="2">
        <v>591</v>
      </c>
      <c r="F60" t="s">
        <v>63</v>
      </c>
      <c r="G60" t="s">
        <v>17</v>
      </c>
      <c r="H60" t="s">
        <v>11</v>
      </c>
    </row>
    <row r="61" spans="1:8" x14ac:dyDescent="0.25">
      <c r="A61" t="s">
        <v>83</v>
      </c>
      <c r="B61" s="1">
        <v>0.1</v>
      </c>
      <c r="C61" t="s">
        <v>255</v>
      </c>
      <c r="D61" s="3">
        <v>119.34</v>
      </c>
      <c r="E61" s="2">
        <v>592</v>
      </c>
      <c r="F61" t="s">
        <v>63</v>
      </c>
      <c r="G61" t="s">
        <v>17</v>
      </c>
      <c r="H61" t="s">
        <v>11</v>
      </c>
    </row>
    <row r="62" spans="1:8" x14ac:dyDescent="0.25">
      <c r="A62" t="s">
        <v>84</v>
      </c>
      <c r="B62" s="1">
        <v>0.05</v>
      </c>
      <c r="C62" t="s">
        <v>255</v>
      </c>
      <c r="D62" s="3">
        <v>90.73</v>
      </c>
      <c r="E62" s="2">
        <v>593</v>
      </c>
      <c r="F62" t="s">
        <v>63</v>
      </c>
      <c r="G62" t="s">
        <v>17</v>
      </c>
      <c r="H62" t="s">
        <v>8</v>
      </c>
    </row>
    <row r="63" spans="1:8" x14ac:dyDescent="0.25">
      <c r="A63" t="s">
        <v>85</v>
      </c>
      <c r="B63" s="1">
        <v>0.6</v>
      </c>
      <c r="C63" t="s">
        <v>19</v>
      </c>
      <c r="D63" s="3">
        <v>71.569999999999993</v>
      </c>
      <c r="E63" s="2">
        <v>594</v>
      </c>
      <c r="F63" t="s">
        <v>63</v>
      </c>
      <c r="G63" t="s">
        <v>17</v>
      </c>
      <c r="H63" t="s">
        <v>11</v>
      </c>
    </row>
    <row r="64" spans="1:8" x14ac:dyDescent="0.25">
      <c r="A64" t="s">
        <v>86</v>
      </c>
      <c r="B64" s="1">
        <v>0.45</v>
      </c>
      <c r="C64" t="s">
        <v>256</v>
      </c>
      <c r="D64" s="3">
        <v>64.42</v>
      </c>
      <c r="E64" s="2">
        <v>374</v>
      </c>
      <c r="F64" t="s">
        <v>38</v>
      </c>
      <c r="G64" t="s">
        <v>17</v>
      </c>
      <c r="H64" t="s">
        <v>13</v>
      </c>
    </row>
    <row r="65" spans="1:8" x14ac:dyDescent="0.25">
      <c r="A65" t="s">
        <v>87</v>
      </c>
      <c r="B65" s="1">
        <v>4</v>
      </c>
      <c r="C65" t="s">
        <v>254</v>
      </c>
      <c r="D65" s="3">
        <v>109.53</v>
      </c>
      <c r="E65" s="2">
        <v>990</v>
      </c>
      <c r="F65" t="s">
        <v>38</v>
      </c>
      <c r="G65" t="s">
        <v>17</v>
      </c>
      <c r="H65" t="s">
        <v>11</v>
      </c>
    </row>
    <row r="66" spans="1:8" x14ac:dyDescent="0.25">
      <c r="A66" t="s">
        <v>88</v>
      </c>
      <c r="B66" s="1">
        <v>1.4</v>
      </c>
      <c r="C66" t="s">
        <v>258</v>
      </c>
      <c r="D66" s="3">
        <v>22.89</v>
      </c>
      <c r="E66" s="2">
        <v>1111</v>
      </c>
      <c r="F66" t="s">
        <v>65</v>
      </c>
      <c r="G66" t="s">
        <v>66</v>
      </c>
      <c r="H66" t="s">
        <v>11</v>
      </c>
    </row>
    <row r="67" spans="1:8" x14ac:dyDescent="0.25">
      <c r="A67" t="s">
        <v>89</v>
      </c>
      <c r="B67" s="1">
        <v>6.3</v>
      </c>
      <c r="C67" t="s">
        <v>25</v>
      </c>
      <c r="D67" s="3">
        <v>72.670454545454504</v>
      </c>
      <c r="E67" s="2">
        <v>1150</v>
      </c>
      <c r="F67" t="s">
        <v>63</v>
      </c>
      <c r="G67" t="s">
        <v>17</v>
      </c>
      <c r="H67" t="s">
        <v>8</v>
      </c>
    </row>
    <row r="68" spans="1:8" x14ac:dyDescent="0.25">
      <c r="A68" t="s">
        <v>90</v>
      </c>
      <c r="B68" s="1">
        <v>12.6</v>
      </c>
      <c r="C68" t="s">
        <v>9</v>
      </c>
      <c r="D68" s="3">
        <v>72.747326203208601</v>
      </c>
      <c r="E68" s="2">
        <v>797</v>
      </c>
      <c r="F68" t="s">
        <v>38</v>
      </c>
      <c r="G68" t="s">
        <v>17</v>
      </c>
      <c r="H68" t="s">
        <v>11</v>
      </c>
    </row>
    <row r="69" spans="1:8" x14ac:dyDescent="0.25">
      <c r="A69" t="s">
        <v>91</v>
      </c>
      <c r="B69" s="1">
        <v>5</v>
      </c>
      <c r="C69" t="s">
        <v>9</v>
      </c>
      <c r="D69" s="3">
        <v>72.824197860962599</v>
      </c>
      <c r="E69" s="2">
        <v>798</v>
      </c>
      <c r="F69" t="s">
        <v>65</v>
      </c>
      <c r="G69" t="s">
        <v>66</v>
      </c>
      <c r="H69" t="s">
        <v>13</v>
      </c>
    </row>
    <row r="70" spans="1:8" x14ac:dyDescent="0.25">
      <c r="A70" t="s">
        <v>92</v>
      </c>
      <c r="B70" s="1">
        <v>0.15</v>
      </c>
      <c r="C70" t="s">
        <v>255</v>
      </c>
      <c r="D70" s="3">
        <v>72.901069518716596</v>
      </c>
      <c r="E70" s="2">
        <v>799</v>
      </c>
      <c r="F70" t="s">
        <v>38</v>
      </c>
      <c r="G70" t="s">
        <v>17</v>
      </c>
      <c r="H70" t="s">
        <v>8</v>
      </c>
    </row>
    <row r="71" spans="1:8" x14ac:dyDescent="0.25">
      <c r="A71" t="s">
        <v>93</v>
      </c>
      <c r="B71" s="1">
        <v>2</v>
      </c>
      <c r="C71" t="s">
        <v>254</v>
      </c>
      <c r="D71" s="3">
        <v>72.977941176470594</v>
      </c>
      <c r="E71" s="2">
        <v>800</v>
      </c>
      <c r="F71" t="s">
        <v>63</v>
      </c>
      <c r="G71" t="s">
        <v>17</v>
      </c>
      <c r="H71" t="s">
        <v>11</v>
      </c>
    </row>
    <row r="72" spans="1:8" x14ac:dyDescent="0.25">
      <c r="A72" t="s">
        <v>94</v>
      </c>
      <c r="B72" s="1">
        <v>0.3</v>
      </c>
      <c r="C72" t="s">
        <v>256</v>
      </c>
      <c r="D72" s="3">
        <v>73.131684491978604</v>
      </c>
      <c r="E72" s="2">
        <v>802</v>
      </c>
      <c r="F72" t="s">
        <v>43</v>
      </c>
      <c r="G72" t="s">
        <v>7</v>
      </c>
      <c r="H72" t="s">
        <v>13</v>
      </c>
    </row>
    <row r="73" spans="1:8" x14ac:dyDescent="0.25">
      <c r="A73" t="s">
        <v>95</v>
      </c>
      <c r="B73" s="1">
        <v>0.1</v>
      </c>
      <c r="C73" t="s">
        <v>19</v>
      </c>
      <c r="D73" s="3">
        <v>73.208556149732601</v>
      </c>
      <c r="E73" s="2">
        <v>691</v>
      </c>
      <c r="F73" t="s">
        <v>63</v>
      </c>
      <c r="G73" t="s">
        <v>17</v>
      </c>
      <c r="H73" t="s">
        <v>8</v>
      </c>
    </row>
    <row r="74" spans="1:8" x14ac:dyDescent="0.25">
      <c r="A74" t="s">
        <v>96</v>
      </c>
      <c r="B74" s="1">
        <v>0.05</v>
      </c>
      <c r="C74" t="s">
        <v>257</v>
      </c>
      <c r="D74" s="3">
        <v>73.285427807486599</v>
      </c>
      <c r="E74" s="2">
        <v>692</v>
      </c>
      <c r="F74" t="s">
        <v>43</v>
      </c>
      <c r="G74" t="s">
        <v>7</v>
      </c>
      <c r="H74" t="s">
        <v>13</v>
      </c>
    </row>
    <row r="75" spans="1:8" x14ac:dyDescent="0.25">
      <c r="A75" t="s">
        <v>97</v>
      </c>
      <c r="B75" s="1">
        <v>4</v>
      </c>
      <c r="C75" t="s">
        <v>25</v>
      </c>
      <c r="D75" s="3">
        <v>73.516042780748705</v>
      </c>
      <c r="E75" s="2">
        <v>695</v>
      </c>
      <c r="F75" t="s">
        <v>38</v>
      </c>
      <c r="G75" t="s">
        <v>17</v>
      </c>
      <c r="H75" t="s">
        <v>11</v>
      </c>
    </row>
    <row r="76" spans="1:8" x14ac:dyDescent="0.25">
      <c r="A76" t="s">
        <v>98</v>
      </c>
      <c r="B76" s="1">
        <v>1.4</v>
      </c>
      <c r="C76" t="s">
        <v>255</v>
      </c>
      <c r="D76" s="3">
        <v>73.746657754010698</v>
      </c>
      <c r="E76" s="2">
        <v>700</v>
      </c>
      <c r="F76" t="s">
        <v>43</v>
      </c>
      <c r="G76" t="s">
        <v>7</v>
      </c>
      <c r="H76" t="s">
        <v>13</v>
      </c>
    </row>
    <row r="77" spans="1:8" x14ac:dyDescent="0.25">
      <c r="A77" t="s">
        <v>99</v>
      </c>
      <c r="B77" s="1">
        <v>6.3</v>
      </c>
      <c r="C77" t="s">
        <v>255</v>
      </c>
      <c r="D77" s="3">
        <v>73.823529411764696</v>
      </c>
      <c r="E77" s="2">
        <v>701</v>
      </c>
      <c r="F77" t="s">
        <v>51</v>
      </c>
      <c r="G77" t="s">
        <v>7</v>
      </c>
      <c r="H77" t="s">
        <v>11</v>
      </c>
    </row>
    <row r="78" spans="1:8" x14ac:dyDescent="0.25">
      <c r="A78" t="s">
        <v>100</v>
      </c>
      <c r="B78" s="1">
        <v>12.6</v>
      </c>
      <c r="C78" t="s">
        <v>19</v>
      </c>
      <c r="D78" s="3">
        <v>73.900401069518693</v>
      </c>
      <c r="E78" s="2">
        <v>702</v>
      </c>
      <c r="F78" t="s">
        <v>51</v>
      </c>
      <c r="G78" t="s">
        <v>7</v>
      </c>
      <c r="H78" t="s">
        <v>8</v>
      </c>
    </row>
    <row r="79" spans="1:8" x14ac:dyDescent="0.25">
      <c r="A79" t="s">
        <v>101</v>
      </c>
      <c r="B79" s="1">
        <v>5</v>
      </c>
      <c r="C79" t="s">
        <v>256</v>
      </c>
      <c r="D79" s="3">
        <v>73.977272727272705</v>
      </c>
      <c r="E79" s="2">
        <v>703</v>
      </c>
      <c r="F79" t="s">
        <v>63</v>
      </c>
      <c r="G79" t="s">
        <v>17</v>
      </c>
      <c r="H79" t="s">
        <v>8</v>
      </c>
    </row>
    <row r="80" spans="1:8" x14ac:dyDescent="0.25">
      <c r="A80" t="s">
        <v>102</v>
      </c>
      <c r="B80" s="1">
        <v>0.15</v>
      </c>
      <c r="C80" t="s">
        <v>19</v>
      </c>
      <c r="D80" s="3">
        <v>74.054144385026703</v>
      </c>
      <c r="E80" s="2">
        <v>704</v>
      </c>
      <c r="F80" t="s">
        <v>38</v>
      </c>
      <c r="G80" t="s">
        <v>17</v>
      </c>
      <c r="H80" t="s">
        <v>11</v>
      </c>
    </row>
    <row r="81" spans="1:8" x14ac:dyDescent="0.25">
      <c r="A81" t="s">
        <v>103</v>
      </c>
      <c r="B81" s="1">
        <v>0.45</v>
      </c>
      <c r="C81" t="s">
        <v>258</v>
      </c>
      <c r="D81" s="3">
        <v>74.207887700534798</v>
      </c>
      <c r="E81" s="2">
        <v>399</v>
      </c>
      <c r="F81" t="s">
        <v>63</v>
      </c>
      <c r="G81" t="s">
        <v>17</v>
      </c>
      <c r="H81" t="s">
        <v>11</v>
      </c>
    </row>
    <row r="82" spans="1:8" x14ac:dyDescent="0.25">
      <c r="A82" t="s">
        <v>104</v>
      </c>
      <c r="B82" s="1">
        <v>0.3</v>
      </c>
      <c r="C82" t="s">
        <v>258</v>
      </c>
      <c r="D82" s="3">
        <v>74.284759358288795</v>
      </c>
      <c r="E82" s="2">
        <v>400</v>
      </c>
      <c r="F82" t="s">
        <v>63</v>
      </c>
      <c r="G82" t="s">
        <v>17</v>
      </c>
      <c r="H82" t="s">
        <v>13</v>
      </c>
    </row>
    <row r="83" spans="1:8" x14ac:dyDescent="0.25">
      <c r="A83" t="s">
        <v>105</v>
      </c>
      <c r="B83" s="1">
        <v>0.1</v>
      </c>
      <c r="C83" t="s">
        <v>25</v>
      </c>
      <c r="D83" s="3">
        <v>74.361631016042793</v>
      </c>
      <c r="E83" s="2">
        <v>803</v>
      </c>
      <c r="F83" t="s">
        <v>63</v>
      </c>
      <c r="G83" t="s">
        <v>17</v>
      </c>
      <c r="H83" t="s">
        <v>21</v>
      </c>
    </row>
    <row r="84" spans="1:8" x14ac:dyDescent="0.25">
      <c r="A84" t="s">
        <v>106</v>
      </c>
      <c r="B84" s="1">
        <v>0.05</v>
      </c>
      <c r="C84" t="s">
        <v>254</v>
      </c>
      <c r="D84" s="3">
        <v>74.438502673796805</v>
      </c>
      <c r="E84" s="2">
        <v>804</v>
      </c>
      <c r="F84" t="s">
        <v>63</v>
      </c>
      <c r="G84" t="s">
        <v>17</v>
      </c>
      <c r="H84" t="s">
        <v>11</v>
      </c>
    </row>
    <row r="85" spans="1:8" x14ac:dyDescent="0.25">
      <c r="A85" t="s">
        <v>107</v>
      </c>
      <c r="B85" s="1">
        <v>0.6</v>
      </c>
      <c r="C85" t="s">
        <v>9</v>
      </c>
      <c r="D85" s="3">
        <v>74.515374331550802</v>
      </c>
      <c r="E85" s="2">
        <v>805</v>
      </c>
      <c r="F85" t="s">
        <v>63</v>
      </c>
      <c r="G85" t="s">
        <v>17</v>
      </c>
      <c r="H85" t="s">
        <v>8</v>
      </c>
    </row>
    <row r="86" spans="1:8" x14ac:dyDescent="0.25">
      <c r="A86" t="s">
        <v>108</v>
      </c>
      <c r="B86" s="1">
        <v>0.45</v>
      </c>
      <c r="C86" t="s">
        <v>255</v>
      </c>
      <c r="D86" s="3">
        <v>74.5922459893048</v>
      </c>
      <c r="E86" s="2">
        <v>806</v>
      </c>
      <c r="F86" t="s">
        <v>63</v>
      </c>
      <c r="G86" t="s">
        <v>17</v>
      </c>
      <c r="H86" t="s">
        <v>13</v>
      </c>
    </row>
    <row r="87" spans="1:8" x14ac:dyDescent="0.25">
      <c r="A87" t="s">
        <v>109</v>
      </c>
      <c r="B87" s="1">
        <v>4</v>
      </c>
      <c r="C87" t="s">
        <v>255</v>
      </c>
      <c r="D87" s="3">
        <v>74.669117647058798</v>
      </c>
      <c r="E87" s="2">
        <v>807</v>
      </c>
      <c r="F87" t="s">
        <v>63</v>
      </c>
      <c r="G87" t="s">
        <v>17</v>
      </c>
      <c r="H87" t="s">
        <v>8</v>
      </c>
    </row>
    <row r="88" spans="1:8" x14ac:dyDescent="0.25">
      <c r="A88" t="s">
        <v>110</v>
      </c>
      <c r="B88" s="1">
        <v>0.18</v>
      </c>
      <c r="C88" t="s">
        <v>19</v>
      </c>
      <c r="D88" s="3">
        <v>74.745989304812795</v>
      </c>
      <c r="E88" s="2">
        <v>808</v>
      </c>
      <c r="F88" t="s">
        <v>43</v>
      </c>
      <c r="G88" t="s">
        <v>7</v>
      </c>
      <c r="H88" t="s">
        <v>8</v>
      </c>
    </row>
    <row r="89" spans="1:8" x14ac:dyDescent="0.25">
      <c r="A89" t="s">
        <v>111</v>
      </c>
      <c r="B89" s="1">
        <v>0.2</v>
      </c>
      <c r="C89" t="s">
        <v>256</v>
      </c>
      <c r="D89" s="3">
        <v>74.822860962566807</v>
      </c>
      <c r="E89" s="2">
        <v>710</v>
      </c>
      <c r="F89" t="s">
        <v>63</v>
      </c>
      <c r="G89" t="s">
        <v>17</v>
      </c>
      <c r="H89" t="s">
        <v>11</v>
      </c>
    </row>
    <row r="90" spans="1:8" x14ac:dyDescent="0.25">
      <c r="A90" t="s">
        <v>112</v>
      </c>
      <c r="B90" s="1">
        <v>1.4</v>
      </c>
      <c r="C90" t="s">
        <v>19</v>
      </c>
      <c r="D90" s="3">
        <v>74.899732620320904</v>
      </c>
      <c r="E90" s="2">
        <v>711</v>
      </c>
      <c r="F90" t="s">
        <v>65</v>
      </c>
      <c r="G90" t="s">
        <v>66</v>
      </c>
      <c r="H90" t="s">
        <v>13</v>
      </c>
    </row>
    <row r="91" spans="1:8" x14ac:dyDescent="0.25">
      <c r="A91" t="s">
        <v>113</v>
      </c>
      <c r="B91" s="1">
        <v>6.3</v>
      </c>
      <c r="C91" t="s">
        <v>257</v>
      </c>
      <c r="D91" s="3">
        <v>74.976604278074902</v>
      </c>
      <c r="E91" s="2">
        <v>712</v>
      </c>
      <c r="F91" t="s">
        <v>68</v>
      </c>
      <c r="G91" t="s">
        <v>12</v>
      </c>
      <c r="H91" t="s">
        <v>11</v>
      </c>
    </row>
    <row r="92" spans="1:8" x14ac:dyDescent="0.25">
      <c r="A92" t="s">
        <v>114</v>
      </c>
      <c r="B92" s="1">
        <v>12.6</v>
      </c>
      <c r="C92" t="s">
        <v>255</v>
      </c>
      <c r="D92" s="3">
        <v>75.053475935828899</v>
      </c>
      <c r="E92" s="2">
        <v>713</v>
      </c>
      <c r="F92" t="s">
        <v>68</v>
      </c>
      <c r="G92" t="s">
        <v>12</v>
      </c>
      <c r="H92" t="s">
        <v>8</v>
      </c>
    </row>
    <row r="93" spans="1:8" x14ac:dyDescent="0.25">
      <c r="A93" t="s">
        <v>115</v>
      </c>
      <c r="B93" s="1">
        <v>5</v>
      </c>
      <c r="C93" t="s">
        <v>258</v>
      </c>
      <c r="D93" s="3">
        <v>75.130347593582897</v>
      </c>
      <c r="E93" s="2">
        <v>714</v>
      </c>
      <c r="F93" t="s">
        <v>10</v>
      </c>
      <c r="G93" t="s">
        <v>7</v>
      </c>
      <c r="H93" t="s">
        <v>8</v>
      </c>
    </row>
    <row r="94" spans="1:8" x14ac:dyDescent="0.25">
      <c r="A94" t="s">
        <v>116</v>
      </c>
      <c r="B94" s="1">
        <v>2</v>
      </c>
      <c r="C94" t="s">
        <v>254</v>
      </c>
      <c r="D94" s="3">
        <v>22.08</v>
      </c>
      <c r="E94" s="2">
        <v>849</v>
      </c>
      <c r="F94" t="s">
        <v>68</v>
      </c>
      <c r="G94" t="s">
        <v>12</v>
      </c>
      <c r="H94" t="s">
        <v>21</v>
      </c>
    </row>
    <row r="95" spans="1:8" x14ac:dyDescent="0.25">
      <c r="A95" t="s">
        <v>117</v>
      </c>
      <c r="B95" s="1">
        <v>0.45</v>
      </c>
      <c r="C95" t="s">
        <v>9</v>
      </c>
      <c r="D95" s="3">
        <v>96.67</v>
      </c>
      <c r="E95" s="2">
        <v>850</v>
      </c>
      <c r="F95" t="s">
        <v>68</v>
      </c>
      <c r="G95" t="s">
        <v>12</v>
      </c>
      <c r="H95" t="s">
        <v>11</v>
      </c>
    </row>
    <row r="96" spans="1:8" x14ac:dyDescent="0.25">
      <c r="A96" t="s">
        <v>118</v>
      </c>
      <c r="B96" s="1">
        <v>0.3</v>
      </c>
      <c r="C96" t="s">
        <v>255</v>
      </c>
      <c r="D96" s="3">
        <v>17.18</v>
      </c>
      <c r="E96" s="2">
        <v>851</v>
      </c>
      <c r="F96" t="s">
        <v>65</v>
      </c>
      <c r="G96" t="s">
        <v>66</v>
      </c>
      <c r="H96" t="s">
        <v>13</v>
      </c>
    </row>
    <row r="97" spans="1:8" x14ac:dyDescent="0.25">
      <c r="A97" t="s">
        <v>119</v>
      </c>
      <c r="B97" s="1">
        <v>0.1</v>
      </c>
      <c r="C97" t="s">
        <v>255</v>
      </c>
      <c r="D97" s="3">
        <v>14.72</v>
      </c>
      <c r="E97" s="2">
        <v>852</v>
      </c>
      <c r="F97" t="s">
        <v>68</v>
      </c>
      <c r="G97" t="s">
        <v>12</v>
      </c>
      <c r="H97" t="s">
        <v>21</v>
      </c>
    </row>
    <row r="98" spans="1:8" x14ac:dyDescent="0.25">
      <c r="A98" t="s">
        <v>120</v>
      </c>
      <c r="B98" s="1">
        <v>0.05</v>
      </c>
      <c r="C98" t="s">
        <v>19</v>
      </c>
      <c r="D98" s="3">
        <v>19.62</v>
      </c>
      <c r="E98" s="2">
        <v>853</v>
      </c>
      <c r="F98" t="s">
        <v>10</v>
      </c>
      <c r="G98" t="s">
        <v>7</v>
      </c>
      <c r="H98" t="s">
        <v>11</v>
      </c>
    </row>
    <row r="99" spans="1:8" x14ac:dyDescent="0.25">
      <c r="A99" t="s">
        <v>121</v>
      </c>
      <c r="B99" s="1">
        <v>0.6</v>
      </c>
      <c r="C99" t="s">
        <v>256</v>
      </c>
      <c r="D99" s="3">
        <v>16.34</v>
      </c>
      <c r="E99" s="2">
        <v>854</v>
      </c>
      <c r="F99" t="s">
        <v>10</v>
      </c>
      <c r="G99" t="s">
        <v>7</v>
      </c>
      <c r="H99" t="s">
        <v>8</v>
      </c>
    </row>
    <row r="100" spans="1:8" x14ac:dyDescent="0.25">
      <c r="A100" t="s">
        <v>122</v>
      </c>
      <c r="B100" s="1">
        <v>0.45</v>
      </c>
      <c r="C100" t="s">
        <v>19</v>
      </c>
      <c r="D100" s="3">
        <v>42.58</v>
      </c>
      <c r="E100" s="2">
        <v>855</v>
      </c>
      <c r="F100" t="s">
        <v>38</v>
      </c>
      <c r="G100" t="s">
        <v>17</v>
      </c>
      <c r="H100" t="s">
        <v>13</v>
      </c>
    </row>
    <row r="101" spans="1:8" x14ac:dyDescent="0.25">
      <c r="A101" t="s">
        <v>123</v>
      </c>
      <c r="B101" s="1">
        <v>4</v>
      </c>
      <c r="C101" t="s">
        <v>257</v>
      </c>
      <c r="D101" s="3">
        <v>81.73</v>
      </c>
      <c r="E101" s="2">
        <v>763</v>
      </c>
      <c r="F101" t="s">
        <v>63</v>
      </c>
      <c r="G101" t="s">
        <v>17</v>
      </c>
      <c r="H101" t="s">
        <v>8</v>
      </c>
    </row>
    <row r="102" spans="1:8" x14ac:dyDescent="0.25">
      <c r="A102" t="s">
        <v>124</v>
      </c>
      <c r="B102" s="1">
        <v>0.18</v>
      </c>
      <c r="C102" t="s">
        <v>258</v>
      </c>
      <c r="D102" s="3">
        <v>163.77000000000001</v>
      </c>
      <c r="E102" s="2">
        <v>764</v>
      </c>
      <c r="F102" t="s">
        <v>51</v>
      </c>
      <c r="G102" t="s">
        <v>7</v>
      </c>
      <c r="H102" t="s">
        <v>21</v>
      </c>
    </row>
    <row r="103" spans="1:8" x14ac:dyDescent="0.25">
      <c r="A103" t="s">
        <v>125</v>
      </c>
      <c r="B103" s="1">
        <v>0.2</v>
      </c>
      <c r="C103" t="s">
        <v>254</v>
      </c>
      <c r="D103" s="3">
        <v>200.14</v>
      </c>
      <c r="E103" s="2">
        <v>765</v>
      </c>
      <c r="F103" t="s">
        <v>51</v>
      </c>
      <c r="G103" t="s">
        <v>7</v>
      </c>
      <c r="H103" t="s">
        <v>13</v>
      </c>
    </row>
    <row r="104" spans="1:8" x14ac:dyDescent="0.25">
      <c r="A104" t="s">
        <v>126</v>
      </c>
      <c r="B104" s="1">
        <v>1.4</v>
      </c>
      <c r="C104" t="s">
        <v>25</v>
      </c>
      <c r="D104" s="3">
        <v>218.25</v>
      </c>
      <c r="E104" s="2">
        <v>766</v>
      </c>
      <c r="F104" t="s">
        <v>68</v>
      </c>
      <c r="G104" t="s">
        <v>12</v>
      </c>
      <c r="H104" t="s">
        <v>11</v>
      </c>
    </row>
    <row r="105" spans="1:8" x14ac:dyDescent="0.25">
      <c r="A105" t="s">
        <v>127</v>
      </c>
      <c r="B105" s="1">
        <v>6.3</v>
      </c>
      <c r="C105" t="s">
        <v>254</v>
      </c>
      <c r="D105" s="3">
        <v>227.45</v>
      </c>
      <c r="E105" s="2">
        <v>767</v>
      </c>
      <c r="F105" t="s">
        <v>51</v>
      </c>
      <c r="G105" t="s">
        <v>7</v>
      </c>
      <c r="H105" t="s">
        <v>11</v>
      </c>
    </row>
    <row r="106" spans="1:8" x14ac:dyDescent="0.25">
      <c r="A106" t="s">
        <v>128</v>
      </c>
      <c r="B106" s="1">
        <v>5</v>
      </c>
      <c r="C106" t="s">
        <v>255</v>
      </c>
      <c r="D106" s="3">
        <v>118.61</v>
      </c>
      <c r="E106" s="2">
        <v>769</v>
      </c>
      <c r="F106" t="s">
        <v>68</v>
      </c>
      <c r="G106" t="s">
        <v>12</v>
      </c>
      <c r="H106" t="s">
        <v>11</v>
      </c>
    </row>
    <row r="107" spans="1:8" x14ac:dyDescent="0.25">
      <c r="A107" t="s">
        <v>129</v>
      </c>
      <c r="B107" s="1">
        <v>0.15</v>
      </c>
      <c r="C107" t="s">
        <v>255</v>
      </c>
      <c r="D107" s="3">
        <v>204.54</v>
      </c>
      <c r="E107" s="2">
        <v>770</v>
      </c>
      <c r="F107" t="s">
        <v>68</v>
      </c>
      <c r="G107" t="s">
        <v>12</v>
      </c>
      <c r="H107" t="s">
        <v>13</v>
      </c>
    </row>
    <row r="108" spans="1:8" x14ac:dyDescent="0.25">
      <c r="A108" t="s">
        <v>130</v>
      </c>
      <c r="B108" s="1">
        <v>2</v>
      </c>
      <c r="C108" t="s">
        <v>19</v>
      </c>
      <c r="D108" s="3">
        <v>127.19</v>
      </c>
      <c r="E108" s="2">
        <v>650</v>
      </c>
      <c r="F108" t="s">
        <v>43</v>
      </c>
      <c r="G108" t="s">
        <v>7</v>
      </c>
      <c r="H108" t="s">
        <v>11</v>
      </c>
    </row>
    <row r="109" spans="1:8" x14ac:dyDescent="0.25">
      <c r="A109" t="s">
        <v>131</v>
      </c>
      <c r="B109" s="1">
        <v>0.45</v>
      </c>
      <c r="C109" t="s">
        <v>256</v>
      </c>
      <c r="D109" s="3">
        <v>249.101</v>
      </c>
      <c r="E109" s="2">
        <v>651</v>
      </c>
      <c r="F109" t="s">
        <v>43</v>
      </c>
      <c r="G109" t="s">
        <v>7</v>
      </c>
      <c r="H109" t="s">
        <v>8</v>
      </c>
    </row>
    <row r="110" spans="1:8" x14ac:dyDescent="0.25">
      <c r="A110" t="s">
        <v>132</v>
      </c>
      <c r="B110" s="1">
        <v>0.3</v>
      </c>
      <c r="C110" t="s">
        <v>19</v>
      </c>
      <c r="D110" s="3">
        <v>318.43</v>
      </c>
      <c r="E110" s="2">
        <v>652</v>
      </c>
      <c r="F110" t="s">
        <v>43</v>
      </c>
      <c r="G110" t="s">
        <v>7</v>
      </c>
      <c r="H110" t="s">
        <v>8</v>
      </c>
    </row>
    <row r="111" spans="1:8" x14ac:dyDescent="0.25">
      <c r="A111" t="s">
        <v>133</v>
      </c>
      <c r="B111" s="1">
        <v>0.1</v>
      </c>
      <c r="C111" t="s">
        <v>257</v>
      </c>
      <c r="D111" s="3">
        <v>119.35</v>
      </c>
      <c r="E111" s="2">
        <v>653</v>
      </c>
      <c r="F111" t="s">
        <v>63</v>
      </c>
      <c r="G111" t="s">
        <v>17</v>
      </c>
      <c r="H111" t="s">
        <v>11</v>
      </c>
    </row>
    <row r="112" spans="1:8" x14ac:dyDescent="0.25">
      <c r="A112" t="s">
        <v>134</v>
      </c>
      <c r="B112" s="1">
        <v>0.05</v>
      </c>
      <c r="C112" t="s">
        <v>258</v>
      </c>
      <c r="D112" s="3">
        <v>90.74</v>
      </c>
      <c r="E112" s="2">
        <v>654</v>
      </c>
      <c r="F112" t="s">
        <v>63</v>
      </c>
      <c r="G112" t="s">
        <v>17</v>
      </c>
      <c r="H112" t="s">
        <v>8</v>
      </c>
    </row>
    <row r="113" spans="1:8" x14ac:dyDescent="0.25">
      <c r="A113" t="s">
        <v>135</v>
      </c>
      <c r="B113" s="1">
        <v>0.6</v>
      </c>
      <c r="C113" t="s">
        <v>258</v>
      </c>
      <c r="D113" s="3">
        <v>71.58</v>
      </c>
      <c r="E113" s="2">
        <v>655</v>
      </c>
      <c r="F113" t="s">
        <v>65</v>
      </c>
      <c r="G113" t="s">
        <v>66</v>
      </c>
      <c r="H113" t="s">
        <v>11</v>
      </c>
    </row>
    <row r="114" spans="1:8" x14ac:dyDescent="0.25">
      <c r="A114" t="s">
        <v>136</v>
      </c>
      <c r="B114" s="1">
        <v>0.45</v>
      </c>
      <c r="C114" t="s">
        <v>256</v>
      </c>
      <c r="D114" s="3">
        <v>64.430000000000007</v>
      </c>
      <c r="E114" s="2">
        <v>822</v>
      </c>
      <c r="F114" t="s">
        <v>63</v>
      </c>
      <c r="G114" t="s">
        <v>17</v>
      </c>
      <c r="H114" t="s">
        <v>13</v>
      </c>
    </row>
    <row r="115" spans="1:8" x14ac:dyDescent="0.25">
      <c r="A115" t="s">
        <v>137</v>
      </c>
      <c r="B115" s="1">
        <v>4</v>
      </c>
      <c r="C115" t="s">
        <v>254</v>
      </c>
      <c r="D115" s="3">
        <v>109.54</v>
      </c>
      <c r="E115" s="2">
        <v>823</v>
      </c>
      <c r="F115" t="s">
        <v>38</v>
      </c>
      <c r="G115" t="s">
        <v>17</v>
      </c>
      <c r="H115" t="s">
        <v>8</v>
      </c>
    </row>
    <row r="116" spans="1:8" x14ac:dyDescent="0.25">
      <c r="A116" t="s">
        <v>138</v>
      </c>
      <c r="B116" s="1">
        <v>0.18</v>
      </c>
      <c r="C116" t="s">
        <v>9</v>
      </c>
      <c r="D116" s="3">
        <v>96.68</v>
      </c>
      <c r="E116" s="2">
        <v>824</v>
      </c>
      <c r="F116" t="s">
        <v>65</v>
      </c>
      <c r="G116" t="s">
        <v>66</v>
      </c>
      <c r="H116" t="s">
        <v>11</v>
      </c>
    </row>
    <row r="117" spans="1:8" x14ac:dyDescent="0.25">
      <c r="A117" t="s">
        <v>139</v>
      </c>
      <c r="B117" s="1">
        <v>0.2</v>
      </c>
      <c r="C117" t="s">
        <v>255</v>
      </c>
      <c r="D117" s="3">
        <v>22.89</v>
      </c>
      <c r="E117" s="2">
        <v>825</v>
      </c>
      <c r="F117" t="s">
        <v>68</v>
      </c>
      <c r="G117" t="s">
        <v>12</v>
      </c>
      <c r="H117" t="s">
        <v>8</v>
      </c>
    </row>
    <row r="118" spans="1:8" x14ac:dyDescent="0.25">
      <c r="A118" t="s">
        <v>140</v>
      </c>
      <c r="B118" s="1">
        <v>1.4</v>
      </c>
      <c r="C118" t="s">
        <v>255</v>
      </c>
      <c r="D118" s="3">
        <v>22.89</v>
      </c>
      <c r="E118" s="2">
        <v>826</v>
      </c>
      <c r="F118" t="s">
        <v>63</v>
      </c>
      <c r="G118" t="s">
        <v>17</v>
      </c>
      <c r="H118" t="s">
        <v>13</v>
      </c>
    </row>
    <row r="119" spans="1:8" x14ac:dyDescent="0.25">
      <c r="A119" t="s">
        <v>141</v>
      </c>
      <c r="B119" s="1">
        <v>6.3</v>
      </c>
      <c r="C119" t="s">
        <v>19</v>
      </c>
      <c r="D119" s="3">
        <v>75.207219251336895</v>
      </c>
      <c r="E119" s="2">
        <v>439</v>
      </c>
      <c r="F119" t="s">
        <v>63</v>
      </c>
      <c r="G119" t="s">
        <v>17</v>
      </c>
      <c r="H119" t="s">
        <v>8</v>
      </c>
    </row>
    <row r="120" spans="1:8" x14ac:dyDescent="0.25">
      <c r="A120" t="s">
        <v>142</v>
      </c>
      <c r="B120" s="1">
        <v>12.6</v>
      </c>
      <c r="C120" t="s">
        <v>256</v>
      </c>
      <c r="D120" s="3">
        <v>75.284090909090907</v>
      </c>
      <c r="E120" s="2">
        <v>440</v>
      </c>
      <c r="F120" t="s">
        <v>43</v>
      </c>
      <c r="G120" t="s">
        <v>7</v>
      </c>
      <c r="H120" t="s">
        <v>21</v>
      </c>
    </row>
    <row r="121" spans="1:8" x14ac:dyDescent="0.25">
      <c r="A121" t="s">
        <v>143</v>
      </c>
      <c r="B121" s="1">
        <v>5</v>
      </c>
      <c r="C121" t="s">
        <v>19</v>
      </c>
      <c r="D121" s="3">
        <v>75.360962566844904</v>
      </c>
      <c r="E121" s="2">
        <v>441</v>
      </c>
      <c r="F121" t="s">
        <v>38</v>
      </c>
      <c r="G121" t="s">
        <v>17</v>
      </c>
      <c r="H121" t="s">
        <v>13</v>
      </c>
    </row>
    <row r="122" spans="1:8" x14ac:dyDescent="0.25">
      <c r="A122" t="s">
        <v>144</v>
      </c>
      <c r="B122" s="1">
        <v>0.45</v>
      </c>
      <c r="C122" t="s">
        <v>258</v>
      </c>
      <c r="D122" s="3">
        <v>75.591577540106996</v>
      </c>
      <c r="E122" s="2">
        <v>871</v>
      </c>
      <c r="F122" t="s">
        <v>63</v>
      </c>
      <c r="G122" t="s">
        <v>17</v>
      </c>
      <c r="H122" t="s">
        <v>8</v>
      </c>
    </row>
    <row r="123" spans="1:8" x14ac:dyDescent="0.25">
      <c r="A123" t="s">
        <v>145</v>
      </c>
      <c r="B123" s="1">
        <v>0.3</v>
      </c>
      <c r="C123" t="s">
        <v>25</v>
      </c>
      <c r="D123" s="3">
        <v>75.668449197860994</v>
      </c>
      <c r="E123" s="2">
        <v>872</v>
      </c>
      <c r="F123" t="s">
        <v>38</v>
      </c>
      <c r="G123" t="s">
        <v>17</v>
      </c>
      <c r="H123" t="s">
        <v>11</v>
      </c>
    </row>
    <row r="124" spans="1:8" x14ac:dyDescent="0.25">
      <c r="A124" t="s">
        <v>146</v>
      </c>
      <c r="B124" s="1">
        <v>0.1</v>
      </c>
      <c r="C124" t="s">
        <v>254</v>
      </c>
      <c r="D124" s="3">
        <v>75.745320855615006</v>
      </c>
      <c r="E124" s="2">
        <v>873</v>
      </c>
      <c r="F124" t="s">
        <v>63</v>
      </c>
      <c r="G124" t="s">
        <v>17</v>
      </c>
      <c r="H124" t="s">
        <v>13</v>
      </c>
    </row>
    <row r="125" spans="1:8" x14ac:dyDescent="0.25">
      <c r="A125" t="s">
        <v>147</v>
      </c>
      <c r="B125" s="1">
        <v>0.05</v>
      </c>
      <c r="C125" t="s">
        <v>9</v>
      </c>
      <c r="D125" s="3">
        <v>75.822192513369004</v>
      </c>
      <c r="E125" s="2">
        <v>874</v>
      </c>
      <c r="F125" t="s">
        <v>63</v>
      </c>
      <c r="G125" t="s">
        <v>17</v>
      </c>
      <c r="H125" t="s">
        <v>11</v>
      </c>
    </row>
    <row r="126" spans="1:8" x14ac:dyDescent="0.25">
      <c r="A126" t="s">
        <v>148</v>
      </c>
      <c r="B126" s="1">
        <v>0.6</v>
      </c>
      <c r="C126" t="s">
        <v>255</v>
      </c>
      <c r="D126" s="3">
        <v>75.899064171123001</v>
      </c>
      <c r="E126" s="2">
        <v>875</v>
      </c>
      <c r="F126" t="s">
        <v>63</v>
      </c>
      <c r="G126" t="s">
        <v>17</v>
      </c>
      <c r="H126" t="s">
        <v>8</v>
      </c>
    </row>
    <row r="127" spans="1:8" x14ac:dyDescent="0.25">
      <c r="A127" t="s">
        <v>149</v>
      </c>
      <c r="B127" s="1">
        <v>0.45</v>
      </c>
      <c r="C127" t="s">
        <v>255</v>
      </c>
      <c r="D127" s="3">
        <v>75.975935828876999</v>
      </c>
      <c r="E127" s="2">
        <v>876</v>
      </c>
      <c r="F127" t="s">
        <v>51</v>
      </c>
      <c r="G127" t="s">
        <v>7</v>
      </c>
      <c r="H127" t="s">
        <v>8</v>
      </c>
    </row>
    <row r="128" spans="1:8" x14ac:dyDescent="0.25">
      <c r="A128" t="s">
        <v>150</v>
      </c>
      <c r="B128" s="1">
        <v>4</v>
      </c>
      <c r="C128" t="s">
        <v>19</v>
      </c>
      <c r="D128" s="3">
        <v>76.052807486630996</v>
      </c>
      <c r="E128" s="2">
        <v>845</v>
      </c>
      <c r="F128" t="s">
        <v>51</v>
      </c>
      <c r="G128" t="s">
        <v>7</v>
      </c>
      <c r="H128" t="s">
        <v>11</v>
      </c>
    </row>
    <row r="129" spans="1:8" x14ac:dyDescent="0.25">
      <c r="A129" t="s">
        <v>151</v>
      </c>
      <c r="B129" s="1">
        <v>0.18</v>
      </c>
      <c r="C129" t="s">
        <v>256</v>
      </c>
      <c r="D129" s="3">
        <v>76.129679144384994</v>
      </c>
      <c r="E129" s="2">
        <v>846</v>
      </c>
      <c r="F129" t="s">
        <v>38</v>
      </c>
      <c r="G129" t="s">
        <v>17</v>
      </c>
      <c r="H129" t="s">
        <v>13</v>
      </c>
    </row>
    <row r="130" spans="1:8" x14ac:dyDescent="0.25">
      <c r="A130" t="s">
        <v>152</v>
      </c>
      <c r="B130" s="1">
        <v>0.2</v>
      </c>
      <c r="C130" t="s">
        <v>19</v>
      </c>
      <c r="D130" s="3">
        <v>76.206550802139006</v>
      </c>
      <c r="E130" s="2">
        <v>847</v>
      </c>
      <c r="F130" t="s">
        <v>38</v>
      </c>
      <c r="G130" t="s">
        <v>17</v>
      </c>
      <c r="H130" t="s">
        <v>11</v>
      </c>
    </row>
    <row r="131" spans="1:8" x14ac:dyDescent="0.25">
      <c r="A131" t="s">
        <v>153</v>
      </c>
      <c r="B131" s="1">
        <v>6.3</v>
      </c>
      <c r="C131" t="s">
        <v>258</v>
      </c>
      <c r="D131" s="3">
        <v>76.360294117647101</v>
      </c>
      <c r="E131" s="2">
        <v>454</v>
      </c>
      <c r="F131" t="s">
        <v>63</v>
      </c>
      <c r="G131" t="s">
        <v>17</v>
      </c>
      <c r="H131" t="s">
        <v>13</v>
      </c>
    </row>
    <row r="132" spans="1:8" x14ac:dyDescent="0.25">
      <c r="A132" t="s">
        <v>154</v>
      </c>
      <c r="B132" s="1">
        <v>12.6</v>
      </c>
      <c r="C132" t="s">
        <v>258</v>
      </c>
      <c r="D132" s="3">
        <v>76.437165775401098</v>
      </c>
      <c r="E132" s="2">
        <v>791</v>
      </c>
      <c r="F132" t="s">
        <v>63</v>
      </c>
      <c r="G132" t="s">
        <v>17</v>
      </c>
      <c r="H132" t="s">
        <v>11</v>
      </c>
    </row>
    <row r="133" spans="1:8" x14ac:dyDescent="0.25">
      <c r="A133" t="s">
        <v>155</v>
      </c>
      <c r="B133" s="1">
        <v>5</v>
      </c>
      <c r="C133" t="s">
        <v>25</v>
      </c>
      <c r="D133" s="3">
        <v>76.514037433155096</v>
      </c>
      <c r="E133" s="2">
        <v>792</v>
      </c>
      <c r="F133" t="s">
        <v>43</v>
      </c>
      <c r="G133" t="s">
        <v>7</v>
      </c>
      <c r="H133" t="s">
        <v>8</v>
      </c>
    </row>
    <row r="134" spans="1:8" x14ac:dyDescent="0.25">
      <c r="A134" t="s">
        <v>156</v>
      </c>
      <c r="B134" s="1">
        <v>0.15</v>
      </c>
      <c r="C134" t="s">
        <v>254</v>
      </c>
      <c r="D134" s="3">
        <v>76.590909090909093</v>
      </c>
      <c r="E134" s="2">
        <v>793</v>
      </c>
      <c r="F134" t="s">
        <v>38</v>
      </c>
      <c r="G134" t="s">
        <v>17</v>
      </c>
      <c r="H134" t="s">
        <v>13</v>
      </c>
    </row>
    <row r="135" spans="1:8" x14ac:dyDescent="0.25">
      <c r="A135" t="s">
        <v>157</v>
      </c>
      <c r="B135" s="1">
        <v>2</v>
      </c>
      <c r="C135" t="s">
        <v>9</v>
      </c>
      <c r="D135" s="3">
        <v>76.667780748663105</v>
      </c>
      <c r="E135" s="2">
        <v>794</v>
      </c>
      <c r="F135" t="s">
        <v>43</v>
      </c>
      <c r="G135" t="s">
        <v>7</v>
      </c>
      <c r="H135" t="s">
        <v>8</v>
      </c>
    </row>
    <row r="136" spans="1:8" x14ac:dyDescent="0.25">
      <c r="A136" t="s">
        <v>158</v>
      </c>
      <c r="B136" s="1">
        <v>0.45</v>
      </c>
      <c r="C136" t="s">
        <v>255</v>
      </c>
      <c r="D136" s="3">
        <v>76.744652406417103</v>
      </c>
      <c r="E136" s="2">
        <v>795</v>
      </c>
      <c r="F136" t="s">
        <v>43</v>
      </c>
      <c r="G136" t="s">
        <v>7</v>
      </c>
      <c r="H136" t="s">
        <v>8</v>
      </c>
    </row>
    <row r="137" spans="1:8" x14ac:dyDescent="0.25">
      <c r="A137" t="s">
        <v>159</v>
      </c>
      <c r="B137" s="1">
        <v>0.3</v>
      </c>
      <c r="C137" t="s">
        <v>255</v>
      </c>
      <c r="D137" s="3">
        <v>76.821524064171101</v>
      </c>
      <c r="E137" s="2">
        <v>796</v>
      </c>
      <c r="F137" t="s">
        <v>43</v>
      </c>
      <c r="G137" t="s">
        <v>7</v>
      </c>
      <c r="H137" t="s">
        <v>11</v>
      </c>
    </row>
    <row r="138" spans="1:8" x14ac:dyDescent="0.25">
      <c r="A138" t="s">
        <v>160</v>
      </c>
      <c r="B138" s="1">
        <v>0.1</v>
      </c>
      <c r="C138" t="s">
        <v>19</v>
      </c>
      <c r="D138" s="3">
        <v>76.898395721925098</v>
      </c>
      <c r="E138" s="2">
        <v>797</v>
      </c>
      <c r="F138" t="s">
        <v>43</v>
      </c>
      <c r="G138" t="s">
        <v>7</v>
      </c>
      <c r="H138" t="s">
        <v>13</v>
      </c>
    </row>
    <row r="139" spans="1:8" x14ac:dyDescent="0.25">
      <c r="A139" t="s">
        <v>161</v>
      </c>
      <c r="B139" s="1">
        <v>0.05</v>
      </c>
      <c r="C139" t="s">
        <v>256</v>
      </c>
      <c r="D139" s="3">
        <v>76.975267379679096</v>
      </c>
      <c r="E139" s="2">
        <v>798</v>
      </c>
      <c r="F139" t="s">
        <v>63</v>
      </c>
      <c r="G139" t="s">
        <v>17</v>
      </c>
      <c r="H139" t="s">
        <v>11</v>
      </c>
    </row>
    <row r="140" spans="1:8" x14ac:dyDescent="0.25">
      <c r="A140" t="s">
        <v>162</v>
      </c>
      <c r="B140" s="1">
        <v>0.6</v>
      </c>
      <c r="C140" t="s">
        <v>19</v>
      </c>
      <c r="D140" s="3">
        <v>77.052139037433193</v>
      </c>
      <c r="E140" s="2">
        <v>799</v>
      </c>
      <c r="F140" t="s">
        <v>65</v>
      </c>
      <c r="G140" t="s">
        <v>66</v>
      </c>
      <c r="H140" t="s">
        <v>8</v>
      </c>
    </row>
    <row r="141" spans="1:8" x14ac:dyDescent="0.25">
      <c r="A141" t="s">
        <v>163</v>
      </c>
      <c r="B141" s="1">
        <v>0.45</v>
      </c>
      <c r="C141" t="s">
        <v>257</v>
      </c>
      <c r="D141" s="3">
        <v>77.129010695187205</v>
      </c>
      <c r="E141" s="2">
        <v>800</v>
      </c>
      <c r="F141" t="s">
        <v>68</v>
      </c>
      <c r="G141" t="s">
        <v>12</v>
      </c>
      <c r="H141" t="s">
        <v>8</v>
      </c>
    </row>
    <row r="142" spans="1:8" x14ac:dyDescent="0.25">
      <c r="A142" t="s">
        <v>164</v>
      </c>
      <c r="B142" s="1">
        <v>4</v>
      </c>
      <c r="C142" t="s">
        <v>258</v>
      </c>
      <c r="D142" s="3">
        <v>77.205882352941202</v>
      </c>
      <c r="E142" s="2">
        <v>801</v>
      </c>
      <c r="F142" t="s">
        <v>68</v>
      </c>
      <c r="G142" t="s">
        <v>12</v>
      </c>
      <c r="H142" t="s">
        <v>11</v>
      </c>
    </row>
    <row r="143" spans="1:8" x14ac:dyDescent="0.25">
      <c r="A143" t="s">
        <v>165</v>
      </c>
      <c r="B143" s="1">
        <v>1.4</v>
      </c>
      <c r="C143" t="s">
        <v>254</v>
      </c>
      <c r="D143" s="3">
        <v>77.436497326203195</v>
      </c>
      <c r="E143" s="2">
        <v>469</v>
      </c>
      <c r="F143" t="s">
        <v>68</v>
      </c>
      <c r="G143" t="s">
        <v>12</v>
      </c>
      <c r="H143" t="s">
        <v>13</v>
      </c>
    </row>
    <row r="144" spans="1:8" x14ac:dyDescent="0.25">
      <c r="A144" t="s">
        <v>166</v>
      </c>
      <c r="B144" s="1">
        <v>6.3</v>
      </c>
      <c r="C144" t="s">
        <v>9</v>
      </c>
      <c r="D144" s="3">
        <v>77.513368983957207</v>
      </c>
      <c r="E144" s="2">
        <v>470</v>
      </c>
      <c r="F144" t="s">
        <v>68</v>
      </c>
      <c r="G144" t="s">
        <v>12</v>
      </c>
      <c r="H144" t="s">
        <v>21</v>
      </c>
    </row>
    <row r="145" spans="1:8" x14ac:dyDescent="0.25">
      <c r="A145" t="s">
        <v>167</v>
      </c>
      <c r="B145" s="1">
        <v>12.6</v>
      </c>
      <c r="C145" t="s">
        <v>255</v>
      </c>
      <c r="D145" s="3">
        <v>77.590240641711205</v>
      </c>
      <c r="E145" s="2">
        <v>471</v>
      </c>
      <c r="F145" t="s">
        <v>65</v>
      </c>
      <c r="G145" t="s">
        <v>66</v>
      </c>
      <c r="H145" t="s">
        <v>11</v>
      </c>
    </row>
    <row r="146" spans="1:8" x14ac:dyDescent="0.25">
      <c r="A146" t="s">
        <v>168</v>
      </c>
      <c r="B146" s="1">
        <v>5</v>
      </c>
      <c r="C146" t="s">
        <v>255</v>
      </c>
      <c r="D146" s="3">
        <v>77.667112299465202</v>
      </c>
      <c r="E146" s="2">
        <v>472</v>
      </c>
      <c r="F146" t="s">
        <v>68</v>
      </c>
      <c r="G146" t="s">
        <v>12</v>
      </c>
      <c r="H146" t="s">
        <v>8</v>
      </c>
    </row>
    <row r="147" spans="1:8" x14ac:dyDescent="0.25">
      <c r="A147" t="s">
        <v>169</v>
      </c>
      <c r="B147" s="1">
        <v>0.15</v>
      </c>
      <c r="C147" t="s">
        <v>19</v>
      </c>
      <c r="D147" s="3">
        <v>24.54</v>
      </c>
      <c r="E147" s="2">
        <v>473</v>
      </c>
      <c r="F147" t="s">
        <v>10</v>
      </c>
      <c r="G147" t="s">
        <v>7</v>
      </c>
      <c r="H147" t="s">
        <v>13</v>
      </c>
    </row>
    <row r="148" spans="1:8" x14ac:dyDescent="0.25">
      <c r="A148" t="s">
        <v>170</v>
      </c>
      <c r="B148" s="1">
        <v>2</v>
      </c>
      <c r="C148" t="s">
        <v>256</v>
      </c>
      <c r="D148" s="3">
        <v>22.09</v>
      </c>
      <c r="E148" s="2">
        <v>474</v>
      </c>
      <c r="F148" t="s">
        <v>10</v>
      </c>
      <c r="G148" t="s">
        <v>7</v>
      </c>
      <c r="H148" t="s">
        <v>8</v>
      </c>
    </row>
    <row r="149" spans="1:8" x14ac:dyDescent="0.25">
      <c r="A149" t="s">
        <v>171</v>
      </c>
      <c r="B149" s="1">
        <v>0.45</v>
      </c>
      <c r="C149" t="s">
        <v>19</v>
      </c>
      <c r="D149" s="3">
        <v>96.68</v>
      </c>
      <c r="E149" s="2">
        <v>475</v>
      </c>
      <c r="F149" t="s">
        <v>38</v>
      </c>
      <c r="G149" t="s">
        <v>17</v>
      </c>
      <c r="H149" t="s">
        <v>21</v>
      </c>
    </row>
    <row r="150" spans="1:8" x14ac:dyDescent="0.25">
      <c r="A150" t="s">
        <v>172</v>
      </c>
      <c r="B150" s="1">
        <v>0.3</v>
      </c>
      <c r="C150" t="s">
        <v>257</v>
      </c>
      <c r="D150" s="3">
        <v>17.190000000000001</v>
      </c>
      <c r="E150" s="2">
        <v>476</v>
      </c>
      <c r="F150" t="s">
        <v>38</v>
      </c>
      <c r="G150" t="s">
        <v>17</v>
      </c>
      <c r="H150" t="s">
        <v>13</v>
      </c>
    </row>
    <row r="151" spans="1:8" x14ac:dyDescent="0.25">
      <c r="A151" t="s">
        <v>173</v>
      </c>
      <c r="B151" s="1">
        <v>0.1</v>
      </c>
      <c r="C151" t="s">
        <v>258</v>
      </c>
      <c r="D151" s="3">
        <v>14.73</v>
      </c>
      <c r="E151" s="2">
        <v>477</v>
      </c>
      <c r="F151" t="s">
        <v>51</v>
      </c>
      <c r="G151" t="s">
        <v>7</v>
      </c>
      <c r="H151" t="s">
        <v>11</v>
      </c>
    </row>
    <row r="152" spans="1:8" x14ac:dyDescent="0.25">
      <c r="A152" t="s">
        <v>174</v>
      </c>
      <c r="B152" s="1">
        <v>0.05</v>
      </c>
      <c r="C152" t="s">
        <v>258</v>
      </c>
      <c r="D152" s="3">
        <v>19.63</v>
      </c>
      <c r="E152" s="2">
        <v>478</v>
      </c>
      <c r="F152" t="s">
        <v>51</v>
      </c>
      <c r="G152" t="s">
        <v>7</v>
      </c>
      <c r="H152" t="s">
        <v>11</v>
      </c>
    </row>
    <row r="153" spans="1:8" x14ac:dyDescent="0.25">
      <c r="A153" t="s">
        <v>175</v>
      </c>
      <c r="B153" s="1">
        <v>0.6</v>
      </c>
      <c r="C153" t="s">
        <v>25</v>
      </c>
      <c r="D153" s="3">
        <v>16.350000000000001</v>
      </c>
      <c r="E153" s="2">
        <v>771</v>
      </c>
      <c r="F153" t="s">
        <v>68</v>
      </c>
      <c r="G153" t="s">
        <v>12</v>
      </c>
      <c r="H153" t="s">
        <v>8</v>
      </c>
    </row>
    <row r="154" spans="1:8" x14ac:dyDescent="0.25">
      <c r="A154" t="s">
        <v>176</v>
      </c>
      <c r="B154" s="1">
        <v>0.45</v>
      </c>
      <c r="C154" t="s">
        <v>254</v>
      </c>
      <c r="D154" s="3">
        <v>42.59</v>
      </c>
      <c r="E154" s="2">
        <v>772</v>
      </c>
      <c r="F154" t="s">
        <v>51</v>
      </c>
      <c r="G154" t="s">
        <v>7</v>
      </c>
      <c r="H154" t="s">
        <v>11</v>
      </c>
    </row>
    <row r="155" spans="1:8" x14ac:dyDescent="0.25">
      <c r="A155" t="s">
        <v>177</v>
      </c>
      <c r="B155" s="1">
        <v>4</v>
      </c>
      <c r="C155" t="s">
        <v>9</v>
      </c>
      <c r="D155" s="3">
        <v>81.739999999999995</v>
      </c>
      <c r="E155" s="2">
        <v>773</v>
      </c>
      <c r="F155" t="s">
        <v>68</v>
      </c>
      <c r="G155" t="s">
        <v>12</v>
      </c>
      <c r="H155" t="s">
        <v>13</v>
      </c>
    </row>
    <row r="156" spans="1:8" x14ac:dyDescent="0.25">
      <c r="A156" t="s">
        <v>178</v>
      </c>
      <c r="B156" s="1">
        <v>0.18</v>
      </c>
      <c r="C156" t="s">
        <v>255</v>
      </c>
      <c r="D156" s="3">
        <v>163.78</v>
      </c>
      <c r="E156" s="2">
        <v>774</v>
      </c>
      <c r="F156" t="s">
        <v>68</v>
      </c>
      <c r="G156" t="s">
        <v>12</v>
      </c>
      <c r="H156" t="s">
        <v>11</v>
      </c>
    </row>
    <row r="157" spans="1:8" x14ac:dyDescent="0.25">
      <c r="A157" t="s">
        <v>179</v>
      </c>
      <c r="B157" s="1">
        <v>0.2</v>
      </c>
      <c r="C157" t="s">
        <v>255</v>
      </c>
      <c r="D157" s="3">
        <v>200.15</v>
      </c>
      <c r="E157" s="2">
        <v>775</v>
      </c>
      <c r="F157" t="s">
        <v>68</v>
      </c>
      <c r="G157" t="s">
        <v>12</v>
      </c>
      <c r="H157" t="s">
        <v>8</v>
      </c>
    </row>
    <row r="158" spans="1:8" x14ac:dyDescent="0.25">
      <c r="A158" t="s">
        <v>180</v>
      </c>
      <c r="B158" s="1">
        <v>1.4</v>
      </c>
      <c r="C158" t="s">
        <v>19</v>
      </c>
      <c r="D158" s="3">
        <v>218.26</v>
      </c>
      <c r="E158" s="2">
        <v>776</v>
      </c>
      <c r="F158" t="s">
        <v>43</v>
      </c>
      <c r="G158" t="s">
        <v>7</v>
      </c>
      <c r="H158" t="s">
        <v>8</v>
      </c>
    </row>
    <row r="159" spans="1:8" x14ac:dyDescent="0.25">
      <c r="A159" t="s">
        <v>181</v>
      </c>
      <c r="B159" s="1">
        <v>6.3</v>
      </c>
      <c r="C159" t="s">
        <v>256</v>
      </c>
      <c r="D159" s="3">
        <v>227.46</v>
      </c>
      <c r="E159" s="2">
        <v>777</v>
      </c>
      <c r="F159" t="s">
        <v>38</v>
      </c>
      <c r="G159" t="s">
        <v>17</v>
      </c>
      <c r="H159" t="s">
        <v>11</v>
      </c>
    </row>
    <row r="160" spans="1:8" x14ac:dyDescent="0.25">
      <c r="A160" t="s">
        <v>182</v>
      </c>
      <c r="B160" s="1">
        <v>12.6</v>
      </c>
      <c r="C160" t="s">
        <v>19</v>
      </c>
      <c r="D160" s="3">
        <v>85.03</v>
      </c>
      <c r="E160" s="2">
        <v>778</v>
      </c>
      <c r="F160" t="s">
        <v>38</v>
      </c>
      <c r="G160" t="s">
        <v>17</v>
      </c>
      <c r="H160" t="s">
        <v>8</v>
      </c>
    </row>
    <row r="161" spans="1:8" x14ac:dyDescent="0.25">
      <c r="A161" t="s">
        <v>183</v>
      </c>
      <c r="B161" s="1">
        <v>5</v>
      </c>
      <c r="C161" t="s">
        <v>257</v>
      </c>
      <c r="D161" s="3">
        <v>118.62</v>
      </c>
      <c r="E161" s="2">
        <v>887</v>
      </c>
      <c r="F161" t="s">
        <v>38</v>
      </c>
      <c r="G161" t="s">
        <v>17</v>
      </c>
      <c r="H161" t="s">
        <v>11</v>
      </c>
    </row>
    <row r="162" spans="1:8" x14ac:dyDescent="0.25">
      <c r="A162" t="s">
        <v>184</v>
      </c>
      <c r="B162" s="1">
        <v>2</v>
      </c>
      <c r="C162" t="s">
        <v>258</v>
      </c>
      <c r="D162" s="3">
        <v>127.2</v>
      </c>
      <c r="E162" s="2">
        <v>889</v>
      </c>
      <c r="F162" t="s">
        <v>65</v>
      </c>
      <c r="G162" t="s">
        <v>66</v>
      </c>
      <c r="H162" t="s">
        <v>8</v>
      </c>
    </row>
    <row r="163" spans="1:8" x14ac:dyDescent="0.25">
      <c r="A163" t="s">
        <v>185</v>
      </c>
      <c r="B163" s="1">
        <v>0.45</v>
      </c>
      <c r="C163" t="s">
        <v>25</v>
      </c>
      <c r="D163" s="3">
        <v>249.102</v>
      </c>
      <c r="E163" s="2">
        <v>890</v>
      </c>
      <c r="F163" t="s">
        <v>63</v>
      </c>
      <c r="G163" t="s">
        <v>17</v>
      </c>
      <c r="H163" t="s">
        <v>11</v>
      </c>
    </row>
    <row r="164" spans="1:8" x14ac:dyDescent="0.25">
      <c r="A164" t="s">
        <v>186</v>
      </c>
      <c r="B164" s="1">
        <v>0.3</v>
      </c>
      <c r="C164" t="s">
        <v>254</v>
      </c>
      <c r="D164" s="3">
        <v>318.44</v>
      </c>
      <c r="E164" s="2">
        <v>891</v>
      </c>
      <c r="F164" t="s">
        <v>38</v>
      </c>
      <c r="G164" t="s">
        <v>17</v>
      </c>
      <c r="H164" t="s">
        <v>8</v>
      </c>
    </row>
    <row r="165" spans="1:8" x14ac:dyDescent="0.25">
      <c r="A165" t="s">
        <v>187</v>
      </c>
      <c r="B165" s="1">
        <v>0.1</v>
      </c>
      <c r="C165" t="s">
        <v>9</v>
      </c>
      <c r="D165" s="3">
        <v>119.36</v>
      </c>
      <c r="E165" s="2">
        <v>892</v>
      </c>
      <c r="F165" t="s">
        <v>65</v>
      </c>
      <c r="G165" t="s">
        <v>66</v>
      </c>
      <c r="H165" t="s">
        <v>13</v>
      </c>
    </row>
    <row r="166" spans="1:8" x14ac:dyDescent="0.25">
      <c r="A166" t="s">
        <v>188</v>
      </c>
      <c r="B166" s="1">
        <v>0.05</v>
      </c>
      <c r="C166" t="s">
        <v>255</v>
      </c>
      <c r="D166" s="3">
        <v>90.75</v>
      </c>
      <c r="E166" s="2">
        <v>893</v>
      </c>
      <c r="F166" t="s">
        <v>38</v>
      </c>
      <c r="G166" t="s">
        <v>17</v>
      </c>
      <c r="H166" t="s">
        <v>8</v>
      </c>
    </row>
    <row r="167" spans="1:8" x14ac:dyDescent="0.25">
      <c r="A167" t="s">
        <v>189</v>
      </c>
      <c r="B167" s="1">
        <v>0.6</v>
      </c>
      <c r="C167" t="s">
        <v>255</v>
      </c>
      <c r="D167" s="3">
        <v>71.59</v>
      </c>
      <c r="E167" s="2">
        <v>894</v>
      </c>
      <c r="F167" t="s">
        <v>63</v>
      </c>
      <c r="G167" t="s">
        <v>17</v>
      </c>
      <c r="H167" t="s">
        <v>11</v>
      </c>
    </row>
    <row r="168" spans="1:8" x14ac:dyDescent="0.25">
      <c r="A168" t="s">
        <v>190</v>
      </c>
      <c r="B168" s="1">
        <v>4</v>
      </c>
      <c r="C168" t="s">
        <v>256</v>
      </c>
      <c r="D168" s="3">
        <v>109.55</v>
      </c>
      <c r="E168" s="2">
        <v>896</v>
      </c>
      <c r="F168" t="s">
        <v>43</v>
      </c>
      <c r="G168" t="s">
        <v>7</v>
      </c>
      <c r="H168" t="s">
        <v>11</v>
      </c>
    </row>
    <row r="169" spans="1:8" x14ac:dyDescent="0.25">
      <c r="A169" t="s">
        <v>191</v>
      </c>
      <c r="B169" s="1">
        <v>0.18</v>
      </c>
      <c r="C169" t="s">
        <v>19</v>
      </c>
      <c r="D169" s="3">
        <v>96.69</v>
      </c>
      <c r="E169" s="2">
        <v>897</v>
      </c>
      <c r="F169" t="s">
        <v>38</v>
      </c>
      <c r="G169" t="s">
        <v>17</v>
      </c>
      <c r="H169" t="s">
        <v>11</v>
      </c>
    </row>
    <row r="170" spans="1:8" x14ac:dyDescent="0.25">
      <c r="A170" t="s">
        <v>192</v>
      </c>
      <c r="B170" s="1">
        <v>0.2</v>
      </c>
      <c r="C170" t="s">
        <v>257</v>
      </c>
      <c r="D170" s="3">
        <v>22.89</v>
      </c>
      <c r="E170" s="2">
        <v>788</v>
      </c>
      <c r="F170" t="s">
        <v>43</v>
      </c>
      <c r="G170" t="s">
        <v>7</v>
      </c>
      <c r="H170" t="s">
        <v>8</v>
      </c>
    </row>
    <row r="171" spans="1:8" x14ac:dyDescent="0.25">
      <c r="A171" t="s">
        <v>193</v>
      </c>
      <c r="B171" s="1">
        <v>1.4</v>
      </c>
      <c r="C171" t="s">
        <v>258</v>
      </c>
      <c r="D171" s="3">
        <v>22.89</v>
      </c>
      <c r="E171" s="2">
        <v>789</v>
      </c>
      <c r="F171" t="s">
        <v>43</v>
      </c>
      <c r="G171" t="s">
        <v>7</v>
      </c>
      <c r="H171" t="s">
        <v>11</v>
      </c>
    </row>
    <row r="172" spans="1:8" x14ac:dyDescent="0.25">
      <c r="A172" t="s">
        <v>194</v>
      </c>
      <c r="B172" s="1">
        <v>12.6</v>
      </c>
      <c r="C172" t="s">
        <v>25</v>
      </c>
      <c r="D172" s="3">
        <v>77.820855614973297</v>
      </c>
      <c r="E172" s="2">
        <v>899</v>
      </c>
      <c r="F172" t="s">
        <v>38</v>
      </c>
      <c r="G172" t="s">
        <v>17</v>
      </c>
      <c r="H172" t="s">
        <v>11</v>
      </c>
    </row>
    <row r="173" spans="1:8" x14ac:dyDescent="0.25">
      <c r="A173" t="s">
        <v>195</v>
      </c>
      <c r="B173" s="1">
        <v>5</v>
      </c>
      <c r="C173" t="s">
        <v>254</v>
      </c>
      <c r="D173" s="3">
        <v>77.897727272727295</v>
      </c>
      <c r="E173" s="2">
        <v>502</v>
      </c>
      <c r="F173" t="s">
        <v>43</v>
      </c>
      <c r="G173" t="s">
        <v>7</v>
      </c>
      <c r="H173" t="s">
        <v>8</v>
      </c>
    </row>
    <row r="174" spans="1:8" x14ac:dyDescent="0.25">
      <c r="A174" t="s">
        <v>196</v>
      </c>
      <c r="B174" s="1">
        <v>2</v>
      </c>
      <c r="C174" t="s">
        <v>255</v>
      </c>
      <c r="D174" s="3">
        <v>78.051470588235304</v>
      </c>
      <c r="E174" s="2">
        <v>504</v>
      </c>
      <c r="F174" t="s">
        <v>63</v>
      </c>
      <c r="G174" t="s">
        <v>17</v>
      </c>
      <c r="H174" t="s">
        <v>11</v>
      </c>
    </row>
    <row r="175" spans="1:8" x14ac:dyDescent="0.25">
      <c r="A175" t="s">
        <v>197</v>
      </c>
      <c r="B175" s="1">
        <v>0.45</v>
      </c>
      <c r="C175" t="s">
        <v>255</v>
      </c>
      <c r="D175" s="3">
        <v>78.128342245989302</v>
      </c>
      <c r="E175" s="2">
        <v>505</v>
      </c>
      <c r="F175" t="s">
        <v>51</v>
      </c>
      <c r="G175" t="s">
        <v>7</v>
      </c>
      <c r="H175" t="s">
        <v>13</v>
      </c>
    </row>
    <row r="176" spans="1:8" x14ac:dyDescent="0.25">
      <c r="A176" t="s">
        <v>198</v>
      </c>
      <c r="B176" s="1">
        <v>0.3</v>
      </c>
      <c r="C176" t="s">
        <v>19</v>
      </c>
      <c r="D176" s="3">
        <v>78.205213903743299</v>
      </c>
      <c r="E176" s="2">
        <v>506</v>
      </c>
      <c r="F176" t="s">
        <v>51</v>
      </c>
      <c r="G176" t="s">
        <v>7</v>
      </c>
      <c r="H176" t="s">
        <v>11</v>
      </c>
    </row>
    <row r="177" spans="1:8" x14ac:dyDescent="0.25">
      <c r="A177" t="s">
        <v>199</v>
      </c>
      <c r="B177" s="1">
        <v>0.1</v>
      </c>
      <c r="C177" t="s">
        <v>256</v>
      </c>
      <c r="D177" s="3">
        <v>78.282085561497297</v>
      </c>
      <c r="E177" s="2">
        <v>907</v>
      </c>
      <c r="F177" t="s">
        <v>38</v>
      </c>
      <c r="G177" t="s">
        <v>17</v>
      </c>
      <c r="H177" t="s">
        <v>13</v>
      </c>
    </row>
    <row r="178" spans="1:8" x14ac:dyDescent="0.25">
      <c r="A178" t="s">
        <v>200</v>
      </c>
      <c r="B178" s="1">
        <v>0.05</v>
      </c>
      <c r="C178" t="s">
        <v>19</v>
      </c>
      <c r="D178" s="3">
        <v>78.358957219251394</v>
      </c>
      <c r="E178" s="2">
        <v>908</v>
      </c>
      <c r="F178" t="s">
        <v>38</v>
      </c>
      <c r="G178" t="s">
        <v>17</v>
      </c>
      <c r="H178" t="s">
        <v>21</v>
      </c>
    </row>
    <row r="179" spans="1:8" x14ac:dyDescent="0.25">
      <c r="A179" t="s">
        <v>201</v>
      </c>
      <c r="B179" s="1">
        <v>0.45</v>
      </c>
      <c r="C179" t="s">
        <v>258</v>
      </c>
      <c r="D179" s="3">
        <v>78.512700534759404</v>
      </c>
      <c r="E179" s="2">
        <v>910</v>
      </c>
      <c r="F179" t="s">
        <v>63</v>
      </c>
      <c r="G179" t="s">
        <v>17</v>
      </c>
      <c r="H179" t="s">
        <v>8</v>
      </c>
    </row>
    <row r="180" spans="1:8" x14ac:dyDescent="0.25">
      <c r="A180" t="s">
        <v>202</v>
      </c>
      <c r="B180" s="1">
        <v>4</v>
      </c>
      <c r="C180" t="s">
        <v>258</v>
      </c>
      <c r="D180" s="3">
        <v>78.589572192513401</v>
      </c>
      <c r="E180" s="2">
        <v>911</v>
      </c>
      <c r="F180" t="s">
        <v>63</v>
      </c>
      <c r="G180" t="s">
        <v>17</v>
      </c>
      <c r="H180" t="s">
        <v>13</v>
      </c>
    </row>
    <row r="181" spans="1:8" x14ac:dyDescent="0.25">
      <c r="A181" t="s">
        <v>203</v>
      </c>
      <c r="B181" s="1">
        <v>0.2</v>
      </c>
      <c r="C181" t="s">
        <v>254</v>
      </c>
      <c r="D181" s="3">
        <v>78.743315508021396</v>
      </c>
      <c r="E181" s="2">
        <v>802</v>
      </c>
      <c r="F181" t="s">
        <v>63</v>
      </c>
      <c r="G181" t="s">
        <v>17</v>
      </c>
      <c r="H181" t="s">
        <v>8</v>
      </c>
    </row>
    <row r="182" spans="1:8" x14ac:dyDescent="0.25">
      <c r="A182" t="s">
        <v>204</v>
      </c>
      <c r="B182" s="1">
        <v>1.4</v>
      </c>
      <c r="C182" t="s">
        <v>9</v>
      </c>
      <c r="D182" s="3">
        <v>78.820187165775394</v>
      </c>
      <c r="E182" s="2">
        <v>803</v>
      </c>
      <c r="F182" t="s">
        <v>38</v>
      </c>
      <c r="G182" t="s">
        <v>17</v>
      </c>
      <c r="H182" t="s">
        <v>11</v>
      </c>
    </row>
    <row r="183" spans="1:8" x14ac:dyDescent="0.25">
      <c r="A183" t="s">
        <v>205</v>
      </c>
      <c r="B183" s="1">
        <v>6.3</v>
      </c>
      <c r="C183" t="s">
        <v>255</v>
      </c>
      <c r="D183" s="3">
        <v>78.897058823529406</v>
      </c>
      <c r="E183" s="2">
        <v>804</v>
      </c>
      <c r="F183" t="s">
        <v>38</v>
      </c>
      <c r="G183" t="s">
        <v>17</v>
      </c>
      <c r="H183" t="s">
        <v>13</v>
      </c>
    </row>
    <row r="184" spans="1:8" x14ac:dyDescent="0.25">
      <c r="A184" t="s">
        <v>206</v>
      </c>
      <c r="B184" s="1">
        <v>12.6</v>
      </c>
      <c r="C184" t="s">
        <v>255</v>
      </c>
      <c r="D184" s="3">
        <v>78.973930481283404</v>
      </c>
      <c r="E184" s="2">
        <v>805</v>
      </c>
      <c r="F184" t="s">
        <v>68</v>
      </c>
      <c r="G184" t="s">
        <v>12</v>
      </c>
      <c r="H184" t="s">
        <v>11</v>
      </c>
    </row>
    <row r="185" spans="1:8" x14ac:dyDescent="0.25">
      <c r="A185" t="s">
        <v>207</v>
      </c>
      <c r="B185" s="1">
        <v>0.15</v>
      </c>
      <c r="C185" t="s">
        <v>256</v>
      </c>
      <c r="D185" s="3">
        <v>79.127673796791498</v>
      </c>
      <c r="E185" s="2">
        <v>518</v>
      </c>
      <c r="F185" t="s">
        <v>63</v>
      </c>
      <c r="G185" t="s">
        <v>17</v>
      </c>
      <c r="H185" t="s">
        <v>8</v>
      </c>
    </row>
    <row r="186" spans="1:8" x14ac:dyDescent="0.25">
      <c r="A186" t="s">
        <v>208</v>
      </c>
      <c r="B186" s="1">
        <v>2</v>
      </c>
      <c r="C186" t="s">
        <v>19</v>
      </c>
      <c r="D186" s="3">
        <v>79.204545454545496</v>
      </c>
      <c r="E186" s="2">
        <v>519</v>
      </c>
      <c r="F186" t="s">
        <v>65</v>
      </c>
      <c r="G186" t="s">
        <v>66</v>
      </c>
      <c r="H186" t="s">
        <v>11</v>
      </c>
    </row>
    <row r="187" spans="1:8" x14ac:dyDescent="0.25">
      <c r="A187" t="s">
        <v>209</v>
      </c>
      <c r="B187" s="1">
        <v>0.45</v>
      </c>
      <c r="C187" t="s">
        <v>257</v>
      </c>
      <c r="D187" s="3">
        <v>79.281417112299494</v>
      </c>
      <c r="E187" s="2">
        <v>520</v>
      </c>
      <c r="F187" t="s">
        <v>68</v>
      </c>
      <c r="G187" t="s">
        <v>12</v>
      </c>
      <c r="H187" t="s">
        <v>21</v>
      </c>
    </row>
    <row r="188" spans="1:8" x14ac:dyDescent="0.25">
      <c r="A188" t="s">
        <v>210</v>
      </c>
      <c r="B188" s="1">
        <v>0.3</v>
      </c>
      <c r="C188" t="s">
        <v>258</v>
      </c>
      <c r="D188" s="3">
        <v>79.358288770053505</v>
      </c>
      <c r="E188" s="2">
        <v>521</v>
      </c>
      <c r="F188" t="s">
        <v>68</v>
      </c>
      <c r="G188" t="s">
        <v>12</v>
      </c>
      <c r="H188" t="s">
        <v>11</v>
      </c>
    </row>
    <row r="189" spans="1:8" x14ac:dyDescent="0.25">
      <c r="A189" t="s">
        <v>211</v>
      </c>
      <c r="B189" s="1">
        <v>0.1</v>
      </c>
      <c r="C189" t="s">
        <v>258</v>
      </c>
      <c r="D189" s="3">
        <v>79.435160427807503</v>
      </c>
      <c r="E189" s="2">
        <v>522</v>
      </c>
      <c r="F189" t="s">
        <v>10</v>
      </c>
      <c r="G189" t="s">
        <v>7</v>
      </c>
      <c r="H189" t="s">
        <v>13</v>
      </c>
    </row>
    <row r="190" spans="1:8" x14ac:dyDescent="0.25">
      <c r="A190" t="s">
        <v>212</v>
      </c>
      <c r="B190" s="1">
        <v>0.6</v>
      </c>
      <c r="C190" t="s">
        <v>254</v>
      </c>
      <c r="D190" s="3">
        <v>79.588903743315498</v>
      </c>
      <c r="E190" s="2">
        <v>524</v>
      </c>
      <c r="F190" t="s">
        <v>68</v>
      </c>
      <c r="G190" t="s">
        <v>12</v>
      </c>
      <c r="H190" t="s">
        <v>11</v>
      </c>
    </row>
    <row r="191" spans="1:8" x14ac:dyDescent="0.25">
      <c r="A191" t="s">
        <v>213</v>
      </c>
      <c r="B191" s="1">
        <v>0.45</v>
      </c>
      <c r="C191" t="s">
        <v>9</v>
      </c>
      <c r="D191" s="3">
        <v>79.665775401069496</v>
      </c>
      <c r="E191" s="2">
        <v>525</v>
      </c>
      <c r="F191" t="s">
        <v>68</v>
      </c>
      <c r="G191" t="s">
        <v>12</v>
      </c>
      <c r="H191" t="s">
        <v>8</v>
      </c>
    </row>
    <row r="192" spans="1:8" x14ac:dyDescent="0.25">
      <c r="A192" t="s">
        <v>214</v>
      </c>
      <c r="B192" s="1">
        <v>4</v>
      </c>
      <c r="C192" t="s">
        <v>255</v>
      </c>
      <c r="D192" s="3">
        <v>79.742647058823493</v>
      </c>
      <c r="E192" s="2">
        <v>815</v>
      </c>
      <c r="F192" t="s">
        <v>65</v>
      </c>
      <c r="G192" t="s">
        <v>66</v>
      </c>
      <c r="H192" t="s">
        <v>13</v>
      </c>
    </row>
    <row r="193" spans="1:8" x14ac:dyDescent="0.25">
      <c r="A193" t="s">
        <v>215</v>
      </c>
      <c r="B193" s="1">
        <v>0.18</v>
      </c>
      <c r="C193" t="s">
        <v>255</v>
      </c>
      <c r="D193" s="3">
        <v>79.819518716577505</v>
      </c>
      <c r="E193" s="2">
        <v>816</v>
      </c>
      <c r="F193" t="s">
        <v>68</v>
      </c>
      <c r="G193" t="s">
        <v>12</v>
      </c>
      <c r="H193" t="s">
        <v>8</v>
      </c>
    </row>
    <row r="194" spans="1:8" x14ac:dyDescent="0.25">
      <c r="A194" t="s">
        <v>216</v>
      </c>
      <c r="B194" s="1">
        <v>0.2</v>
      </c>
      <c r="C194" t="s">
        <v>19</v>
      </c>
      <c r="D194" s="3">
        <v>79.896390374331602</v>
      </c>
      <c r="E194" s="2">
        <v>817</v>
      </c>
      <c r="F194" t="s">
        <v>65</v>
      </c>
      <c r="G194" t="s">
        <v>66</v>
      </c>
      <c r="H194" t="s">
        <v>8</v>
      </c>
    </row>
    <row r="195" spans="1:8" x14ac:dyDescent="0.25">
      <c r="A195" t="s">
        <v>217</v>
      </c>
      <c r="B195" s="1">
        <v>1.4</v>
      </c>
      <c r="C195" t="s">
        <v>256</v>
      </c>
      <c r="D195" s="3">
        <v>79.9732620320856</v>
      </c>
      <c r="E195" s="2">
        <v>818</v>
      </c>
      <c r="F195" t="s">
        <v>65</v>
      </c>
      <c r="G195" t="s">
        <v>66</v>
      </c>
      <c r="H195" t="s">
        <v>13</v>
      </c>
    </row>
    <row r="196" spans="1:8" x14ac:dyDescent="0.25">
      <c r="A196" t="s">
        <v>218</v>
      </c>
      <c r="B196" s="1">
        <v>6.3</v>
      </c>
      <c r="C196" t="s">
        <v>19</v>
      </c>
      <c r="D196" s="3">
        <v>80.050133689839598</v>
      </c>
      <c r="E196" s="2">
        <v>819</v>
      </c>
      <c r="F196" t="s">
        <v>38</v>
      </c>
      <c r="G196" t="s">
        <v>17</v>
      </c>
      <c r="H196" t="s">
        <v>11</v>
      </c>
    </row>
    <row r="197" spans="1:8" x14ac:dyDescent="0.25">
      <c r="A197" t="s">
        <v>219</v>
      </c>
      <c r="B197" s="1">
        <v>12.6</v>
      </c>
      <c r="C197" t="s">
        <v>257</v>
      </c>
      <c r="D197" s="3">
        <v>80.127005347593595</v>
      </c>
      <c r="E197" s="2">
        <v>531</v>
      </c>
      <c r="F197" t="s">
        <v>38</v>
      </c>
      <c r="G197" t="s">
        <v>17</v>
      </c>
      <c r="H197" t="s">
        <v>11</v>
      </c>
    </row>
    <row r="198" spans="1:8" x14ac:dyDescent="0.25">
      <c r="A198" t="s">
        <v>220</v>
      </c>
      <c r="B198" s="1">
        <v>5</v>
      </c>
      <c r="C198" t="s">
        <v>258</v>
      </c>
      <c r="D198" s="3">
        <v>80.203877005347593</v>
      </c>
      <c r="E198" s="2">
        <v>532</v>
      </c>
      <c r="F198" t="s">
        <v>51</v>
      </c>
      <c r="G198" t="s">
        <v>7</v>
      </c>
      <c r="H198" t="s">
        <v>8</v>
      </c>
    </row>
    <row r="199" spans="1:8" x14ac:dyDescent="0.25">
      <c r="A199" t="s">
        <v>221</v>
      </c>
      <c r="B199" s="1">
        <v>0.15</v>
      </c>
      <c r="C199" t="s">
        <v>9</v>
      </c>
      <c r="D199" s="3">
        <v>24.55</v>
      </c>
      <c r="E199" s="2">
        <v>533</v>
      </c>
      <c r="F199" t="s">
        <v>51</v>
      </c>
      <c r="G199" t="s">
        <v>7</v>
      </c>
      <c r="H199" t="s">
        <v>11</v>
      </c>
    </row>
    <row r="200" spans="1:8" x14ac:dyDescent="0.25">
      <c r="A200" t="s">
        <v>222</v>
      </c>
      <c r="B200" s="1">
        <v>2</v>
      </c>
      <c r="C200" t="s">
        <v>25</v>
      </c>
      <c r="D200" s="3">
        <v>22.1</v>
      </c>
      <c r="E200" s="2">
        <v>534</v>
      </c>
      <c r="F200" t="s">
        <v>68</v>
      </c>
      <c r="G200" t="s">
        <v>12</v>
      </c>
      <c r="H200" t="s">
        <v>13</v>
      </c>
    </row>
    <row r="201" spans="1:8" x14ac:dyDescent="0.25">
      <c r="A201" t="s">
        <v>223</v>
      </c>
      <c r="B201" s="1">
        <v>0.45</v>
      </c>
      <c r="C201" t="s">
        <v>254</v>
      </c>
      <c r="D201" s="3">
        <v>96.69</v>
      </c>
      <c r="E201" s="2">
        <v>535</v>
      </c>
      <c r="F201" t="s">
        <v>51</v>
      </c>
      <c r="G201" t="s">
        <v>7</v>
      </c>
      <c r="H201" t="s">
        <v>11</v>
      </c>
    </row>
    <row r="202" spans="1:8" x14ac:dyDescent="0.25">
      <c r="A202" t="s">
        <v>224</v>
      </c>
      <c r="B202" s="1">
        <v>0.3</v>
      </c>
      <c r="C202" t="s">
        <v>9</v>
      </c>
      <c r="D202" s="3">
        <v>17.2</v>
      </c>
      <c r="E202" s="2">
        <v>536</v>
      </c>
      <c r="F202" t="s">
        <v>68</v>
      </c>
      <c r="G202" t="s">
        <v>12</v>
      </c>
      <c r="H202" t="s">
        <v>8</v>
      </c>
    </row>
    <row r="203" spans="1:8" x14ac:dyDescent="0.25">
      <c r="A203" t="s">
        <v>225</v>
      </c>
      <c r="B203" s="1">
        <v>0.1</v>
      </c>
      <c r="C203" t="s">
        <v>255</v>
      </c>
      <c r="D203" s="3">
        <v>14.74</v>
      </c>
      <c r="E203" s="2">
        <v>537</v>
      </c>
      <c r="F203" t="s">
        <v>63</v>
      </c>
      <c r="G203" t="s">
        <v>17</v>
      </c>
      <c r="H203" t="s">
        <v>8</v>
      </c>
    </row>
    <row r="204" spans="1:8" x14ac:dyDescent="0.25">
      <c r="A204" t="s">
        <v>226</v>
      </c>
      <c r="B204" s="1">
        <v>0.05</v>
      </c>
      <c r="C204" t="s">
        <v>255</v>
      </c>
      <c r="D204" s="3">
        <v>19.64</v>
      </c>
      <c r="E204" s="2">
        <v>538</v>
      </c>
      <c r="F204" t="s">
        <v>63</v>
      </c>
      <c r="G204" t="s">
        <v>17</v>
      </c>
      <c r="H204" t="s">
        <v>11</v>
      </c>
    </row>
    <row r="205" spans="1:8" x14ac:dyDescent="0.25">
      <c r="A205" t="s">
        <v>227</v>
      </c>
      <c r="B205" s="1">
        <v>0.6</v>
      </c>
      <c r="C205" t="s">
        <v>19</v>
      </c>
      <c r="D205" s="3">
        <v>16.36</v>
      </c>
      <c r="E205" s="2">
        <v>539</v>
      </c>
      <c r="F205" t="s">
        <v>63</v>
      </c>
      <c r="G205" t="s">
        <v>17</v>
      </c>
      <c r="H205" t="s">
        <v>21</v>
      </c>
    </row>
    <row r="206" spans="1:8" x14ac:dyDescent="0.25">
      <c r="A206" t="s">
        <v>228</v>
      </c>
      <c r="B206" s="1">
        <v>0.45</v>
      </c>
      <c r="C206" t="s">
        <v>256</v>
      </c>
      <c r="D206" s="3">
        <v>42.6</v>
      </c>
      <c r="E206" s="2">
        <v>540</v>
      </c>
      <c r="F206" t="s">
        <v>63</v>
      </c>
      <c r="G206" t="s">
        <v>17</v>
      </c>
      <c r="H206" t="s">
        <v>11</v>
      </c>
    </row>
    <row r="207" spans="1:8" x14ac:dyDescent="0.25">
      <c r="A207" t="s">
        <v>229</v>
      </c>
      <c r="B207" s="1">
        <v>0.18</v>
      </c>
      <c r="C207" t="s">
        <v>257</v>
      </c>
      <c r="D207" s="3">
        <v>163.79</v>
      </c>
      <c r="E207" s="2">
        <v>542</v>
      </c>
      <c r="F207" t="s">
        <v>63</v>
      </c>
      <c r="G207" t="s">
        <v>17</v>
      </c>
      <c r="H207" t="s">
        <v>11</v>
      </c>
    </row>
    <row r="208" spans="1:8" x14ac:dyDescent="0.25">
      <c r="A208" t="s">
        <v>230</v>
      </c>
      <c r="B208" s="1">
        <v>1.4</v>
      </c>
      <c r="C208" t="s">
        <v>256</v>
      </c>
      <c r="D208" s="3">
        <v>218.27</v>
      </c>
      <c r="E208" s="2">
        <v>832</v>
      </c>
      <c r="F208" t="s">
        <v>65</v>
      </c>
      <c r="G208" t="s">
        <v>66</v>
      </c>
      <c r="H208" t="s">
        <v>8</v>
      </c>
    </row>
    <row r="209" spans="1:8" x14ac:dyDescent="0.25">
      <c r="A209" t="s">
        <v>231</v>
      </c>
      <c r="B209" s="1">
        <v>6.3</v>
      </c>
      <c r="C209" t="s">
        <v>25</v>
      </c>
      <c r="D209" s="3">
        <v>227.47</v>
      </c>
      <c r="E209" s="2">
        <v>833</v>
      </c>
      <c r="F209" t="s">
        <v>63</v>
      </c>
      <c r="G209" t="s">
        <v>17</v>
      </c>
      <c r="H209" t="s">
        <v>13</v>
      </c>
    </row>
    <row r="210" spans="1:8" x14ac:dyDescent="0.25">
      <c r="A210" t="s">
        <v>232</v>
      </c>
      <c r="B210" s="1">
        <v>12.6</v>
      </c>
      <c r="C210" t="s">
        <v>254</v>
      </c>
      <c r="D210" s="3">
        <v>85.04</v>
      </c>
      <c r="E210" s="2">
        <v>834</v>
      </c>
      <c r="F210" t="s">
        <v>38</v>
      </c>
      <c r="G210" t="s">
        <v>17</v>
      </c>
      <c r="H210" t="s">
        <v>8</v>
      </c>
    </row>
    <row r="211" spans="1:8" x14ac:dyDescent="0.25">
      <c r="A211" t="s">
        <v>233</v>
      </c>
      <c r="B211" s="1">
        <v>5</v>
      </c>
      <c r="C211" t="s">
        <v>9</v>
      </c>
      <c r="D211" s="3">
        <v>118.63</v>
      </c>
      <c r="E211" s="2">
        <v>835</v>
      </c>
      <c r="F211" t="s">
        <v>65</v>
      </c>
      <c r="G211" t="s">
        <v>66</v>
      </c>
      <c r="H211" t="s">
        <v>11</v>
      </c>
    </row>
    <row r="212" spans="1:8" x14ac:dyDescent="0.25">
      <c r="A212" t="s">
        <v>234</v>
      </c>
      <c r="B212" s="1">
        <v>0.15</v>
      </c>
      <c r="C212" t="s">
        <v>255</v>
      </c>
      <c r="D212" s="3">
        <v>204.56</v>
      </c>
      <c r="E212" s="2">
        <v>836</v>
      </c>
      <c r="F212" t="s">
        <v>68</v>
      </c>
      <c r="G212" t="s">
        <v>12</v>
      </c>
      <c r="H212" t="s">
        <v>13</v>
      </c>
    </row>
    <row r="213" spans="1:8" x14ac:dyDescent="0.25">
      <c r="A213" t="s">
        <v>235</v>
      </c>
      <c r="B213" s="1">
        <v>2</v>
      </c>
      <c r="C213" t="s">
        <v>255</v>
      </c>
      <c r="D213" s="3">
        <v>127.21</v>
      </c>
      <c r="E213" s="2">
        <v>837</v>
      </c>
      <c r="F213" t="s">
        <v>38</v>
      </c>
      <c r="G213" t="s">
        <v>17</v>
      </c>
      <c r="H213" t="s">
        <v>11</v>
      </c>
    </row>
    <row r="214" spans="1:8" x14ac:dyDescent="0.25">
      <c r="A214" t="s">
        <v>236</v>
      </c>
      <c r="B214" s="1">
        <v>0.45</v>
      </c>
      <c r="C214" t="s">
        <v>19</v>
      </c>
      <c r="D214" s="3">
        <v>249.10300000000001</v>
      </c>
      <c r="E214" s="2">
        <v>550</v>
      </c>
      <c r="F214" t="s">
        <v>38</v>
      </c>
      <c r="G214" t="s">
        <v>17</v>
      </c>
      <c r="H214" t="s">
        <v>11</v>
      </c>
    </row>
    <row r="215" spans="1:8" x14ac:dyDescent="0.25">
      <c r="A215" t="s">
        <v>237</v>
      </c>
      <c r="B215" s="1">
        <v>0.3</v>
      </c>
      <c r="C215" t="s">
        <v>256</v>
      </c>
      <c r="D215" s="3">
        <v>318.45</v>
      </c>
      <c r="E215" s="2">
        <v>551</v>
      </c>
      <c r="F215" t="s">
        <v>43</v>
      </c>
      <c r="G215" t="s">
        <v>7</v>
      </c>
      <c r="H215" t="s">
        <v>8</v>
      </c>
    </row>
    <row r="216" spans="1:8" x14ac:dyDescent="0.25">
      <c r="A216" t="s">
        <v>238</v>
      </c>
      <c r="B216" s="1">
        <v>0.1</v>
      </c>
      <c r="C216" t="s">
        <v>19</v>
      </c>
      <c r="D216" s="3">
        <v>119.37</v>
      </c>
      <c r="E216" s="2">
        <v>552</v>
      </c>
      <c r="F216" t="s">
        <v>63</v>
      </c>
      <c r="G216" t="s">
        <v>17</v>
      </c>
      <c r="H216" t="s">
        <v>11</v>
      </c>
    </row>
    <row r="217" spans="1:8" x14ac:dyDescent="0.25">
      <c r="A217" t="s">
        <v>239</v>
      </c>
      <c r="B217" s="1">
        <v>0.05</v>
      </c>
      <c r="C217" t="s">
        <v>254</v>
      </c>
      <c r="D217" s="3">
        <v>90.76</v>
      </c>
      <c r="E217" s="2">
        <v>553</v>
      </c>
      <c r="F217" t="s">
        <v>68</v>
      </c>
      <c r="G217" t="s">
        <v>12</v>
      </c>
      <c r="H217" t="s">
        <v>13</v>
      </c>
    </row>
    <row r="218" spans="1:8" x14ac:dyDescent="0.25">
      <c r="A218" t="s">
        <v>240</v>
      </c>
      <c r="B218" s="1">
        <v>0.6</v>
      </c>
      <c r="C218" t="s">
        <v>258</v>
      </c>
      <c r="D218" s="3">
        <v>71.599999999999994</v>
      </c>
      <c r="E218" s="2">
        <v>554</v>
      </c>
      <c r="F218" t="s">
        <v>68</v>
      </c>
      <c r="G218" t="s">
        <v>12</v>
      </c>
      <c r="H218" t="s">
        <v>11</v>
      </c>
    </row>
    <row r="219" spans="1:8" x14ac:dyDescent="0.25">
      <c r="A219" t="s">
        <v>241</v>
      </c>
      <c r="B219" s="1">
        <v>0.45</v>
      </c>
      <c r="C219" t="s">
        <v>258</v>
      </c>
      <c r="D219" s="3">
        <v>64.45</v>
      </c>
      <c r="E219" s="2">
        <v>555</v>
      </c>
      <c r="F219" t="s">
        <v>68</v>
      </c>
      <c r="G219" t="s">
        <v>12</v>
      </c>
      <c r="H219" t="s">
        <v>8</v>
      </c>
    </row>
    <row r="220" spans="1:8" x14ac:dyDescent="0.25">
      <c r="A220" t="s">
        <v>242</v>
      </c>
      <c r="B220" s="1">
        <v>4</v>
      </c>
      <c r="C220" t="s">
        <v>25</v>
      </c>
      <c r="D220" s="3">
        <v>109.56</v>
      </c>
      <c r="E220" s="2">
        <v>845</v>
      </c>
      <c r="F220" t="s">
        <v>38</v>
      </c>
      <c r="G220" t="s">
        <v>17</v>
      </c>
      <c r="H220" t="s">
        <v>8</v>
      </c>
    </row>
    <row r="221" spans="1:8" x14ac:dyDescent="0.25">
      <c r="A221" t="s">
        <v>243</v>
      </c>
      <c r="B221" s="1">
        <v>0.2</v>
      </c>
      <c r="C221" t="s">
        <v>9</v>
      </c>
      <c r="D221" s="3">
        <v>22.89</v>
      </c>
      <c r="E221" s="2">
        <v>847</v>
      </c>
      <c r="F221" t="s">
        <v>68</v>
      </c>
      <c r="G221" t="s">
        <v>12</v>
      </c>
      <c r="H221" t="s">
        <v>8</v>
      </c>
    </row>
    <row r="222" spans="1:8" x14ac:dyDescent="0.25">
      <c r="A222" t="s">
        <v>244</v>
      </c>
      <c r="B222" s="1">
        <v>1.4</v>
      </c>
      <c r="C222" t="s">
        <v>255</v>
      </c>
      <c r="D222" s="3">
        <v>22.89</v>
      </c>
      <c r="E222" s="2">
        <v>848</v>
      </c>
      <c r="F222" t="s">
        <v>68</v>
      </c>
      <c r="G222" t="s">
        <v>12</v>
      </c>
      <c r="H222" t="s">
        <v>11</v>
      </c>
    </row>
    <row r="223" spans="1:8" x14ac:dyDescent="0.25">
      <c r="A223" t="s">
        <v>245</v>
      </c>
      <c r="B223" s="1">
        <v>6.3</v>
      </c>
      <c r="C223" t="s">
        <v>255</v>
      </c>
      <c r="D223" s="3">
        <v>80.280748663101605</v>
      </c>
      <c r="E223" s="2">
        <v>560</v>
      </c>
      <c r="F223" t="s">
        <v>51</v>
      </c>
      <c r="G223" t="s">
        <v>7</v>
      </c>
      <c r="H223" t="s">
        <v>13</v>
      </c>
    </row>
    <row r="224" spans="1:8" x14ac:dyDescent="0.25">
      <c r="A224" t="s">
        <v>246</v>
      </c>
      <c r="B224" s="1">
        <v>12.6</v>
      </c>
      <c r="C224" t="s">
        <v>19</v>
      </c>
      <c r="D224" s="3">
        <v>80.357620320855602</v>
      </c>
      <c r="E224" s="2">
        <v>561</v>
      </c>
      <c r="F224" t="s">
        <v>51</v>
      </c>
      <c r="G224" t="s">
        <v>7</v>
      </c>
      <c r="H224" t="s">
        <v>8</v>
      </c>
    </row>
    <row r="225" spans="1:8" x14ac:dyDescent="0.25">
      <c r="A225" t="s">
        <v>247</v>
      </c>
      <c r="B225" s="1">
        <v>5</v>
      </c>
      <c r="C225" t="s">
        <v>256</v>
      </c>
      <c r="D225" s="3">
        <v>80.434491978609699</v>
      </c>
      <c r="E225" s="2">
        <v>562</v>
      </c>
      <c r="F225" t="s">
        <v>63</v>
      </c>
      <c r="G225" t="s">
        <v>17</v>
      </c>
      <c r="H225" t="s">
        <v>11</v>
      </c>
    </row>
    <row r="226" spans="1:8" x14ac:dyDescent="0.25">
      <c r="A226" t="s">
        <v>248</v>
      </c>
      <c r="B226" s="1">
        <v>0.45</v>
      </c>
      <c r="C226" t="s">
        <v>258</v>
      </c>
      <c r="D226" s="3">
        <v>80.665106951871707</v>
      </c>
      <c r="E226" s="2">
        <v>565</v>
      </c>
      <c r="F226" t="s">
        <v>68</v>
      </c>
      <c r="G226" t="s">
        <v>12</v>
      </c>
      <c r="H226" t="s">
        <v>8</v>
      </c>
    </row>
    <row r="227" spans="1:8" x14ac:dyDescent="0.25">
      <c r="A227" t="s">
        <v>249</v>
      </c>
      <c r="B227" s="1">
        <v>0.3</v>
      </c>
      <c r="C227" t="s">
        <v>254</v>
      </c>
      <c r="D227" s="3">
        <v>80.741978609625704</v>
      </c>
      <c r="E227" s="2">
        <v>854</v>
      </c>
      <c r="F227" t="s">
        <v>68</v>
      </c>
      <c r="G227" t="s">
        <v>12</v>
      </c>
      <c r="H227" t="s">
        <v>8</v>
      </c>
    </row>
    <row r="228" spans="1:8" x14ac:dyDescent="0.25">
      <c r="A228" t="s">
        <v>250</v>
      </c>
      <c r="B228" s="1">
        <v>0.1</v>
      </c>
      <c r="C228" t="s">
        <v>25</v>
      </c>
      <c r="D228" s="3">
        <v>80.818850267379702</v>
      </c>
      <c r="E228" s="2">
        <v>855</v>
      </c>
      <c r="F228" t="s">
        <v>68</v>
      </c>
      <c r="G228" t="s">
        <v>12</v>
      </c>
      <c r="H228" t="s">
        <v>11</v>
      </c>
    </row>
    <row r="229" spans="1:8" x14ac:dyDescent="0.25">
      <c r="A229" t="s">
        <v>251</v>
      </c>
      <c r="B229" s="1">
        <v>0.45</v>
      </c>
      <c r="C229" t="s">
        <v>255</v>
      </c>
      <c r="D229" s="3">
        <v>81.049465240641695</v>
      </c>
      <c r="E229" s="2">
        <v>858</v>
      </c>
      <c r="F229" t="s">
        <v>43</v>
      </c>
      <c r="G229" t="s">
        <v>7</v>
      </c>
      <c r="H229" t="s">
        <v>8</v>
      </c>
    </row>
    <row r="230" spans="1:8" x14ac:dyDescent="0.25">
      <c r="A230" t="s">
        <v>252</v>
      </c>
      <c r="B230" s="1">
        <v>4</v>
      </c>
      <c r="C230" t="s">
        <v>255</v>
      </c>
      <c r="D230" s="3">
        <v>81.126336898395706</v>
      </c>
      <c r="E230" s="2">
        <v>963</v>
      </c>
      <c r="F230" t="s">
        <v>43</v>
      </c>
      <c r="G230" t="s">
        <v>7</v>
      </c>
      <c r="H230" t="s">
        <v>8</v>
      </c>
    </row>
    <row r="231" spans="1:8" x14ac:dyDescent="0.25">
      <c r="A231" t="s">
        <v>253</v>
      </c>
      <c r="B231" s="1">
        <v>0.2</v>
      </c>
      <c r="C231" t="s">
        <v>254</v>
      </c>
      <c r="D231" s="3">
        <v>34.68</v>
      </c>
      <c r="E231" s="2">
        <v>708</v>
      </c>
      <c r="F231" t="s">
        <v>63</v>
      </c>
      <c r="G231" t="s">
        <v>17</v>
      </c>
      <c r="H231" t="s">
        <v>8</v>
      </c>
    </row>
    <row r="235" spans="1:8" x14ac:dyDescent="0.25">
      <c r="E235" s="28"/>
    </row>
  </sheetData>
  <dataValidations count="3">
    <dataValidation type="textLength" operator="equal" allowBlank="1" showInputMessage="1" showErrorMessage="1" sqref="G2:G231" xr:uid="{00000000-0002-0000-0000-000000000000}">
      <formula1>2</formula1>
    </dataValidation>
    <dataValidation type="list" allowBlank="1" showInputMessage="1" showErrorMessage="1" sqref="H2:H231" xr:uid="{00000000-0002-0000-0000-000001000000}">
      <formula1>"Nunca,Raramente,Frequentemente,Sempre"</formula1>
    </dataValidation>
    <dataValidation type="list" allowBlank="1" showInputMessage="1" showErrorMessage="1" sqref="C1:C231" xr:uid="{00000000-0002-0000-0000-000002000000}">
      <formula1>"Diodo,Duplo diodo,Triodo,Tetrodo,Pentodo,Hexodo,Octodo,Nonodo"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 E3:E11 E12 E41:E71 E72:E74 E106:E121 E143:E167 E172:E206 E207:E220 E229:E231 E221:E225 E168:E171 E122:E142 E75:E105 E13:E40 E226:E228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workbookViewId="0">
      <selection activeCell="F18" sqref="F18"/>
    </sheetView>
  </sheetViews>
  <sheetFormatPr defaultRowHeight="15" x14ac:dyDescent="0.25"/>
  <cols>
    <col min="5" max="6" width="18.140625" customWidth="1"/>
  </cols>
  <sheetData>
    <row r="2" spans="1:6" x14ac:dyDescent="0.25">
      <c r="A2" s="50" t="s">
        <v>261</v>
      </c>
      <c r="B2" s="51"/>
      <c r="C2" s="51"/>
      <c r="D2" s="51"/>
      <c r="E2" s="51"/>
      <c r="F2" s="52"/>
    </row>
    <row r="3" spans="1:6" x14ac:dyDescent="0.25">
      <c r="A3" s="53" t="s">
        <v>262</v>
      </c>
      <c r="B3" s="53"/>
      <c r="C3" s="53"/>
      <c r="D3" s="53"/>
      <c r="E3" s="6" t="s">
        <v>263</v>
      </c>
      <c r="F3" s="6" t="s">
        <v>264</v>
      </c>
    </row>
    <row r="4" spans="1:6" x14ac:dyDescent="0.25">
      <c r="A4" s="47" t="s">
        <v>51</v>
      </c>
      <c r="B4" s="48"/>
      <c r="C4" s="48"/>
      <c r="D4" s="48"/>
      <c r="E4">
        <f>COUNTIF(Dados!F:F,'Questão 01'!A4)</f>
        <v>23</v>
      </c>
      <c r="F4" s="46">
        <f>E4/$E$11</f>
        <v>0.1</v>
      </c>
    </row>
    <row r="5" spans="1:6" x14ac:dyDescent="0.25">
      <c r="A5" s="47" t="s">
        <v>38</v>
      </c>
      <c r="B5" s="48"/>
      <c r="C5" s="48"/>
      <c r="D5" s="48"/>
      <c r="E5">
        <f>COUNTIF(Dados!F:F,'Questão 01'!A5)</f>
        <v>43</v>
      </c>
      <c r="F5" s="46">
        <f t="shared" ref="F5:F10" si="0">E5/$E$11</f>
        <v>0.18695652173913044</v>
      </c>
    </row>
    <row r="6" spans="1:6" x14ac:dyDescent="0.25">
      <c r="A6" s="47" t="s">
        <v>65</v>
      </c>
      <c r="B6" s="48"/>
      <c r="C6" s="48"/>
      <c r="D6" s="48"/>
      <c r="E6">
        <f>COUNTIF(Dados!F:F,'Questão 01'!A6)</f>
        <v>20</v>
      </c>
      <c r="F6" s="46">
        <f t="shared" si="0"/>
        <v>8.6956521739130432E-2</v>
      </c>
    </row>
    <row r="7" spans="1:6" x14ac:dyDescent="0.25">
      <c r="A7" s="47" t="s">
        <v>10</v>
      </c>
      <c r="B7" s="48"/>
      <c r="C7" s="48"/>
      <c r="D7" s="48"/>
      <c r="E7">
        <f>COUNTIF(Dados!F:F,'Questão 01'!A7)</f>
        <v>11</v>
      </c>
      <c r="F7" s="46">
        <f t="shared" si="0"/>
        <v>4.7826086956521741E-2</v>
      </c>
    </row>
    <row r="8" spans="1:6" x14ac:dyDescent="0.25">
      <c r="A8" s="47" t="s">
        <v>68</v>
      </c>
      <c r="B8" s="48"/>
      <c r="C8" s="48"/>
      <c r="D8" s="48"/>
      <c r="E8">
        <f>COUNTIF(Dados!F:F,'Questão 01'!A8)</f>
        <v>52</v>
      </c>
      <c r="F8" s="46">
        <f t="shared" si="0"/>
        <v>0.22608695652173913</v>
      </c>
    </row>
    <row r="9" spans="1:6" x14ac:dyDescent="0.25">
      <c r="A9" s="47" t="s">
        <v>63</v>
      </c>
      <c r="B9" s="48"/>
      <c r="C9" s="48"/>
      <c r="D9" s="48"/>
      <c r="E9">
        <f>COUNTIF(Dados!F:F,'Questão 01'!A9)</f>
        <v>57</v>
      </c>
      <c r="F9" s="46">
        <f t="shared" si="0"/>
        <v>0.24782608695652175</v>
      </c>
    </row>
    <row r="10" spans="1:6" x14ac:dyDescent="0.25">
      <c r="A10" s="47" t="s">
        <v>43</v>
      </c>
      <c r="B10" s="48"/>
      <c r="C10" s="48"/>
      <c r="D10" s="48"/>
      <c r="E10">
        <f>COUNTIF(Dados!F:F,'Questão 01'!A10)</f>
        <v>24</v>
      </c>
      <c r="F10" s="46">
        <f t="shared" si="0"/>
        <v>0.10434782608695652</v>
      </c>
    </row>
    <row r="11" spans="1:6" x14ac:dyDescent="0.25">
      <c r="A11" s="49" t="s">
        <v>265</v>
      </c>
      <c r="B11" s="49"/>
      <c r="C11" s="49"/>
      <c r="D11" s="49"/>
      <c r="E11" s="7">
        <f>SUM(E4:E10)</f>
        <v>230</v>
      </c>
      <c r="F11" s="8">
        <f>E11/$E$11</f>
        <v>1</v>
      </c>
    </row>
    <row r="22" spans="5:5" x14ac:dyDescent="0.25">
      <c r="E22" s="9"/>
    </row>
  </sheetData>
  <mergeCells count="10">
    <mergeCell ref="A9:D9"/>
    <mergeCell ref="A10:D10"/>
    <mergeCell ref="A11:D11"/>
    <mergeCell ref="A2:F2"/>
    <mergeCell ref="A3:D3"/>
    <mergeCell ref="A4:D4"/>
    <mergeCell ref="A5:D5"/>
    <mergeCell ref="A6:D6"/>
    <mergeCell ref="A7:D7"/>
    <mergeCell ref="A8:D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8"/>
  <sheetViews>
    <sheetView tabSelected="1" topLeftCell="B1" zoomScaleNormal="100" workbookViewId="0">
      <selection activeCell="K8" sqref="K8"/>
    </sheetView>
  </sheetViews>
  <sheetFormatPr defaultRowHeight="15" x14ac:dyDescent="0.25"/>
  <cols>
    <col min="2" max="4" width="15.7109375" customWidth="1"/>
    <col min="5" max="5" width="27.28515625" customWidth="1"/>
    <col min="7" max="7" width="12" customWidth="1"/>
    <col min="8" max="8" width="3" customWidth="1"/>
    <col min="9" max="9" width="11.7109375" customWidth="1"/>
  </cols>
  <sheetData>
    <row r="1" spans="2:21" x14ac:dyDescent="0.25">
      <c r="B1" s="48"/>
      <c r="C1" s="48"/>
      <c r="D1" s="48"/>
      <c r="E1" s="48"/>
    </row>
    <row r="2" spans="2:21" x14ac:dyDescent="0.25">
      <c r="B2" s="61" t="s">
        <v>266</v>
      </c>
      <c r="C2" s="61"/>
      <c r="D2" s="61"/>
      <c r="E2" s="21">
        <f>MAX(Dados!D:D)</f>
        <v>318.45</v>
      </c>
      <c r="G2" s="56" t="s">
        <v>275</v>
      </c>
      <c r="H2" s="57"/>
      <c r="I2" s="57"/>
      <c r="J2" s="11" t="s">
        <v>263</v>
      </c>
      <c r="K2" s="11" t="s">
        <v>276</v>
      </c>
      <c r="L2" s="11" t="s">
        <v>264</v>
      </c>
      <c r="M2" s="30" t="s">
        <v>291</v>
      </c>
      <c r="O2" s="63" t="s">
        <v>278</v>
      </c>
      <c r="P2" s="63"/>
      <c r="Q2" s="18" t="s">
        <v>264</v>
      </c>
      <c r="S2" s="63" t="s">
        <v>278</v>
      </c>
      <c r="T2" s="63"/>
      <c r="U2" s="18" t="s">
        <v>263</v>
      </c>
    </row>
    <row r="3" spans="2:21" x14ac:dyDescent="0.25">
      <c r="B3" s="61" t="s">
        <v>267</v>
      </c>
      <c r="C3" s="61"/>
      <c r="D3" s="61"/>
      <c r="E3" s="22">
        <f>MIN(Dados!D:D)</f>
        <v>14.71</v>
      </c>
      <c r="G3" s="34">
        <f>E3</f>
        <v>14.71</v>
      </c>
      <c r="H3" s="12" t="s">
        <v>286</v>
      </c>
      <c r="I3" s="16">
        <f>G3+($C$14-0.01)</f>
        <v>52.7</v>
      </c>
      <c r="J3" s="26">
        <f>COUNTIFS(Dados!D:D,"&gt;=14,71",Dados!D:D,"&lt;=52,70")</f>
        <v>38</v>
      </c>
      <c r="K3" s="36">
        <f>J3</f>
        <v>38</v>
      </c>
      <c r="L3" s="35">
        <f>J3/$J$11</f>
        <v>0.16521739130434782</v>
      </c>
      <c r="M3" s="38">
        <f>L3</f>
        <v>0.16521739130434782</v>
      </c>
      <c r="O3" s="54">
        <f>(G3+I3)/2</f>
        <v>33.704999999999998</v>
      </c>
      <c r="P3" s="55"/>
      <c r="Q3" s="41">
        <f>L3</f>
        <v>0.16521739130434782</v>
      </c>
      <c r="S3" s="54">
        <f>O3</f>
        <v>33.704999999999998</v>
      </c>
      <c r="T3" s="55"/>
      <c r="U3" s="21">
        <f>J3</f>
        <v>38</v>
      </c>
    </row>
    <row r="4" spans="2:21" x14ac:dyDescent="0.25">
      <c r="B4" s="61" t="s">
        <v>269</v>
      </c>
      <c r="C4" s="61"/>
      <c r="D4" s="61"/>
      <c r="E4" s="22">
        <f>E2-E3</f>
        <v>303.74</v>
      </c>
      <c r="G4" s="12">
        <f>G3+$C$14</f>
        <v>52.71</v>
      </c>
      <c r="H4" s="12" t="s">
        <v>286</v>
      </c>
      <c r="I4" s="16">
        <f t="shared" ref="I4:I10" si="0">G4+($C$14-0.01)</f>
        <v>90.7</v>
      </c>
      <c r="J4" s="26">
        <f>COUNTIFS(Dados!D:D,"&gt;=52,71",Dados!D:D,"&lt;90,70")</f>
        <v>129</v>
      </c>
      <c r="K4" s="36">
        <f>J4+K3</f>
        <v>167</v>
      </c>
      <c r="L4" s="35">
        <f t="shared" ref="L4:L10" si="1">J4/$J$11</f>
        <v>0.56086956521739129</v>
      </c>
      <c r="M4" s="38">
        <f>L4+M3</f>
        <v>0.72608695652173916</v>
      </c>
      <c r="O4" s="54">
        <f t="shared" ref="O4:O10" si="2">(G4+I4)/2</f>
        <v>71.704999999999998</v>
      </c>
      <c r="P4" s="55"/>
      <c r="Q4" s="41">
        <f t="shared" ref="Q4:Q10" si="3">L4</f>
        <v>0.56086956521739129</v>
      </c>
      <c r="S4" s="54">
        <f t="shared" ref="S4:S10" si="4">O4</f>
        <v>71.704999999999998</v>
      </c>
      <c r="T4" s="55"/>
      <c r="U4" s="21">
        <f t="shared" ref="U4:U10" si="5">J4</f>
        <v>129</v>
      </c>
    </row>
    <row r="5" spans="2:21" x14ac:dyDescent="0.25">
      <c r="B5" s="61" t="s">
        <v>268</v>
      </c>
      <c r="C5" s="61"/>
      <c r="D5" s="61"/>
      <c r="E5" s="24">
        <f>COUNT(Dados!D:D)</f>
        <v>230</v>
      </c>
      <c r="G5" s="12">
        <f t="shared" ref="G5:G10" si="6">G4+$C$14</f>
        <v>90.710000000000008</v>
      </c>
      <c r="H5" s="12" t="s">
        <v>286</v>
      </c>
      <c r="I5" s="16">
        <f t="shared" si="0"/>
        <v>128.70000000000002</v>
      </c>
      <c r="J5" s="26">
        <f>COUNTIFS(Dados!D:D,"&gt;=90,71",Dados!D:D,"&lt;=128,70")</f>
        <v>32</v>
      </c>
      <c r="K5" s="36">
        <f t="shared" ref="K5:K10" si="7">J5+K4</f>
        <v>199</v>
      </c>
      <c r="L5" s="35">
        <f t="shared" si="1"/>
        <v>0.1391304347826087</v>
      </c>
      <c r="M5" s="38">
        <f t="shared" ref="M5:M10" si="8">L5+M4</f>
        <v>0.86521739130434783</v>
      </c>
      <c r="O5" s="54">
        <f t="shared" si="2"/>
        <v>109.70500000000001</v>
      </c>
      <c r="P5" s="55"/>
      <c r="Q5" s="41">
        <f t="shared" si="3"/>
        <v>0.1391304347826087</v>
      </c>
      <c r="S5" s="54">
        <f t="shared" si="4"/>
        <v>109.70500000000001</v>
      </c>
      <c r="T5" s="55"/>
      <c r="U5" s="21">
        <f t="shared" si="5"/>
        <v>32</v>
      </c>
    </row>
    <row r="6" spans="2:21" x14ac:dyDescent="0.25">
      <c r="G6" s="12">
        <f t="shared" si="6"/>
        <v>128.71</v>
      </c>
      <c r="H6" s="12" t="s">
        <v>286</v>
      </c>
      <c r="I6" s="16">
        <f t="shared" si="0"/>
        <v>166.70000000000002</v>
      </c>
      <c r="J6" s="26">
        <f>COUNTIFS(Dados!D:D,"&gt;=128,71",Dados!D:D,"&lt;=166,70")</f>
        <v>4</v>
      </c>
      <c r="K6" s="36">
        <f t="shared" si="7"/>
        <v>203</v>
      </c>
      <c r="L6" s="35">
        <f t="shared" si="1"/>
        <v>1.7391304347826087E-2</v>
      </c>
      <c r="M6" s="38">
        <f t="shared" si="8"/>
        <v>0.88260869565217392</v>
      </c>
      <c r="O6" s="54">
        <f t="shared" si="2"/>
        <v>147.70500000000001</v>
      </c>
      <c r="P6" s="55"/>
      <c r="Q6" s="41">
        <f t="shared" si="3"/>
        <v>1.7391304347826087E-2</v>
      </c>
      <c r="S6" s="54">
        <f t="shared" si="4"/>
        <v>147.70500000000001</v>
      </c>
      <c r="T6" s="55"/>
      <c r="U6" s="21">
        <f t="shared" si="5"/>
        <v>4</v>
      </c>
    </row>
    <row r="7" spans="2:21" x14ac:dyDescent="0.25">
      <c r="G7" s="12">
        <f t="shared" si="6"/>
        <v>166.71</v>
      </c>
      <c r="H7" s="12" t="s">
        <v>286</v>
      </c>
      <c r="I7" s="16">
        <f t="shared" si="0"/>
        <v>204.70000000000002</v>
      </c>
      <c r="J7" s="26">
        <f>COUNTIFS(Dados!D:D,"&gt;=166",Dados!D:D,"&lt;=204,70")</f>
        <v>7</v>
      </c>
      <c r="K7" s="36">
        <f t="shared" si="7"/>
        <v>210</v>
      </c>
      <c r="L7" s="35">
        <f t="shared" si="1"/>
        <v>3.0434782608695653E-2</v>
      </c>
      <c r="M7" s="38">
        <f t="shared" si="8"/>
        <v>0.91304347826086962</v>
      </c>
      <c r="O7" s="54">
        <f t="shared" si="2"/>
        <v>185.70500000000001</v>
      </c>
      <c r="P7" s="55"/>
      <c r="Q7" s="41">
        <f t="shared" si="3"/>
        <v>3.0434782608695653E-2</v>
      </c>
      <c r="S7" s="54">
        <f t="shared" si="4"/>
        <v>185.70500000000001</v>
      </c>
      <c r="T7" s="55"/>
      <c r="U7" s="21">
        <f t="shared" si="5"/>
        <v>7</v>
      </c>
    </row>
    <row r="8" spans="2:21" x14ac:dyDescent="0.25">
      <c r="B8" t="s">
        <v>287</v>
      </c>
      <c r="C8" t="s">
        <v>284</v>
      </c>
      <c r="D8" t="s">
        <v>285</v>
      </c>
      <c r="G8" s="12">
        <f t="shared" si="6"/>
        <v>204.71</v>
      </c>
      <c r="H8" s="12" t="s">
        <v>286</v>
      </c>
      <c r="I8" s="16">
        <f t="shared" si="0"/>
        <v>242.70000000000002</v>
      </c>
      <c r="J8" s="26">
        <f>COUNTIFS(Dados!D:D,"&gt;=204,71",Dados!D:D,"&lt;=242,70")</f>
        <v>10</v>
      </c>
      <c r="K8" s="36">
        <f t="shared" si="7"/>
        <v>220</v>
      </c>
      <c r="L8" s="35">
        <f t="shared" si="1"/>
        <v>4.3478260869565216E-2</v>
      </c>
      <c r="M8" s="38">
        <f t="shared" si="8"/>
        <v>0.95652173913043481</v>
      </c>
      <c r="O8" s="54">
        <f t="shared" si="2"/>
        <v>223.70500000000001</v>
      </c>
      <c r="P8" s="55"/>
      <c r="Q8" s="41">
        <f t="shared" si="3"/>
        <v>4.3478260869565216E-2</v>
      </c>
      <c r="S8" s="54">
        <f t="shared" si="4"/>
        <v>223.70500000000001</v>
      </c>
      <c r="T8" s="55"/>
      <c r="U8" s="21">
        <f t="shared" si="5"/>
        <v>10</v>
      </c>
    </row>
    <row r="9" spans="2:21" x14ac:dyDescent="0.25">
      <c r="B9" t="s">
        <v>288</v>
      </c>
      <c r="C9" t="s">
        <v>289</v>
      </c>
      <c r="D9" t="s">
        <v>290</v>
      </c>
      <c r="G9" s="12">
        <f t="shared" si="6"/>
        <v>242.71</v>
      </c>
      <c r="H9" s="12" t="s">
        <v>286</v>
      </c>
      <c r="I9" s="16">
        <f t="shared" si="0"/>
        <v>280.7</v>
      </c>
      <c r="J9" s="26">
        <f>COUNTIFS(Dados!D:D,"&gt;=242,71",Dados!D:D,"&lt;=280,70")</f>
        <v>5</v>
      </c>
      <c r="K9" s="36">
        <f t="shared" si="7"/>
        <v>225</v>
      </c>
      <c r="L9" s="35">
        <f t="shared" si="1"/>
        <v>2.1739130434782608E-2</v>
      </c>
      <c r="M9" s="38">
        <f t="shared" si="8"/>
        <v>0.97826086956521741</v>
      </c>
      <c r="O9" s="54">
        <f t="shared" si="2"/>
        <v>261.70499999999998</v>
      </c>
      <c r="P9" s="55"/>
      <c r="Q9" s="41">
        <f t="shared" si="3"/>
        <v>2.1739130434782608E-2</v>
      </c>
      <c r="S9" s="54">
        <f t="shared" si="4"/>
        <v>261.70499999999998</v>
      </c>
      <c r="T9" s="55"/>
      <c r="U9" s="21">
        <f t="shared" si="5"/>
        <v>5</v>
      </c>
    </row>
    <row r="10" spans="2:21" x14ac:dyDescent="0.25">
      <c r="B10" s="10" t="s">
        <v>270</v>
      </c>
      <c r="C10" s="10" t="s">
        <v>271</v>
      </c>
      <c r="D10" s="10" t="s">
        <v>272</v>
      </c>
      <c r="G10" s="12">
        <f t="shared" si="6"/>
        <v>280.71000000000004</v>
      </c>
      <c r="H10" s="12" t="s">
        <v>286</v>
      </c>
      <c r="I10" s="16">
        <f t="shared" si="0"/>
        <v>318.70000000000005</v>
      </c>
      <c r="J10" s="26">
        <f>COUNTIFS(Dados!D:D,"&gt;=280,71",Dados!D:D,"&lt;=318,70")</f>
        <v>5</v>
      </c>
      <c r="K10" s="36">
        <f t="shared" si="7"/>
        <v>230</v>
      </c>
      <c r="L10" s="35">
        <f t="shared" si="1"/>
        <v>2.1739130434782608E-2</v>
      </c>
      <c r="M10" s="39">
        <f t="shared" si="8"/>
        <v>1</v>
      </c>
      <c r="O10" s="54">
        <f t="shared" si="2"/>
        <v>299.70500000000004</v>
      </c>
      <c r="P10" s="55"/>
      <c r="Q10" s="42">
        <f t="shared" si="3"/>
        <v>2.1739130434782608E-2</v>
      </c>
      <c r="S10" s="54">
        <f t="shared" si="4"/>
        <v>299.70500000000004</v>
      </c>
      <c r="T10" s="55"/>
      <c r="U10" s="40">
        <f t="shared" si="5"/>
        <v>5</v>
      </c>
    </row>
    <row r="11" spans="2:21" x14ac:dyDescent="0.25">
      <c r="B11" s="20">
        <v>5</v>
      </c>
      <c r="C11">
        <f>ROUNDUP(($E$4+0.01)/B11,0)</f>
        <v>61</v>
      </c>
      <c r="D11" s="21">
        <f>ROUNDUP((B11*C11)-($E$4+0.01),0)</f>
        <v>2</v>
      </c>
      <c r="G11" s="64" t="s">
        <v>277</v>
      </c>
      <c r="H11" s="64"/>
      <c r="I11" s="64"/>
      <c r="J11" s="13">
        <f>SUM(J3:J10)</f>
        <v>230</v>
      </c>
      <c r="K11" s="37" t="s">
        <v>286</v>
      </c>
      <c r="L11" s="17">
        <f>SUM(L3:L10)</f>
        <v>1</v>
      </c>
      <c r="M11" s="31" t="s">
        <v>286</v>
      </c>
      <c r="O11" s="62"/>
      <c r="P11" s="48"/>
      <c r="Q11" s="33"/>
    </row>
    <row r="12" spans="2:21" x14ac:dyDescent="0.25">
      <c r="B12" s="14">
        <v>6</v>
      </c>
      <c r="C12">
        <f t="shared" ref="C12:C16" si="9">ROUNDUP(($E$4+0.01)/B12,0)</f>
        <v>51</v>
      </c>
      <c r="D12" s="22">
        <f t="shared" ref="D12:D16" si="10">ROUNDUP((B12*C12)-($E$4+0.01),0)</f>
        <v>3</v>
      </c>
      <c r="G12" s="12"/>
      <c r="H12" s="12"/>
      <c r="I12" s="32"/>
      <c r="L12" s="27"/>
      <c r="M12" s="33"/>
      <c r="O12" s="62"/>
      <c r="P12" s="48"/>
      <c r="Q12" s="33"/>
    </row>
    <row r="13" spans="2:21" x14ac:dyDescent="0.25">
      <c r="B13" s="14">
        <v>7</v>
      </c>
      <c r="C13">
        <f t="shared" si="9"/>
        <v>44</v>
      </c>
      <c r="D13" s="22">
        <f t="shared" si="10"/>
        <v>5</v>
      </c>
      <c r="G13" s="12"/>
      <c r="H13" s="12"/>
      <c r="I13" s="32"/>
      <c r="L13" s="27"/>
      <c r="M13" s="33"/>
      <c r="O13" s="62"/>
      <c r="P13" s="48"/>
      <c r="Q13" s="33"/>
    </row>
    <row r="14" spans="2:21" x14ac:dyDescent="0.25">
      <c r="B14" s="43">
        <v>8</v>
      </c>
      <c r="C14" s="44">
        <f t="shared" si="9"/>
        <v>38</v>
      </c>
      <c r="D14" s="45">
        <f t="shared" si="10"/>
        <v>1</v>
      </c>
      <c r="G14" s="12"/>
      <c r="H14" s="12"/>
      <c r="I14" s="32"/>
      <c r="L14" s="27"/>
      <c r="M14" s="33"/>
      <c r="O14" s="62"/>
      <c r="P14" s="48"/>
      <c r="Q14" s="33"/>
    </row>
    <row r="15" spans="2:21" x14ac:dyDescent="0.25">
      <c r="B15" s="14">
        <v>9</v>
      </c>
      <c r="C15">
        <f t="shared" si="9"/>
        <v>34</v>
      </c>
      <c r="D15" s="22">
        <f t="shared" si="10"/>
        <v>3</v>
      </c>
      <c r="G15" s="12"/>
      <c r="H15" s="12"/>
      <c r="I15" s="32"/>
      <c r="L15" s="27"/>
      <c r="M15" s="33"/>
      <c r="O15" s="62"/>
      <c r="P15" s="48"/>
      <c r="Q15" s="33"/>
    </row>
    <row r="16" spans="2:21" x14ac:dyDescent="0.25">
      <c r="B16" s="15">
        <v>10</v>
      </c>
      <c r="C16" s="23">
        <f t="shared" si="9"/>
        <v>31</v>
      </c>
      <c r="D16" s="24">
        <f t="shared" si="10"/>
        <v>7</v>
      </c>
      <c r="G16" s="12"/>
      <c r="H16" s="12"/>
      <c r="I16" s="32"/>
      <c r="L16" s="27"/>
      <c r="M16" s="33"/>
      <c r="O16" s="62"/>
      <c r="P16" s="48"/>
      <c r="Q16" s="33"/>
    </row>
    <row r="17" spans="2:17" x14ac:dyDescent="0.25">
      <c r="G17" s="12"/>
      <c r="H17" s="12"/>
      <c r="I17" s="32"/>
      <c r="L17" s="27"/>
      <c r="M17" s="33"/>
      <c r="O17" s="62"/>
      <c r="P17" s="48"/>
      <c r="Q17" s="33"/>
    </row>
    <row r="18" spans="2:17" x14ac:dyDescent="0.25">
      <c r="G18" s="12"/>
      <c r="H18" s="12"/>
      <c r="I18" s="32"/>
      <c r="L18" s="27"/>
      <c r="M18" s="33"/>
      <c r="O18" s="62"/>
      <c r="P18" s="48"/>
      <c r="Q18" s="33"/>
    </row>
    <row r="19" spans="2:17" x14ac:dyDescent="0.25">
      <c r="G19" s="12"/>
      <c r="H19" s="12"/>
      <c r="I19" s="32"/>
      <c r="L19" s="27"/>
      <c r="M19" s="33"/>
      <c r="O19" s="62"/>
      <c r="P19" s="48"/>
      <c r="Q19" s="33"/>
    </row>
    <row r="20" spans="2:17" x14ac:dyDescent="0.25">
      <c r="E20" t="s">
        <v>292</v>
      </c>
      <c r="G20" s="12"/>
      <c r="H20" s="12"/>
      <c r="I20" s="32"/>
      <c r="L20" s="27"/>
      <c r="M20" s="33"/>
      <c r="O20" s="62"/>
      <c r="P20" s="48"/>
      <c r="Q20" s="33"/>
    </row>
    <row r="21" spans="2:17" x14ac:dyDescent="0.25">
      <c r="B21" s="58" t="s">
        <v>273</v>
      </c>
      <c r="C21" s="59"/>
      <c r="D21" s="60"/>
      <c r="E21" s="29">
        <f>1+3.33*LOG10(E5)</f>
        <v>8.8645536939385856</v>
      </c>
      <c r="G21" s="12"/>
      <c r="H21" s="12"/>
      <c r="I21" s="32"/>
      <c r="L21" s="27"/>
      <c r="M21" s="33"/>
      <c r="O21" s="62"/>
      <c r="P21" s="48"/>
      <c r="Q21" s="33"/>
    </row>
    <row r="22" spans="2:17" x14ac:dyDescent="0.25">
      <c r="B22" s="25" t="s">
        <v>274</v>
      </c>
      <c r="C22" s="24">
        <f>ROUNDUP(E21,0)</f>
        <v>9</v>
      </c>
      <c r="G22" s="12"/>
      <c r="H22" s="12"/>
      <c r="I22" s="32"/>
      <c r="L22" s="27"/>
      <c r="M22" s="33"/>
      <c r="O22" s="62"/>
      <c r="P22" s="48"/>
      <c r="Q22" s="33"/>
    </row>
    <row r="23" spans="2:17" x14ac:dyDescent="0.25">
      <c r="G23" s="12"/>
      <c r="H23" s="12"/>
      <c r="I23" s="32"/>
      <c r="L23" s="27"/>
      <c r="M23" s="33"/>
      <c r="O23" s="62"/>
      <c r="P23" s="48"/>
      <c r="Q23" s="33"/>
    </row>
    <row r="24" spans="2:17" x14ac:dyDescent="0.25">
      <c r="G24" s="12"/>
      <c r="H24" s="12"/>
      <c r="I24" s="32"/>
      <c r="L24" s="27"/>
      <c r="M24" s="33"/>
      <c r="O24" s="62"/>
      <c r="P24" s="48"/>
      <c r="Q24" s="33"/>
    </row>
    <row r="25" spans="2:17" x14ac:dyDescent="0.25">
      <c r="G25" s="12"/>
      <c r="H25" s="12"/>
      <c r="I25" s="32"/>
      <c r="L25" s="27"/>
      <c r="M25" s="33"/>
      <c r="O25" s="62"/>
      <c r="P25" s="48"/>
      <c r="Q25" s="33"/>
    </row>
    <row r="26" spans="2:17" x14ac:dyDescent="0.25">
      <c r="G26" s="12"/>
      <c r="H26" s="12"/>
      <c r="I26" s="32"/>
      <c r="L26" s="27"/>
      <c r="M26" s="33"/>
      <c r="O26" s="62"/>
      <c r="P26" s="48"/>
      <c r="Q26" s="33"/>
    </row>
    <row r="27" spans="2:17" x14ac:dyDescent="0.25">
      <c r="G27" s="12"/>
      <c r="H27" s="12"/>
      <c r="I27" s="32"/>
      <c r="L27" s="27"/>
      <c r="M27" s="33"/>
      <c r="O27" s="62"/>
      <c r="P27" s="48"/>
      <c r="Q27" s="33"/>
    </row>
    <row r="28" spans="2:17" x14ac:dyDescent="0.25">
      <c r="B28" s="65" t="s">
        <v>279</v>
      </c>
      <c r="C28" s="70"/>
      <c r="D28" s="70"/>
      <c r="E28" s="71"/>
      <c r="G28" s="12"/>
      <c r="H28" s="12"/>
      <c r="I28" s="32"/>
      <c r="L28" s="27"/>
      <c r="M28" s="33"/>
      <c r="O28" s="62"/>
      <c r="P28" s="48"/>
      <c r="Q28" s="33"/>
    </row>
    <row r="29" spans="2:17" x14ac:dyDescent="0.25">
      <c r="B29" s="66"/>
      <c r="C29" s="72"/>
      <c r="D29" s="72"/>
      <c r="E29" s="73"/>
      <c r="G29" s="12"/>
      <c r="H29" s="12"/>
      <c r="I29" s="32"/>
      <c r="L29" s="27"/>
      <c r="M29" s="33"/>
      <c r="O29" s="62"/>
      <c r="P29" s="48"/>
      <c r="Q29" s="33"/>
    </row>
    <row r="30" spans="2:17" x14ac:dyDescent="0.25">
      <c r="B30" s="66"/>
      <c r="C30" s="72"/>
      <c r="D30" s="72"/>
      <c r="E30" s="73"/>
      <c r="G30" s="12"/>
      <c r="H30" s="12"/>
      <c r="I30" s="32"/>
      <c r="L30" s="27"/>
      <c r="M30" s="33"/>
      <c r="O30" s="62"/>
      <c r="P30" s="48"/>
      <c r="Q30" s="33"/>
    </row>
    <row r="31" spans="2:17" x14ac:dyDescent="0.25">
      <c r="B31" s="66"/>
      <c r="C31" s="72"/>
      <c r="D31" s="72"/>
      <c r="E31" s="73"/>
      <c r="G31" s="12"/>
      <c r="H31" s="12"/>
      <c r="I31" s="32"/>
      <c r="L31" s="27"/>
      <c r="M31" s="33"/>
      <c r="O31" s="62"/>
      <c r="P31" s="48"/>
      <c r="Q31" s="33"/>
    </row>
    <row r="32" spans="2:17" x14ac:dyDescent="0.25">
      <c r="B32" s="67"/>
      <c r="C32" s="74"/>
      <c r="D32" s="74"/>
      <c r="E32" s="75"/>
      <c r="G32" s="12"/>
      <c r="H32" s="12"/>
      <c r="I32" s="32"/>
      <c r="L32" s="27"/>
      <c r="M32" s="33"/>
      <c r="O32" s="62"/>
      <c r="P32" s="48"/>
      <c r="Q32" s="33"/>
    </row>
    <row r="33" spans="7:17" x14ac:dyDescent="0.25">
      <c r="G33" s="12"/>
      <c r="H33" s="12"/>
      <c r="I33" s="32"/>
      <c r="L33" s="27"/>
      <c r="M33" s="33"/>
      <c r="O33" s="62"/>
      <c r="P33" s="48"/>
      <c r="Q33" s="33"/>
    </row>
    <row r="34" spans="7:17" x14ac:dyDescent="0.25">
      <c r="G34" s="12"/>
      <c r="H34" s="12"/>
      <c r="I34" s="32"/>
      <c r="L34" s="27"/>
      <c r="M34" s="33"/>
      <c r="O34" s="62"/>
      <c r="P34" s="48"/>
      <c r="Q34" s="33"/>
    </row>
    <row r="35" spans="7:17" x14ac:dyDescent="0.25">
      <c r="G35" s="12"/>
      <c r="H35" s="12"/>
      <c r="I35" s="32"/>
      <c r="L35" s="27"/>
      <c r="M35" s="33"/>
      <c r="O35" s="62"/>
      <c r="P35" s="48"/>
      <c r="Q35" s="33"/>
    </row>
    <row r="36" spans="7:17" x14ac:dyDescent="0.25">
      <c r="G36" s="12"/>
      <c r="H36" s="12"/>
      <c r="I36" s="32"/>
      <c r="L36" s="27"/>
      <c r="M36" s="33"/>
      <c r="O36" s="62"/>
      <c r="P36" s="48"/>
      <c r="Q36" s="33"/>
    </row>
    <row r="37" spans="7:17" x14ac:dyDescent="0.25">
      <c r="G37" s="12"/>
      <c r="H37" s="12"/>
      <c r="I37" s="32"/>
      <c r="L37" s="27"/>
      <c r="M37" s="33"/>
      <c r="O37" s="62"/>
      <c r="P37" s="48"/>
      <c r="Q37" s="33"/>
    </row>
    <row r="38" spans="7:17" x14ac:dyDescent="0.25">
      <c r="G38" s="12"/>
      <c r="H38" s="12"/>
      <c r="I38" s="32"/>
      <c r="L38" s="27"/>
      <c r="M38" s="33"/>
      <c r="O38" s="62"/>
      <c r="P38" s="48"/>
      <c r="Q38" s="33"/>
    </row>
    <row r="39" spans="7:17" x14ac:dyDescent="0.25">
      <c r="G39" s="12"/>
      <c r="H39" s="12"/>
      <c r="I39" s="32"/>
      <c r="L39" s="27"/>
      <c r="M39" s="33"/>
      <c r="O39" s="62"/>
      <c r="P39" s="48"/>
      <c r="Q39" s="33"/>
    </row>
    <row r="40" spans="7:17" x14ac:dyDescent="0.25">
      <c r="G40" s="12"/>
      <c r="H40" s="12"/>
      <c r="I40" s="32"/>
      <c r="L40" s="27"/>
      <c r="M40" s="33"/>
      <c r="O40" s="62"/>
      <c r="P40" s="48"/>
      <c r="Q40" s="33"/>
    </row>
    <row r="41" spans="7:17" x14ac:dyDescent="0.25">
      <c r="G41" s="12"/>
      <c r="H41" s="12"/>
      <c r="I41" s="32"/>
      <c r="L41" s="27"/>
      <c r="M41" s="33"/>
      <c r="O41" s="62"/>
      <c r="P41" s="48"/>
      <c r="Q41" s="33"/>
    </row>
    <row r="42" spans="7:17" x14ac:dyDescent="0.25">
      <c r="G42" s="12"/>
      <c r="H42" s="12"/>
      <c r="I42" s="32"/>
      <c r="L42" s="27"/>
      <c r="M42" s="33"/>
      <c r="O42" s="62"/>
      <c r="P42" s="48"/>
      <c r="Q42" s="33"/>
    </row>
    <row r="43" spans="7:17" x14ac:dyDescent="0.25">
      <c r="G43" s="12"/>
      <c r="H43" s="12"/>
      <c r="I43" s="32"/>
      <c r="L43" s="27"/>
      <c r="M43" s="33"/>
      <c r="O43" s="62"/>
      <c r="P43" s="48"/>
      <c r="Q43" s="33"/>
    </row>
    <row r="44" spans="7:17" x14ac:dyDescent="0.25">
      <c r="G44" s="12"/>
      <c r="H44" s="12"/>
      <c r="I44" s="32"/>
      <c r="L44" s="27"/>
      <c r="M44" s="33"/>
      <c r="O44" s="62"/>
      <c r="P44" s="48"/>
      <c r="Q44" s="33"/>
    </row>
    <row r="45" spans="7:17" x14ac:dyDescent="0.25">
      <c r="G45" s="12"/>
      <c r="H45" s="12"/>
      <c r="I45" s="32"/>
      <c r="L45" s="27"/>
      <c r="M45" s="33"/>
      <c r="O45" s="62"/>
      <c r="P45" s="48"/>
      <c r="Q45" s="33"/>
    </row>
    <row r="46" spans="7:17" x14ac:dyDescent="0.25">
      <c r="G46" s="12"/>
      <c r="H46" s="12"/>
      <c r="I46" s="32"/>
      <c r="L46" s="27"/>
      <c r="M46" s="33"/>
      <c r="O46" s="62"/>
      <c r="P46" s="48"/>
      <c r="Q46" s="33"/>
    </row>
    <row r="47" spans="7:17" x14ac:dyDescent="0.25">
      <c r="G47" s="12"/>
      <c r="H47" s="12"/>
      <c r="I47" s="32"/>
      <c r="L47" s="27"/>
      <c r="M47" s="33"/>
      <c r="O47" s="62"/>
      <c r="P47" s="48"/>
      <c r="Q47" s="33"/>
    </row>
    <row r="48" spans="7:17" x14ac:dyDescent="0.25">
      <c r="G48" s="12"/>
      <c r="H48" s="12"/>
      <c r="I48" s="32"/>
      <c r="L48" s="27"/>
      <c r="M48" s="33"/>
      <c r="O48" s="62"/>
      <c r="P48" s="48"/>
      <c r="Q48" s="33"/>
    </row>
    <row r="49" spans="7:17" x14ac:dyDescent="0.25">
      <c r="G49" s="12"/>
      <c r="H49" s="12"/>
      <c r="I49" s="32"/>
      <c r="L49" s="27"/>
      <c r="M49" s="33"/>
      <c r="O49" s="62"/>
      <c r="P49" s="48"/>
      <c r="Q49" s="33"/>
    </row>
    <row r="50" spans="7:17" x14ac:dyDescent="0.25">
      <c r="G50" s="12"/>
      <c r="H50" s="12"/>
      <c r="I50" s="32"/>
      <c r="L50" s="27"/>
      <c r="M50" s="33"/>
      <c r="O50" s="62"/>
      <c r="P50" s="48"/>
      <c r="Q50" s="33"/>
    </row>
    <row r="51" spans="7:17" x14ac:dyDescent="0.25">
      <c r="G51" s="12"/>
      <c r="H51" s="12"/>
      <c r="I51" s="32"/>
      <c r="L51" s="27"/>
      <c r="M51" s="33"/>
      <c r="O51" s="62"/>
      <c r="P51" s="48"/>
      <c r="Q51" s="33"/>
    </row>
    <row r="52" spans="7:17" x14ac:dyDescent="0.25">
      <c r="G52" s="12"/>
      <c r="H52" s="12"/>
      <c r="I52" s="32"/>
      <c r="L52" s="27"/>
      <c r="M52" s="33"/>
      <c r="O52" s="62"/>
      <c r="P52" s="48"/>
      <c r="Q52" s="33"/>
    </row>
    <row r="53" spans="7:17" x14ac:dyDescent="0.25">
      <c r="G53" s="12"/>
      <c r="H53" s="12"/>
      <c r="I53" s="32"/>
      <c r="L53" s="27"/>
      <c r="M53" s="33"/>
      <c r="O53" s="62"/>
      <c r="P53" s="48"/>
      <c r="Q53" s="33"/>
    </row>
    <row r="54" spans="7:17" x14ac:dyDescent="0.25">
      <c r="G54" s="12"/>
      <c r="H54" s="12"/>
      <c r="I54" s="32"/>
      <c r="L54" s="27"/>
      <c r="M54" s="33"/>
      <c r="O54" s="62"/>
      <c r="P54" s="48"/>
      <c r="Q54" s="33"/>
    </row>
    <row r="55" spans="7:17" x14ac:dyDescent="0.25">
      <c r="G55" s="12"/>
      <c r="H55" s="12"/>
      <c r="I55" s="32"/>
      <c r="L55" s="27"/>
      <c r="M55" s="33"/>
      <c r="O55" s="62"/>
      <c r="P55" s="48"/>
      <c r="Q55" s="33"/>
    </row>
    <row r="56" spans="7:17" x14ac:dyDescent="0.25">
      <c r="G56" s="12"/>
      <c r="H56" s="12"/>
      <c r="I56" s="32"/>
      <c r="L56" s="27"/>
      <c r="M56" s="33"/>
      <c r="O56" s="62"/>
      <c r="P56" s="48"/>
      <c r="Q56" s="33"/>
    </row>
    <row r="57" spans="7:17" x14ac:dyDescent="0.25">
      <c r="G57" s="12"/>
      <c r="H57" s="12"/>
      <c r="I57" s="32"/>
      <c r="L57" s="27"/>
      <c r="M57" s="33"/>
      <c r="O57" s="62"/>
      <c r="P57" s="48"/>
      <c r="Q57" s="33"/>
    </row>
    <row r="58" spans="7:17" x14ac:dyDescent="0.25">
      <c r="G58" s="12"/>
      <c r="H58" s="12"/>
      <c r="I58" s="32"/>
      <c r="L58" s="27"/>
      <c r="M58" s="33"/>
      <c r="O58" s="62"/>
      <c r="P58" s="48"/>
      <c r="Q58" s="33"/>
    </row>
    <row r="59" spans="7:17" x14ac:dyDescent="0.25">
      <c r="G59" s="12"/>
      <c r="H59" s="12"/>
      <c r="I59" s="32"/>
      <c r="L59" s="27"/>
      <c r="M59" s="33"/>
      <c r="O59" s="62"/>
      <c r="P59" s="48"/>
      <c r="Q59" s="33"/>
    </row>
    <row r="60" spans="7:17" x14ac:dyDescent="0.25">
      <c r="G60" s="12"/>
      <c r="H60" s="12"/>
      <c r="I60" s="32"/>
      <c r="L60" s="27"/>
      <c r="M60" s="33"/>
      <c r="O60" s="62"/>
      <c r="P60" s="48"/>
      <c r="Q60" s="33"/>
    </row>
    <row r="61" spans="7:17" x14ac:dyDescent="0.25">
      <c r="G61" s="12"/>
      <c r="H61" s="12"/>
      <c r="I61" s="32"/>
      <c r="L61" s="27"/>
      <c r="M61" s="33"/>
      <c r="O61" s="62"/>
      <c r="P61" s="48"/>
      <c r="Q61" s="33"/>
    </row>
    <row r="62" spans="7:17" x14ac:dyDescent="0.25">
      <c r="G62" s="12"/>
      <c r="H62" s="12"/>
      <c r="I62" s="32"/>
      <c r="L62" s="27"/>
      <c r="M62" s="33"/>
      <c r="O62" s="62"/>
      <c r="P62" s="48"/>
      <c r="Q62" s="33"/>
    </row>
    <row r="63" spans="7:17" x14ac:dyDescent="0.25">
      <c r="G63" s="12"/>
      <c r="H63" s="12"/>
      <c r="I63" s="32"/>
      <c r="L63" s="27"/>
      <c r="M63" s="33"/>
      <c r="O63" s="62"/>
      <c r="P63" s="48"/>
      <c r="Q63" s="33"/>
    </row>
    <row r="64" spans="7:17" x14ac:dyDescent="0.25">
      <c r="G64" s="12"/>
      <c r="H64" s="12"/>
      <c r="I64" s="32"/>
      <c r="L64" s="27"/>
      <c r="M64" s="33"/>
      <c r="O64" s="62"/>
      <c r="P64" s="48"/>
      <c r="Q64" s="33"/>
    </row>
    <row r="65" spans="7:17" x14ac:dyDescent="0.25">
      <c r="G65" s="12"/>
      <c r="H65" s="12"/>
      <c r="I65" s="32"/>
      <c r="L65" s="27"/>
      <c r="M65" s="33"/>
      <c r="O65" s="62"/>
      <c r="P65" s="48"/>
      <c r="Q65" s="33"/>
    </row>
    <row r="66" spans="7:17" x14ac:dyDescent="0.25">
      <c r="G66" s="12"/>
      <c r="H66" s="12"/>
      <c r="I66" s="32"/>
      <c r="L66" s="27"/>
      <c r="M66" s="33"/>
      <c r="O66" s="62"/>
      <c r="P66" s="48"/>
      <c r="Q66" s="33"/>
    </row>
    <row r="67" spans="7:17" x14ac:dyDescent="0.25">
      <c r="G67" s="12"/>
      <c r="H67" s="12"/>
      <c r="I67" s="32"/>
      <c r="L67" s="27"/>
      <c r="M67" s="33"/>
      <c r="O67" s="62"/>
      <c r="P67" s="48"/>
      <c r="Q67" s="33"/>
    </row>
    <row r="68" spans="7:17" x14ac:dyDescent="0.25">
      <c r="G68" s="12"/>
      <c r="H68" s="12"/>
      <c r="I68" s="32"/>
      <c r="L68" s="27"/>
      <c r="M68" s="33"/>
      <c r="O68" s="62"/>
      <c r="P68" s="48"/>
      <c r="Q68" s="33"/>
    </row>
    <row r="69" spans="7:17" x14ac:dyDescent="0.25">
      <c r="G69" s="12"/>
      <c r="H69" s="12"/>
      <c r="I69" s="32"/>
      <c r="L69" s="27"/>
      <c r="M69" s="33"/>
      <c r="O69" s="62"/>
      <c r="P69" s="48"/>
      <c r="Q69" s="33"/>
    </row>
    <row r="70" spans="7:17" x14ac:dyDescent="0.25">
      <c r="G70" s="12"/>
      <c r="H70" s="12"/>
      <c r="I70" s="32"/>
      <c r="L70" s="27"/>
      <c r="M70" s="33"/>
      <c r="O70" s="62"/>
      <c r="P70" s="48"/>
      <c r="Q70" s="33"/>
    </row>
    <row r="71" spans="7:17" x14ac:dyDescent="0.25">
      <c r="G71" s="12"/>
      <c r="H71" s="12"/>
      <c r="I71" s="32"/>
      <c r="L71" s="27"/>
      <c r="M71" s="33"/>
      <c r="O71" s="62"/>
      <c r="P71" s="48"/>
      <c r="Q71" s="33"/>
    </row>
    <row r="72" spans="7:17" x14ac:dyDescent="0.25">
      <c r="G72" s="12"/>
      <c r="H72" s="12"/>
      <c r="I72" s="32"/>
      <c r="L72" s="27"/>
      <c r="M72" s="33"/>
      <c r="O72" s="62"/>
      <c r="P72" s="48"/>
      <c r="Q72" s="33"/>
    </row>
    <row r="73" spans="7:17" x14ac:dyDescent="0.25">
      <c r="G73" s="12"/>
      <c r="H73" s="12"/>
      <c r="I73" s="32"/>
      <c r="L73" s="27"/>
      <c r="M73" s="33"/>
      <c r="O73" s="62"/>
      <c r="P73" s="48"/>
      <c r="Q73" s="33"/>
    </row>
    <row r="74" spans="7:17" x14ac:dyDescent="0.25">
      <c r="G74" s="12"/>
      <c r="H74" s="12"/>
      <c r="I74" s="32"/>
      <c r="L74" s="27"/>
      <c r="M74" s="33"/>
      <c r="O74" s="62"/>
      <c r="P74" s="48"/>
      <c r="Q74" s="33"/>
    </row>
    <row r="75" spans="7:17" x14ac:dyDescent="0.25">
      <c r="G75" s="12"/>
      <c r="H75" s="12"/>
      <c r="I75" s="32"/>
      <c r="L75" s="27"/>
      <c r="M75" s="33"/>
      <c r="O75" s="62"/>
      <c r="P75" s="48"/>
      <c r="Q75" s="33"/>
    </row>
    <row r="76" spans="7:17" x14ac:dyDescent="0.25">
      <c r="G76" s="12"/>
      <c r="H76" s="12"/>
      <c r="I76" s="32"/>
      <c r="L76" s="27"/>
      <c r="M76" s="33"/>
      <c r="O76" s="62"/>
      <c r="P76" s="48"/>
      <c r="Q76" s="33"/>
    </row>
    <row r="77" spans="7:17" x14ac:dyDescent="0.25">
      <c r="G77" s="12"/>
      <c r="H77" s="12"/>
      <c r="I77" s="32"/>
      <c r="L77" s="27"/>
      <c r="M77" s="33"/>
      <c r="O77" s="62"/>
      <c r="P77" s="48"/>
      <c r="Q77" s="33"/>
    </row>
    <row r="78" spans="7:17" x14ac:dyDescent="0.25">
      <c r="G78" s="12"/>
      <c r="H78" s="12"/>
      <c r="I78" s="32"/>
      <c r="L78" s="27"/>
      <c r="M78" s="33"/>
      <c r="O78" s="62"/>
      <c r="P78" s="48"/>
      <c r="Q78" s="33"/>
    </row>
    <row r="79" spans="7:17" x14ac:dyDescent="0.25">
      <c r="G79" s="12"/>
      <c r="H79" s="12"/>
      <c r="I79" s="32"/>
      <c r="L79" s="27"/>
      <c r="M79" s="33"/>
      <c r="O79" s="62"/>
      <c r="P79" s="48"/>
      <c r="Q79" s="33"/>
    </row>
    <row r="80" spans="7:17" x14ac:dyDescent="0.25">
      <c r="G80" s="12"/>
      <c r="H80" s="12"/>
      <c r="I80" s="32"/>
      <c r="L80" s="27"/>
      <c r="M80" s="33"/>
      <c r="O80" s="62"/>
      <c r="P80" s="48"/>
      <c r="Q80" s="33"/>
    </row>
    <row r="81" spans="7:17" x14ac:dyDescent="0.25">
      <c r="G81" s="12"/>
      <c r="H81" s="12"/>
      <c r="I81" s="32"/>
      <c r="L81" s="27"/>
      <c r="M81" s="33"/>
      <c r="O81" s="62"/>
      <c r="P81" s="48"/>
      <c r="Q81" s="33"/>
    </row>
    <row r="82" spans="7:17" x14ac:dyDescent="0.25">
      <c r="G82" s="12"/>
      <c r="H82" s="12"/>
      <c r="I82" s="32"/>
      <c r="L82" s="27"/>
      <c r="M82" s="33"/>
      <c r="O82" s="62"/>
      <c r="P82" s="48"/>
      <c r="Q82" s="33"/>
    </row>
    <row r="83" spans="7:17" x14ac:dyDescent="0.25">
      <c r="G83" s="12"/>
      <c r="H83" s="12"/>
      <c r="I83" s="32"/>
      <c r="L83" s="27"/>
      <c r="M83" s="33"/>
      <c r="O83" s="62"/>
      <c r="P83" s="48"/>
      <c r="Q83" s="33"/>
    </row>
    <row r="84" spans="7:17" x14ac:dyDescent="0.25">
      <c r="G84" s="12"/>
      <c r="H84" s="12"/>
      <c r="I84" s="32"/>
      <c r="L84" s="27"/>
      <c r="M84" s="33"/>
      <c r="O84" s="62"/>
      <c r="P84" s="48"/>
      <c r="Q84" s="33"/>
    </row>
    <row r="85" spans="7:17" x14ac:dyDescent="0.25">
      <c r="G85" s="12"/>
      <c r="H85" s="12"/>
      <c r="I85" s="32"/>
      <c r="L85" s="27"/>
      <c r="M85" s="33"/>
      <c r="O85" s="62"/>
      <c r="P85" s="48"/>
      <c r="Q85" s="33"/>
    </row>
    <row r="86" spans="7:17" x14ac:dyDescent="0.25">
      <c r="G86" s="12"/>
      <c r="H86" s="12"/>
      <c r="I86" s="32"/>
      <c r="L86" s="27"/>
      <c r="M86" s="33"/>
      <c r="O86" s="62"/>
      <c r="P86" s="48"/>
      <c r="Q86" s="33"/>
    </row>
    <row r="87" spans="7:17" x14ac:dyDescent="0.25">
      <c r="G87" s="12"/>
      <c r="H87" s="12"/>
      <c r="I87" s="32"/>
      <c r="L87" s="27"/>
      <c r="M87" s="33"/>
      <c r="O87" s="62"/>
      <c r="P87" s="48"/>
      <c r="Q87" s="33"/>
    </row>
    <row r="88" spans="7:17" x14ac:dyDescent="0.25">
      <c r="G88" s="12"/>
      <c r="H88" s="12"/>
      <c r="I88" s="32"/>
      <c r="L88" s="27"/>
      <c r="M88" s="33"/>
      <c r="O88" s="62"/>
      <c r="P88" s="48"/>
      <c r="Q88" s="33"/>
    </row>
    <row r="89" spans="7:17" x14ac:dyDescent="0.25">
      <c r="G89" s="12"/>
      <c r="H89" s="12"/>
      <c r="I89" s="32"/>
      <c r="L89" s="27"/>
      <c r="M89" s="33"/>
      <c r="O89" s="62"/>
      <c r="P89" s="48"/>
      <c r="Q89" s="33"/>
    </row>
    <row r="90" spans="7:17" x14ac:dyDescent="0.25">
      <c r="G90" s="12"/>
      <c r="H90" s="12"/>
      <c r="I90" s="32"/>
      <c r="L90" s="27"/>
      <c r="M90" s="33"/>
      <c r="O90" s="62"/>
      <c r="P90" s="48"/>
      <c r="Q90" s="33"/>
    </row>
    <row r="91" spans="7:17" x14ac:dyDescent="0.25">
      <c r="G91" s="12"/>
      <c r="H91" s="12"/>
      <c r="I91" s="32"/>
      <c r="L91" s="27"/>
      <c r="M91" s="33"/>
      <c r="O91" s="62"/>
      <c r="P91" s="48"/>
      <c r="Q91" s="33"/>
    </row>
    <row r="92" spans="7:17" x14ac:dyDescent="0.25">
      <c r="G92" s="12"/>
      <c r="H92" s="12"/>
      <c r="I92" s="32"/>
      <c r="L92" s="27"/>
      <c r="M92" s="33"/>
      <c r="O92" s="62"/>
      <c r="P92" s="48"/>
      <c r="Q92" s="33"/>
    </row>
    <row r="93" spans="7:17" x14ac:dyDescent="0.25">
      <c r="G93" s="12"/>
      <c r="H93" s="12"/>
      <c r="I93" s="32"/>
      <c r="L93" s="27"/>
      <c r="M93" s="33"/>
      <c r="O93" s="62"/>
      <c r="P93" s="48"/>
      <c r="Q93" s="33"/>
    </row>
    <row r="94" spans="7:17" x14ac:dyDescent="0.25">
      <c r="G94" s="12"/>
      <c r="H94" s="12"/>
      <c r="I94" s="32"/>
      <c r="L94" s="27"/>
      <c r="M94" s="33"/>
      <c r="O94" s="62"/>
      <c r="P94" s="48"/>
      <c r="Q94" s="33"/>
    </row>
    <row r="95" spans="7:17" x14ac:dyDescent="0.25">
      <c r="G95" s="12"/>
      <c r="H95" s="12"/>
      <c r="I95" s="32"/>
      <c r="L95" s="27"/>
      <c r="M95" s="33"/>
      <c r="O95" s="62"/>
      <c r="P95" s="48"/>
      <c r="Q95" s="33"/>
    </row>
    <row r="96" spans="7:17" x14ac:dyDescent="0.25">
      <c r="G96" s="12"/>
      <c r="H96" s="12"/>
      <c r="I96" s="32"/>
      <c r="L96" s="27"/>
      <c r="M96" s="33"/>
      <c r="O96" s="62"/>
      <c r="P96" s="48"/>
      <c r="Q96" s="33"/>
    </row>
    <row r="97" spans="7:17" x14ac:dyDescent="0.25">
      <c r="G97" s="12"/>
      <c r="H97" s="12"/>
      <c r="I97" s="32"/>
      <c r="L97" s="27"/>
      <c r="M97" s="33"/>
      <c r="O97" s="62"/>
      <c r="P97" s="48"/>
      <c r="Q97" s="33"/>
    </row>
    <row r="98" spans="7:17" x14ac:dyDescent="0.25">
      <c r="G98" s="12"/>
      <c r="H98" s="12"/>
      <c r="I98" s="32"/>
      <c r="L98" s="27"/>
      <c r="M98" s="33"/>
      <c r="O98" s="62"/>
      <c r="P98" s="48"/>
      <c r="Q98" s="33"/>
    </row>
    <row r="99" spans="7:17" x14ac:dyDescent="0.25">
      <c r="G99" s="12"/>
      <c r="H99" s="12"/>
      <c r="I99" s="32"/>
      <c r="L99" s="27"/>
      <c r="M99" s="33"/>
      <c r="O99" s="62"/>
      <c r="P99" s="48"/>
      <c r="Q99" s="33"/>
    </row>
    <row r="100" spans="7:17" x14ac:dyDescent="0.25">
      <c r="G100" s="12"/>
      <c r="H100" s="12"/>
      <c r="I100" s="32"/>
      <c r="L100" s="27"/>
      <c r="M100" s="33"/>
      <c r="O100" s="62"/>
      <c r="P100" s="48"/>
      <c r="Q100" s="33"/>
    </row>
    <row r="101" spans="7:17" x14ac:dyDescent="0.25">
      <c r="G101" s="12"/>
      <c r="H101" s="12"/>
      <c r="I101" s="32"/>
      <c r="L101" s="27"/>
      <c r="M101" s="33"/>
      <c r="O101" s="62"/>
      <c r="P101" s="48"/>
      <c r="Q101" s="33"/>
    </row>
    <row r="102" spans="7:17" x14ac:dyDescent="0.25">
      <c r="G102" s="12"/>
      <c r="H102" s="12"/>
      <c r="I102" s="32"/>
      <c r="L102" s="27"/>
      <c r="M102" s="33"/>
      <c r="O102" s="62"/>
      <c r="P102" s="48"/>
      <c r="Q102" s="33"/>
    </row>
    <row r="103" spans="7:17" x14ac:dyDescent="0.25">
      <c r="G103" s="12"/>
      <c r="H103" s="12"/>
      <c r="I103" s="32"/>
      <c r="L103" s="27"/>
      <c r="M103" s="33"/>
      <c r="O103" s="62"/>
      <c r="P103" s="48"/>
      <c r="Q103" s="33"/>
    </row>
    <row r="104" spans="7:17" x14ac:dyDescent="0.25">
      <c r="G104" s="12"/>
      <c r="H104" s="12"/>
      <c r="I104" s="32"/>
      <c r="L104" s="27"/>
      <c r="M104" s="33"/>
      <c r="O104" s="62"/>
      <c r="P104" s="48"/>
      <c r="Q104" s="33"/>
    </row>
    <row r="105" spans="7:17" x14ac:dyDescent="0.25">
      <c r="G105" s="12"/>
      <c r="H105" s="12"/>
      <c r="I105" s="32"/>
      <c r="L105" s="27"/>
      <c r="M105" s="33"/>
      <c r="O105" s="62"/>
      <c r="P105" s="48"/>
      <c r="Q105" s="33"/>
    </row>
    <row r="106" spans="7:17" x14ac:dyDescent="0.25">
      <c r="G106" s="12"/>
      <c r="H106" s="12"/>
      <c r="I106" s="32"/>
      <c r="L106" s="27"/>
      <c r="M106" s="33"/>
      <c r="O106" s="62"/>
      <c r="P106" s="48"/>
      <c r="Q106" s="33"/>
    </row>
    <row r="107" spans="7:17" x14ac:dyDescent="0.25">
      <c r="G107" s="12"/>
      <c r="H107" s="12"/>
      <c r="I107" s="32"/>
      <c r="L107" s="27"/>
      <c r="M107" s="33"/>
      <c r="O107" s="62"/>
      <c r="P107" s="48"/>
      <c r="Q107" s="33"/>
    </row>
    <row r="108" spans="7:17" x14ac:dyDescent="0.25">
      <c r="G108" s="12"/>
      <c r="H108" s="12"/>
      <c r="I108" s="32"/>
      <c r="L108" s="27"/>
      <c r="M108" s="33"/>
      <c r="O108" s="62"/>
      <c r="P108" s="48"/>
      <c r="Q108" s="33"/>
    </row>
    <row r="109" spans="7:17" x14ac:dyDescent="0.25">
      <c r="G109" s="12"/>
      <c r="H109" s="12"/>
      <c r="I109" s="32"/>
      <c r="L109" s="27"/>
      <c r="M109" s="33"/>
      <c r="O109" s="62"/>
      <c r="P109" s="48"/>
      <c r="Q109" s="33"/>
    </row>
    <row r="110" spans="7:17" x14ac:dyDescent="0.25">
      <c r="G110" s="12"/>
      <c r="H110" s="12"/>
      <c r="I110" s="32"/>
      <c r="L110" s="27"/>
      <c r="M110" s="33"/>
      <c r="O110" s="62"/>
      <c r="P110" s="48"/>
      <c r="Q110" s="33"/>
    </row>
    <row r="111" spans="7:17" x14ac:dyDescent="0.25">
      <c r="G111" s="12"/>
      <c r="H111" s="12"/>
      <c r="I111" s="32"/>
      <c r="L111" s="27"/>
      <c r="M111" s="33"/>
      <c r="O111" s="62"/>
      <c r="P111" s="48"/>
      <c r="Q111" s="33"/>
    </row>
    <row r="112" spans="7:17" x14ac:dyDescent="0.25">
      <c r="G112" s="12"/>
      <c r="H112" s="12"/>
      <c r="I112" s="32"/>
      <c r="L112" s="27"/>
      <c r="M112" s="33"/>
      <c r="O112" s="62"/>
      <c r="P112" s="48"/>
      <c r="Q112" s="33"/>
    </row>
    <row r="113" spans="7:17" x14ac:dyDescent="0.25">
      <c r="G113" s="12"/>
      <c r="H113" s="12"/>
      <c r="I113" s="32"/>
      <c r="L113" s="27"/>
      <c r="M113" s="33"/>
      <c r="O113" s="62"/>
      <c r="P113" s="48"/>
      <c r="Q113" s="33"/>
    </row>
    <row r="114" spans="7:17" x14ac:dyDescent="0.25">
      <c r="G114" s="12"/>
      <c r="H114" s="12"/>
      <c r="I114" s="32"/>
      <c r="L114" s="27"/>
      <c r="M114" s="33"/>
      <c r="O114" s="62"/>
      <c r="P114" s="48"/>
      <c r="Q114" s="33"/>
    </row>
    <row r="115" spans="7:17" x14ac:dyDescent="0.25">
      <c r="G115" s="12"/>
      <c r="H115" s="12"/>
      <c r="I115" s="32"/>
      <c r="L115" s="27"/>
      <c r="M115" s="33"/>
      <c r="O115" s="62"/>
      <c r="P115" s="48"/>
      <c r="Q115" s="33"/>
    </row>
    <row r="116" spans="7:17" x14ac:dyDescent="0.25">
      <c r="G116" s="12"/>
      <c r="H116" s="12"/>
      <c r="I116" s="32"/>
      <c r="L116" s="27"/>
      <c r="M116" s="33"/>
      <c r="O116" s="62"/>
      <c r="P116" s="48"/>
      <c r="Q116" s="33"/>
    </row>
    <row r="117" spans="7:17" x14ac:dyDescent="0.25">
      <c r="G117" s="12"/>
      <c r="H117" s="12"/>
      <c r="I117" s="32"/>
      <c r="L117" s="27"/>
      <c r="M117" s="33"/>
      <c r="O117" s="62"/>
      <c r="P117" s="48"/>
      <c r="Q117" s="33"/>
    </row>
    <row r="118" spans="7:17" x14ac:dyDescent="0.25">
      <c r="G118" s="12"/>
      <c r="H118" s="12"/>
      <c r="I118" s="32"/>
      <c r="L118" s="27"/>
      <c r="M118" s="33"/>
      <c r="O118" s="62"/>
      <c r="P118" s="48"/>
      <c r="Q118" s="33"/>
    </row>
    <row r="119" spans="7:17" x14ac:dyDescent="0.25">
      <c r="G119" s="12"/>
      <c r="H119" s="12"/>
      <c r="I119" s="32"/>
      <c r="L119" s="27"/>
      <c r="M119" s="33"/>
      <c r="O119" s="62"/>
      <c r="P119" s="48"/>
      <c r="Q119" s="33"/>
    </row>
    <row r="120" spans="7:17" x14ac:dyDescent="0.25">
      <c r="G120" s="12"/>
      <c r="H120" s="12"/>
      <c r="I120" s="32"/>
      <c r="L120" s="27"/>
      <c r="M120" s="33"/>
      <c r="O120" s="62"/>
      <c r="P120" s="48"/>
      <c r="Q120" s="33"/>
    </row>
    <row r="121" spans="7:17" x14ac:dyDescent="0.25">
      <c r="G121" s="12"/>
      <c r="H121" s="12"/>
      <c r="I121" s="32"/>
      <c r="L121" s="27"/>
      <c r="M121" s="33"/>
      <c r="O121" s="62"/>
      <c r="P121" s="48"/>
      <c r="Q121" s="33"/>
    </row>
    <row r="122" spans="7:17" x14ac:dyDescent="0.25">
      <c r="G122" s="12"/>
      <c r="H122" s="12"/>
      <c r="I122" s="32"/>
      <c r="L122" s="27"/>
      <c r="M122" s="33"/>
      <c r="O122" s="62"/>
      <c r="P122" s="48"/>
      <c r="Q122" s="33"/>
    </row>
    <row r="123" spans="7:17" x14ac:dyDescent="0.25">
      <c r="G123" s="12"/>
      <c r="H123" s="12"/>
      <c r="I123" s="32"/>
      <c r="L123" s="27"/>
      <c r="M123" s="33"/>
      <c r="O123" s="62"/>
      <c r="P123" s="48"/>
      <c r="Q123" s="33"/>
    </row>
    <row r="124" spans="7:17" x14ac:dyDescent="0.25">
      <c r="G124" s="12"/>
      <c r="H124" s="12"/>
      <c r="I124" s="32"/>
      <c r="L124" s="27"/>
      <c r="M124" s="33"/>
      <c r="O124" s="62"/>
      <c r="P124" s="48"/>
      <c r="Q124" s="33"/>
    </row>
    <row r="125" spans="7:17" x14ac:dyDescent="0.25">
      <c r="G125" s="12"/>
      <c r="H125" s="12"/>
      <c r="I125" s="32"/>
      <c r="L125" s="27"/>
      <c r="M125" s="33"/>
      <c r="O125" s="62"/>
      <c r="P125" s="48"/>
      <c r="Q125" s="33"/>
    </row>
    <row r="126" spans="7:17" x14ac:dyDescent="0.25">
      <c r="G126" s="12"/>
      <c r="H126" s="12"/>
      <c r="I126" s="32"/>
      <c r="L126" s="27"/>
      <c r="M126" s="33"/>
      <c r="O126" s="62"/>
      <c r="P126" s="48"/>
      <c r="Q126" s="33"/>
    </row>
    <row r="127" spans="7:17" x14ac:dyDescent="0.25">
      <c r="G127" s="12"/>
      <c r="H127" s="12"/>
      <c r="I127" s="32"/>
      <c r="L127" s="27"/>
      <c r="M127" s="33"/>
      <c r="O127" s="62"/>
      <c r="P127" s="48"/>
      <c r="Q127" s="33"/>
    </row>
    <row r="128" spans="7:17" x14ac:dyDescent="0.25">
      <c r="G128" s="12"/>
      <c r="H128" s="12"/>
      <c r="I128" s="32"/>
      <c r="L128" s="27"/>
      <c r="M128" s="33"/>
      <c r="O128" s="62"/>
      <c r="P128" s="48"/>
      <c r="Q128" s="33"/>
    </row>
    <row r="129" spans="7:17" x14ac:dyDescent="0.25">
      <c r="G129" s="12"/>
      <c r="H129" s="12"/>
      <c r="I129" s="32"/>
      <c r="L129" s="27"/>
      <c r="M129" s="33"/>
      <c r="O129" s="62"/>
      <c r="P129" s="48"/>
      <c r="Q129" s="33"/>
    </row>
    <row r="130" spans="7:17" x14ac:dyDescent="0.25">
      <c r="G130" s="12"/>
      <c r="H130" s="12"/>
      <c r="I130" s="32"/>
      <c r="L130" s="27"/>
      <c r="M130" s="33"/>
      <c r="O130" s="62"/>
      <c r="P130" s="48"/>
      <c r="Q130" s="33"/>
    </row>
    <row r="131" spans="7:17" x14ac:dyDescent="0.25">
      <c r="G131" s="12"/>
      <c r="H131" s="12"/>
      <c r="I131" s="32"/>
      <c r="L131" s="27"/>
      <c r="M131" s="33"/>
      <c r="O131" s="62"/>
      <c r="P131" s="48"/>
      <c r="Q131" s="33"/>
    </row>
    <row r="132" spans="7:17" x14ac:dyDescent="0.25">
      <c r="G132" s="12"/>
      <c r="H132" s="12"/>
      <c r="I132" s="32"/>
      <c r="L132" s="27"/>
      <c r="M132" s="33"/>
      <c r="O132" s="62"/>
      <c r="P132" s="48"/>
      <c r="Q132" s="33"/>
    </row>
    <row r="133" spans="7:17" x14ac:dyDescent="0.25">
      <c r="G133" s="12"/>
      <c r="H133" s="12"/>
      <c r="I133" s="32"/>
      <c r="L133" s="27"/>
      <c r="M133" s="33"/>
      <c r="O133" s="62"/>
      <c r="P133" s="48"/>
      <c r="Q133" s="33"/>
    </row>
    <row r="134" spans="7:17" x14ac:dyDescent="0.25">
      <c r="G134" s="12"/>
      <c r="H134" s="12"/>
      <c r="I134" s="32"/>
      <c r="L134" s="27"/>
      <c r="M134" s="33"/>
      <c r="O134" s="62"/>
      <c r="P134" s="48"/>
      <c r="Q134" s="33"/>
    </row>
    <row r="135" spans="7:17" x14ac:dyDescent="0.25">
      <c r="G135" s="12"/>
      <c r="H135" s="12"/>
      <c r="I135" s="32"/>
      <c r="L135" s="27"/>
      <c r="M135" s="33"/>
      <c r="O135" s="62"/>
      <c r="P135" s="48"/>
      <c r="Q135" s="33"/>
    </row>
    <row r="136" spans="7:17" x14ac:dyDescent="0.25">
      <c r="G136" s="12"/>
      <c r="H136" s="12"/>
      <c r="I136" s="32"/>
      <c r="L136" s="27"/>
      <c r="M136" s="33"/>
      <c r="O136" s="62"/>
      <c r="P136" s="48"/>
      <c r="Q136" s="33"/>
    </row>
    <row r="137" spans="7:17" x14ac:dyDescent="0.25">
      <c r="G137" s="12"/>
      <c r="H137" s="12"/>
      <c r="I137" s="32"/>
      <c r="L137" s="27"/>
      <c r="M137" s="33"/>
      <c r="O137" s="68"/>
      <c r="P137" s="69"/>
      <c r="Q137" s="19"/>
    </row>
    <row r="138" spans="7:17" x14ac:dyDescent="0.25">
      <c r="G138" s="12"/>
      <c r="H138" s="12"/>
      <c r="I138" s="32"/>
      <c r="L138" s="27"/>
      <c r="M138" s="33"/>
    </row>
  </sheetData>
  <mergeCells count="155">
    <mergeCell ref="S2:T2"/>
    <mergeCell ref="S3:T3"/>
    <mergeCell ref="S4:T4"/>
    <mergeCell ref="S5:T5"/>
    <mergeCell ref="S6:T6"/>
    <mergeCell ref="S7:T7"/>
    <mergeCell ref="O137:P137"/>
    <mergeCell ref="C28:E32"/>
    <mergeCell ref="O118:P118"/>
    <mergeCell ref="O107:P107"/>
    <mergeCell ref="O108:P108"/>
    <mergeCell ref="O109:P109"/>
    <mergeCell ref="O110:P110"/>
    <mergeCell ref="O111:P111"/>
    <mergeCell ref="O112:P112"/>
    <mergeCell ref="O101:P101"/>
    <mergeCell ref="O102:P102"/>
    <mergeCell ref="O103:P103"/>
    <mergeCell ref="O104:P104"/>
    <mergeCell ref="O105:P105"/>
    <mergeCell ref="O106:P106"/>
    <mergeCell ref="O95:P95"/>
    <mergeCell ref="O96:P96"/>
    <mergeCell ref="B28:B32"/>
    <mergeCell ref="O131:P131"/>
    <mergeCell ref="O132:P132"/>
    <mergeCell ref="O133:P133"/>
    <mergeCell ref="O134:P134"/>
    <mergeCell ref="O135:P135"/>
    <mergeCell ref="O136:P136"/>
    <mergeCell ref="O125:P125"/>
    <mergeCell ref="O126:P126"/>
    <mergeCell ref="O127:P127"/>
    <mergeCell ref="O128:P128"/>
    <mergeCell ref="O129:P129"/>
    <mergeCell ref="O130:P130"/>
    <mergeCell ref="O119:P119"/>
    <mergeCell ref="O120:P120"/>
    <mergeCell ref="O121:P121"/>
    <mergeCell ref="O122:P122"/>
    <mergeCell ref="O123:P123"/>
    <mergeCell ref="O124:P124"/>
    <mergeCell ref="O113:P113"/>
    <mergeCell ref="O114:P114"/>
    <mergeCell ref="O115:P115"/>
    <mergeCell ref="O116:P116"/>
    <mergeCell ref="O117:P117"/>
    <mergeCell ref="O97:P97"/>
    <mergeCell ref="O98:P98"/>
    <mergeCell ref="O99:P99"/>
    <mergeCell ref="O100:P100"/>
    <mergeCell ref="O89:P89"/>
    <mergeCell ref="O90:P90"/>
    <mergeCell ref="O91:P91"/>
    <mergeCell ref="O92:P92"/>
    <mergeCell ref="O93:P93"/>
    <mergeCell ref="O94:P94"/>
    <mergeCell ref="O83:P83"/>
    <mergeCell ref="O84:P84"/>
    <mergeCell ref="O85:P85"/>
    <mergeCell ref="O86:P86"/>
    <mergeCell ref="O87:P87"/>
    <mergeCell ref="O88:P88"/>
    <mergeCell ref="O77:P77"/>
    <mergeCell ref="O78:P78"/>
    <mergeCell ref="O79:P79"/>
    <mergeCell ref="O80:P80"/>
    <mergeCell ref="O81:P81"/>
    <mergeCell ref="O82:P82"/>
    <mergeCell ref="O71:P71"/>
    <mergeCell ref="O72:P72"/>
    <mergeCell ref="O73:P73"/>
    <mergeCell ref="O74:P74"/>
    <mergeCell ref="O75:P75"/>
    <mergeCell ref="O76:P76"/>
    <mergeCell ref="O65:P65"/>
    <mergeCell ref="O66:P66"/>
    <mergeCell ref="O67:P67"/>
    <mergeCell ref="O68:P68"/>
    <mergeCell ref="O69:P69"/>
    <mergeCell ref="O70:P70"/>
    <mergeCell ref="O59:P59"/>
    <mergeCell ref="O60:P60"/>
    <mergeCell ref="O61:P61"/>
    <mergeCell ref="O62:P62"/>
    <mergeCell ref="O63:P63"/>
    <mergeCell ref="O64:P64"/>
    <mergeCell ref="O53:P53"/>
    <mergeCell ref="O54:P54"/>
    <mergeCell ref="O55:P55"/>
    <mergeCell ref="O56:P56"/>
    <mergeCell ref="O57:P57"/>
    <mergeCell ref="O58:P58"/>
    <mergeCell ref="O26:P26"/>
    <mergeCell ref="O27:P27"/>
    <mergeCell ref="O28:P28"/>
    <mergeCell ref="O47:P47"/>
    <mergeCell ref="O48:P48"/>
    <mergeCell ref="O49:P49"/>
    <mergeCell ref="O50:P50"/>
    <mergeCell ref="O51:P51"/>
    <mergeCell ref="O52:P52"/>
    <mergeCell ref="O42:P42"/>
    <mergeCell ref="O43:P43"/>
    <mergeCell ref="O44:P44"/>
    <mergeCell ref="O45:P45"/>
    <mergeCell ref="O46:P46"/>
    <mergeCell ref="O20:P20"/>
    <mergeCell ref="O21:P21"/>
    <mergeCell ref="G11:I11"/>
    <mergeCell ref="O41:P41"/>
    <mergeCell ref="O22:P22"/>
    <mergeCell ref="O13:P13"/>
    <mergeCell ref="O14:P14"/>
    <mergeCell ref="O15:P15"/>
    <mergeCell ref="O16:P16"/>
    <mergeCell ref="O29:P29"/>
    <mergeCell ref="O30:P30"/>
    <mergeCell ref="O31:P31"/>
    <mergeCell ref="O32:P32"/>
    <mergeCell ref="O35:P35"/>
    <mergeCell ref="O36:P36"/>
    <mergeCell ref="O37:P37"/>
    <mergeCell ref="O38:P38"/>
    <mergeCell ref="O39:P39"/>
    <mergeCell ref="O40:P40"/>
    <mergeCell ref="O33:P33"/>
    <mergeCell ref="O34:P34"/>
    <mergeCell ref="O23:P23"/>
    <mergeCell ref="O24:P24"/>
    <mergeCell ref="O25:P25"/>
    <mergeCell ref="S8:T8"/>
    <mergeCell ref="S9:T9"/>
    <mergeCell ref="S10:T10"/>
    <mergeCell ref="G2:I2"/>
    <mergeCell ref="B1:E1"/>
    <mergeCell ref="B21:D21"/>
    <mergeCell ref="B4:D4"/>
    <mergeCell ref="B5:D5"/>
    <mergeCell ref="B2:D2"/>
    <mergeCell ref="B3:D3"/>
    <mergeCell ref="O7:P7"/>
    <mergeCell ref="O8:P8"/>
    <mergeCell ref="O9:P9"/>
    <mergeCell ref="O10:P10"/>
    <mergeCell ref="O11:P11"/>
    <mergeCell ref="O12:P12"/>
    <mergeCell ref="O2:P2"/>
    <mergeCell ref="O3:P3"/>
    <mergeCell ref="O4:P4"/>
    <mergeCell ref="O5:P5"/>
    <mergeCell ref="O6:P6"/>
    <mergeCell ref="O17:P17"/>
    <mergeCell ref="O18:P18"/>
    <mergeCell ref="O19:P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D10"/>
  <sheetViews>
    <sheetView workbookViewId="0">
      <selection activeCell="H11" sqref="H11"/>
    </sheetView>
  </sheetViews>
  <sheetFormatPr defaultRowHeight="15" x14ac:dyDescent="0.25"/>
  <cols>
    <col min="2" max="4" width="15.7109375" customWidth="1"/>
  </cols>
  <sheetData>
    <row r="7" spans="2:4" x14ac:dyDescent="0.25">
      <c r="B7" s="76" t="s">
        <v>281</v>
      </c>
      <c r="C7" s="76"/>
      <c r="D7" s="21">
        <f>MEDIAN(Dados!D:D)</f>
        <v>77.628676470588204</v>
      </c>
    </row>
    <row r="8" spans="2:4" x14ac:dyDescent="0.25">
      <c r="B8" s="76" t="s">
        <v>280</v>
      </c>
      <c r="C8" s="76"/>
      <c r="D8" s="22" cm="1">
        <f t="array" ref="D8">_xlfn.MODE.MULT(Dados!D:D)</f>
        <v>22.89</v>
      </c>
    </row>
    <row r="9" spans="2:4" x14ac:dyDescent="0.25">
      <c r="B9" s="76" t="s">
        <v>282</v>
      </c>
      <c r="C9" s="76"/>
      <c r="D9" s="22">
        <f>_xlfn.STDEV.S(Dados!D:D)</f>
        <v>62.123056164368805</v>
      </c>
    </row>
    <row r="10" spans="2:4" x14ac:dyDescent="0.25">
      <c r="B10" s="76" t="s">
        <v>283</v>
      </c>
      <c r="C10" s="76"/>
      <c r="D10" s="24">
        <f>_xlfn.PERCENTILE.INC(Dados!D:D,0.25)</f>
        <v>71.867613636363615</v>
      </c>
    </row>
  </sheetData>
  <mergeCells count="4">
    <mergeCell ref="B7:C7"/>
    <mergeCell ref="B8:C8"/>
    <mergeCell ref="B9:C9"/>
    <mergeCell ref="B10:C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596E5AD9E7C549A5F25A54EE84BBA6" ma:contentTypeVersion="1" ma:contentTypeDescription="Crie um novo documento." ma:contentTypeScope="" ma:versionID="79a7bee8b88cd82d1c323d273453b8d2">
  <xsd:schema xmlns:xsd="http://www.w3.org/2001/XMLSchema" xmlns:xs="http://www.w3.org/2001/XMLSchema" xmlns:p="http://schemas.microsoft.com/office/2006/metadata/properties" xmlns:ns2="af5f9497-0332-4c14-a61a-b0f6c9ebd52f" targetNamespace="http://schemas.microsoft.com/office/2006/metadata/properties" ma:root="true" ma:fieldsID="9cc46d7d7fba055136c56feec09cd8d2" ns2:_="">
    <xsd:import namespace="af5f9497-0332-4c14-a61a-b0f6c9ebd52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f9497-0332-4c14-a61a-b0f6c9ebd52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F657A8-98B1-4515-943B-8D00BD66BB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149B0-F08D-4FA5-8950-127CC4E27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f9497-0332-4c14-a61a-b0f6c9ebd5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Questão 01</vt:lpstr>
      <vt:lpstr>Questão 02</vt:lpstr>
      <vt:lpstr>Questão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Lucas Martha</cp:lastModifiedBy>
  <cp:revision/>
  <dcterms:created xsi:type="dcterms:W3CDTF">2019-02-19T20:36:33Z</dcterms:created>
  <dcterms:modified xsi:type="dcterms:W3CDTF">2024-04-03T19:50:06Z</dcterms:modified>
  <cp:category/>
  <cp:contentStatus/>
</cp:coreProperties>
</file>