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1075" windowHeight="8970" activeTab="1"/>
  </bookViews>
  <sheets>
    <sheet name="Wiz" sheetId="11" r:id="rId1"/>
    <sheet name="Wiz (2)" sheetId="12" r:id="rId2"/>
    <sheet name="DH" sheetId="8" r:id="rId3"/>
  </sheets>
  <calcPr calcId="125725"/>
  <customWorkbookViews>
    <customWorkbookView name="Lucas - Modo de exibição pessoal" guid="{1F188863-F65E-4926-AC6F-C56ACF5E9BF7}" mergeInterval="0" personalView="1" maximized="1" xWindow="1" yWindow="1" windowWidth="1676" windowHeight="820" activeSheetId="2"/>
  </customWorkbookViews>
</workbook>
</file>

<file path=xl/calcChain.xml><?xml version="1.0" encoding="utf-8"?>
<calcChain xmlns="http://schemas.openxmlformats.org/spreadsheetml/2006/main">
  <c r="B59" i="12"/>
  <c r="B58"/>
  <c r="C29"/>
  <c r="P25"/>
  <c r="P24"/>
  <c r="P23"/>
  <c r="P14"/>
  <c r="P13"/>
  <c r="P12"/>
  <c r="B42" s="1"/>
  <c r="P11"/>
  <c r="B41" s="1"/>
  <c r="P10"/>
  <c r="B37" s="1"/>
  <c r="P9"/>
  <c r="B36" s="1"/>
  <c r="P8"/>
  <c r="B43" s="1"/>
  <c r="B7"/>
  <c r="P7" s="1"/>
  <c r="M47" s="1"/>
  <c r="P6"/>
  <c r="P5"/>
  <c r="B18" s="1"/>
  <c r="P18" s="1"/>
  <c r="E48" s="1"/>
  <c r="P4"/>
  <c r="P3"/>
  <c r="B59" i="11"/>
  <c r="B58"/>
  <c r="C29"/>
  <c r="B43"/>
  <c r="B39"/>
  <c r="P25"/>
  <c r="P24"/>
  <c r="P23"/>
  <c r="B21"/>
  <c r="P21" s="1"/>
  <c r="H48" s="1"/>
  <c r="P20"/>
  <c r="G48" s="1"/>
  <c r="B20"/>
  <c r="B17"/>
  <c r="P17" s="1"/>
  <c r="D48" s="1"/>
  <c r="P14"/>
  <c r="P13"/>
  <c r="P12"/>
  <c r="B42" s="1"/>
  <c r="P11"/>
  <c r="B41" s="1"/>
  <c r="P10"/>
  <c r="B37" s="1"/>
  <c r="P9"/>
  <c r="B36" s="1"/>
  <c r="P8"/>
  <c r="P7"/>
  <c r="M47" s="1"/>
  <c r="B7"/>
  <c r="P6"/>
  <c r="M54" s="1"/>
  <c r="P5"/>
  <c r="B22" s="1"/>
  <c r="P22" s="1"/>
  <c r="I48" s="1"/>
  <c r="P4"/>
  <c r="P3"/>
  <c r="B34" i="8"/>
  <c r="P8"/>
  <c r="B43" s="1"/>
  <c r="B39"/>
  <c r="P25"/>
  <c r="P24"/>
  <c r="P23"/>
  <c r="P14"/>
  <c r="P13"/>
  <c r="P12"/>
  <c r="B42" s="1"/>
  <c r="P11"/>
  <c r="B41" s="1"/>
  <c r="P10"/>
  <c r="C37" s="1"/>
  <c r="P9"/>
  <c r="C36" s="1"/>
  <c r="P6"/>
  <c r="P5"/>
  <c r="P4"/>
  <c r="P3"/>
  <c r="B7" s="1"/>
  <c r="P7" s="1"/>
  <c r="C47" s="1"/>
  <c r="M54" i="12" l="1"/>
  <c r="B17"/>
  <c r="P17" s="1"/>
  <c r="D48" s="1"/>
  <c r="D49" s="1"/>
  <c r="B22"/>
  <c r="P22" s="1"/>
  <c r="I48" s="1"/>
  <c r="I49" s="1"/>
  <c r="B21"/>
  <c r="P21" s="1"/>
  <c r="H48" s="1"/>
  <c r="H51" s="1"/>
  <c r="B39"/>
  <c r="G36" s="1"/>
  <c r="I36" s="1"/>
  <c r="B20"/>
  <c r="P20" s="1"/>
  <c r="G48" s="1"/>
  <c r="G51" s="1"/>
  <c r="B19"/>
  <c r="P19" s="1"/>
  <c r="F48" s="1"/>
  <c r="F49" s="1"/>
  <c r="M50"/>
  <c r="M51"/>
  <c r="E51"/>
  <c r="E49"/>
  <c r="D49" i="11"/>
  <c r="D51"/>
  <c r="G35"/>
  <c r="I35" s="1"/>
  <c r="G38"/>
  <c r="I38" s="1"/>
  <c r="M51"/>
  <c r="M50"/>
  <c r="G36"/>
  <c r="I36" s="1"/>
  <c r="G41"/>
  <c r="I41" s="1"/>
  <c r="G39"/>
  <c r="I39" s="1"/>
  <c r="I51"/>
  <c r="I49"/>
  <c r="H51"/>
  <c r="H49"/>
  <c r="G51"/>
  <c r="G49"/>
  <c r="B19"/>
  <c r="P19" s="1"/>
  <c r="F48" s="1"/>
  <c r="B18"/>
  <c r="P18" s="1"/>
  <c r="E48" s="1"/>
  <c r="C54" i="8"/>
  <c r="M33"/>
  <c r="N36"/>
  <c r="H33"/>
  <c r="M36"/>
  <c r="N33"/>
  <c r="G36"/>
  <c r="O36"/>
  <c r="O33"/>
  <c r="G33"/>
  <c r="I33"/>
  <c r="H36"/>
  <c r="P36"/>
  <c r="P33"/>
  <c r="L36"/>
  <c r="K36"/>
  <c r="K33"/>
  <c r="J36"/>
  <c r="J33"/>
  <c r="L33"/>
  <c r="I36"/>
  <c r="B20"/>
  <c r="P20" s="1"/>
  <c r="K48" s="1"/>
  <c r="K49" s="1"/>
  <c r="C51"/>
  <c r="C49"/>
  <c r="G29"/>
  <c r="B17"/>
  <c r="P17" s="1"/>
  <c r="H48" s="1"/>
  <c r="B21"/>
  <c r="P21" s="1"/>
  <c r="L48" s="1"/>
  <c r="B19"/>
  <c r="P19" s="1"/>
  <c r="J48" s="1"/>
  <c r="B18"/>
  <c r="P18" s="1"/>
  <c r="I48" s="1"/>
  <c r="B22"/>
  <c r="P22" s="1"/>
  <c r="M48" s="1"/>
  <c r="I51" i="12" l="1"/>
  <c r="I52" s="1"/>
  <c r="I54" s="1"/>
  <c r="D51"/>
  <c r="D52" s="1"/>
  <c r="D54" s="1"/>
  <c r="G38"/>
  <c r="I38" s="1"/>
  <c r="G41"/>
  <c r="I41" s="1"/>
  <c r="H49"/>
  <c r="G35"/>
  <c r="I35" s="1"/>
  <c r="F51"/>
  <c r="F52" s="1"/>
  <c r="F54" s="1"/>
  <c r="G39"/>
  <c r="I39" s="1"/>
  <c r="G49"/>
  <c r="E52"/>
  <c r="E54" s="1"/>
  <c r="G52"/>
  <c r="G54" s="1"/>
  <c r="H52"/>
  <c r="H54" s="1"/>
  <c r="B57" i="11"/>
  <c r="I52"/>
  <c r="I54" s="1"/>
  <c r="F52"/>
  <c r="F54" s="1"/>
  <c r="G52"/>
  <c r="G54" s="1"/>
  <c r="D52"/>
  <c r="D54" s="1"/>
  <c r="H52"/>
  <c r="H54" s="1"/>
  <c r="F49"/>
  <c r="F51"/>
  <c r="E49"/>
  <c r="E51"/>
  <c r="E52" s="1"/>
  <c r="E54" s="1"/>
  <c r="K51" i="8"/>
  <c r="K52" s="1"/>
  <c r="K54" s="1"/>
  <c r="M52"/>
  <c r="M54" s="1"/>
  <c r="I52"/>
  <c r="I54" s="1"/>
  <c r="I49"/>
  <c r="I51"/>
  <c r="H51"/>
  <c r="H52" s="1"/>
  <c r="H54" s="1"/>
  <c r="H49"/>
  <c r="L49"/>
  <c r="L51"/>
  <c r="L52" s="1"/>
  <c r="L54" s="1"/>
  <c r="J49"/>
  <c r="J51"/>
  <c r="J52" s="1"/>
  <c r="J54" s="1"/>
  <c r="M49"/>
  <c r="M51"/>
  <c r="B57" i="12" l="1"/>
</calcChain>
</file>

<file path=xl/sharedStrings.xml><?xml version="1.0" encoding="utf-8"?>
<sst xmlns="http://schemas.openxmlformats.org/spreadsheetml/2006/main" count="323" uniqueCount="78">
  <si>
    <t>Base</t>
  </si>
  <si>
    <t>Crit Chance</t>
  </si>
  <si>
    <t>Crit Dmg</t>
  </si>
  <si>
    <t>Total</t>
  </si>
  <si>
    <t>Weapon Base</t>
  </si>
  <si>
    <t>Max Dmg</t>
  </si>
  <si>
    <t>Min Dmg</t>
  </si>
  <si>
    <t>Atk Spd</t>
  </si>
  <si>
    <t>Weapon Bonus</t>
  </si>
  <si>
    <t>Dec Atk Spd</t>
  </si>
  <si>
    <t>% Atk Spd</t>
  </si>
  <si>
    <t>Att Bonus</t>
  </si>
  <si>
    <t>Crit Bonus</t>
  </si>
  <si>
    <t>Main Att</t>
  </si>
  <si>
    <t>Non-Weapon Bonus</t>
  </si>
  <si>
    <t>Max Dmg Bonus</t>
  </si>
  <si>
    <t>Min Dmg Bonus</t>
  </si>
  <si>
    <t>Weapon</t>
  </si>
  <si>
    <t>Off-Hand</t>
  </si>
  <si>
    <t>Helm</t>
  </si>
  <si>
    <t>Chest</t>
  </si>
  <si>
    <t>Boots</t>
  </si>
  <si>
    <t>Pants</t>
  </si>
  <si>
    <t>Shoulders</t>
  </si>
  <si>
    <t>Bracers</t>
  </si>
  <si>
    <t>Gloves</t>
  </si>
  <si>
    <t>Ring Left</t>
  </si>
  <si>
    <t>Ring Right</t>
  </si>
  <si>
    <t>Amulet</t>
  </si>
  <si>
    <t>Skill</t>
  </si>
  <si>
    <t>% Dmg Bonus</t>
  </si>
  <si>
    <t>Total Avg Dps</t>
  </si>
  <si>
    <t>Belt</t>
  </si>
  <si>
    <t>Armor</t>
  </si>
  <si>
    <t>Equip Att</t>
  </si>
  <si>
    <t>STR</t>
  </si>
  <si>
    <t>DEX</t>
  </si>
  <si>
    <t>INT</t>
  </si>
  <si>
    <t>VIT</t>
  </si>
  <si>
    <t>% Mvm Spd</t>
  </si>
  <si>
    <t>% Health</t>
  </si>
  <si>
    <t>EQUIPMENT</t>
  </si>
  <si>
    <t>OFFENSE</t>
  </si>
  <si>
    <t>DEFENSE</t>
  </si>
  <si>
    <t>Crit Damage</t>
  </si>
  <si>
    <t>Skill Bonus</t>
  </si>
  <si>
    <t>Monster Lv</t>
  </si>
  <si>
    <t>Equip Res</t>
  </si>
  <si>
    <t>Physical</t>
  </si>
  <si>
    <t>Cold</t>
  </si>
  <si>
    <t>Fire</t>
  </si>
  <si>
    <t>Lightning</t>
  </si>
  <si>
    <t>Poison</t>
  </si>
  <si>
    <t>Arcane/Holy</t>
  </si>
  <si>
    <t>Crowd Control</t>
  </si>
  <si>
    <t>Ranged</t>
  </si>
  <si>
    <t>Melee</t>
  </si>
  <si>
    <t>Buffed Armor Dmg Red</t>
  </si>
  <si>
    <t>Armor Dmg Red</t>
  </si>
  <si>
    <t>Dmg Type</t>
  </si>
  <si>
    <t>Res</t>
  </si>
  <si>
    <t>Res Dmg Red</t>
  </si>
  <si>
    <t>Buffed Res Dmg Red</t>
  </si>
  <si>
    <t>Final Dmg Red</t>
  </si>
  <si>
    <t>Effective Health</t>
  </si>
  <si>
    <t>Max Health</t>
  </si>
  <si>
    <t>Probable Avg Dps</t>
  </si>
  <si>
    <t>Probable AvgDps</t>
  </si>
  <si>
    <t>Max Normal Dmg</t>
  </si>
  <si>
    <t>Min Normal Dmg</t>
  </si>
  <si>
    <t>Max Crit Dmg</t>
  </si>
  <si>
    <t>Min Crit Dmg</t>
  </si>
  <si>
    <t>Natural</t>
  </si>
  <si>
    <t>Buffed</t>
  </si>
  <si>
    <t>Avg Wpn DPS</t>
  </si>
  <si>
    <t>RES</t>
  </si>
  <si>
    <t>ATT</t>
  </si>
  <si>
    <t>Effective Health Value / ATT</t>
  </si>
</sst>
</file>

<file path=xl/styles.xml><?xml version="1.0" encoding="utf-8"?>
<styleSheet xmlns="http://schemas.openxmlformats.org/spreadsheetml/2006/main">
  <numFmts count="3">
    <numFmt numFmtId="164" formatCode="#.##&quot; dps&quot;"/>
    <numFmt numFmtId="165" formatCode="0.0%"/>
    <numFmt numFmtId="166" formatCode="0.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/>
    <xf numFmtId="0" fontId="0" fillId="0" borderId="0" xfId="0" applyFill="1" applyBorder="1" applyAlignment="1" applyProtection="1">
      <alignment horizontal="center"/>
      <protection hidden="1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9" fontId="0" fillId="0" borderId="0" xfId="1" applyFon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9" fontId="2" fillId="0" borderId="0" xfId="0" applyNumberFormat="1" applyFont="1" applyAlignment="1">
      <alignment horizontal="center"/>
    </xf>
    <xf numFmtId="0" fontId="2" fillId="0" borderId="0" xfId="1" applyNumberFormat="1" applyFont="1" applyFill="1" applyAlignment="1">
      <alignment horizontal="center" vertical="center"/>
    </xf>
    <xf numFmtId="0" fontId="2" fillId="0" borderId="3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/>
    <xf numFmtId="0" fontId="0" fillId="0" borderId="2" xfId="0" applyFont="1" applyFill="1" applyBorder="1" applyAlignment="1">
      <alignment horizontal="center"/>
    </xf>
    <xf numFmtId="1" fontId="0" fillId="2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10" fontId="2" fillId="0" borderId="0" xfId="1" applyNumberFormat="1" applyFont="1" applyFill="1" applyAlignment="1">
      <alignment horizont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0" fontId="2" fillId="0" borderId="4" xfId="1" applyNumberFormat="1" applyFont="1" applyBorder="1" applyAlignment="1">
      <alignment horizontal="center"/>
    </xf>
    <xf numFmtId="1" fontId="2" fillId="0" borderId="7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9" fontId="2" fillId="0" borderId="0" xfId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/>
    </xf>
    <xf numFmtId="9" fontId="0" fillId="2" borderId="12" xfId="0" applyNumberFormat="1" applyFont="1" applyFill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9" fontId="0" fillId="2" borderId="13" xfId="0" applyNumberFormat="1" applyFont="1" applyFill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vertical="center"/>
    </xf>
    <xf numFmtId="9" fontId="0" fillId="2" borderId="9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Font="1" applyBorder="1" applyAlignment="1"/>
    <xf numFmtId="9" fontId="0" fillId="2" borderId="12" xfId="0" applyNumberFormat="1" applyFont="1" applyFill="1" applyBorder="1" applyAlignment="1">
      <alignment horizontal="center"/>
    </xf>
    <xf numFmtId="9" fontId="0" fillId="2" borderId="9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2" fontId="2" fillId="0" borderId="13" xfId="1" applyNumberFormat="1" applyFont="1" applyFill="1" applyBorder="1" applyAlignment="1">
      <alignment horizontal="center"/>
    </xf>
    <xf numFmtId="2" fontId="2" fillId="0" borderId="11" xfId="1" applyNumberFormat="1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/>
    <xf numFmtId="1" fontId="0" fillId="0" borderId="0" xfId="0" applyNumberFormat="1" applyFont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9" fontId="0" fillId="0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3" fontId="2" fillId="4" borderId="7" xfId="0" applyNumberFormat="1" applyFont="1" applyFill="1" applyBorder="1" applyAlignment="1">
      <alignment horizontal="center"/>
    </xf>
    <xf numFmtId="1" fontId="2" fillId="4" borderId="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3" borderId="8" xfId="0" applyNumberFormat="1" applyFont="1" applyFill="1" applyBorder="1" applyAlignment="1">
      <alignment horizontal="center"/>
    </xf>
    <xf numFmtId="0" fontId="3" fillId="3" borderId="12" xfId="0" applyNumberFormat="1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2" fontId="2" fillId="4" borderId="10" xfId="1" applyNumberFormat="1" applyFont="1" applyFill="1" applyBorder="1" applyAlignment="1">
      <alignment horizontal="center"/>
    </xf>
    <xf numFmtId="2" fontId="2" fillId="4" borderId="11" xfId="1" applyNumberFormat="1" applyFont="1" applyFill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3" fillId="3" borderId="8" xfId="1" applyFont="1" applyFill="1" applyBorder="1" applyAlignment="1">
      <alignment horizontal="center"/>
    </xf>
    <xf numFmtId="9" fontId="3" fillId="3" borderId="9" xfId="1" applyFont="1" applyFill="1" applyBorder="1" applyAlignment="1">
      <alignment horizontal="center"/>
    </xf>
    <xf numFmtId="2" fontId="0" fillId="0" borderId="8" xfId="1" applyNumberFormat="1" applyFont="1" applyFill="1" applyBorder="1" applyAlignment="1">
      <alignment horizontal="center"/>
    </xf>
    <xf numFmtId="2" fontId="0" fillId="0" borderId="9" xfId="1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2" fontId="2" fillId="4" borderId="10" xfId="0" applyNumberFormat="1" applyFont="1" applyFill="1" applyBorder="1" applyAlignment="1" applyProtection="1">
      <alignment horizontal="center"/>
      <protection hidden="1"/>
    </xf>
    <xf numFmtId="2" fontId="2" fillId="4" borderId="11" xfId="0" applyNumberFormat="1" applyFont="1" applyFill="1" applyBorder="1" applyAlignment="1" applyProtection="1">
      <alignment horizontal="center"/>
      <protection hidden="1"/>
    </xf>
    <xf numFmtId="0" fontId="2" fillId="0" borderId="0" xfId="0" applyNumberFormat="1" applyFont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9"/>
  <sheetViews>
    <sheetView topLeftCell="A35" zoomScaleNormal="100" workbookViewId="0">
      <selection activeCell="O66" sqref="O66"/>
    </sheetView>
  </sheetViews>
  <sheetFormatPr defaultRowHeight="15"/>
  <cols>
    <col min="1" max="1" width="19.140625" bestFit="1" customWidth="1"/>
    <col min="2" max="16" width="14.140625" customWidth="1"/>
    <col min="17" max="17" width="9.7109375" customWidth="1"/>
    <col min="18" max="18" width="9" customWidth="1"/>
  </cols>
  <sheetData>
    <row r="1" spans="1:17" ht="37.5" customHeight="1">
      <c r="A1" s="136" t="s">
        <v>41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7">
      <c r="A2" s="10" t="s">
        <v>34</v>
      </c>
      <c r="B2" s="7" t="s">
        <v>0</v>
      </c>
      <c r="C2" s="119" t="s">
        <v>17</v>
      </c>
      <c r="D2" s="119" t="s">
        <v>18</v>
      </c>
      <c r="E2" s="119" t="s">
        <v>19</v>
      </c>
      <c r="F2" s="119" t="s">
        <v>23</v>
      </c>
      <c r="G2" s="119" t="s">
        <v>20</v>
      </c>
      <c r="H2" s="119" t="s">
        <v>24</v>
      </c>
      <c r="I2" s="119" t="s">
        <v>25</v>
      </c>
      <c r="J2" s="119" t="s">
        <v>32</v>
      </c>
      <c r="K2" s="119" t="s">
        <v>22</v>
      </c>
      <c r="L2" s="119" t="s">
        <v>21</v>
      </c>
      <c r="M2" s="119" t="s">
        <v>26</v>
      </c>
      <c r="N2" s="119" t="s">
        <v>27</v>
      </c>
      <c r="O2" s="119" t="s">
        <v>28</v>
      </c>
      <c r="P2" s="39" t="s">
        <v>3</v>
      </c>
      <c r="Q2" s="6"/>
    </row>
    <row r="3" spans="1:17">
      <c r="A3" s="12" t="s">
        <v>35</v>
      </c>
      <c r="B3" s="3">
        <v>67</v>
      </c>
      <c r="C3" s="19">
        <v>0</v>
      </c>
      <c r="D3" s="20">
        <v>0</v>
      </c>
      <c r="E3" s="20">
        <v>0</v>
      </c>
      <c r="F3" s="20">
        <v>130</v>
      </c>
      <c r="G3" s="20">
        <v>0</v>
      </c>
      <c r="H3" s="20">
        <v>0</v>
      </c>
      <c r="I3" s="20">
        <v>0</v>
      </c>
      <c r="J3" s="20">
        <v>73</v>
      </c>
      <c r="K3" s="20">
        <v>0</v>
      </c>
      <c r="L3" s="20">
        <v>28</v>
      </c>
      <c r="M3" s="20">
        <v>0</v>
      </c>
      <c r="N3" s="20">
        <v>0</v>
      </c>
      <c r="O3" s="20">
        <v>0</v>
      </c>
      <c r="P3" s="26">
        <f t="shared" ref="P3:P14" si="0">SUM(B3:O3)</f>
        <v>298</v>
      </c>
      <c r="Q3" s="6"/>
    </row>
    <row r="4" spans="1:17" ht="15.75" thickBot="1">
      <c r="A4" s="1" t="s">
        <v>36</v>
      </c>
      <c r="B4" s="3">
        <v>67</v>
      </c>
      <c r="C4" s="1">
        <v>0</v>
      </c>
      <c r="D4" s="1">
        <v>0</v>
      </c>
      <c r="E4" s="1">
        <v>0</v>
      </c>
      <c r="F4" s="1">
        <v>76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55</v>
      </c>
      <c r="M4" s="1">
        <v>0</v>
      </c>
      <c r="N4" s="1">
        <v>0</v>
      </c>
      <c r="O4" s="1">
        <v>0</v>
      </c>
      <c r="P4" s="4">
        <f t="shared" si="0"/>
        <v>198</v>
      </c>
    </row>
    <row r="5" spans="1:17" ht="15.75" thickBot="1">
      <c r="A5" s="53" t="s">
        <v>37</v>
      </c>
      <c r="B5" s="54">
        <v>187</v>
      </c>
      <c r="C5" s="55">
        <v>156</v>
      </c>
      <c r="D5" s="55">
        <v>0</v>
      </c>
      <c r="E5" s="55">
        <v>126</v>
      </c>
      <c r="F5" s="55">
        <v>138</v>
      </c>
      <c r="G5" s="55">
        <v>188</v>
      </c>
      <c r="H5" s="56">
        <v>101</v>
      </c>
      <c r="I5" s="56">
        <v>161</v>
      </c>
      <c r="J5" s="56">
        <v>126</v>
      </c>
      <c r="K5" s="56">
        <v>179</v>
      </c>
      <c r="L5" s="56">
        <v>111</v>
      </c>
      <c r="M5" s="56">
        <v>71</v>
      </c>
      <c r="N5" s="56">
        <v>0</v>
      </c>
      <c r="O5" s="56">
        <v>111</v>
      </c>
      <c r="P5" s="57">
        <f t="shared" si="0"/>
        <v>1655</v>
      </c>
    </row>
    <row r="6" spans="1:17">
      <c r="A6" s="1" t="s">
        <v>38</v>
      </c>
      <c r="B6" s="3">
        <v>127</v>
      </c>
      <c r="C6" s="6">
        <v>0</v>
      </c>
      <c r="D6" s="6">
        <v>0</v>
      </c>
      <c r="E6" s="6">
        <v>63</v>
      </c>
      <c r="F6" s="6">
        <v>0</v>
      </c>
      <c r="G6" s="6">
        <v>121</v>
      </c>
      <c r="H6" s="6">
        <v>77</v>
      </c>
      <c r="I6" s="6">
        <v>89</v>
      </c>
      <c r="J6" s="6">
        <v>0</v>
      </c>
      <c r="K6" s="6">
        <v>57</v>
      </c>
      <c r="L6" s="6">
        <v>0</v>
      </c>
      <c r="M6" s="6">
        <v>0</v>
      </c>
      <c r="N6" s="6">
        <v>68</v>
      </c>
      <c r="O6" s="6">
        <v>0</v>
      </c>
      <c r="P6" s="4">
        <f t="shared" si="0"/>
        <v>602</v>
      </c>
    </row>
    <row r="7" spans="1:17">
      <c r="A7" s="1" t="s">
        <v>33</v>
      </c>
      <c r="B7" s="3">
        <f>P3</f>
        <v>298</v>
      </c>
      <c r="C7" s="6">
        <v>0</v>
      </c>
      <c r="D7" s="11">
        <v>0</v>
      </c>
      <c r="E7" s="11">
        <v>369</v>
      </c>
      <c r="F7" s="11">
        <v>484</v>
      </c>
      <c r="G7" s="11">
        <v>340</v>
      </c>
      <c r="H7" s="14">
        <v>300</v>
      </c>
      <c r="I7" s="14">
        <v>494</v>
      </c>
      <c r="J7" s="14">
        <v>260</v>
      </c>
      <c r="K7" s="14">
        <v>360</v>
      </c>
      <c r="L7" s="14">
        <v>302</v>
      </c>
      <c r="M7" s="14">
        <v>0</v>
      </c>
      <c r="N7" s="14">
        <v>0</v>
      </c>
      <c r="O7" s="14">
        <v>0</v>
      </c>
      <c r="P7" s="115">
        <f t="shared" si="0"/>
        <v>3207</v>
      </c>
    </row>
    <row r="8" spans="1:17">
      <c r="A8" s="1" t="s">
        <v>10</v>
      </c>
      <c r="B8" s="3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0.15</v>
      </c>
      <c r="J8" s="22">
        <v>0</v>
      </c>
      <c r="K8" s="22">
        <v>0</v>
      </c>
      <c r="L8" s="22">
        <v>0</v>
      </c>
      <c r="M8" s="22">
        <v>0.15</v>
      </c>
      <c r="N8" s="22">
        <v>0.15</v>
      </c>
      <c r="O8" s="22">
        <v>0.15</v>
      </c>
      <c r="P8" s="27">
        <f t="shared" si="0"/>
        <v>0.6</v>
      </c>
    </row>
    <row r="9" spans="1:17">
      <c r="A9" s="1" t="s">
        <v>1</v>
      </c>
      <c r="B9" s="23">
        <v>0.05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35">
        <f t="shared" si="0"/>
        <v>0.05</v>
      </c>
      <c r="Q9" s="2"/>
    </row>
    <row r="10" spans="1:17">
      <c r="A10" s="1" t="s">
        <v>44</v>
      </c>
      <c r="B10" s="23">
        <v>0.5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35">
        <f t="shared" si="0"/>
        <v>0.5</v>
      </c>
      <c r="Q10" s="2"/>
    </row>
    <row r="11" spans="1:17">
      <c r="A11" s="11" t="s">
        <v>15</v>
      </c>
      <c r="B11" s="3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36">
        <f t="shared" si="0"/>
        <v>0</v>
      </c>
      <c r="Q11" s="2"/>
    </row>
    <row r="12" spans="1:17">
      <c r="A12" s="11" t="s">
        <v>16</v>
      </c>
      <c r="B12" s="3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36">
        <f t="shared" si="0"/>
        <v>0</v>
      </c>
      <c r="Q12" s="2"/>
    </row>
    <row r="13" spans="1:17">
      <c r="A13" s="1" t="s">
        <v>39</v>
      </c>
      <c r="B13" s="3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0.1</v>
      </c>
      <c r="M13" s="22">
        <v>0</v>
      </c>
      <c r="N13" s="22">
        <v>0</v>
      </c>
      <c r="O13" s="22">
        <v>0</v>
      </c>
      <c r="P13" s="27">
        <f t="shared" si="0"/>
        <v>0.1</v>
      </c>
      <c r="Q13" s="2"/>
    </row>
    <row r="14" spans="1:17">
      <c r="A14" s="1" t="s">
        <v>40</v>
      </c>
      <c r="B14" s="3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7.0000000000000007E-2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8">
        <f t="shared" si="0"/>
        <v>7.0000000000000007E-2</v>
      </c>
      <c r="Q14" s="2"/>
    </row>
    <row r="15" spans="1:17">
      <c r="A15" s="1"/>
      <c r="B15" s="9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8"/>
      <c r="Q15" s="2"/>
    </row>
    <row r="16" spans="1:17">
      <c r="A16" s="10" t="s">
        <v>47</v>
      </c>
      <c r="B16" s="7" t="s">
        <v>0</v>
      </c>
      <c r="C16" s="119" t="s">
        <v>29</v>
      </c>
      <c r="D16" s="119" t="s">
        <v>18</v>
      </c>
      <c r="E16" s="119" t="s">
        <v>19</v>
      </c>
      <c r="F16" s="119" t="s">
        <v>23</v>
      </c>
      <c r="G16" s="119" t="s">
        <v>20</v>
      </c>
      <c r="H16" s="119" t="s">
        <v>24</v>
      </c>
      <c r="I16" s="119" t="s">
        <v>25</v>
      </c>
      <c r="J16" s="119" t="s">
        <v>32</v>
      </c>
      <c r="K16" s="119" t="s">
        <v>22</v>
      </c>
      <c r="L16" s="119" t="s">
        <v>21</v>
      </c>
      <c r="M16" s="119" t="s">
        <v>26</v>
      </c>
      <c r="N16" s="119" t="s">
        <v>27</v>
      </c>
      <c r="O16" s="119" t="s">
        <v>28</v>
      </c>
      <c r="P16" s="39" t="s">
        <v>3</v>
      </c>
      <c r="Q16" s="2"/>
    </row>
    <row r="17" spans="1:17">
      <c r="A17" s="40" t="s">
        <v>48</v>
      </c>
      <c r="B17" s="47">
        <f>P5/10</f>
        <v>165.5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1">
        <f t="shared" ref="P17:P25" si="1">SUM(B17:O17)</f>
        <v>165.5</v>
      </c>
      <c r="Q17" s="2"/>
    </row>
    <row r="18" spans="1:17">
      <c r="A18" s="40" t="s">
        <v>49</v>
      </c>
      <c r="B18" s="47">
        <f>P5/10</f>
        <v>165.5</v>
      </c>
      <c r="C18" s="40">
        <v>0</v>
      </c>
      <c r="D18" s="40">
        <v>0</v>
      </c>
      <c r="E18" s="40">
        <v>0</v>
      </c>
      <c r="F18" s="40">
        <v>43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26</v>
      </c>
      <c r="M18" s="40">
        <v>0</v>
      </c>
      <c r="N18" s="40">
        <v>0</v>
      </c>
      <c r="O18" s="40">
        <v>0</v>
      </c>
      <c r="P18" s="41">
        <f t="shared" si="1"/>
        <v>234.5</v>
      </c>
      <c r="Q18" s="2"/>
    </row>
    <row r="19" spans="1:17">
      <c r="A19" s="40" t="s">
        <v>50</v>
      </c>
      <c r="B19" s="47">
        <f>P5/10</f>
        <v>165.5</v>
      </c>
      <c r="C19" s="40">
        <v>0</v>
      </c>
      <c r="D19" s="40">
        <v>0</v>
      </c>
      <c r="E19" s="40">
        <v>35</v>
      </c>
      <c r="F19" s="40">
        <v>17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1">
        <f t="shared" si="1"/>
        <v>217.5</v>
      </c>
      <c r="Q19" s="2"/>
    </row>
    <row r="20" spans="1:17">
      <c r="A20" s="40" t="s">
        <v>51</v>
      </c>
      <c r="B20" s="47">
        <f>P5/10</f>
        <v>165.5</v>
      </c>
      <c r="C20" s="40">
        <v>0</v>
      </c>
      <c r="D20" s="40">
        <v>0</v>
      </c>
      <c r="E20" s="40">
        <v>0</v>
      </c>
      <c r="F20" s="40">
        <v>17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1">
        <f t="shared" si="1"/>
        <v>182.5</v>
      </c>
      <c r="Q20" s="2"/>
    </row>
    <row r="21" spans="1:17">
      <c r="A21" s="40" t="s">
        <v>52</v>
      </c>
      <c r="B21" s="47">
        <f>P5/10</f>
        <v>165.5</v>
      </c>
      <c r="C21" s="40">
        <v>0</v>
      </c>
      <c r="D21" s="40">
        <v>0</v>
      </c>
      <c r="E21" s="40">
        <v>0</v>
      </c>
      <c r="F21" s="40">
        <v>17</v>
      </c>
      <c r="G21" s="40">
        <v>0</v>
      </c>
      <c r="H21" s="40">
        <v>0</v>
      </c>
      <c r="I21" s="40">
        <v>0</v>
      </c>
      <c r="J21" s="40">
        <v>40</v>
      </c>
      <c r="K21" s="40">
        <v>35</v>
      </c>
      <c r="L21" s="40">
        <v>0</v>
      </c>
      <c r="M21" s="40">
        <v>0</v>
      </c>
      <c r="N21" s="40">
        <v>0</v>
      </c>
      <c r="O21" s="40">
        <v>0</v>
      </c>
      <c r="P21" s="41">
        <f t="shared" si="1"/>
        <v>257.5</v>
      </c>
      <c r="Q21" s="2"/>
    </row>
    <row r="22" spans="1:17">
      <c r="A22" s="50" t="s">
        <v>53</v>
      </c>
      <c r="B22" s="51">
        <f>P5/10</f>
        <v>165.5</v>
      </c>
      <c r="C22" s="50">
        <v>0</v>
      </c>
      <c r="D22" s="50">
        <v>0</v>
      </c>
      <c r="E22" s="50">
        <v>0</v>
      </c>
      <c r="F22" s="50">
        <v>17</v>
      </c>
      <c r="G22" s="50">
        <v>0</v>
      </c>
      <c r="H22" s="50">
        <v>34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2">
        <f t="shared" si="1"/>
        <v>216.5</v>
      </c>
      <c r="Q22" s="2"/>
    </row>
    <row r="23" spans="1:17">
      <c r="A23" s="40" t="s">
        <v>54</v>
      </c>
      <c r="B23" s="47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42">
        <f t="shared" si="1"/>
        <v>0</v>
      </c>
      <c r="Q23" s="2"/>
    </row>
    <row r="24" spans="1:17">
      <c r="A24" s="40" t="s">
        <v>55</v>
      </c>
      <c r="B24" s="47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42">
        <f t="shared" si="1"/>
        <v>0</v>
      </c>
      <c r="Q24" s="2"/>
    </row>
    <row r="25" spans="1:17">
      <c r="A25" s="40" t="s">
        <v>56</v>
      </c>
      <c r="B25" s="47">
        <v>0</v>
      </c>
      <c r="C25" s="32">
        <v>0.2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42">
        <f t="shared" si="1"/>
        <v>0.2</v>
      </c>
      <c r="Q25" s="2"/>
    </row>
    <row r="26" spans="1:17" ht="33.75" customHeight="1">
      <c r="A26" s="29"/>
      <c r="B26" s="29"/>
      <c r="C26" s="29"/>
      <c r="D26" s="29"/>
      <c r="E26" s="29"/>
      <c r="F26" s="29"/>
      <c r="G26" s="66"/>
      <c r="H26" s="29"/>
      <c r="I26" s="29"/>
      <c r="J26" s="29"/>
      <c r="K26" s="29"/>
      <c r="L26" s="29"/>
      <c r="M26" s="29"/>
      <c r="N26" s="29"/>
      <c r="O26" s="29"/>
      <c r="P26" s="29"/>
    </row>
    <row r="27" spans="1:17" ht="34.5" customHeight="1">
      <c r="A27" s="136" t="s">
        <v>42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  <row r="28" spans="1:17">
      <c r="A28" s="119" t="s">
        <v>4</v>
      </c>
      <c r="B28" s="129" t="s">
        <v>0</v>
      </c>
      <c r="C28" s="129" t="s">
        <v>74</v>
      </c>
      <c r="D28" s="38"/>
      <c r="I28" s="38"/>
      <c r="J28" s="38"/>
      <c r="K28" s="38"/>
      <c r="L28" s="38"/>
      <c r="M28" s="38"/>
      <c r="N28" s="38"/>
      <c r="O28" s="38"/>
      <c r="P28" s="38"/>
    </row>
    <row r="29" spans="1:17">
      <c r="A29" s="21" t="s">
        <v>5</v>
      </c>
      <c r="B29" s="121">
        <v>1057</v>
      </c>
      <c r="C29" s="137">
        <f>(B29+B30)/2*((B31+B33)*(100%+B34))</f>
        <v>977.35</v>
      </c>
      <c r="D29" s="30"/>
      <c r="I29" s="30"/>
      <c r="J29" s="30"/>
      <c r="K29" s="30"/>
      <c r="L29" s="30"/>
      <c r="M29" s="30"/>
      <c r="N29" s="30"/>
      <c r="O29" s="30"/>
      <c r="P29" s="30"/>
    </row>
    <row r="30" spans="1:17">
      <c r="A30" s="21" t="s">
        <v>6</v>
      </c>
      <c r="B30" s="121">
        <v>720</v>
      </c>
      <c r="C30" s="137"/>
      <c r="D30" s="30"/>
      <c r="I30" s="30"/>
      <c r="J30" s="30"/>
      <c r="K30" s="30"/>
      <c r="L30" s="30"/>
      <c r="M30" s="30"/>
      <c r="N30" s="30"/>
      <c r="O30" s="30"/>
      <c r="P30" s="30"/>
    </row>
    <row r="31" spans="1:17">
      <c r="A31" s="21" t="s">
        <v>7</v>
      </c>
      <c r="B31" s="137">
        <v>1.1000000000000001</v>
      </c>
      <c r="C31" s="137"/>
      <c r="D31" s="30"/>
      <c r="I31" s="30"/>
      <c r="J31" s="30"/>
      <c r="K31" s="30"/>
      <c r="L31" s="30"/>
      <c r="M31" s="30"/>
      <c r="N31" s="30"/>
      <c r="O31" s="30"/>
      <c r="P31" s="30"/>
    </row>
    <row r="32" spans="1:17">
      <c r="A32" s="119" t="s">
        <v>8</v>
      </c>
      <c r="B32" s="140" t="s">
        <v>3</v>
      </c>
      <c r="C32" s="14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7">
      <c r="A33" s="21" t="s">
        <v>9</v>
      </c>
      <c r="B33" s="188">
        <v>0</v>
      </c>
      <c r="C33" s="188"/>
      <c r="D33" s="3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1:17" ht="15.75" thickBot="1">
      <c r="A34" s="21" t="s">
        <v>10</v>
      </c>
      <c r="B34" s="189">
        <v>0</v>
      </c>
      <c r="C34" s="189"/>
      <c r="D34" s="31"/>
      <c r="G34" s="138" t="s">
        <v>72</v>
      </c>
      <c r="H34" s="138"/>
      <c r="I34" s="139" t="s">
        <v>73</v>
      </c>
      <c r="J34" s="139"/>
      <c r="O34" s="17"/>
    </row>
    <row r="35" spans="1:17">
      <c r="A35" s="119" t="s">
        <v>12</v>
      </c>
      <c r="B35" s="140" t="s">
        <v>3</v>
      </c>
      <c r="C35" s="140"/>
      <c r="D35" s="115"/>
      <c r="E35" s="141" t="s">
        <v>68</v>
      </c>
      <c r="F35" s="142"/>
      <c r="G35" s="143">
        <f>(B29+B41)*(B31+B33)*(100%+B34)*(100%+B43)*(1+B39*0.01)*(100%+B37*B36)</f>
        <v>33464.831400000003</v>
      </c>
      <c r="H35" s="144"/>
      <c r="I35" s="145">
        <f>G35*1.3223879290628</f>
        <v>44253.489091481766</v>
      </c>
      <c r="J35" s="146"/>
      <c r="O35" s="115"/>
      <c r="P35" s="115"/>
    </row>
    <row r="36" spans="1:17" ht="15.75" thickBot="1">
      <c r="A36" s="21" t="s">
        <v>1</v>
      </c>
      <c r="B36" s="153">
        <f>P9</f>
        <v>0.05</v>
      </c>
      <c r="C36" s="153"/>
      <c r="D36" s="32"/>
      <c r="E36" s="147" t="s">
        <v>69</v>
      </c>
      <c r="F36" s="148"/>
      <c r="G36" s="149">
        <f>(B30+B42)*(B31+B33)*(100%+B34)*(100%+B43)*(1+B39*0.01)*(100%+B37*B36)</f>
        <v>22795.344000000001</v>
      </c>
      <c r="H36" s="150"/>
      <c r="I36" s="151">
        <f>G36*1.3223879290628</f>
        <v>30144.287744434125</v>
      </c>
      <c r="J36" s="152"/>
      <c r="O36" s="32"/>
      <c r="P36" s="33"/>
    </row>
    <row r="37" spans="1:17" ht="15.75" thickBot="1">
      <c r="A37" s="21" t="s">
        <v>2</v>
      </c>
      <c r="B37" s="153">
        <f>P10</f>
        <v>0.5</v>
      </c>
      <c r="C37" s="153"/>
      <c r="D37" s="32"/>
      <c r="E37" s="32"/>
      <c r="F37" s="32"/>
      <c r="G37" s="32"/>
      <c r="H37" s="32"/>
      <c r="I37" s="113"/>
      <c r="J37" s="113"/>
      <c r="O37" s="32"/>
      <c r="P37" s="33"/>
    </row>
    <row r="38" spans="1:17">
      <c r="A38" s="119" t="s">
        <v>11</v>
      </c>
      <c r="B38" s="140" t="s">
        <v>3</v>
      </c>
      <c r="C38" s="140"/>
      <c r="D38" s="115"/>
      <c r="E38" s="154" t="s">
        <v>70</v>
      </c>
      <c r="F38" s="155"/>
      <c r="G38" s="156">
        <f>(B29+B41)*(B31+B33)*(100%+B34)*(100%+B43)*(1+B39*0.01)*(100%+B37)</f>
        <v>48972.924000000006</v>
      </c>
      <c r="H38" s="157"/>
      <c r="I38" s="145">
        <f>G38*1.3223879290628</f>
        <v>64761.203548509904</v>
      </c>
      <c r="J38" s="146"/>
      <c r="O38" s="115"/>
    </row>
    <row r="39" spans="1:17" ht="15.75" thickBot="1">
      <c r="A39" s="11" t="s">
        <v>13</v>
      </c>
      <c r="B39" s="188">
        <f>P5</f>
        <v>1655</v>
      </c>
      <c r="C39" s="188"/>
      <c r="D39" s="18"/>
      <c r="E39" s="147" t="s">
        <v>71</v>
      </c>
      <c r="F39" s="158"/>
      <c r="G39" s="159">
        <f>(B30+B42)*(B31+B33)*(100%+B34)*(100%+B43)*(1+B39*0.01)*(100%+B37)</f>
        <v>33359.040000000008</v>
      </c>
      <c r="H39" s="160"/>
      <c r="I39" s="161">
        <f>G39*1.3223879290628</f>
        <v>44113.591821123118</v>
      </c>
      <c r="J39" s="162"/>
      <c r="K39" s="18"/>
      <c r="L39" s="18"/>
      <c r="M39" s="18"/>
      <c r="N39" s="18"/>
      <c r="O39" s="18"/>
    </row>
    <row r="40" spans="1:17" ht="15.75" thickBot="1">
      <c r="A40" s="119" t="s">
        <v>14</v>
      </c>
      <c r="B40" s="140" t="s">
        <v>3</v>
      </c>
      <c r="C40" s="140"/>
      <c r="D40" s="115"/>
      <c r="E40" s="115"/>
      <c r="F40" s="115"/>
      <c r="G40" s="115"/>
      <c r="H40" s="115"/>
      <c r="I40" s="114"/>
      <c r="J40" s="114"/>
      <c r="K40" s="115"/>
      <c r="L40" s="115"/>
      <c r="M40" s="115"/>
      <c r="N40" s="115"/>
      <c r="O40" s="115"/>
      <c r="P40" s="29"/>
    </row>
    <row r="41" spans="1:17">
      <c r="A41" s="11" t="s">
        <v>15</v>
      </c>
      <c r="B41" s="163">
        <f>P11</f>
        <v>0</v>
      </c>
      <c r="C41" s="163"/>
      <c r="D41" s="14"/>
      <c r="E41" s="164" t="s">
        <v>31</v>
      </c>
      <c r="F41" s="165"/>
      <c r="G41" s="168">
        <f>((B30+B42)*(B31+B33)*(100%+B34)*(100%+B43)*(1+B39*0.01)*(100%+B37*B36)+(B29+B41)*(B31+B33)*(100%+B34)*(100%+B43)*(1+B39*0.01)*(100%+B37*B36))/2</f>
        <v>28130.087700000004</v>
      </c>
      <c r="H41" s="169"/>
      <c r="I41" s="172">
        <f>G41*1.3223879290628</f>
        <v>37198.888417957947</v>
      </c>
      <c r="J41" s="173"/>
      <c r="K41" s="14"/>
      <c r="L41" s="14"/>
      <c r="M41" s="14"/>
      <c r="N41" s="14"/>
      <c r="O41" s="14"/>
      <c r="P41" s="29"/>
    </row>
    <row r="42" spans="1:17" ht="15.75" thickBot="1">
      <c r="A42" s="11" t="s">
        <v>16</v>
      </c>
      <c r="B42" s="163">
        <f>P12</f>
        <v>0</v>
      </c>
      <c r="C42" s="163"/>
      <c r="D42" s="11"/>
      <c r="E42" s="166"/>
      <c r="F42" s="167"/>
      <c r="G42" s="170"/>
      <c r="H42" s="171"/>
      <c r="I42" s="174"/>
      <c r="J42" s="175"/>
      <c r="K42" s="11"/>
      <c r="L42" s="11"/>
      <c r="M42" s="11"/>
      <c r="N42" s="11"/>
      <c r="O42" s="11"/>
      <c r="P42" s="13"/>
      <c r="Q42" s="13"/>
    </row>
    <row r="43" spans="1:17">
      <c r="A43" s="11" t="s">
        <v>10</v>
      </c>
      <c r="B43" s="186">
        <f>P8</f>
        <v>0.6</v>
      </c>
      <c r="C43" s="186"/>
      <c r="D43" s="11"/>
      <c r="E43" s="176"/>
      <c r="F43" s="176"/>
      <c r="G43" s="177"/>
      <c r="H43" s="177"/>
      <c r="I43" s="11"/>
      <c r="J43" s="11"/>
      <c r="K43" s="11"/>
      <c r="L43" s="11"/>
      <c r="M43" s="11"/>
      <c r="N43" s="11"/>
      <c r="O43" s="11"/>
      <c r="P43" s="13"/>
      <c r="Q43" s="13"/>
    </row>
    <row r="44" spans="1:17">
      <c r="A44" s="11" t="s">
        <v>30</v>
      </c>
      <c r="B44" s="153">
        <v>0</v>
      </c>
      <c r="C44" s="153"/>
      <c r="D44" s="15"/>
      <c r="E44" s="176"/>
      <c r="F44" s="176"/>
      <c r="G44" s="177"/>
      <c r="H44" s="177"/>
      <c r="I44" s="15"/>
      <c r="J44" s="15"/>
      <c r="K44" s="15"/>
      <c r="L44" s="15"/>
      <c r="M44" s="15"/>
      <c r="N44" s="15"/>
      <c r="O44" s="15"/>
      <c r="P44" s="13"/>
      <c r="Q44" s="13"/>
    </row>
    <row r="45" spans="1:17" ht="36" customHeight="1">
      <c r="E45" s="29"/>
      <c r="F45" s="29"/>
      <c r="G45" s="29"/>
      <c r="H45" s="29"/>
    </row>
    <row r="46" spans="1:17" ht="36" customHeight="1">
      <c r="A46" s="136" t="s">
        <v>43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</row>
    <row r="47" spans="1:17">
      <c r="A47" s="178" t="s">
        <v>59</v>
      </c>
      <c r="B47" s="178"/>
      <c r="C47" s="178"/>
      <c r="D47" s="7" t="s">
        <v>48</v>
      </c>
      <c r="E47" s="7" t="s">
        <v>49</v>
      </c>
      <c r="F47" s="7" t="s">
        <v>50</v>
      </c>
      <c r="G47" s="7" t="s">
        <v>51</v>
      </c>
      <c r="H47" s="7" t="s">
        <v>52</v>
      </c>
      <c r="I47" s="7" t="s">
        <v>53</v>
      </c>
      <c r="K47" s="178" t="s">
        <v>33</v>
      </c>
      <c r="L47" s="178"/>
      <c r="M47" s="121">
        <f>P7</f>
        <v>3207</v>
      </c>
    </row>
    <row r="48" spans="1:17">
      <c r="A48" s="184" t="s">
        <v>60</v>
      </c>
      <c r="B48" s="184"/>
      <c r="C48" s="184"/>
      <c r="D48" s="48">
        <f>P17</f>
        <v>165.5</v>
      </c>
      <c r="E48" s="48">
        <f>P18</f>
        <v>234.5</v>
      </c>
      <c r="F48" s="48">
        <f>P19</f>
        <v>217.5</v>
      </c>
      <c r="G48" s="48">
        <f>P20</f>
        <v>182.5</v>
      </c>
      <c r="H48" s="48">
        <f>P21</f>
        <v>257.5</v>
      </c>
      <c r="I48" s="48">
        <f>P22</f>
        <v>216.5</v>
      </c>
      <c r="K48" s="140" t="s">
        <v>46</v>
      </c>
      <c r="L48" s="140"/>
      <c r="M48" s="43">
        <v>60</v>
      </c>
    </row>
    <row r="49" spans="1:16">
      <c r="A49" s="185" t="s">
        <v>61</v>
      </c>
      <c r="B49" s="185"/>
      <c r="C49" s="185"/>
      <c r="D49" s="45">
        <f>ROUNDDOWN(D48/(D48+5*M48),5)</f>
        <v>0.35553000000000001</v>
      </c>
      <c r="E49" s="45">
        <f>ROUNDDOWN(E48/(E48+5*M48),5)</f>
        <v>0.43872</v>
      </c>
      <c r="F49" s="45">
        <f>ROUNDDOWN(F48/(F48+5*M48),5)</f>
        <v>0.42027999999999999</v>
      </c>
      <c r="G49" s="45">
        <f>ROUNDDOWN(G48/(G48+5*M48),4)</f>
        <v>0.37819999999999998</v>
      </c>
      <c r="H49" s="45">
        <f>ROUNDDOWN(H48/(H48+5*M48),4)</f>
        <v>0.46179999999999999</v>
      </c>
      <c r="I49" s="45">
        <f>ROUNDDOWN(I48/(I48+5*M48),4)</f>
        <v>0.41909999999999997</v>
      </c>
      <c r="K49" s="140" t="s">
        <v>45</v>
      </c>
      <c r="L49" s="140"/>
      <c r="M49" s="8">
        <v>0.65</v>
      </c>
    </row>
    <row r="50" spans="1:16" ht="15.75" thickBot="1">
      <c r="A50" s="185" t="s">
        <v>45</v>
      </c>
      <c r="B50" s="185"/>
      <c r="C50" s="185"/>
      <c r="D50" s="22">
        <v>0.4</v>
      </c>
      <c r="E50" s="22">
        <v>0.4</v>
      </c>
      <c r="F50" s="22">
        <v>0.4</v>
      </c>
      <c r="G50" s="22">
        <v>0.4</v>
      </c>
      <c r="H50" s="22">
        <v>0.4</v>
      </c>
      <c r="I50" s="22">
        <v>0.4</v>
      </c>
      <c r="K50" s="140" t="s">
        <v>58</v>
      </c>
      <c r="L50" s="140"/>
      <c r="M50" s="44">
        <f>M47/(M47+M48*50)</f>
        <v>0.51667472208796517</v>
      </c>
      <c r="O50" s="13"/>
      <c r="P50" s="24"/>
    </row>
    <row r="51" spans="1:16" ht="15.75" thickBot="1">
      <c r="A51" s="187" t="s">
        <v>62</v>
      </c>
      <c r="B51" s="187"/>
      <c r="C51" s="187"/>
      <c r="D51" s="46">
        <f>D48*(100%+D50)/(D48*(100%+D50)+5*M48)</f>
        <v>0.43577205190897117</v>
      </c>
      <c r="E51" s="46">
        <f>E48*(100%+E50)/(E48*(100%+E50)+5*M48)</f>
        <v>0.52252108865191782</v>
      </c>
      <c r="F51" s="46">
        <f>F48*(100%+F50)/(F48*(100%+F50)+5*M48)</f>
        <v>0.50372208436724564</v>
      </c>
      <c r="G51" s="46">
        <f>G48*(100%+G50)/(G48*(100%+G50)+5*M48)</f>
        <v>0.4599459945994599</v>
      </c>
      <c r="H51" s="46">
        <f>H48*(100%+H50)/(H48*(100%+H50)+5*M48)</f>
        <v>0.54579863739591217</v>
      </c>
      <c r="I51" s="46">
        <f>I48*(100%+I50)/(I48*(100%+I50)+5*M48)</f>
        <v>0.50257005471729399</v>
      </c>
      <c r="K51" s="179" t="s">
        <v>57</v>
      </c>
      <c r="L51" s="180"/>
      <c r="M51" s="61">
        <f>M47*(100%+M49)/(M47*(100%+M49)+M48*50)</f>
        <v>0.6381858639217034</v>
      </c>
    </row>
    <row r="52" spans="1:16" ht="15.75" thickBot="1">
      <c r="A52" s="116" t="s">
        <v>63</v>
      </c>
      <c r="B52" s="117"/>
      <c r="C52" s="118"/>
      <c r="D52" s="59">
        <f>M51+(100%-M51)*D51</f>
        <v>0.79585435241021441</v>
      </c>
      <c r="E52" s="59">
        <f>M51+(100%-M51)*E51</f>
        <v>0.82724138019498805</v>
      </c>
      <c r="F52" s="59">
        <f>M51+(100%-M51)*F51</f>
        <v>0.82043963470059722</v>
      </c>
      <c r="G52" s="59">
        <f>M51+(100%-M51)*G51</f>
        <v>0.8046008266003799</v>
      </c>
      <c r="H52" s="59">
        <f>M51+(100%-M51)*H51</f>
        <v>0.8356635263838168</v>
      </c>
      <c r="I52" s="60">
        <f>M51+(100%-M51)*I51</f>
        <v>0.82002281408806343</v>
      </c>
      <c r="K52" s="115"/>
      <c r="L52" s="115"/>
      <c r="M52" s="121"/>
    </row>
    <row r="53" spans="1:16" ht="15.75" thickBot="1">
      <c r="F53" s="49"/>
    </row>
    <row r="54" spans="1:16" ht="15.75" thickBot="1">
      <c r="A54" s="116" t="s">
        <v>64</v>
      </c>
      <c r="B54" s="117"/>
      <c r="C54" s="118"/>
      <c r="D54" s="130">
        <f>M54/(100%-D52)</f>
        <v>111881.98362129965</v>
      </c>
      <c r="E54" s="131">
        <f>M54/(100%-E52)</f>
        <v>132208.85896043363</v>
      </c>
      <c r="F54" s="131">
        <f>M54/(100%-F52)</f>
        <v>127200.788224705</v>
      </c>
      <c r="G54" s="131">
        <f>M54/(100%-G52)</f>
        <v>116890.05435702835</v>
      </c>
      <c r="H54" s="131">
        <f>M54/(100%-H52)</f>
        <v>138984.48407347829</v>
      </c>
      <c r="I54" s="132">
        <f>M54/(100%-I52)</f>
        <v>126906.19582848571</v>
      </c>
      <c r="K54" s="179" t="s">
        <v>65</v>
      </c>
      <c r="L54" s="180"/>
      <c r="M54" s="133">
        <f>(P6*35+276)*(100%+P14)</f>
        <v>22840.22</v>
      </c>
    </row>
    <row r="56" spans="1:16">
      <c r="A56" s="7" t="s">
        <v>76</v>
      </c>
      <c r="B56" s="181" t="s">
        <v>77</v>
      </c>
      <c r="C56" s="181"/>
    </row>
    <row r="57" spans="1:16">
      <c r="A57" s="7" t="s">
        <v>38</v>
      </c>
      <c r="B57" s="182">
        <f>35*(100%+M51)*(1+(D52+E52+F52+G52+H52+I52)/6)</f>
        <v>104.19784630808618</v>
      </c>
      <c r="C57" s="182"/>
    </row>
    <row r="58" spans="1:16">
      <c r="A58" s="120" t="s">
        <v>33</v>
      </c>
      <c r="B58" s="183">
        <f>(1*(100%+M49))/(1*(100%+M49)+50*M48)</f>
        <v>5.49697666283544E-4</v>
      </c>
      <c r="C58" s="183"/>
      <c r="D58" s="11"/>
      <c r="H58" s="14"/>
      <c r="I58" s="14"/>
      <c r="J58" s="14"/>
      <c r="K58" s="14"/>
      <c r="L58" s="14"/>
      <c r="M58" s="14"/>
      <c r="N58" s="14"/>
      <c r="O58" s="14"/>
      <c r="P58" s="25"/>
    </row>
    <row r="59" spans="1:16">
      <c r="A59" s="7" t="s">
        <v>75</v>
      </c>
      <c r="B59" s="182">
        <f>1*(100%+D50)/(1*(100%+D50)+5*M48)</f>
        <v>4.6449900464499002E-3</v>
      </c>
      <c r="C59" s="182"/>
    </row>
  </sheetData>
  <sheetProtection formatCells="0" formatColumns="0" formatRows="0" insertColumns="0" insertRows="0" insertHyperlinks="0" deleteColumns="0" deleteRows="0" selectLockedCells="1" sort="0" autoFilter="0" pivotTables="0"/>
  <mergeCells count="52">
    <mergeCell ref="B56:C56"/>
    <mergeCell ref="B57:C57"/>
    <mergeCell ref="B58:C58"/>
    <mergeCell ref="B59:C59"/>
    <mergeCell ref="A47:C47"/>
    <mergeCell ref="A48:C48"/>
    <mergeCell ref="A49:C49"/>
    <mergeCell ref="A50:C50"/>
    <mergeCell ref="A51:C51"/>
    <mergeCell ref="K51:L51"/>
    <mergeCell ref="K54:L54"/>
    <mergeCell ref="K48:L48"/>
    <mergeCell ref="K50:L50"/>
    <mergeCell ref="K49:L49"/>
    <mergeCell ref="E43:F44"/>
    <mergeCell ref="G43:H44"/>
    <mergeCell ref="B44:C44"/>
    <mergeCell ref="A46:P46"/>
    <mergeCell ref="K47:L47"/>
    <mergeCell ref="B43:C43"/>
    <mergeCell ref="E39:F39"/>
    <mergeCell ref="G39:H39"/>
    <mergeCell ref="I39:J39"/>
    <mergeCell ref="B40:C40"/>
    <mergeCell ref="B41:C41"/>
    <mergeCell ref="E41:F42"/>
    <mergeCell ref="G41:H42"/>
    <mergeCell ref="I41:J42"/>
    <mergeCell ref="B42:C42"/>
    <mergeCell ref="B39:C39"/>
    <mergeCell ref="B37:C37"/>
    <mergeCell ref="B38:C38"/>
    <mergeCell ref="E38:F38"/>
    <mergeCell ref="G38:H38"/>
    <mergeCell ref="I38:J38"/>
    <mergeCell ref="B35:C35"/>
    <mergeCell ref="E35:F35"/>
    <mergeCell ref="G35:H35"/>
    <mergeCell ref="I35:J35"/>
    <mergeCell ref="E36:F36"/>
    <mergeCell ref="G36:H36"/>
    <mergeCell ref="I36:J36"/>
    <mergeCell ref="B36:C36"/>
    <mergeCell ref="A1:P1"/>
    <mergeCell ref="A27:P27"/>
    <mergeCell ref="B31:C31"/>
    <mergeCell ref="G34:H34"/>
    <mergeCell ref="I34:J34"/>
    <mergeCell ref="C29:C30"/>
    <mergeCell ref="B32:C32"/>
    <mergeCell ref="B33:C33"/>
    <mergeCell ref="B34:C34"/>
  </mergeCells>
  <conditionalFormatting sqref="K39:N39 D3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:O39 D3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8:O58 A58 D5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N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O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O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:O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:O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O1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O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O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O1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:O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:O1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O1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:O1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:O2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:O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O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O2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:O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:O2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O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C5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9"/>
  <sheetViews>
    <sheetView tabSelected="1" topLeftCell="A22" zoomScaleNormal="100" workbookViewId="0">
      <selection activeCell="K30" sqref="K30"/>
    </sheetView>
  </sheetViews>
  <sheetFormatPr defaultRowHeight="15"/>
  <cols>
    <col min="1" max="1" width="19.140625" bestFit="1" customWidth="1"/>
    <col min="2" max="16" width="14.140625" customWidth="1"/>
    <col min="17" max="17" width="9.7109375" customWidth="1"/>
    <col min="18" max="18" width="9" customWidth="1"/>
  </cols>
  <sheetData>
    <row r="1" spans="1:17" ht="37.5" customHeight="1">
      <c r="A1" s="136" t="s">
        <v>41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7">
      <c r="A2" s="10" t="s">
        <v>34</v>
      </c>
      <c r="B2" s="134" t="s">
        <v>0</v>
      </c>
      <c r="C2" s="122" t="s">
        <v>17</v>
      </c>
      <c r="D2" s="122" t="s">
        <v>18</v>
      </c>
      <c r="E2" s="122" t="s">
        <v>19</v>
      </c>
      <c r="F2" s="122" t="s">
        <v>23</v>
      </c>
      <c r="G2" s="122" t="s">
        <v>20</v>
      </c>
      <c r="H2" s="122" t="s">
        <v>24</v>
      </c>
      <c r="I2" s="122" t="s">
        <v>25</v>
      </c>
      <c r="J2" s="122" t="s">
        <v>32</v>
      </c>
      <c r="K2" s="122" t="s">
        <v>22</v>
      </c>
      <c r="L2" s="122" t="s">
        <v>21</v>
      </c>
      <c r="M2" s="122" t="s">
        <v>26</v>
      </c>
      <c r="N2" s="122" t="s">
        <v>27</v>
      </c>
      <c r="O2" s="122" t="s">
        <v>28</v>
      </c>
      <c r="P2" s="39" t="s">
        <v>3</v>
      </c>
      <c r="Q2" s="6"/>
    </row>
    <row r="3" spans="1:17">
      <c r="A3" s="12" t="s">
        <v>35</v>
      </c>
      <c r="B3" s="3">
        <v>67</v>
      </c>
      <c r="C3" s="19">
        <v>0</v>
      </c>
      <c r="D3" s="20">
        <v>0</v>
      </c>
      <c r="E3" s="20">
        <v>0</v>
      </c>
      <c r="F3" s="20">
        <v>130</v>
      </c>
      <c r="G3" s="20">
        <v>0</v>
      </c>
      <c r="H3" s="20">
        <v>0</v>
      </c>
      <c r="I3" s="20">
        <v>0</v>
      </c>
      <c r="J3" s="20">
        <v>73</v>
      </c>
      <c r="K3" s="20">
        <v>0</v>
      </c>
      <c r="L3" s="20">
        <v>28</v>
      </c>
      <c r="M3" s="20">
        <v>0</v>
      </c>
      <c r="N3" s="20">
        <v>0</v>
      </c>
      <c r="O3" s="20">
        <v>0</v>
      </c>
      <c r="P3" s="26">
        <f t="shared" ref="P3:P14" si="0">SUM(B3:O3)</f>
        <v>298</v>
      </c>
      <c r="Q3" s="6"/>
    </row>
    <row r="4" spans="1:17" ht="15.75" thickBot="1">
      <c r="A4" s="1" t="s">
        <v>36</v>
      </c>
      <c r="B4" s="3">
        <v>67</v>
      </c>
      <c r="C4" s="1">
        <v>0</v>
      </c>
      <c r="D4" s="1">
        <v>0</v>
      </c>
      <c r="E4" s="1">
        <v>0</v>
      </c>
      <c r="F4" s="1">
        <v>76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55</v>
      </c>
      <c r="M4" s="1">
        <v>0</v>
      </c>
      <c r="N4" s="1">
        <v>0</v>
      </c>
      <c r="O4" s="1">
        <v>0</v>
      </c>
      <c r="P4" s="4">
        <f t="shared" si="0"/>
        <v>198</v>
      </c>
    </row>
    <row r="5" spans="1:17" ht="15.75" thickBot="1">
      <c r="A5" s="53" t="s">
        <v>37</v>
      </c>
      <c r="B5" s="54">
        <v>187</v>
      </c>
      <c r="C5" s="55">
        <v>123</v>
      </c>
      <c r="D5" s="55">
        <v>147</v>
      </c>
      <c r="E5" s="55">
        <v>126</v>
      </c>
      <c r="F5" s="55">
        <v>138</v>
      </c>
      <c r="G5" s="55">
        <v>188</v>
      </c>
      <c r="H5" s="56">
        <v>101</v>
      </c>
      <c r="I5" s="56">
        <v>164</v>
      </c>
      <c r="J5" s="56">
        <v>126</v>
      </c>
      <c r="K5" s="56">
        <v>179</v>
      </c>
      <c r="L5" s="56">
        <v>111</v>
      </c>
      <c r="M5" s="56">
        <v>71</v>
      </c>
      <c r="N5" s="56">
        <v>0</v>
      </c>
      <c r="O5" s="56">
        <v>111</v>
      </c>
      <c r="P5" s="57">
        <f t="shared" si="0"/>
        <v>1772</v>
      </c>
    </row>
    <row r="6" spans="1:17">
      <c r="A6" s="1" t="s">
        <v>38</v>
      </c>
      <c r="B6" s="3">
        <v>127</v>
      </c>
      <c r="C6" s="6">
        <v>0</v>
      </c>
      <c r="D6" s="6">
        <v>0</v>
      </c>
      <c r="E6" s="6">
        <v>63</v>
      </c>
      <c r="F6" s="6">
        <v>0</v>
      </c>
      <c r="G6" s="6">
        <v>121</v>
      </c>
      <c r="H6" s="6">
        <v>77</v>
      </c>
      <c r="I6" s="6">
        <v>0</v>
      </c>
      <c r="J6" s="6">
        <v>0</v>
      </c>
      <c r="K6" s="6">
        <v>57</v>
      </c>
      <c r="L6" s="6">
        <v>0</v>
      </c>
      <c r="M6" s="6">
        <v>0</v>
      </c>
      <c r="N6" s="6">
        <v>68</v>
      </c>
      <c r="O6" s="6">
        <v>0</v>
      </c>
      <c r="P6" s="4">
        <f t="shared" si="0"/>
        <v>513</v>
      </c>
    </row>
    <row r="7" spans="1:17">
      <c r="A7" s="1" t="s">
        <v>33</v>
      </c>
      <c r="B7" s="3">
        <f>P3</f>
        <v>298</v>
      </c>
      <c r="C7" s="6">
        <v>0</v>
      </c>
      <c r="D7" s="11">
        <v>0</v>
      </c>
      <c r="E7" s="11">
        <v>369</v>
      </c>
      <c r="F7" s="11">
        <v>484</v>
      </c>
      <c r="G7" s="11">
        <v>340</v>
      </c>
      <c r="H7" s="14">
        <v>300</v>
      </c>
      <c r="I7" s="14">
        <v>494</v>
      </c>
      <c r="J7" s="14">
        <v>260</v>
      </c>
      <c r="K7" s="14">
        <v>360</v>
      </c>
      <c r="L7" s="14">
        <v>302</v>
      </c>
      <c r="M7" s="14">
        <v>0</v>
      </c>
      <c r="N7" s="14">
        <v>0</v>
      </c>
      <c r="O7" s="14">
        <v>0</v>
      </c>
      <c r="P7" s="125">
        <f t="shared" si="0"/>
        <v>3207</v>
      </c>
    </row>
    <row r="8" spans="1:17">
      <c r="A8" s="1" t="s">
        <v>10</v>
      </c>
      <c r="B8" s="3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0.16</v>
      </c>
      <c r="J8" s="22">
        <v>0</v>
      </c>
      <c r="K8" s="22">
        <v>0</v>
      </c>
      <c r="L8" s="22">
        <v>0</v>
      </c>
      <c r="M8" s="22">
        <v>0.15</v>
      </c>
      <c r="N8" s="22">
        <v>0.15</v>
      </c>
      <c r="O8" s="22">
        <v>0.15</v>
      </c>
      <c r="P8" s="27">
        <f t="shared" si="0"/>
        <v>0.61</v>
      </c>
    </row>
    <row r="9" spans="1:17">
      <c r="A9" s="1" t="s">
        <v>1</v>
      </c>
      <c r="B9" s="23">
        <v>0.05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135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35">
        <f t="shared" si="0"/>
        <v>0.05</v>
      </c>
      <c r="Q9" s="2"/>
    </row>
    <row r="10" spans="1:17">
      <c r="A10" s="1" t="s">
        <v>44</v>
      </c>
      <c r="B10" s="23">
        <v>0.5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35">
        <f t="shared" si="0"/>
        <v>0.5</v>
      </c>
      <c r="Q10" s="2"/>
    </row>
    <row r="11" spans="1:17">
      <c r="A11" s="11" t="s">
        <v>15</v>
      </c>
      <c r="B11" s="3">
        <v>0</v>
      </c>
      <c r="C11" s="5">
        <v>0</v>
      </c>
      <c r="D11" s="5">
        <v>161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36">
        <f t="shared" si="0"/>
        <v>161</v>
      </c>
      <c r="Q11" s="2"/>
    </row>
    <row r="12" spans="1:17">
      <c r="A12" s="11" t="s">
        <v>16</v>
      </c>
      <c r="B12" s="3">
        <v>0</v>
      </c>
      <c r="C12" s="5">
        <v>0</v>
      </c>
      <c r="D12" s="5">
        <v>53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36">
        <f t="shared" si="0"/>
        <v>53</v>
      </c>
      <c r="Q12" s="2"/>
    </row>
    <row r="13" spans="1:17">
      <c r="A13" s="1" t="s">
        <v>39</v>
      </c>
      <c r="B13" s="3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0.1</v>
      </c>
      <c r="M13" s="22">
        <v>0</v>
      </c>
      <c r="N13" s="22">
        <v>0</v>
      </c>
      <c r="O13" s="22">
        <v>0</v>
      </c>
      <c r="P13" s="27">
        <f t="shared" si="0"/>
        <v>0.1</v>
      </c>
      <c r="Q13" s="2"/>
    </row>
    <row r="14" spans="1:17">
      <c r="A14" s="1" t="s">
        <v>40</v>
      </c>
      <c r="B14" s="3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7.0000000000000007E-2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8">
        <f t="shared" si="0"/>
        <v>7.0000000000000007E-2</v>
      </c>
      <c r="Q14" s="2"/>
    </row>
    <row r="15" spans="1:17">
      <c r="A15" s="1"/>
      <c r="B15" s="9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8"/>
      <c r="Q15" s="2"/>
    </row>
    <row r="16" spans="1:17">
      <c r="A16" s="10" t="s">
        <v>47</v>
      </c>
      <c r="B16" s="134" t="s">
        <v>0</v>
      </c>
      <c r="C16" s="122" t="s">
        <v>29</v>
      </c>
      <c r="D16" s="122" t="s">
        <v>18</v>
      </c>
      <c r="E16" s="122" t="s">
        <v>19</v>
      </c>
      <c r="F16" s="122" t="s">
        <v>23</v>
      </c>
      <c r="G16" s="122" t="s">
        <v>20</v>
      </c>
      <c r="H16" s="122" t="s">
        <v>24</v>
      </c>
      <c r="I16" s="122" t="s">
        <v>25</v>
      </c>
      <c r="J16" s="122" t="s">
        <v>32</v>
      </c>
      <c r="K16" s="122" t="s">
        <v>22</v>
      </c>
      <c r="L16" s="122" t="s">
        <v>21</v>
      </c>
      <c r="M16" s="122" t="s">
        <v>26</v>
      </c>
      <c r="N16" s="122" t="s">
        <v>27</v>
      </c>
      <c r="O16" s="122" t="s">
        <v>28</v>
      </c>
      <c r="P16" s="39" t="s">
        <v>3</v>
      </c>
      <c r="Q16" s="2"/>
    </row>
    <row r="17" spans="1:17">
      <c r="A17" s="40" t="s">
        <v>48</v>
      </c>
      <c r="B17" s="47">
        <f>P5/10</f>
        <v>177.2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1">
        <f t="shared" ref="P17:P25" si="1">SUM(B17:O17)</f>
        <v>177.2</v>
      </c>
      <c r="Q17" s="2"/>
    </row>
    <row r="18" spans="1:17">
      <c r="A18" s="40" t="s">
        <v>49</v>
      </c>
      <c r="B18" s="47">
        <f>P5/10</f>
        <v>177.2</v>
      </c>
      <c r="C18" s="40">
        <v>0</v>
      </c>
      <c r="D18" s="40">
        <v>0</v>
      </c>
      <c r="E18" s="40">
        <v>0</v>
      </c>
      <c r="F18" s="40">
        <v>43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26</v>
      </c>
      <c r="M18" s="40">
        <v>0</v>
      </c>
      <c r="N18" s="40">
        <v>0</v>
      </c>
      <c r="O18" s="40">
        <v>0</v>
      </c>
      <c r="P18" s="41">
        <f t="shared" si="1"/>
        <v>246.2</v>
      </c>
      <c r="Q18" s="2"/>
    </row>
    <row r="19" spans="1:17">
      <c r="A19" s="40" t="s">
        <v>50</v>
      </c>
      <c r="B19" s="47">
        <f>P5/10</f>
        <v>177.2</v>
      </c>
      <c r="C19" s="40">
        <v>0</v>
      </c>
      <c r="D19" s="40">
        <v>0</v>
      </c>
      <c r="E19" s="40">
        <v>35</v>
      </c>
      <c r="F19" s="40">
        <v>17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1">
        <f t="shared" si="1"/>
        <v>229.2</v>
      </c>
      <c r="Q19" s="2"/>
    </row>
    <row r="20" spans="1:17">
      <c r="A20" s="40" t="s">
        <v>51</v>
      </c>
      <c r="B20" s="47">
        <f>P5/10</f>
        <v>177.2</v>
      </c>
      <c r="C20" s="40">
        <v>0</v>
      </c>
      <c r="D20" s="40">
        <v>0</v>
      </c>
      <c r="E20" s="40">
        <v>0</v>
      </c>
      <c r="F20" s="40">
        <v>17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1">
        <f t="shared" si="1"/>
        <v>194.2</v>
      </c>
      <c r="Q20" s="2"/>
    </row>
    <row r="21" spans="1:17">
      <c r="A21" s="40" t="s">
        <v>52</v>
      </c>
      <c r="B21" s="47">
        <f>P5/10</f>
        <v>177.2</v>
      </c>
      <c r="C21" s="40">
        <v>0</v>
      </c>
      <c r="D21" s="40">
        <v>0</v>
      </c>
      <c r="E21" s="40">
        <v>0</v>
      </c>
      <c r="F21" s="40">
        <v>17</v>
      </c>
      <c r="G21" s="40">
        <v>0</v>
      </c>
      <c r="H21" s="40">
        <v>0</v>
      </c>
      <c r="I21" s="40">
        <v>0</v>
      </c>
      <c r="J21" s="40">
        <v>40</v>
      </c>
      <c r="K21" s="40">
        <v>35</v>
      </c>
      <c r="L21" s="40">
        <v>0</v>
      </c>
      <c r="M21" s="40">
        <v>0</v>
      </c>
      <c r="N21" s="40">
        <v>0</v>
      </c>
      <c r="O21" s="40">
        <v>0</v>
      </c>
      <c r="P21" s="41">
        <f t="shared" si="1"/>
        <v>269.2</v>
      </c>
      <c r="Q21" s="2"/>
    </row>
    <row r="22" spans="1:17">
      <c r="A22" s="50" t="s">
        <v>53</v>
      </c>
      <c r="B22" s="51">
        <f>P5/10</f>
        <v>177.2</v>
      </c>
      <c r="C22" s="50">
        <v>0</v>
      </c>
      <c r="D22" s="50">
        <v>0</v>
      </c>
      <c r="E22" s="50">
        <v>0</v>
      </c>
      <c r="F22" s="50">
        <v>17</v>
      </c>
      <c r="G22" s="50">
        <v>0</v>
      </c>
      <c r="H22" s="50">
        <v>34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2">
        <f t="shared" si="1"/>
        <v>228.2</v>
      </c>
      <c r="Q22" s="2"/>
    </row>
    <row r="23" spans="1:17">
      <c r="A23" s="40" t="s">
        <v>54</v>
      </c>
      <c r="B23" s="47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42">
        <f t="shared" si="1"/>
        <v>0</v>
      </c>
      <c r="Q23" s="2"/>
    </row>
    <row r="24" spans="1:17">
      <c r="A24" s="40" t="s">
        <v>55</v>
      </c>
      <c r="B24" s="47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42">
        <f t="shared" si="1"/>
        <v>0</v>
      </c>
      <c r="Q24" s="2"/>
    </row>
    <row r="25" spans="1:17">
      <c r="A25" s="40" t="s">
        <v>56</v>
      </c>
      <c r="B25" s="47">
        <v>0</v>
      </c>
      <c r="C25" s="32">
        <v>0.2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42">
        <f t="shared" si="1"/>
        <v>0.2</v>
      </c>
      <c r="Q25" s="2"/>
    </row>
    <row r="26" spans="1:17" ht="33.75" customHeight="1">
      <c r="A26" s="29"/>
      <c r="B26" s="29"/>
      <c r="C26" s="29"/>
      <c r="D26" s="29"/>
      <c r="E26" s="29"/>
      <c r="F26" s="29"/>
      <c r="G26" s="66"/>
      <c r="H26" s="29"/>
      <c r="I26" s="29"/>
      <c r="J26" s="29"/>
      <c r="K26" s="29"/>
      <c r="L26" s="29"/>
      <c r="M26" s="29"/>
      <c r="N26" s="29"/>
      <c r="O26" s="29"/>
      <c r="P26" s="29"/>
    </row>
    <row r="27" spans="1:17" ht="34.5" customHeight="1">
      <c r="A27" s="136" t="s">
        <v>42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  <row r="28" spans="1:17">
      <c r="A28" s="122" t="s">
        <v>4</v>
      </c>
      <c r="B28" s="129" t="s">
        <v>0</v>
      </c>
      <c r="C28" s="129" t="s">
        <v>74</v>
      </c>
      <c r="D28" s="38"/>
      <c r="I28" s="38"/>
      <c r="J28" s="38"/>
      <c r="K28" s="38"/>
      <c r="L28" s="38"/>
      <c r="M28" s="38"/>
      <c r="N28" s="38"/>
      <c r="O28" s="38"/>
      <c r="P28" s="38"/>
    </row>
    <row r="29" spans="1:17">
      <c r="A29" s="21" t="s">
        <v>5</v>
      </c>
      <c r="B29" s="124">
        <v>1005</v>
      </c>
      <c r="C29" s="137">
        <f>(B29+B30)/2*((B31+B33)*(100%+B34))</f>
        <v>961.35</v>
      </c>
      <c r="D29" s="30"/>
      <c r="I29" s="30"/>
      <c r="J29" s="30"/>
      <c r="K29" s="30"/>
      <c r="L29" s="30"/>
      <c r="M29" s="30"/>
      <c r="N29" s="30"/>
      <c r="O29" s="30"/>
      <c r="P29" s="30"/>
    </row>
    <row r="30" spans="1:17">
      <c r="A30" s="21" t="s">
        <v>6</v>
      </c>
      <c r="B30" s="124">
        <v>474</v>
      </c>
      <c r="C30" s="137"/>
      <c r="D30" s="30"/>
      <c r="I30" s="30"/>
      <c r="J30" s="30"/>
      <c r="K30" s="30"/>
      <c r="L30" s="30"/>
      <c r="M30" s="30"/>
      <c r="N30" s="30"/>
      <c r="O30" s="30"/>
      <c r="P30" s="30"/>
    </row>
    <row r="31" spans="1:17">
      <c r="A31" s="21" t="s">
        <v>7</v>
      </c>
      <c r="B31" s="137">
        <v>1.3</v>
      </c>
      <c r="C31" s="137"/>
      <c r="D31" s="30"/>
      <c r="I31" s="30"/>
      <c r="J31" s="30"/>
      <c r="K31" s="30"/>
      <c r="L31" s="30"/>
      <c r="M31" s="30"/>
      <c r="N31" s="30"/>
      <c r="O31" s="30"/>
      <c r="P31" s="30"/>
    </row>
    <row r="32" spans="1:17">
      <c r="A32" s="122" t="s">
        <v>8</v>
      </c>
      <c r="B32" s="140" t="s">
        <v>3</v>
      </c>
      <c r="C32" s="140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</row>
    <row r="33" spans="1:17">
      <c r="A33" s="21" t="s">
        <v>9</v>
      </c>
      <c r="B33" s="188">
        <v>0</v>
      </c>
      <c r="C33" s="188"/>
      <c r="D33" s="3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1:17" ht="15.75" thickBot="1">
      <c r="A34" s="21" t="s">
        <v>10</v>
      </c>
      <c r="B34" s="189">
        <v>0</v>
      </c>
      <c r="C34" s="189"/>
      <c r="D34" s="31"/>
      <c r="G34" s="138" t="s">
        <v>72</v>
      </c>
      <c r="H34" s="138"/>
      <c r="I34" s="139" t="s">
        <v>73</v>
      </c>
      <c r="J34" s="139"/>
      <c r="O34" s="17"/>
    </row>
    <row r="35" spans="1:17">
      <c r="A35" s="122" t="s">
        <v>12</v>
      </c>
      <c r="B35" s="140" t="s">
        <v>3</v>
      </c>
      <c r="C35" s="140"/>
      <c r="D35" s="125"/>
      <c r="E35" s="141" t="s">
        <v>68</v>
      </c>
      <c r="F35" s="142"/>
      <c r="G35" s="143">
        <f>(B29+B41)*(B31+B33)*(100%+B34)*(100%+B43)*(1+B39*0.01)*(100%+B37*B36)</f>
        <v>46827.124343999982</v>
      </c>
      <c r="H35" s="144"/>
      <c r="I35" s="145">
        <f>G35*1.3223879290628</f>
        <v>61923.623985228362</v>
      </c>
      <c r="J35" s="146"/>
      <c r="O35" s="125"/>
      <c r="P35" s="125"/>
    </row>
    <row r="36" spans="1:17" ht="15.75" thickBot="1">
      <c r="A36" s="21" t="s">
        <v>1</v>
      </c>
      <c r="B36" s="153">
        <f>P9</f>
        <v>0.05</v>
      </c>
      <c r="C36" s="153"/>
      <c r="D36" s="32"/>
      <c r="E36" s="147" t="s">
        <v>69</v>
      </c>
      <c r="F36" s="148"/>
      <c r="G36" s="149">
        <f>(B30+B42)*(B31+B33)*(100%+B34)*(100%+B43)*(1+B39*0.01)*(100%+B37*B36)</f>
        <v>21164.575067999995</v>
      </c>
      <c r="H36" s="150"/>
      <c r="I36" s="151">
        <f>G36*1.3223879290628</f>
        <v>27987.778593666684</v>
      </c>
      <c r="J36" s="152"/>
      <c r="O36" s="32"/>
      <c r="P36" s="33"/>
    </row>
    <row r="37" spans="1:17" ht="15.75" thickBot="1">
      <c r="A37" s="21" t="s">
        <v>2</v>
      </c>
      <c r="B37" s="153">
        <f>P10</f>
        <v>0.5</v>
      </c>
      <c r="C37" s="153"/>
      <c r="D37" s="32"/>
      <c r="E37" s="32"/>
      <c r="F37" s="32"/>
      <c r="G37" s="32"/>
      <c r="H37" s="32"/>
      <c r="I37" s="113"/>
      <c r="J37" s="113"/>
      <c r="O37" s="32"/>
      <c r="P37" s="33"/>
    </row>
    <row r="38" spans="1:17">
      <c r="A38" s="122" t="s">
        <v>11</v>
      </c>
      <c r="B38" s="140" t="s">
        <v>3</v>
      </c>
      <c r="C38" s="140"/>
      <c r="D38" s="125"/>
      <c r="E38" s="154" t="s">
        <v>70</v>
      </c>
      <c r="F38" s="155"/>
      <c r="G38" s="156">
        <f>(B29+B41)*(B31+B33)*(100%+B34)*(100%+B43)*(1+B39*0.01)*(100%+B37)</f>
        <v>68527.499039999981</v>
      </c>
      <c r="H38" s="157"/>
      <c r="I38" s="145">
        <f>G38*1.3223879290628</f>
        <v>90619.937539358594</v>
      </c>
      <c r="J38" s="146"/>
      <c r="O38" s="125"/>
    </row>
    <row r="39" spans="1:17" ht="15.75" thickBot="1">
      <c r="A39" s="11" t="s">
        <v>13</v>
      </c>
      <c r="B39" s="188">
        <f>P5</f>
        <v>1772</v>
      </c>
      <c r="C39" s="188"/>
      <c r="D39" s="18"/>
      <c r="E39" s="147" t="s">
        <v>71</v>
      </c>
      <c r="F39" s="158"/>
      <c r="G39" s="159">
        <f>(B30+B42)*(B31+B33)*(100%+B34)*(100%+B43)*(1+B39*0.01)*(100%+B37)</f>
        <v>30972.548879999995</v>
      </c>
      <c r="H39" s="160"/>
      <c r="I39" s="161">
        <f>G39*1.3223879290628</f>
        <v>40957.724771219539</v>
      </c>
      <c r="J39" s="162"/>
      <c r="K39" s="18"/>
      <c r="L39" s="18"/>
      <c r="M39" s="18"/>
      <c r="N39" s="18"/>
      <c r="O39" s="18"/>
    </row>
    <row r="40" spans="1:17" ht="15.75" thickBot="1">
      <c r="A40" s="122" t="s">
        <v>14</v>
      </c>
      <c r="B40" s="140" t="s">
        <v>3</v>
      </c>
      <c r="C40" s="140"/>
      <c r="D40" s="125"/>
      <c r="E40" s="125"/>
      <c r="F40" s="125"/>
      <c r="G40" s="125"/>
      <c r="H40" s="125"/>
      <c r="I40" s="114"/>
      <c r="J40" s="114"/>
      <c r="K40" s="125"/>
      <c r="L40" s="125"/>
      <c r="M40" s="125"/>
      <c r="N40" s="125"/>
      <c r="O40" s="125"/>
      <c r="P40" s="29"/>
    </row>
    <row r="41" spans="1:17">
      <c r="A41" s="11" t="s">
        <v>15</v>
      </c>
      <c r="B41" s="163">
        <f>P11</f>
        <v>161</v>
      </c>
      <c r="C41" s="163"/>
      <c r="D41" s="14"/>
      <c r="E41" s="164" t="s">
        <v>31</v>
      </c>
      <c r="F41" s="165"/>
      <c r="G41" s="168">
        <f>((B30+B42)*(B31+B33)*(100%+B34)*(100%+B43)*(1+B39*0.01)*(100%+B37*B36)+(B29+B41)*(B31+B33)*(100%+B34)*(100%+B43)*(1+B39*0.01)*(100%+B37*B36))/2</f>
        <v>33995.849705999986</v>
      </c>
      <c r="H41" s="169"/>
      <c r="I41" s="172">
        <f>G41*1.3223879290628</f>
        <v>44955.701289447519</v>
      </c>
      <c r="J41" s="173"/>
      <c r="K41" s="14">
        <v>40028.410000000003</v>
      </c>
      <c r="L41" s="14"/>
      <c r="M41" s="14"/>
      <c r="N41" s="14"/>
      <c r="O41" s="14"/>
      <c r="P41" s="29"/>
    </row>
    <row r="42" spans="1:17" ht="15.75" thickBot="1">
      <c r="A42" s="11" t="s">
        <v>16</v>
      </c>
      <c r="B42" s="163">
        <f>P12</f>
        <v>53</v>
      </c>
      <c r="C42" s="163"/>
      <c r="D42" s="11"/>
      <c r="E42" s="166"/>
      <c r="F42" s="167"/>
      <c r="G42" s="170"/>
      <c r="H42" s="171"/>
      <c r="I42" s="174"/>
      <c r="J42" s="175"/>
      <c r="K42" s="11">
        <v>45735.92</v>
      </c>
      <c r="L42" s="11"/>
      <c r="M42" s="11"/>
      <c r="N42" s="11"/>
      <c r="O42" s="11"/>
      <c r="P42" s="13"/>
      <c r="Q42" s="13"/>
    </row>
    <row r="43" spans="1:17">
      <c r="A43" s="11" t="s">
        <v>10</v>
      </c>
      <c r="B43" s="186">
        <f>P8</f>
        <v>0.61</v>
      </c>
      <c r="C43" s="186"/>
      <c r="D43" s="11"/>
      <c r="E43" s="176"/>
      <c r="F43" s="176"/>
      <c r="G43" s="177"/>
      <c r="H43" s="177"/>
      <c r="I43" s="11"/>
      <c r="J43" s="11"/>
      <c r="K43" s="11"/>
      <c r="L43" s="11"/>
      <c r="M43" s="11"/>
      <c r="N43" s="11"/>
      <c r="O43" s="11"/>
      <c r="P43" s="13"/>
      <c r="Q43" s="13"/>
    </row>
    <row r="44" spans="1:17">
      <c r="A44" s="11" t="s">
        <v>30</v>
      </c>
      <c r="B44" s="153">
        <v>0</v>
      </c>
      <c r="C44" s="153"/>
      <c r="D44" s="15"/>
      <c r="E44" s="176"/>
      <c r="F44" s="176"/>
      <c r="G44" s="177"/>
      <c r="H44" s="177"/>
      <c r="I44" s="15"/>
      <c r="J44" s="15"/>
      <c r="K44" s="15"/>
      <c r="L44" s="15"/>
      <c r="M44" s="15"/>
      <c r="N44" s="15"/>
      <c r="O44" s="15"/>
      <c r="P44" s="13"/>
      <c r="Q44" s="13"/>
    </row>
    <row r="45" spans="1:17" ht="36" customHeight="1">
      <c r="E45" s="29"/>
      <c r="F45" s="29"/>
      <c r="G45" s="29"/>
      <c r="H45" s="29"/>
    </row>
    <row r="46" spans="1:17" ht="36" customHeight="1">
      <c r="A46" s="136" t="s">
        <v>43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</row>
    <row r="47" spans="1:17">
      <c r="A47" s="178" t="s">
        <v>59</v>
      </c>
      <c r="B47" s="178"/>
      <c r="C47" s="178"/>
      <c r="D47" s="134" t="s">
        <v>48</v>
      </c>
      <c r="E47" s="134" t="s">
        <v>49</v>
      </c>
      <c r="F47" s="134" t="s">
        <v>50</v>
      </c>
      <c r="G47" s="134" t="s">
        <v>51</v>
      </c>
      <c r="H47" s="134" t="s">
        <v>52</v>
      </c>
      <c r="I47" s="134" t="s">
        <v>53</v>
      </c>
      <c r="K47" s="178" t="s">
        <v>33</v>
      </c>
      <c r="L47" s="178"/>
      <c r="M47" s="124">
        <f>P7</f>
        <v>3207</v>
      </c>
    </row>
    <row r="48" spans="1:17">
      <c r="A48" s="184" t="s">
        <v>60</v>
      </c>
      <c r="B48" s="184"/>
      <c r="C48" s="184"/>
      <c r="D48" s="48">
        <f>P17</f>
        <v>177.2</v>
      </c>
      <c r="E48" s="48">
        <f>P18</f>
        <v>246.2</v>
      </c>
      <c r="F48" s="48">
        <f>P19</f>
        <v>229.2</v>
      </c>
      <c r="G48" s="48">
        <f>P20</f>
        <v>194.2</v>
      </c>
      <c r="H48" s="48">
        <f>P21</f>
        <v>269.2</v>
      </c>
      <c r="I48" s="48">
        <f>P22</f>
        <v>228.2</v>
      </c>
      <c r="K48" s="140" t="s">
        <v>46</v>
      </c>
      <c r="L48" s="140"/>
      <c r="M48" s="43">
        <v>60</v>
      </c>
    </row>
    <row r="49" spans="1:16">
      <c r="A49" s="185" t="s">
        <v>61</v>
      </c>
      <c r="B49" s="185"/>
      <c r="C49" s="185"/>
      <c r="D49" s="45">
        <f>ROUNDDOWN(D48/(D48+5*M48),5)</f>
        <v>0.37132999999999999</v>
      </c>
      <c r="E49" s="45">
        <f>ROUNDDOWN(E48/(E48+5*M48),5)</f>
        <v>0.45074999999999998</v>
      </c>
      <c r="F49" s="45">
        <f>ROUNDDOWN(F48/(F48+5*M48),5)</f>
        <v>0.43309999999999998</v>
      </c>
      <c r="G49" s="45">
        <f>ROUNDDOWN(G48/(G48+5*M48),4)</f>
        <v>0.39290000000000003</v>
      </c>
      <c r="H49" s="45">
        <f>ROUNDDOWN(H48/(H48+5*M48),4)</f>
        <v>0.47289999999999999</v>
      </c>
      <c r="I49" s="45">
        <f>ROUNDDOWN(I48/(I48+5*M48),4)</f>
        <v>0.432</v>
      </c>
      <c r="K49" s="140" t="s">
        <v>45</v>
      </c>
      <c r="L49" s="140"/>
      <c r="M49" s="8">
        <v>0.65</v>
      </c>
    </row>
    <row r="50" spans="1:16" ht="15.75" thickBot="1">
      <c r="A50" s="185" t="s">
        <v>45</v>
      </c>
      <c r="B50" s="185"/>
      <c r="C50" s="185"/>
      <c r="D50" s="22">
        <v>0.4</v>
      </c>
      <c r="E50" s="22">
        <v>0.4</v>
      </c>
      <c r="F50" s="22">
        <v>0.4</v>
      </c>
      <c r="G50" s="22">
        <v>0.4</v>
      </c>
      <c r="H50" s="22">
        <v>0.4</v>
      </c>
      <c r="I50" s="22">
        <v>0.4</v>
      </c>
      <c r="K50" s="140" t="s">
        <v>58</v>
      </c>
      <c r="L50" s="140"/>
      <c r="M50" s="44">
        <f>M47/(M47+M48*50)</f>
        <v>0.51667472208796517</v>
      </c>
      <c r="O50" s="13"/>
      <c r="P50" s="24"/>
    </row>
    <row r="51" spans="1:16" ht="15.75" thickBot="1">
      <c r="A51" s="187" t="s">
        <v>62</v>
      </c>
      <c r="B51" s="187"/>
      <c r="C51" s="187"/>
      <c r="D51" s="46">
        <f>D48*(100%+D50)/(D48*(100%+D50)+5*M48)</f>
        <v>0.45263465187563856</v>
      </c>
      <c r="E51" s="46">
        <f>E48*(100%+E50)/(E48*(100%+E50)+5*M48)</f>
        <v>0.53465285102686599</v>
      </c>
      <c r="F51" s="46">
        <f>F48*(100%+F50)/(F48*(100%+F50)+5*M48)</f>
        <v>0.51681484344800932</v>
      </c>
      <c r="G51" s="46">
        <f>G48*(100%+G50)/(G48*(100%+G50)+5*M48)</f>
        <v>0.47541442260614114</v>
      </c>
      <c r="H51" s="46">
        <f>H48*(100%+H50)/(H48*(100%+H50)+5*M48)</f>
        <v>0.55678997754402548</v>
      </c>
      <c r="I51" s="46">
        <f>I48*(100%+I50)/(I48*(100%+I50)+5*M48)</f>
        <v>0.51572286433783165</v>
      </c>
      <c r="K51" s="179" t="s">
        <v>57</v>
      </c>
      <c r="L51" s="180"/>
      <c r="M51" s="61">
        <f>M47*(100%+M49)/(M47*(100%+M49)+M48*50)</f>
        <v>0.6381858639217034</v>
      </c>
    </row>
    <row r="52" spans="1:16" ht="15.75" thickBot="1">
      <c r="A52" s="126" t="s">
        <v>63</v>
      </c>
      <c r="B52" s="127"/>
      <c r="C52" s="128"/>
      <c r="D52" s="59">
        <f>M51+(100%-M51)*D51</f>
        <v>0.8019554794491881</v>
      </c>
      <c r="E52" s="59">
        <f>M51+(100%-M51)*E51</f>
        <v>0.83163082331778715</v>
      </c>
      <c r="F52" s="59">
        <f>M51+(100%-M51)*F51</f>
        <v>0.82517678001628503</v>
      </c>
      <c r="G52" s="59">
        <f>M51+(100%-M51)*G51</f>
        <v>0.81019752251610655</v>
      </c>
      <c r="H52" s="59">
        <f>M51+(100%-M51)*H51</f>
        <v>0.83964034862384918</v>
      </c>
      <c r="I52" s="60">
        <f>M51+(100%-M51)*I51</f>
        <v>0.8247816865379205</v>
      </c>
      <c r="K52" s="125"/>
      <c r="L52" s="125"/>
      <c r="M52" s="124"/>
    </row>
    <row r="53" spans="1:16" ht="15.75" thickBot="1">
      <c r="F53" s="49"/>
    </row>
    <row r="54" spans="1:16" ht="15.75" thickBot="1">
      <c r="A54" s="126" t="s">
        <v>64</v>
      </c>
      <c r="B54" s="127"/>
      <c r="C54" s="128"/>
      <c r="D54" s="130">
        <f>M54/(100%-D52)</f>
        <v>98498.913000701199</v>
      </c>
      <c r="E54" s="131">
        <f>M54/(100%-E52)</f>
        <v>115859.5081617502</v>
      </c>
      <c r="F54" s="131">
        <f>M54/(100%-F52)</f>
        <v>111582.26007859323</v>
      </c>
      <c r="G54" s="131">
        <f>M54/(100%-G52)</f>
        <v>102776.1610838582</v>
      </c>
      <c r="H54" s="131">
        <f>M54/(100%-H52)</f>
        <v>121646.37321543321</v>
      </c>
      <c r="I54" s="132">
        <f>M54/(100%-I52)</f>
        <v>111330.65725017217</v>
      </c>
      <c r="K54" s="179" t="s">
        <v>65</v>
      </c>
      <c r="L54" s="180"/>
      <c r="M54" s="133">
        <f>(P6*35+276)*(100%+P14)</f>
        <v>19507.170000000002</v>
      </c>
    </row>
    <row r="56" spans="1:16">
      <c r="A56" s="134" t="s">
        <v>76</v>
      </c>
      <c r="B56" s="181" t="s">
        <v>77</v>
      </c>
      <c r="C56" s="181"/>
    </row>
    <row r="57" spans="1:16">
      <c r="A57" s="134" t="s">
        <v>38</v>
      </c>
      <c r="B57" s="182">
        <f>35*(100%+M51)*(1+(D52+E52+F52+G52+H52+I52)/6)</f>
        <v>104.48032517096057</v>
      </c>
      <c r="C57" s="182"/>
    </row>
    <row r="58" spans="1:16">
      <c r="A58" s="123" t="s">
        <v>33</v>
      </c>
      <c r="B58" s="183">
        <f>(1*(100%+M49))/(1*(100%+M49)+50*M48)</f>
        <v>5.49697666283544E-4</v>
      </c>
      <c r="C58" s="183"/>
      <c r="D58" s="11"/>
      <c r="H58" s="14"/>
      <c r="I58" s="14"/>
      <c r="J58" s="14"/>
      <c r="K58" s="14"/>
      <c r="L58" s="14"/>
      <c r="M58" s="14"/>
      <c r="N58" s="14"/>
      <c r="O58" s="14"/>
      <c r="P58" s="25"/>
    </row>
    <row r="59" spans="1:16">
      <c r="A59" s="134" t="s">
        <v>75</v>
      </c>
      <c r="B59" s="182">
        <f>1*(100%+D50)/(1*(100%+D50)+5*M48)</f>
        <v>4.6449900464499002E-3</v>
      </c>
      <c r="C59" s="182"/>
    </row>
  </sheetData>
  <sheetProtection formatCells="0" formatColumns="0" formatRows="0" insertColumns="0" insertRows="0" insertHyperlinks="0" deleteColumns="0" deleteRows="0" selectLockedCells="1" sort="0" autoFilter="0" pivotTables="0"/>
  <mergeCells count="52">
    <mergeCell ref="B33:C33"/>
    <mergeCell ref="A1:P1"/>
    <mergeCell ref="A27:P27"/>
    <mergeCell ref="C29:C30"/>
    <mergeCell ref="B31:C31"/>
    <mergeCell ref="B32:C32"/>
    <mergeCell ref="B38:C38"/>
    <mergeCell ref="E38:F38"/>
    <mergeCell ref="G38:H38"/>
    <mergeCell ref="I38:J38"/>
    <mergeCell ref="B34:C34"/>
    <mergeCell ref="G34:H34"/>
    <mergeCell ref="I34:J34"/>
    <mergeCell ref="B35:C35"/>
    <mergeCell ref="E35:F35"/>
    <mergeCell ref="G35:H35"/>
    <mergeCell ref="I35:J35"/>
    <mergeCell ref="B36:C36"/>
    <mergeCell ref="E36:F36"/>
    <mergeCell ref="G36:H36"/>
    <mergeCell ref="I36:J36"/>
    <mergeCell ref="B37:C37"/>
    <mergeCell ref="A47:C47"/>
    <mergeCell ref="K47:L47"/>
    <mergeCell ref="B39:C39"/>
    <mergeCell ref="E39:F39"/>
    <mergeCell ref="G39:H39"/>
    <mergeCell ref="I39:J39"/>
    <mergeCell ref="B40:C40"/>
    <mergeCell ref="B41:C41"/>
    <mergeCell ref="E41:F42"/>
    <mergeCell ref="G41:H42"/>
    <mergeCell ref="I41:J42"/>
    <mergeCell ref="B42:C42"/>
    <mergeCell ref="B43:C43"/>
    <mergeCell ref="E43:F44"/>
    <mergeCell ref="G43:H44"/>
    <mergeCell ref="B44:C44"/>
    <mergeCell ref="A46:P46"/>
    <mergeCell ref="A48:C48"/>
    <mergeCell ref="K48:L48"/>
    <mergeCell ref="A49:C49"/>
    <mergeCell ref="K49:L49"/>
    <mergeCell ref="A50:C50"/>
    <mergeCell ref="K50:L50"/>
    <mergeCell ref="B59:C59"/>
    <mergeCell ref="A51:C51"/>
    <mergeCell ref="K51:L51"/>
    <mergeCell ref="K54:L54"/>
    <mergeCell ref="B56:C56"/>
    <mergeCell ref="B57:C57"/>
    <mergeCell ref="B58:C58"/>
  </mergeCells>
  <conditionalFormatting sqref="K39:N39 D3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:O39 D3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8:O58 A58 D5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N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O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O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:O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:O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O1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O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O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O1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:O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:O1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O1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:O1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:O2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:O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O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O2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:O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:O2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O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:C5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8"/>
  <sheetViews>
    <sheetView topLeftCell="A57" workbookViewId="0">
      <selection activeCell="B29" sqref="B29:C30"/>
    </sheetView>
  </sheetViews>
  <sheetFormatPr defaultRowHeight="15"/>
  <cols>
    <col min="1" max="1" width="19.140625" style="90" customWidth="1"/>
    <col min="2" max="16" width="14.140625" style="90" customWidth="1"/>
    <col min="17" max="17" width="9.7109375" customWidth="1"/>
    <col min="18" max="18" width="9" customWidth="1"/>
  </cols>
  <sheetData>
    <row r="1" spans="1:17" ht="37.5" customHeight="1">
      <c r="A1" s="136" t="s">
        <v>41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7">
      <c r="A2" s="10" t="s">
        <v>34</v>
      </c>
      <c r="B2" s="7" t="s">
        <v>0</v>
      </c>
      <c r="C2" s="68" t="s">
        <v>17</v>
      </c>
      <c r="D2" s="68" t="s">
        <v>18</v>
      </c>
      <c r="E2" s="68" t="s">
        <v>19</v>
      </c>
      <c r="F2" s="68" t="s">
        <v>23</v>
      </c>
      <c r="G2" s="68" t="s">
        <v>20</v>
      </c>
      <c r="H2" s="68" t="s">
        <v>24</v>
      </c>
      <c r="I2" s="68" t="s">
        <v>25</v>
      </c>
      <c r="J2" s="68" t="s">
        <v>32</v>
      </c>
      <c r="K2" s="68" t="s">
        <v>22</v>
      </c>
      <c r="L2" s="68" t="s">
        <v>21</v>
      </c>
      <c r="M2" s="68" t="s">
        <v>26</v>
      </c>
      <c r="N2" s="68" t="s">
        <v>27</v>
      </c>
      <c r="O2" s="68" t="s">
        <v>28</v>
      </c>
      <c r="P2" s="39" t="s">
        <v>3</v>
      </c>
      <c r="Q2" s="6"/>
    </row>
    <row r="3" spans="1:17" ht="15.75" thickBot="1">
      <c r="A3" s="71" t="s">
        <v>35</v>
      </c>
      <c r="B3" s="72">
        <v>67</v>
      </c>
      <c r="C3" s="19">
        <v>0</v>
      </c>
      <c r="D3" s="20">
        <v>52</v>
      </c>
      <c r="E3" s="20">
        <v>0</v>
      </c>
      <c r="F3" s="20">
        <v>120</v>
      </c>
      <c r="G3" s="20">
        <v>30</v>
      </c>
      <c r="H3" s="20">
        <v>50</v>
      </c>
      <c r="I3" s="20">
        <v>65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6">
        <f t="shared" ref="P3:P14" si="0">SUM(B3:O3)</f>
        <v>384</v>
      </c>
      <c r="Q3" s="6"/>
    </row>
    <row r="4" spans="1:17" ht="15.75" thickBot="1">
      <c r="A4" s="73" t="s">
        <v>36</v>
      </c>
      <c r="B4" s="74">
        <v>187</v>
      </c>
      <c r="C4" s="75">
        <v>0</v>
      </c>
      <c r="D4" s="75">
        <v>135</v>
      </c>
      <c r="E4" s="75">
        <v>134</v>
      </c>
      <c r="F4" s="75">
        <v>138</v>
      </c>
      <c r="G4" s="75">
        <v>214</v>
      </c>
      <c r="H4" s="75">
        <v>121</v>
      </c>
      <c r="I4" s="75">
        <v>33</v>
      </c>
      <c r="J4" s="75">
        <v>105</v>
      </c>
      <c r="K4" s="75">
        <v>164</v>
      </c>
      <c r="L4" s="75">
        <v>171</v>
      </c>
      <c r="M4" s="75">
        <v>0</v>
      </c>
      <c r="N4" s="75">
        <v>0</v>
      </c>
      <c r="O4" s="75">
        <v>38</v>
      </c>
      <c r="P4" s="76">
        <f t="shared" si="0"/>
        <v>1440</v>
      </c>
    </row>
    <row r="5" spans="1:17">
      <c r="A5" s="21" t="s">
        <v>37</v>
      </c>
      <c r="B5" s="77">
        <v>67</v>
      </c>
      <c r="C5" s="21">
        <v>0</v>
      </c>
      <c r="D5" s="21">
        <v>0</v>
      </c>
      <c r="E5" s="21">
        <v>107</v>
      </c>
      <c r="F5" s="21">
        <v>22</v>
      </c>
      <c r="G5" s="21">
        <v>0</v>
      </c>
      <c r="H5" s="40">
        <v>0</v>
      </c>
      <c r="I5" s="40">
        <v>0</v>
      </c>
      <c r="J5" s="40">
        <v>0</v>
      </c>
      <c r="K5" s="40">
        <v>67</v>
      </c>
      <c r="L5" s="40">
        <v>0</v>
      </c>
      <c r="M5" s="40">
        <v>0</v>
      </c>
      <c r="N5" s="40">
        <v>0</v>
      </c>
      <c r="O5" s="40">
        <v>0</v>
      </c>
      <c r="P5" s="78">
        <f t="shared" si="0"/>
        <v>263</v>
      </c>
    </row>
    <row r="6" spans="1:17">
      <c r="A6" s="79" t="s">
        <v>38</v>
      </c>
      <c r="B6" s="72">
        <v>127</v>
      </c>
      <c r="C6" s="80">
        <v>0</v>
      </c>
      <c r="D6" s="80">
        <v>70</v>
      </c>
      <c r="E6" s="80">
        <v>56</v>
      </c>
      <c r="F6" s="80">
        <v>0</v>
      </c>
      <c r="G6" s="80">
        <v>0</v>
      </c>
      <c r="H6" s="80">
        <v>36</v>
      </c>
      <c r="I6" s="80">
        <v>69</v>
      </c>
      <c r="J6" s="80">
        <v>27</v>
      </c>
      <c r="K6" s="80">
        <v>44</v>
      </c>
      <c r="L6" s="80">
        <v>78</v>
      </c>
      <c r="M6" s="80">
        <v>0</v>
      </c>
      <c r="N6" s="80">
        <v>0</v>
      </c>
      <c r="O6" s="80">
        <v>0</v>
      </c>
      <c r="P6" s="4">
        <f t="shared" si="0"/>
        <v>507</v>
      </c>
    </row>
    <row r="7" spans="1:17">
      <c r="A7" s="79" t="s">
        <v>33</v>
      </c>
      <c r="B7" s="72">
        <f>P3</f>
        <v>384</v>
      </c>
      <c r="C7" s="80">
        <v>0</v>
      </c>
      <c r="D7" s="21">
        <v>0</v>
      </c>
      <c r="E7" s="21">
        <v>294</v>
      </c>
      <c r="F7" s="21">
        <v>253</v>
      </c>
      <c r="G7" s="21">
        <v>281</v>
      </c>
      <c r="H7" s="40">
        <v>148</v>
      </c>
      <c r="I7" s="40">
        <v>220</v>
      </c>
      <c r="J7" s="40">
        <v>169</v>
      </c>
      <c r="K7" s="40">
        <v>252</v>
      </c>
      <c r="L7" s="40">
        <v>245</v>
      </c>
      <c r="M7" s="40">
        <v>0</v>
      </c>
      <c r="N7" s="40">
        <v>0</v>
      </c>
      <c r="O7" s="40">
        <v>0</v>
      </c>
      <c r="P7" s="67">
        <f t="shared" si="0"/>
        <v>2246</v>
      </c>
    </row>
    <row r="8" spans="1:17" ht="15.75" thickBot="1">
      <c r="A8" s="79" t="s">
        <v>10</v>
      </c>
      <c r="B8" s="72">
        <v>0</v>
      </c>
      <c r="C8" s="22">
        <v>0.19</v>
      </c>
      <c r="D8" s="22">
        <v>0.12</v>
      </c>
      <c r="E8" s="22">
        <v>0</v>
      </c>
      <c r="F8" s="22">
        <v>0</v>
      </c>
      <c r="G8" s="22">
        <v>0</v>
      </c>
      <c r="H8" s="22">
        <v>0</v>
      </c>
      <c r="I8" s="22">
        <v>0.14000000000000001</v>
      </c>
      <c r="J8" s="22">
        <v>0</v>
      </c>
      <c r="K8" s="22">
        <v>0</v>
      </c>
      <c r="L8" s="22">
        <v>0</v>
      </c>
      <c r="M8" s="22">
        <v>0.14000000000000001</v>
      </c>
      <c r="N8" s="22">
        <v>0.14000000000000001</v>
      </c>
      <c r="O8" s="22">
        <v>0.1</v>
      </c>
      <c r="P8" s="27">
        <f>SUM(D8:O8)</f>
        <v>0.64</v>
      </c>
    </row>
    <row r="9" spans="1:17">
      <c r="A9" s="81" t="s">
        <v>1</v>
      </c>
      <c r="B9" s="82">
        <v>0.05</v>
      </c>
      <c r="C9" s="83">
        <v>0</v>
      </c>
      <c r="D9" s="83">
        <v>0</v>
      </c>
      <c r="E9" s="83">
        <v>0</v>
      </c>
      <c r="F9" s="83">
        <v>0</v>
      </c>
      <c r="G9" s="83">
        <v>0</v>
      </c>
      <c r="H9" s="83">
        <v>0.02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4">
        <f t="shared" si="0"/>
        <v>7.0000000000000007E-2</v>
      </c>
      <c r="Q9" s="2"/>
    </row>
    <row r="10" spans="1:17" ht="15.75" thickBot="1">
      <c r="A10" s="85" t="s">
        <v>44</v>
      </c>
      <c r="B10" s="86">
        <v>0.5</v>
      </c>
      <c r="C10" s="87">
        <v>0.96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0.23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0.28000000000000003</v>
      </c>
      <c r="P10" s="88">
        <f t="shared" si="0"/>
        <v>1.97</v>
      </c>
      <c r="Q10" s="2"/>
    </row>
    <row r="11" spans="1:17">
      <c r="A11" s="21" t="s">
        <v>15</v>
      </c>
      <c r="B11" s="72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18</v>
      </c>
      <c r="N11" s="5">
        <v>18</v>
      </c>
      <c r="O11" s="5">
        <v>0</v>
      </c>
      <c r="P11" s="36">
        <f t="shared" si="0"/>
        <v>36</v>
      </c>
      <c r="Q11" s="2"/>
    </row>
    <row r="12" spans="1:17">
      <c r="A12" s="21" t="s">
        <v>16</v>
      </c>
      <c r="B12" s="72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9</v>
      </c>
      <c r="N12" s="5">
        <v>9</v>
      </c>
      <c r="O12" s="5">
        <v>0</v>
      </c>
      <c r="P12" s="36">
        <f t="shared" si="0"/>
        <v>18</v>
      </c>
      <c r="Q12" s="2"/>
    </row>
    <row r="13" spans="1:17">
      <c r="A13" s="79" t="s">
        <v>39</v>
      </c>
      <c r="B13" s="7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7">
        <f t="shared" si="0"/>
        <v>0</v>
      </c>
      <c r="Q13" s="2"/>
    </row>
    <row r="14" spans="1:17">
      <c r="A14" s="79" t="s">
        <v>40</v>
      </c>
      <c r="B14" s="7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0.04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8">
        <f t="shared" si="0"/>
        <v>0.04</v>
      </c>
      <c r="Q14" s="2"/>
    </row>
    <row r="15" spans="1:17">
      <c r="A15" s="79"/>
      <c r="B15" s="89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8"/>
      <c r="Q15" s="2"/>
    </row>
    <row r="16" spans="1:17">
      <c r="A16" s="10" t="s">
        <v>47</v>
      </c>
      <c r="B16" s="7" t="s">
        <v>0</v>
      </c>
      <c r="C16" s="68" t="s">
        <v>29</v>
      </c>
      <c r="D16" s="68" t="s">
        <v>18</v>
      </c>
      <c r="E16" s="68" t="s">
        <v>19</v>
      </c>
      <c r="F16" s="68" t="s">
        <v>23</v>
      </c>
      <c r="G16" s="68" t="s">
        <v>20</v>
      </c>
      <c r="H16" s="68" t="s">
        <v>24</v>
      </c>
      <c r="I16" s="68" t="s">
        <v>25</v>
      </c>
      <c r="J16" s="68" t="s">
        <v>32</v>
      </c>
      <c r="K16" s="68" t="s">
        <v>22</v>
      </c>
      <c r="L16" s="68" t="s">
        <v>21</v>
      </c>
      <c r="M16" s="68" t="s">
        <v>26</v>
      </c>
      <c r="N16" s="68" t="s">
        <v>27</v>
      </c>
      <c r="O16" s="68" t="s">
        <v>28</v>
      </c>
      <c r="P16" s="39" t="s">
        <v>3</v>
      </c>
      <c r="Q16" s="2"/>
    </row>
    <row r="17" spans="1:17">
      <c r="A17" s="40" t="s">
        <v>48</v>
      </c>
      <c r="B17" s="47">
        <f>P5/10</f>
        <v>26.3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1">
        <f t="shared" ref="P17:P25" si="1">SUM(B17:O17)</f>
        <v>26.3</v>
      </c>
      <c r="Q17" s="2"/>
    </row>
    <row r="18" spans="1:17">
      <c r="A18" s="40" t="s">
        <v>49</v>
      </c>
      <c r="B18" s="47">
        <f>P5/10</f>
        <v>26.3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1">
        <f t="shared" si="1"/>
        <v>26.3</v>
      </c>
      <c r="Q18" s="2"/>
    </row>
    <row r="19" spans="1:17">
      <c r="A19" s="40" t="s">
        <v>50</v>
      </c>
      <c r="B19" s="47">
        <f>P5/10</f>
        <v>26.3</v>
      </c>
      <c r="C19" s="40">
        <v>0</v>
      </c>
      <c r="D19" s="40">
        <v>0</v>
      </c>
      <c r="E19" s="40">
        <v>0</v>
      </c>
      <c r="F19" s="40">
        <v>39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1">
        <f t="shared" si="1"/>
        <v>65.3</v>
      </c>
      <c r="Q19" s="2"/>
    </row>
    <row r="20" spans="1:17">
      <c r="A20" s="40" t="s">
        <v>51</v>
      </c>
      <c r="B20" s="47">
        <f>P5/10</f>
        <v>26.3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14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1">
        <f t="shared" si="1"/>
        <v>40.299999999999997</v>
      </c>
      <c r="Q20" s="2"/>
    </row>
    <row r="21" spans="1:17">
      <c r="A21" s="40" t="s">
        <v>52</v>
      </c>
      <c r="B21" s="47">
        <f>P5/10</f>
        <v>26.3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1">
        <f t="shared" si="1"/>
        <v>26.3</v>
      </c>
      <c r="Q21" s="2"/>
    </row>
    <row r="22" spans="1:17">
      <c r="A22" s="50" t="s">
        <v>53</v>
      </c>
      <c r="B22" s="51">
        <f>P5/10</f>
        <v>26.3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2">
        <f t="shared" si="1"/>
        <v>26.3</v>
      </c>
      <c r="Q22" s="2"/>
    </row>
    <row r="23" spans="1:17">
      <c r="A23" s="40" t="s">
        <v>54</v>
      </c>
      <c r="B23" s="47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42">
        <f t="shared" si="1"/>
        <v>0</v>
      </c>
      <c r="Q23" s="2"/>
    </row>
    <row r="24" spans="1:17">
      <c r="A24" s="40" t="s">
        <v>55</v>
      </c>
      <c r="B24" s="47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42">
        <f t="shared" si="1"/>
        <v>0</v>
      </c>
      <c r="Q24" s="2"/>
    </row>
    <row r="25" spans="1:17">
      <c r="A25" s="40" t="s">
        <v>56</v>
      </c>
      <c r="B25" s="47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42">
        <f t="shared" si="1"/>
        <v>0</v>
      </c>
      <c r="Q25" s="2"/>
    </row>
    <row r="26" spans="1:17" ht="33.7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</row>
    <row r="27" spans="1:17" ht="34.5" customHeight="1">
      <c r="A27" s="136" t="s">
        <v>42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  <row r="28" spans="1:17" ht="15.75" thickBot="1">
      <c r="A28" s="68" t="s">
        <v>4</v>
      </c>
      <c r="B28" s="197" t="s">
        <v>0</v>
      </c>
      <c r="C28" s="197"/>
      <c r="D28" s="38"/>
      <c r="I28" s="38"/>
      <c r="J28" s="38"/>
      <c r="K28" s="38"/>
      <c r="L28" s="38"/>
      <c r="M28" s="38"/>
      <c r="N28" s="38"/>
      <c r="O28" s="38"/>
      <c r="P28" s="38"/>
    </row>
    <row r="29" spans="1:17">
      <c r="A29" s="21" t="s">
        <v>5</v>
      </c>
      <c r="B29" s="112">
        <v>626</v>
      </c>
      <c r="C29" s="112"/>
      <c r="D29" s="91"/>
      <c r="E29" s="164" t="s">
        <v>31</v>
      </c>
      <c r="F29" s="165"/>
      <c r="G29" s="168">
        <f>((B30+B42)*(B31+B33)*(100%+B34)*(100%+B43)*(1+B39*0.01)*(100%+C37*C36)+(B29+B41)*(B31+B33)*(100%+B34)*(100%+B43)*(1+B39*0.01)*(100%+C37*C36))/2</f>
        <v>22684.074649236005</v>
      </c>
      <c r="H29" s="169"/>
      <c r="I29" s="91"/>
      <c r="J29" s="91"/>
      <c r="K29" s="91"/>
      <c r="L29" s="91"/>
      <c r="M29" s="91"/>
      <c r="N29" s="91"/>
      <c r="O29" s="91"/>
      <c r="P29" s="91"/>
    </row>
    <row r="30" spans="1:17" ht="15.75" thickBot="1">
      <c r="A30" s="21" t="s">
        <v>6</v>
      </c>
      <c r="B30" s="112">
        <v>490</v>
      </c>
      <c r="C30" s="112"/>
      <c r="D30" s="91"/>
      <c r="E30" s="166"/>
      <c r="F30" s="167"/>
      <c r="G30" s="170"/>
      <c r="H30" s="171"/>
      <c r="I30" s="91"/>
      <c r="J30" s="91"/>
      <c r="K30" s="91"/>
      <c r="L30" s="91"/>
      <c r="M30" s="91"/>
      <c r="N30" s="91"/>
      <c r="O30" s="91"/>
      <c r="P30" s="91"/>
    </row>
    <row r="31" spans="1:17" ht="15.75" thickBot="1">
      <c r="A31" s="21" t="s">
        <v>7</v>
      </c>
      <c r="B31" s="196">
        <v>1.1000000000000001</v>
      </c>
      <c r="C31" s="196"/>
      <c r="D31" s="91"/>
      <c r="I31" s="91"/>
      <c r="J31" s="91"/>
      <c r="K31" s="91"/>
      <c r="L31" s="91"/>
      <c r="M31" s="91"/>
      <c r="N31" s="91"/>
      <c r="O31" s="91"/>
      <c r="P31" s="91"/>
    </row>
    <row r="32" spans="1:17">
      <c r="A32" s="68" t="s">
        <v>8</v>
      </c>
      <c r="B32" s="140" t="s">
        <v>3</v>
      </c>
      <c r="C32" s="140"/>
      <c r="D32" s="34"/>
      <c r="E32" s="164" t="s">
        <v>1</v>
      </c>
      <c r="F32" s="165"/>
      <c r="G32" s="82">
        <v>0.05</v>
      </c>
      <c r="H32" s="82">
        <v>0.1</v>
      </c>
      <c r="I32" s="82">
        <v>0.15</v>
      </c>
      <c r="J32" s="82">
        <v>0.2</v>
      </c>
      <c r="K32" s="82">
        <v>0.25</v>
      </c>
      <c r="L32" s="82">
        <v>0.3</v>
      </c>
      <c r="M32" s="82">
        <v>0.35</v>
      </c>
      <c r="N32" s="82">
        <v>0.4</v>
      </c>
      <c r="O32" s="82">
        <v>0.45</v>
      </c>
      <c r="P32" s="92">
        <v>0.5</v>
      </c>
    </row>
    <row r="33" spans="1:17" ht="15.75" thickBot="1">
      <c r="A33" s="21" t="s">
        <v>9</v>
      </c>
      <c r="B33" s="188">
        <v>0</v>
      </c>
      <c r="C33" s="188"/>
      <c r="D33" s="91"/>
      <c r="E33" s="166" t="s">
        <v>66</v>
      </c>
      <c r="F33" s="167"/>
      <c r="G33" s="93">
        <f>((B30+B42)*(B31+B33)*(100%+B34)*(100%+B43)*(1+B39*0.01)*(100%+C37*G32)+(B29+B41)*(B31+B33)*(100%+B34)*(100%+B43)*(1+B39*0.01)*(100%+C37*C36))/2</f>
        <v>22269.249688285607</v>
      </c>
      <c r="H33" s="93">
        <f>((B30+B42)*(B31+B33)*(100%+B34)*(100%+B43)*(1+B39*0.01)*(100%+C37*H32)+(B29+B41)*(B31+B33)*(100%+B34)*(100%+B43)*(1+B39*0.01)*(100%+C37*C36))/2</f>
        <v>23306.312090661606</v>
      </c>
      <c r="I33" s="93">
        <f>((B30+B42)*(B31+B33)*(100%+B34)*(100%+B43)*(1+B39*0.01)*(100%+C37*I32)+(B29+B41)*(B31+B33)*(100%+B34)*(100%+B43)*(1+B39*0.01)*(100%+C37*C36))/2</f>
        <v>24343.374493037605</v>
      </c>
      <c r="J33" s="93">
        <f>((B30+B42)*(B31+B33)*(100%+B34)*(100%+B43)*(1+B39*0.01)*(100%+C37*J32)+(B29+B41)*(B31+B33)*(100%+B34)*(100%+B43)*(1+B39*0.01)*(100%+C37*C36))/2</f>
        <v>25380.436895413608</v>
      </c>
      <c r="K33" s="93">
        <f>((B30+B42)*(B31+B33)*(100%+B34)*(100%+B43)*(1+B39*0.01)*(100%+C37*K32)+(B29+B41)*(B31+B33)*(100%+B34)*(100%+B43)*(1+B39*0.01)*(100%+C37*C36))/2</f>
        <v>26417.499297789607</v>
      </c>
      <c r="L33" s="93">
        <f>((B30+B42)*(B31+B33)*(100%+B34)*(100%+B43)*(1+B39*0.01)*(100%+C37*L32)+(B29+B41)*(B31+B33)*(100%+B34)*(100%+B43)*(1+B39*0.01)*(100%+C37*C36))/2</f>
        <v>27454.561700165606</v>
      </c>
      <c r="M33" s="93">
        <f>((B30+B42)*(B31+B33)*(100%+B34)*(100%+B43)*(1+B39*0.01)*(100%+C37*M32)+(B29+B41)*(B31+B33)*(100%+B34)*(100%+B43)*(1+B39*0.01)*(100%+C37*C36))/2</f>
        <v>28491.624102541606</v>
      </c>
      <c r="N33" s="93">
        <f>((B30+B42)*(B31+B33)*(100%+B34)*(100%+B43)*(1+B39*0.01)*(100%+C37*N32)+(B29+B41)*(B31+B33)*(100%+B34)*(100%+B43)*(1+B39*0.01)*(100%+C37*C36))/2</f>
        <v>29528.686504917605</v>
      </c>
      <c r="O33" s="93">
        <f>((B30+B42)*(B31+B33)*(100%+B34)*(100%+B43)*(1+B39*0.01)*(100%+C37*O32)+(B29+B41)*(B31+B33)*(100%+B34)*(100%+B43)*(1+B39*0.01)*(100%+C37*C36))/2</f>
        <v>30565.748907293608</v>
      </c>
      <c r="P33" s="94">
        <f>((B30+B42)*(B31+B33)*(100%+B34)*(100%+B43)*(1+B39*0.01)*(100%+C37*P32)+(B29+B41)*(B31+B33)*(100%+B34)*(100%+B43)*(1+B39*0.01)*(100%+C37*C36))/2</f>
        <v>31602.811309669611</v>
      </c>
    </row>
    <row r="34" spans="1:17" ht="15.75" thickBot="1">
      <c r="A34" s="21" t="s">
        <v>10</v>
      </c>
      <c r="B34" s="189">
        <f>C8</f>
        <v>0.19</v>
      </c>
      <c r="C34" s="189"/>
      <c r="D34" s="95"/>
      <c r="E34" s="96"/>
      <c r="G34" s="96"/>
      <c r="H34" s="96"/>
      <c r="I34" s="96"/>
      <c r="J34" s="96"/>
      <c r="K34" s="96"/>
      <c r="L34" s="96"/>
      <c r="M34" s="96"/>
      <c r="N34" s="96"/>
      <c r="O34" s="96"/>
      <c r="P34" s="96"/>
    </row>
    <row r="35" spans="1:17">
      <c r="A35" s="68" t="s">
        <v>12</v>
      </c>
      <c r="B35" s="7" t="s">
        <v>45</v>
      </c>
      <c r="C35" s="70" t="s">
        <v>3</v>
      </c>
      <c r="D35" s="67"/>
      <c r="E35" s="164" t="s">
        <v>1</v>
      </c>
      <c r="F35" s="165"/>
      <c r="G35" s="97">
        <v>0.55000000000000004</v>
      </c>
      <c r="H35" s="97">
        <v>0.6</v>
      </c>
      <c r="I35" s="97">
        <v>0.65</v>
      </c>
      <c r="J35" s="97">
        <v>0.7</v>
      </c>
      <c r="K35" s="97">
        <v>0.75</v>
      </c>
      <c r="L35" s="97">
        <v>0.8</v>
      </c>
      <c r="M35" s="97">
        <v>0.85</v>
      </c>
      <c r="N35" s="97">
        <v>0.9</v>
      </c>
      <c r="O35" s="97">
        <v>0.94999999999999896</v>
      </c>
      <c r="P35" s="98">
        <v>0.999999999999999</v>
      </c>
    </row>
    <row r="36" spans="1:17" ht="15.75" thickBot="1">
      <c r="A36" s="21" t="s">
        <v>1</v>
      </c>
      <c r="B36" s="99">
        <v>0</v>
      </c>
      <c r="C36" s="69">
        <f>P9+B36</f>
        <v>7.0000000000000007E-2</v>
      </c>
      <c r="D36" s="32"/>
      <c r="E36" s="166" t="s">
        <v>67</v>
      </c>
      <c r="F36" s="167"/>
      <c r="G36" s="100">
        <f>((B30+B42)*(B31+B33)*(100%+B34)*(100%+B43)*(1+B39*0.01)*(100%+C37*G35)+(B29+B41)*(B31+B33)*(100%+B34)*(100%+B43)*(1+B39*0.01)*(100%+C37*C36))/2</f>
        <v>32639.873712045614</v>
      </c>
      <c r="H36" s="100">
        <f>((B30+B42)*(B31+B33)*(100%+B34)*(100%+B43)*(1+B39*0.01)*(100%+C37*H35)+(B29+B41)*(B31+B33)*(100%+B34)*(100%+B43)*(1+B39*0.01)*(100%+C37*C36))/2</f>
        <v>33676.936114421609</v>
      </c>
      <c r="I36" s="100">
        <f>((B30+B42)*(B31+B33)*(100%+B34)*(100%+B43)*(1+B39*0.01)*(100%+C37*I35)+(B29+B41)*(B31+B33)*(100%+B34)*(100%+B43)*(1+B39*0.01)*(100%+C37*C36))/2</f>
        <v>34713.998516797612</v>
      </c>
      <c r="J36" s="100">
        <f>((B30+B42)*(B31+B33)*(100%+B34)*(100%+B43)*(1+B39*0.01)*(100%+C37*J35)+(B29+B41)*(B31+B33)*(100%+B34)*(100%+B43)*(1+B39*0.01)*(100%+C37*C36))/2</f>
        <v>35751.060919173608</v>
      </c>
      <c r="K36" s="100">
        <f>((B30+B42)*(B31+B33)*(100%+B34)*(100%+B43)*(1+B39*0.01)*(100%+C37*K35)+(B29+B41)*(B31+B33)*(100%+B34)*(100%+B43)*(1+B39*0.01)*(100%+C37*C36))/2</f>
        <v>36788.12332154961</v>
      </c>
      <c r="L36" s="100">
        <f>((B30+B42)*(B31+B33)*(100%+B34)*(100%+B43)*(1+B39*0.01)*(100%+C37*L35)+(B29+B41)*(B31+B33)*(100%+B34)*(100%+B43)*(1+B39*0.01)*(100%+C37*C36))/2</f>
        <v>37825.185723925613</v>
      </c>
      <c r="M36" s="100">
        <f>((B30+B42)*(B31+B33)*(100%+B34)*(100%+B43)*(1+B39*0.01)*(100%+C37*M35)+(B29+B41)*(B31+B33)*(100%+B34)*(100%+B43)*(1+B39*0.01)*(100%+C37*C36))/2</f>
        <v>38862.248126301609</v>
      </c>
      <c r="N36" s="100">
        <f>((B30+B42)*(B31+B33)*(100%+B34)*(100%+B43)*(1+B39*0.01)*(100%+C37*N35)+(B29+B41)*(B31+B33)*(100%+B34)*(100%+B43)*(1+B39*0.01)*(100%+C37*C36))/2</f>
        <v>39899.310528677612</v>
      </c>
      <c r="O36" s="100">
        <f>((B30+B42)*(B31+B33)*(100%+B34)*(100%+B43)*(1+B39*0.01)*(100%+C37*O35)+(B29+B41)*(B31+B33)*(100%+B34)*(100%+B43)*(1+B39*0.01)*(100%+C37*C36))/2</f>
        <v>40936.372931053585</v>
      </c>
      <c r="P36" s="101">
        <f>((B30+B42)*(B31+B33)*(100%+B34)*(100%+B43)*(1+B39*0.01)*(100%+C37*P35)+(B29+B41)*(B31+B33)*(100%+B34)*(100%+B43)*(1+B39*0.01)*(100%+C37*C36))/2</f>
        <v>41973.435333429588</v>
      </c>
    </row>
    <row r="37" spans="1:17">
      <c r="A37" s="21" t="s">
        <v>2</v>
      </c>
      <c r="B37" s="99">
        <v>0.5</v>
      </c>
      <c r="C37" s="69">
        <f>P10+B37</f>
        <v>2.4699999999999998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3"/>
    </row>
    <row r="38" spans="1:17">
      <c r="A38" s="68" t="s">
        <v>11</v>
      </c>
      <c r="B38" s="140" t="s">
        <v>3</v>
      </c>
      <c r="C38" s="140"/>
      <c r="D38" s="67"/>
      <c r="E38" s="67"/>
      <c r="F38" s="67"/>
    </row>
    <row r="39" spans="1:17">
      <c r="A39" s="21" t="s">
        <v>13</v>
      </c>
      <c r="B39" s="188">
        <f>P4</f>
        <v>1440</v>
      </c>
      <c r="C39" s="188"/>
      <c r="D39" s="102"/>
      <c r="E39" s="102"/>
      <c r="F39" s="102"/>
    </row>
    <row r="40" spans="1:17">
      <c r="A40" s="68" t="s">
        <v>14</v>
      </c>
      <c r="B40" s="140" t="s">
        <v>3</v>
      </c>
      <c r="C40" s="140"/>
      <c r="D40" s="67"/>
      <c r="E40" s="67"/>
      <c r="F40" s="67"/>
    </row>
    <row r="41" spans="1:17">
      <c r="A41" s="21" t="s">
        <v>15</v>
      </c>
      <c r="B41" s="163">
        <f>P11</f>
        <v>36</v>
      </c>
      <c r="C41" s="163"/>
      <c r="D41" s="40"/>
    </row>
    <row r="42" spans="1:17">
      <c r="A42" s="21" t="s">
        <v>16</v>
      </c>
      <c r="B42" s="163">
        <f>P12</f>
        <v>18</v>
      </c>
      <c r="C42" s="163"/>
      <c r="D42" s="21"/>
      <c r="Q42" s="13"/>
    </row>
    <row r="43" spans="1:17">
      <c r="A43" s="21" t="s">
        <v>10</v>
      </c>
      <c r="B43" s="186">
        <f>P8</f>
        <v>0.64</v>
      </c>
      <c r="C43" s="186"/>
      <c r="D43" s="21"/>
      <c r="E43" s="103"/>
      <c r="F43" s="103"/>
      <c r="G43" s="104"/>
      <c r="H43" s="104"/>
      <c r="I43" s="21"/>
      <c r="J43" s="21"/>
      <c r="K43" s="21"/>
      <c r="L43" s="21"/>
      <c r="M43" s="21"/>
      <c r="N43" s="21"/>
      <c r="O43" s="21"/>
      <c r="P43" s="105"/>
      <c r="Q43" s="13"/>
    </row>
    <row r="44" spans="1:17">
      <c r="A44" s="21" t="s">
        <v>30</v>
      </c>
      <c r="B44" s="153">
        <v>0</v>
      </c>
      <c r="C44" s="153"/>
      <c r="D44" s="15"/>
      <c r="E44" s="103"/>
      <c r="F44" s="103"/>
      <c r="G44" s="104"/>
      <c r="H44" s="104"/>
      <c r="I44" s="15"/>
      <c r="J44" s="15"/>
      <c r="K44" s="15"/>
      <c r="L44" s="15"/>
      <c r="M44" s="15"/>
      <c r="N44" s="15"/>
      <c r="O44" s="15"/>
      <c r="P44" s="105"/>
      <c r="Q44" s="13"/>
    </row>
    <row r="45" spans="1:17" ht="36" customHeight="1"/>
    <row r="46" spans="1:17" ht="36" customHeight="1">
      <c r="A46" s="136" t="s">
        <v>43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</row>
    <row r="47" spans="1:17">
      <c r="A47" s="178" t="s">
        <v>33</v>
      </c>
      <c r="B47" s="178"/>
      <c r="C47" s="106">
        <f>P7</f>
        <v>2246</v>
      </c>
      <c r="D47" s="37"/>
      <c r="E47" s="178" t="s">
        <v>59</v>
      </c>
      <c r="F47" s="178"/>
      <c r="G47" s="178"/>
      <c r="H47" s="7" t="s">
        <v>48</v>
      </c>
      <c r="I47" s="7" t="s">
        <v>49</v>
      </c>
      <c r="J47" s="7" t="s">
        <v>50</v>
      </c>
      <c r="K47" s="7" t="s">
        <v>51</v>
      </c>
      <c r="L47" s="7" t="s">
        <v>52</v>
      </c>
      <c r="M47" s="7" t="s">
        <v>53</v>
      </c>
    </row>
    <row r="48" spans="1:17">
      <c r="A48" s="140" t="s">
        <v>46</v>
      </c>
      <c r="B48" s="140"/>
      <c r="C48" s="43">
        <v>60</v>
      </c>
      <c r="D48" s="107"/>
      <c r="E48" s="184" t="s">
        <v>60</v>
      </c>
      <c r="F48" s="184"/>
      <c r="G48" s="184"/>
      <c r="H48" s="108">
        <f>P17</f>
        <v>26.3</v>
      </c>
      <c r="I48" s="108">
        <f>P18</f>
        <v>26.3</v>
      </c>
      <c r="J48" s="108">
        <f>P19</f>
        <v>65.3</v>
      </c>
      <c r="K48" s="108">
        <f>P20</f>
        <v>40.299999999999997</v>
      </c>
      <c r="L48" s="108">
        <f>P21</f>
        <v>26.3</v>
      </c>
      <c r="M48" s="108">
        <f>P22</f>
        <v>26.3</v>
      </c>
    </row>
    <row r="49" spans="1:16">
      <c r="A49" s="140" t="s">
        <v>58</v>
      </c>
      <c r="B49" s="140"/>
      <c r="C49" s="109">
        <f>C47/(C47+C48*50)</f>
        <v>0.42813572245520398</v>
      </c>
      <c r="E49" s="185" t="s">
        <v>61</v>
      </c>
      <c r="F49" s="185"/>
      <c r="G49" s="185"/>
      <c r="H49" s="45">
        <f>ROUNDDOWN(H48/(H48+5*C48),5)</f>
        <v>8.0600000000000005E-2</v>
      </c>
      <c r="I49" s="45">
        <f>ROUNDDOWN(I48/(I48+5*C48),5)</f>
        <v>8.0600000000000005E-2</v>
      </c>
      <c r="J49" s="45">
        <f>ROUNDDOWN(J48/(J48+5*C48),5)</f>
        <v>0.17874999999999999</v>
      </c>
      <c r="K49" s="45">
        <f>ROUNDDOWN(K48/(K48+5*C48),4)</f>
        <v>0.11840000000000001</v>
      </c>
      <c r="L49" s="45">
        <f>ROUNDDOWN(L48/(L48+5*C48),4)</f>
        <v>8.0600000000000005E-2</v>
      </c>
      <c r="M49" s="45">
        <f>ROUNDDOWN(M48/(M48+5*C48),4)</f>
        <v>8.0600000000000005E-2</v>
      </c>
    </row>
    <row r="50" spans="1:16" ht="15.75" thickBot="1">
      <c r="A50" s="140" t="s">
        <v>45</v>
      </c>
      <c r="B50" s="140"/>
      <c r="C50" s="110">
        <v>0</v>
      </c>
      <c r="E50" s="185" t="s">
        <v>45</v>
      </c>
      <c r="F50" s="185"/>
      <c r="G50" s="185"/>
      <c r="H50" s="22">
        <v>0.4</v>
      </c>
      <c r="I50" s="22">
        <v>0.4</v>
      </c>
      <c r="J50" s="22">
        <v>0.4</v>
      </c>
      <c r="K50" s="22">
        <v>0.4</v>
      </c>
      <c r="L50" s="22">
        <v>0.4</v>
      </c>
      <c r="M50" s="22">
        <v>0.4</v>
      </c>
      <c r="O50" s="105"/>
      <c r="P50" s="24"/>
    </row>
    <row r="51" spans="1:16" ht="15.75" thickBot="1">
      <c r="A51" s="179" t="s">
        <v>57</v>
      </c>
      <c r="B51" s="180"/>
      <c r="C51" s="61">
        <f>C47*(100%+C50)/(C47*(100%+C50)+C48*50)</f>
        <v>0.42813572245520398</v>
      </c>
      <c r="E51" s="179" t="s">
        <v>62</v>
      </c>
      <c r="F51" s="180"/>
      <c r="G51" s="191"/>
      <c r="H51" s="46">
        <f>H48*(100%+H50)/(H48*(100%+H50)+5*C48)</f>
        <v>0.10931654889852147</v>
      </c>
      <c r="I51" s="46">
        <f>I48*(100%+I50)/(I48*(100%+I50)+5*C48)</f>
        <v>0.10931654889852147</v>
      </c>
      <c r="J51" s="46">
        <f>J48*(100%+J50)/(J48*(100%+J50)+5*C48)</f>
        <v>0.23355985897501405</v>
      </c>
      <c r="K51" s="46">
        <f>K48*(100%+K50)/(K48*(100%+K50)+5*C48)</f>
        <v>0.15829639189719991</v>
      </c>
      <c r="L51" s="46">
        <f>L48*(100%+L50)/(L48*(100%+L50)+5*C48)</f>
        <v>0.10931654889852147</v>
      </c>
      <c r="M51" s="46">
        <f>M48*(100%+M50)/(M48*(100%+M50)+5*C48)</f>
        <v>0.10931654889852147</v>
      </c>
    </row>
    <row r="52" spans="1:16" ht="15.75" thickBot="1">
      <c r="A52" s="67"/>
      <c r="B52" s="67"/>
      <c r="C52" s="106"/>
      <c r="E52" s="192" t="s">
        <v>63</v>
      </c>
      <c r="F52" s="193"/>
      <c r="G52" s="194"/>
      <c r="H52" s="59">
        <f>C51+(100%-C51)*H51</f>
        <v>0.49064995171474735</v>
      </c>
      <c r="I52" s="59">
        <f>C51+(100%-C51)*I51</f>
        <v>0.49064995171474735</v>
      </c>
      <c r="J52" s="59">
        <f>C51+(100%-C51)*J51</f>
        <v>0.5617002624714148</v>
      </c>
      <c r="K52" s="59">
        <f>C51+(100%-C51)*K51</f>
        <v>0.51865977424544407</v>
      </c>
      <c r="L52" s="59">
        <f>C51+(100%-C51)*L51</f>
        <v>0.49064995171474735</v>
      </c>
      <c r="M52" s="60">
        <f>C51+(100%-C51)*M51</f>
        <v>0.49064995171474735</v>
      </c>
    </row>
    <row r="53" spans="1:16" ht="15.75" thickBot="1"/>
    <row r="54" spans="1:16" ht="15.75" thickBot="1">
      <c r="A54" s="179" t="s">
        <v>65</v>
      </c>
      <c r="B54" s="180"/>
      <c r="C54" s="62">
        <f>(P6*35+276)*(100%+P14)</f>
        <v>18741.84</v>
      </c>
      <c r="E54" s="192" t="s">
        <v>64</v>
      </c>
      <c r="F54" s="193"/>
      <c r="G54" s="194"/>
      <c r="H54" s="63">
        <f>C54/(100%-H52)</f>
        <v>36795.598750005338</v>
      </c>
      <c r="I54" s="64">
        <f>C54/(100%-I52)</f>
        <v>36795.598750005338</v>
      </c>
      <c r="J54" s="64">
        <f>C54/(100%-J52)</f>
        <v>42760.326770165331</v>
      </c>
      <c r="K54" s="64">
        <f>C54/(100%-K52)</f>
        <v>38936.783167498666</v>
      </c>
      <c r="L54" s="64">
        <f>C54/(100%-L52)</f>
        <v>36795.598750005338</v>
      </c>
      <c r="M54" s="65">
        <f>C54/(100%-M52)</f>
        <v>36795.598750005338</v>
      </c>
    </row>
    <row r="56" spans="1:16">
      <c r="A56" s="195"/>
      <c r="B56" s="195"/>
      <c r="C56" s="111"/>
    </row>
    <row r="57" spans="1:16">
      <c r="A57" s="190"/>
      <c r="B57" s="190"/>
      <c r="C57" s="58"/>
    </row>
    <row r="58" spans="1:16">
      <c r="A58" s="71"/>
      <c r="B58" s="106"/>
      <c r="C58" s="21"/>
      <c r="D58" s="21"/>
      <c r="E58" s="21"/>
      <c r="F58" s="21"/>
      <c r="G58" s="21"/>
      <c r="H58" s="40"/>
      <c r="I58" s="40"/>
      <c r="J58" s="40"/>
      <c r="K58" s="40"/>
      <c r="L58" s="40"/>
      <c r="M58" s="40"/>
      <c r="N58" s="40"/>
      <c r="O58" s="40"/>
      <c r="P58" s="25"/>
    </row>
  </sheetData>
  <sheetProtection formatCells="0" formatColumns="0" formatRows="0" insertColumns="0" insertRows="0" insertHyperlinks="0" deleteColumns="0" deleteRows="0" selectLockedCells="1" sort="0" autoFilter="0" pivotTables="0"/>
  <mergeCells count="36">
    <mergeCell ref="A1:P1"/>
    <mergeCell ref="A27:P27"/>
    <mergeCell ref="B28:C28"/>
    <mergeCell ref="G29:H30"/>
    <mergeCell ref="E29:F30"/>
    <mergeCell ref="B42:C42"/>
    <mergeCell ref="B32:C32"/>
    <mergeCell ref="B33:C33"/>
    <mergeCell ref="B34:C34"/>
    <mergeCell ref="B31:C31"/>
    <mergeCell ref="B38:C38"/>
    <mergeCell ref="B39:C39"/>
    <mergeCell ref="B40:C40"/>
    <mergeCell ref="B41:C41"/>
    <mergeCell ref="E50:G50"/>
    <mergeCell ref="B43:C43"/>
    <mergeCell ref="B44:C44"/>
    <mergeCell ref="A46:P46"/>
    <mergeCell ref="A47:B47"/>
    <mergeCell ref="E47:G47"/>
    <mergeCell ref="A57:B57"/>
    <mergeCell ref="E32:F32"/>
    <mergeCell ref="E33:F33"/>
    <mergeCell ref="E35:F35"/>
    <mergeCell ref="E36:F36"/>
    <mergeCell ref="A51:B51"/>
    <mergeCell ref="E51:G51"/>
    <mergeCell ref="E52:G52"/>
    <mergeCell ref="A54:B54"/>
    <mergeCell ref="E54:G54"/>
    <mergeCell ref="A56:B56"/>
    <mergeCell ref="A48:B48"/>
    <mergeCell ref="E48:G48"/>
    <mergeCell ref="A49:B49"/>
    <mergeCell ref="E49:G49"/>
    <mergeCell ref="A50:B50"/>
  </mergeCells>
  <conditionalFormatting sqref="D39:F3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O5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N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O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O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:O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:O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O1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O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O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O1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:O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:O17 F18:F2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O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:O1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:O2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:O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O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:O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:O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:O2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:O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Wiz</vt:lpstr>
      <vt:lpstr>Wiz (2)</vt:lpstr>
      <vt:lpstr>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2012-05-29T04:13:12Z</dcterms:created>
  <dcterms:modified xsi:type="dcterms:W3CDTF">2012-06-14T01:01:04Z</dcterms:modified>
</cp:coreProperties>
</file>