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Nuevo, espectacular" sheetId="4" r:id="rId1"/>
    <sheet name="28-4" sheetId="2" r:id="rId2"/>
    <sheet name="Interno" sheetId="1" r:id="rId3"/>
  </sheets>
  <calcPr calcId="114210"/>
</workbook>
</file>

<file path=xl/calcChain.xml><?xml version="1.0" encoding="utf-8"?>
<calcChain xmlns="http://schemas.openxmlformats.org/spreadsheetml/2006/main">
  <c r="L20" i="4"/>
  <c r="M20"/>
  <c r="N20"/>
  <c r="P20"/>
  <c r="L21"/>
  <c r="M21"/>
  <c r="N21"/>
  <c r="P21"/>
  <c r="L22"/>
  <c r="M22"/>
  <c r="N22"/>
  <c r="P22"/>
  <c r="L23"/>
  <c r="M23"/>
  <c r="N23"/>
  <c r="P23"/>
  <c r="P24"/>
  <c r="P25"/>
  <c r="I30"/>
  <c r="I29"/>
  <c r="B3"/>
  <c r="D3"/>
  <c r="B4"/>
  <c r="D4"/>
  <c r="D5"/>
  <c r="B6"/>
  <c r="D6"/>
  <c r="B7"/>
  <c r="D7"/>
  <c r="E18"/>
  <c r="F18"/>
  <c r="E19"/>
  <c r="F19"/>
  <c r="E20"/>
  <c r="F20"/>
  <c r="E21"/>
  <c r="F21"/>
  <c r="E22"/>
  <c r="F22"/>
  <c r="F23"/>
  <c r="E37"/>
  <c r="E38"/>
  <c r="E44"/>
  <c r="E43"/>
  <c r="C22"/>
  <c r="C21"/>
  <c r="C20"/>
  <c r="C19"/>
  <c r="C18"/>
  <c r="E23"/>
  <c r="B8"/>
  <c r="C8"/>
  <c r="D8"/>
  <c r="A22"/>
  <c r="A21"/>
  <c r="A20"/>
  <c r="A19"/>
  <c r="A18"/>
  <c r="G15"/>
  <c r="G14"/>
  <c r="G13"/>
  <c r="G12"/>
  <c r="G11"/>
  <c r="A48" i="2"/>
  <c r="A38"/>
  <c r="A37"/>
  <c r="A36"/>
  <c r="A35"/>
  <c r="A34"/>
  <c r="G31"/>
  <c r="G30"/>
  <c r="G29"/>
  <c r="G28"/>
  <c r="G27"/>
  <c r="B23"/>
  <c r="B20"/>
  <c r="B19"/>
  <c r="B20" i="1"/>
  <c r="D35"/>
  <c r="C35"/>
  <c r="C34"/>
  <c r="C33"/>
  <c r="C32"/>
  <c r="C31"/>
  <c r="C30"/>
  <c r="G25"/>
  <c r="D34"/>
  <c r="B19"/>
  <c r="B16"/>
  <c r="B15"/>
  <c r="B18"/>
  <c r="A34"/>
  <c r="A33"/>
  <c r="A32"/>
  <c r="A31"/>
  <c r="A30"/>
  <c r="G23"/>
  <c r="G24"/>
  <c r="G26"/>
  <c r="G27"/>
  <c r="B42"/>
  <c r="B40"/>
  <c r="B46"/>
  <c r="B39"/>
  <c r="B47"/>
  <c r="D4" i="2"/>
  <c r="E4"/>
  <c r="F4"/>
  <c r="H4"/>
  <c r="D5"/>
  <c r="E5"/>
  <c r="F5"/>
  <c r="H5"/>
  <c r="D6"/>
  <c r="E6"/>
  <c r="F6"/>
  <c r="H6"/>
  <c r="D7"/>
  <c r="E7"/>
  <c r="F7"/>
  <c r="H7"/>
  <c r="E4" i="1"/>
  <c r="E5"/>
  <c r="E6"/>
  <c r="E7"/>
  <c r="E8"/>
  <c r="E3"/>
  <c r="E10"/>
  <c r="E11"/>
  <c r="D22" i="4"/>
  <c r="D19"/>
  <c r="D20"/>
  <c r="D21"/>
  <c r="A49" i="2"/>
  <c r="B22"/>
  <c r="C38"/>
  <c r="D38"/>
  <c r="B24"/>
  <c r="C34"/>
  <c r="C35"/>
  <c r="D35"/>
  <c r="C36"/>
  <c r="D36"/>
  <c r="C37"/>
  <c r="D37"/>
  <c r="D33" i="1"/>
  <c r="D31"/>
  <c r="D30"/>
  <c r="D32"/>
  <c r="B41"/>
  <c r="B45"/>
  <c r="B48"/>
  <c r="H8" i="2"/>
  <c r="C23" i="4"/>
  <c r="D18"/>
  <c r="D23"/>
  <c r="E27"/>
  <c r="C39" i="2"/>
  <c r="D34"/>
  <c r="D39"/>
  <c r="B49" i="1"/>
  <c r="B43"/>
  <c r="B50"/>
  <c r="H9" i="2"/>
  <c r="A14"/>
  <c r="A13"/>
  <c r="E33" i="4"/>
  <c r="E28"/>
  <c r="E34"/>
</calcChain>
</file>

<file path=xl/sharedStrings.xml><?xml version="1.0" encoding="utf-8"?>
<sst xmlns="http://schemas.openxmlformats.org/spreadsheetml/2006/main" count="163" uniqueCount="58">
  <si>
    <t>Líder de Proyecto</t>
  </si>
  <si>
    <t>Analista Funcional</t>
  </si>
  <si>
    <t>Arquitecto</t>
  </si>
  <si>
    <t>Desarrollador</t>
  </si>
  <si>
    <t>Tester</t>
  </si>
  <si>
    <t>Soporte</t>
  </si>
  <si>
    <t>COSTOS DEL PROYCTO - Elaboración</t>
  </si>
  <si>
    <t>ROL</t>
  </si>
  <si>
    <t>Horas</t>
  </si>
  <si>
    <t>CostoXHora</t>
  </si>
  <si>
    <t>COSTO</t>
  </si>
  <si>
    <t>Valor Dólar</t>
  </si>
  <si>
    <t>VALOR DEL PROYECTO- Elaboración</t>
  </si>
  <si>
    <t>Elaboración</t>
  </si>
  <si>
    <t>Construcción</t>
  </si>
  <si>
    <t>Totales</t>
  </si>
  <si>
    <t>Transición</t>
  </si>
  <si>
    <t>COSTOS DEL PROYCTO</t>
  </si>
  <si>
    <t>UTILIDAD DEL PROYECTO</t>
  </si>
  <si>
    <t>Horas / Fases</t>
  </si>
  <si>
    <t>Costo total del Proyecto, expresado en pesos</t>
  </si>
  <si>
    <t>Costo total del Proyecto, expresado en dólares (U$S 1= $4)</t>
  </si>
  <si>
    <t>VALOR DEL PRODUCTO</t>
  </si>
  <si>
    <t>Desarrollo</t>
  </si>
  <si>
    <t>Diseño</t>
  </si>
  <si>
    <t>Análisis</t>
  </si>
  <si>
    <t>Testing</t>
  </si>
  <si>
    <t>Etapa</t>
  </si>
  <si>
    <t>Horas Proye.</t>
  </si>
  <si>
    <t>Roles</t>
  </si>
  <si>
    <t>Porcentajes</t>
  </si>
  <si>
    <t>Desa</t>
  </si>
  <si>
    <t>AF - LP</t>
  </si>
  <si>
    <t>ARQ - Desa</t>
  </si>
  <si>
    <t>Test</t>
  </si>
  <si>
    <t>Desa - Test</t>
  </si>
  <si>
    <t>80 -20</t>
  </si>
  <si>
    <t>AF</t>
  </si>
  <si>
    <t>DESA</t>
  </si>
  <si>
    <t>LP</t>
  </si>
  <si>
    <t>ARQ</t>
  </si>
  <si>
    <t>TEST</t>
  </si>
  <si>
    <t>Etapa / Rol</t>
  </si>
  <si>
    <t>Lider de Proyecto</t>
  </si>
  <si>
    <t>Rol / Costo</t>
  </si>
  <si>
    <t>Costo Hora</t>
  </si>
  <si>
    <t>Trabajo</t>
  </si>
  <si>
    <t>Costo Total</t>
  </si>
  <si>
    <t>Etapa / Horas</t>
  </si>
  <si>
    <t>TOTAL</t>
  </si>
  <si>
    <t>CONCLUSIONES</t>
  </si>
  <si>
    <t>Utilidad del Proyecto</t>
  </si>
  <si>
    <t>Valor del Producto, expresado en pesos</t>
  </si>
  <si>
    <t>Valor del Producto, expresado en dólares (U$S 1= $4)</t>
  </si>
  <si>
    <t>ANÁLISIS</t>
  </si>
  <si>
    <t>Módulo Promociones</t>
  </si>
  <si>
    <t>Horas sin Modulo Promociones</t>
  </si>
  <si>
    <t>COSTOS DEL PROYECTO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</si>
</sst>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&quot;$&quot;\ #,##0.00"/>
    <numFmt numFmtId="165" formatCode="[$USD]\ #,##0.00"/>
    <numFmt numFmtId="166" formatCode="&quot;$&quot;\ #,##0"/>
    <numFmt numFmtId="167" formatCode="[$USD]\ #,##0"/>
    <numFmt numFmtId="169" formatCode="_-* #,##0\ _€_-;\-* #,##0\ _€_-;_-* &quot;-&quot;??\ _€_-;_-@_-"/>
  </numFmts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u/>
      <sz val="14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 applyBorder="1"/>
    <xf numFmtId="0" fontId="2" fillId="0" borderId="1" xfId="0" applyFont="1" applyBorder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1" xfId="0" applyBorder="1"/>
    <xf numFmtId="164" fontId="1" fillId="0" borderId="1" xfId="0" applyNumberFormat="1" applyFont="1" applyBorder="1"/>
    <xf numFmtId="0" fontId="0" fillId="0" borderId="3" xfId="0" applyBorder="1"/>
    <xf numFmtId="0" fontId="0" fillId="0" borderId="4" xfId="0" applyBorder="1"/>
    <xf numFmtId="165" fontId="1" fillId="0" borderId="5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Border="1"/>
    <xf numFmtId="1" fontId="3" fillId="0" borderId="0" xfId="0" applyNumberFormat="1" applyFont="1" applyBorder="1"/>
    <xf numFmtId="0" fontId="5" fillId="0" borderId="0" xfId="0" applyFont="1"/>
    <xf numFmtId="0" fontId="0" fillId="0" borderId="6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right"/>
    </xf>
    <xf numFmtId="0" fontId="5" fillId="2" borderId="13" xfId="0" applyFont="1" applyFill="1" applyBorder="1"/>
    <xf numFmtId="0" fontId="0" fillId="0" borderId="15" xfId="0" applyBorder="1"/>
    <xf numFmtId="0" fontId="0" fillId="0" borderId="16" xfId="0" applyBorder="1"/>
    <xf numFmtId="0" fontId="5" fillId="2" borderId="5" xfId="0" applyFont="1" applyFill="1" applyBorder="1"/>
    <xf numFmtId="0" fontId="5" fillId="0" borderId="15" xfId="0" applyFont="1" applyBorder="1"/>
    <xf numFmtId="0" fontId="0" fillId="0" borderId="17" xfId="0" applyBorder="1"/>
    <xf numFmtId="0" fontId="0" fillId="0" borderId="5" xfId="0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6" fontId="0" fillId="0" borderId="0" xfId="0" applyNumberFormat="1" applyFill="1" applyBorder="1"/>
    <xf numFmtId="0" fontId="5" fillId="0" borderId="16" xfId="0" applyFont="1" applyBorder="1"/>
    <xf numFmtId="0" fontId="5" fillId="0" borderId="16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0" borderId="17" xfId="0" applyFont="1" applyBorder="1"/>
    <xf numFmtId="166" fontId="0" fillId="0" borderId="1" xfId="0" applyNumberFormat="1" applyBorder="1"/>
    <xf numFmtId="166" fontId="0" fillId="0" borderId="0" xfId="0" applyNumberFormat="1" applyBorder="1"/>
    <xf numFmtId="166" fontId="5" fillId="0" borderId="5" xfId="0" applyNumberFormat="1" applyFont="1" applyBorder="1"/>
    <xf numFmtId="1" fontId="5" fillId="0" borderId="4" xfId="0" applyNumberFormat="1" applyFont="1" applyBorder="1"/>
    <xf numFmtId="1" fontId="5" fillId="0" borderId="5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5" fillId="3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/>
    <xf numFmtId="0" fontId="5" fillId="3" borderId="16" xfId="0" applyFont="1" applyFill="1" applyBorder="1"/>
    <xf numFmtId="0" fontId="1" fillId="0" borderId="0" xfId="0" applyFont="1" applyFill="1" applyBorder="1" applyAlignment="1"/>
    <xf numFmtId="164" fontId="1" fillId="0" borderId="0" xfId="0" applyNumberFormat="1" applyFont="1" applyFill="1" applyBorder="1"/>
    <xf numFmtId="0" fontId="0" fillId="0" borderId="0" xfId="0" applyFill="1"/>
    <xf numFmtId="165" fontId="1" fillId="0" borderId="0" xfId="0" applyNumberFormat="1" applyFont="1" applyFill="1" applyBorder="1"/>
    <xf numFmtId="10" fontId="5" fillId="0" borderId="0" xfId="0" applyNumberFormat="1" applyFont="1" applyFill="1" applyBorder="1" applyAlignment="1"/>
    <xf numFmtId="10" fontId="5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6" fillId="0" borderId="3" xfId="0" applyFont="1" applyBorder="1"/>
    <xf numFmtId="1" fontId="6" fillId="0" borderId="4" xfId="0" applyNumberFormat="1" applyFont="1" applyBorder="1"/>
    <xf numFmtId="166" fontId="6" fillId="0" borderId="5" xfId="0" applyNumberFormat="1" applyFont="1" applyBorder="1"/>
    <xf numFmtId="0" fontId="5" fillId="0" borderId="1" xfId="0" applyFont="1" applyBorder="1"/>
    <xf numFmtId="1" fontId="6" fillId="0" borderId="0" xfId="0" applyNumberFormat="1" applyFont="1" applyBorder="1"/>
    <xf numFmtId="166" fontId="6" fillId="0" borderId="0" xfId="0" applyNumberFormat="1" applyFont="1" applyBorder="1"/>
    <xf numFmtId="0" fontId="0" fillId="0" borderId="0" xfId="0" applyFill="1" applyBorder="1"/>
    <xf numFmtId="169" fontId="0" fillId="0" borderId="1" xfId="1" applyNumberFormat="1" applyFont="1" applyBorder="1" applyAlignment="1">
      <alignment horizontal="center"/>
    </xf>
    <xf numFmtId="169" fontId="6" fillId="0" borderId="5" xfId="1" applyNumberFormat="1" applyFont="1" applyBorder="1" applyAlignment="1">
      <alignment horizontal="center"/>
    </xf>
    <xf numFmtId="0" fontId="0" fillId="6" borderId="21" xfId="0" applyFill="1" applyBorder="1"/>
    <xf numFmtId="0" fontId="0" fillId="6" borderId="23" xfId="0" applyFill="1" applyBorder="1"/>
    <xf numFmtId="169" fontId="6" fillId="0" borderId="4" xfId="1" applyNumberFormat="1" applyFont="1" applyBorder="1" applyAlignment="1">
      <alignment horizontal="center"/>
    </xf>
    <xf numFmtId="169" fontId="0" fillId="0" borderId="18" xfId="1" applyNumberFormat="1" applyFont="1" applyBorder="1"/>
    <xf numFmtId="169" fontId="0" fillId="0" borderId="19" xfId="1" applyNumberFormat="1" applyFont="1" applyBorder="1"/>
    <xf numFmtId="169" fontId="6" fillId="0" borderId="20" xfId="1" applyNumberFormat="1" applyFont="1" applyBorder="1" applyAlignment="1">
      <alignment horizontal="center"/>
    </xf>
    <xf numFmtId="0" fontId="5" fillId="6" borderId="17" xfId="0" applyFont="1" applyFill="1" applyBorder="1"/>
    <xf numFmtId="1" fontId="6" fillId="0" borderId="4" xfId="0" applyNumberFormat="1" applyFont="1" applyBorder="1"/>
    <xf numFmtId="0" fontId="5" fillId="6" borderId="18" xfId="0" applyFont="1" applyFill="1" applyBorder="1"/>
    <xf numFmtId="166" fontId="0" fillId="0" borderId="19" xfId="0" applyNumberFormat="1" applyBorder="1"/>
    <xf numFmtId="166" fontId="6" fillId="0" borderId="20" xfId="0" applyNumberFormat="1" applyFont="1" applyBorder="1"/>
    <xf numFmtId="0" fontId="1" fillId="5" borderId="1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7" fontId="1" fillId="0" borderId="4" xfId="0" applyNumberFormat="1" applyFont="1" applyFill="1" applyBorder="1" applyAlignment="1">
      <alignment horizontal="center"/>
    </xf>
    <xf numFmtId="167" fontId="1" fillId="0" borderId="5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tabSelected="1" topLeftCell="A7" workbookViewId="0">
      <selection activeCell="I14" sqref="I14"/>
    </sheetView>
  </sheetViews>
  <sheetFormatPr defaultColWidth="11.42578125" defaultRowHeight="15"/>
  <cols>
    <col min="1" max="2" width="17" customWidth="1"/>
    <col min="3" max="3" width="20" bestFit="1" customWidth="1"/>
    <col min="4" max="4" width="28.7109375" bestFit="1" customWidth="1"/>
    <col min="5" max="5" width="10.42578125" bestFit="1" customWidth="1"/>
    <col min="6" max="6" width="13.28515625" bestFit="1" customWidth="1"/>
    <col min="7" max="7" width="2" bestFit="1" customWidth="1"/>
  </cols>
  <sheetData>
    <row r="1" spans="1:7" ht="19.5" thickBot="1">
      <c r="A1" s="136" t="s">
        <v>54</v>
      </c>
      <c r="B1" s="137"/>
      <c r="C1" s="137"/>
      <c r="D1" s="137"/>
      <c r="E1" s="137"/>
      <c r="F1" s="137"/>
      <c r="G1" s="138"/>
    </row>
    <row r="2" spans="1:7" ht="15.75" thickBot="1">
      <c r="A2" s="55" t="s">
        <v>48</v>
      </c>
      <c r="B2" s="56" t="s">
        <v>8</v>
      </c>
      <c r="C2" s="76" t="s">
        <v>55</v>
      </c>
      <c r="D2" s="77" t="s">
        <v>56</v>
      </c>
      <c r="E2" s="3"/>
      <c r="F2" s="3"/>
      <c r="G2" s="7"/>
    </row>
    <row r="3" spans="1:7">
      <c r="A3" s="6" t="s">
        <v>25</v>
      </c>
      <c r="B3" s="74">
        <f>+B5*0.25</f>
        <v>306.25</v>
      </c>
      <c r="C3" s="3">
        <v>30</v>
      </c>
      <c r="D3" s="79">
        <f t="shared" ref="D3:D8" si="0">+B3-C3</f>
        <v>276.25</v>
      </c>
      <c r="E3" s="3"/>
      <c r="F3" s="3"/>
      <c r="G3" s="7"/>
    </row>
    <row r="4" spans="1:7">
      <c r="A4" s="6" t="s">
        <v>24</v>
      </c>
      <c r="B4" s="74">
        <f>+B5*0.15</f>
        <v>183.75</v>
      </c>
      <c r="C4" s="3">
        <v>30</v>
      </c>
      <c r="D4" s="80">
        <f t="shared" si="0"/>
        <v>153.75</v>
      </c>
      <c r="E4" s="3"/>
      <c r="F4" s="3"/>
      <c r="G4" s="7"/>
    </row>
    <row r="5" spans="1:7">
      <c r="A5" s="6" t="s">
        <v>23</v>
      </c>
      <c r="B5" s="74">
        <v>1225</v>
      </c>
      <c r="C5" s="3">
        <v>200</v>
      </c>
      <c r="D5" s="80">
        <f t="shared" si="0"/>
        <v>1025</v>
      </c>
      <c r="E5" s="3"/>
      <c r="F5" s="3"/>
      <c r="G5" s="7"/>
    </row>
    <row r="6" spans="1:7">
      <c r="A6" s="6" t="s">
        <v>26</v>
      </c>
      <c r="B6" s="74">
        <f>+B3</f>
        <v>306.25</v>
      </c>
      <c r="C6" s="73">
        <v>20</v>
      </c>
      <c r="D6" s="80">
        <f t="shared" si="0"/>
        <v>286.25</v>
      </c>
      <c r="E6" s="3"/>
      <c r="F6" s="3"/>
      <c r="G6" s="7"/>
    </row>
    <row r="7" spans="1:7">
      <c r="A7" s="6" t="s">
        <v>5</v>
      </c>
      <c r="B7" s="74">
        <f>+B5*0.1</f>
        <v>122.5</v>
      </c>
      <c r="C7" s="73">
        <v>7</v>
      </c>
      <c r="D7" s="80">
        <f t="shared" si="0"/>
        <v>115.5</v>
      </c>
      <c r="E7" s="3"/>
      <c r="F7" s="3"/>
      <c r="G7" s="7"/>
    </row>
    <row r="8" spans="1:7" ht="16.5" thickBot="1">
      <c r="A8" s="67" t="s">
        <v>49</v>
      </c>
      <c r="B8" s="75">
        <f>+SUM(B3:B7)</f>
        <v>2143.75</v>
      </c>
      <c r="C8" s="78">
        <f>SUM(C3:C7)</f>
        <v>287</v>
      </c>
      <c r="D8" s="81">
        <f t="shared" si="0"/>
        <v>1856.75</v>
      </c>
      <c r="E8" s="3"/>
      <c r="F8" s="3"/>
      <c r="G8" s="7"/>
    </row>
    <row r="9" spans="1:7" ht="7.5" customHeight="1" thickBot="1">
      <c r="A9" s="6"/>
      <c r="B9" s="3"/>
      <c r="C9" s="3"/>
      <c r="D9" s="3"/>
      <c r="E9" s="3"/>
      <c r="F9" s="3"/>
      <c r="G9" s="7"/>
    </row>
    <row r="10" spans="1:7">
      <c r="A10" s="55" t="s">
        <v>42</v>
      </c>
      <c r="B10" s="57" t="s">
        <v>1</v>
      </c>
      <c r="C10" s="57" t="s">
        <v>3</v>
      </c>
      <c r="D10" s="57" t="s">
        <v>43</v>
      </c>
      <c r="E10" s="57" t="s">
        <v>2</v>
      </c>
      <c r="F10" s="58" t="s">
        <v>4</v>
      </c>
      <c r="G10" s="38"/>
    </row>
    <row r="11" spans="1:7">
      <c r="A11" s="6" t="s">
        <v>25</v>
      </c>
      <c r="B11" s="51">
        <v>0.75</v>
      </c>
      <c r="C11" s="51">
        <v>0</v>
      </c>
      <c r="D11" s="51">
        <v>0.2</v>
      </c>
      <c r="E11" s="51">
        <v>0.05</v>
      </c>
      <c r="F11" s="52">
        <v>0</v>
      </c>
      <c r="G11" s="39">
        <f>+SUM(B11:F11)</f>
        <v>1</v>
      </c>
    </row>
    <row r="12" spans="1:7">
      <c r="A12" s="6" t="s">
        <v>24</v>
      </c>
      <c r="B12" s="51">
        <v>0</v>
      </c>
      <c r="C12" s="51">
        <v>0.15</v>
      </c>
      <c r="D12" s="51">
        <v>0.1</v>
      </c>
      <c r="E12" s="51">
        <v>0.75</v>
      </c>
      <c r="F12" s="52">
        <v>0</v>
      </c>
      <c r="G12" s="39">
        <f>+SUM(B12:F12)</f>
        <v>1</v>
      </c>
    </row>
    <row r="13" spans="1:7">
      <c r="A13" s="6" t="s">
        <v>23</v>
      </c>
      <c r="B13" s="51">
        <v>0.05</v>
      </c>
      <c r="C13" s="51">
        <v>0.85</v>
      </c>
      <c r="D13" s="51">
        <v>0.05</v>
      </c>
      <c r="E13" s="51">
        <v>0.05</v>
      </c>
      <c r="F13" s="52">
        <v>0</v>
      </c>
      <c r="G13" s="39">
        <f>+SUM(B13:F13)</f>
        <v>1</v>
      </c>
    </row>
    <row r="14" spans="1:7">
      <c r="A14" s="6" t="s">
        <v>26</v>
      </c>
      <c r="B14" s="51">
        <v>0</v>
      </c>
      <c r="C14" s="51">
        <v>0.1</v>
      </c>
      <c r="D14" s="51">
        <v>0.1</v>
      </c>
      <c r="E14" s="51">
        <v>0</v>
      </c>
      <c r="F14" s="52">
        <v>0.8</v>
      </c>
      <c r="G14" s="39">
        <f>+SUM(B14:F14)</f>
        <v>1</v>
      </c>
    </row>
    <row r="15" spans="1:7" ht="15.75" thickBot="1">
      <c r="A15" s="9" t="s">
        <v>5</v>
      </c>
      <c r="B15" s="53">
        <v>0</v>
      </c>
      <c r="C15" s="53">
        <v>0.45</v>
      </c>
      <c r="D15" s="53">
        <v>0.05</v>
      </c>
      <c r="E15" s="53">
        <v>0</v>
      </c>
      <c r="F15" s="54">
        <v>0.5</v>
      </c>
      <c r="G15" s="40">
        <f>+SUM(B15:F15)</f>
        <v>1</v>
      </c>
    </row>
    <row r="16" spans="1:7" ht="7.5" customHeight="1" thickBot="1">
      <c r="A16" s="6"/>
      <c r="B16" s="3"/>
      <c r="C16" s="3"/>
      <c r="D16" s="3"/>
      <c r="E16" s="3"/>
      <c r="F16" s="3"/>
      <c r="G16" s="7"/>
    </row>
    <row r="17" spans="1:16">
      <c r="A17" s="55" t="s">
        <v>44</v>
      </c>
      <c r="B17" s="57" t="s">
        <v>45</v>
      </c>
      <c r="C17" s="57" t="s">
        <v>46</v>
      </c>
      <c r="D17" s="58" t="s">
        <v>47</v>
      </c>
      <c r="E17" s="82" t="s">
        <v>46</v>
      </c>
      <c r="F17" s="84" t="s">
        <v>47</v>
      </c>
      <c r="G17" s="70"/>
      <c r="I17" s="87" t="s">
        <v>57</v>
      </c>
      <c r="J17" s="88"/>
      <c r="K17" s="88"/>
      <c r="L17" s="88"/>
      <c r="M17" s="88"/>
      <c r="N17" s="88"/>
      <c r="O17" s="88"/>
      <c r="P17" s="89"/>
    </row>
    <row r="18" spans="1:16" ht="15" customHeight="1">
      <c r="A18" s="6" t="str">
        <f>+B10</f>
        <v>Analista Funcional</v>
      </c>
      <c r="B18" s="41">
        <v>25</v>
      </c>
      <c r="C18" s="14">
        <f>+$B$11*B3+$B$12*B4+$B$13*B5+$B$14*B6+$B$15*B7</f>
        <v>290.9375</v>
      </c>
      <c r="D18" s="46">
        <f>+B18*C18</f>
        <v>7273.4375</v>
      </c>
      <c r="E18" s="14">
        <f>+$B$11*D3+$B$12*D4+$B$13*D5+$B$14*D6+$B$15*D7</f>
        <v>258.4375</v>
      </c>
      <c r="F18" s="85">
        <f>+E18*B18</f>
        <v>6460.9375</v>
      </c>
      <c r="G18" s="7"/>
      <c r="I18" s="99" t="s">
        <v>7</v>
      </c>
      <c r="J18" s="100"/>
      <c r="K18" s="98" t="s">
        <v>19</v>
      </c>
      <c r="L18" s="98"/>
      <c r="M18" s="98"/>
      <c r="N18" s="13" t="s">
        <v>8</v>
      </c>
      <c r="O18" s="97" t="s">
        <v>9</v>
      </c>
      <c r="P18" s="96" t="s">
        <v>10</v>
      </c>
    </row>
    <row r="19" spans="1:16" ht="15" customHeight="1">
      <c r="A19" s="6" t="str">
        <f>+C10</f>
        <v>Desarrollador</v>
      </c>
      <c r="B19" s="47">
        <v>25</v>
      </c>
      <c r="C19" s="14">
        <f>+$C$11*B3+$C$12*B4+$C$13*B5+$C$14*B6+$C$15*B7</f>
        <v>1154.5625</v>
      </c>
      <c r="D19" s="46">
        <f>+B19*C19</f>
        <v>28864.0625</v>
      </c>
      <c r="E19" s="14">
        <f>+$C$11*D3+$C$12*D4+$C$13*D5+$C$14*D6+$C$15*D7</f>
        <v>974.91250000000002</v>
      </c>
      <c r="F19" s="85">
        <f>+E19*B19</f>
        <v>24372.8125</v>
      </c>
      <c r="G19" s="7"/>
      <c r="I19" s="99"/>
      <c r="J19" s="100"/>
      <c r="K19" s="1" t="s">
        <v>13</v>
      </c>
      <c r="L19" s="1" t="s">
        <v>14</v>
      </c>
      <c r="M19" s="1" t="s">
        <v>16</v>
      </c>
      <c r="N19" s="12" t="s">
        <v>15</v>
      </c>
      <c r="O19" s="97"/>
      <c r="P19" s="96"/>
    </row>
    <row r="20" spans="1:16">
      <c r="A20" s="6" t="str">
        <f>+D10</f>
        <v>Lider de Proyecto</v>
      </c>
      <c r="B20" s="47">
        <v>40</v>
      </c>
      <c r="C20" s="14">
        <f>+$D$11*B3+$D$12*B4+$D$13*B5+$D$14*B6+$D$15*B7</f>
        <v>177.625</v>
      </c>
      <c r="D20" s="46">
        <f>+B20*C20</f>
        <v>7105</v>
      </c>
      <c r="E20" s="14">
        <f>+$D$11*D3+$D$12*D4+$D$13*D5+$D$14*D6+$D$15*D7</f>
        <v>156.27500000000001</v>
      </c>
      <c r="F20" s="85">
        <f>+E20*B20</f>
        <v>6251</v>
      </c>
      <c r="G20" s="7"/>
      <c r="I20" s="109" t="s">
        <v>0</v>
      </c>
      <c r="J20" s="110"/>
      <c r="K20" s="14">
        <v>35.450000000000003</v>
      </c>
      <c r="L20" s="14">
        <f>+K20*4</f>
        <v>141.80000000000001</v>
      </c>
      <c r="M20" s="14">
        <f>+L20*0.1</f>
        <v>14.180000000000001</v>
      </c>
      <c r="N20" s="15">
        <f>+K20+L20+M20</f>
        <v>191.43</v>
      </c>
      <c r="O20" s="4">
        <v>40</v>
      </c>
      <c r="P20" s="5">
        <f>+N20*O20</f>
        <v>7657.2000000000007</v>
      </c>
    </row>
    <row r="21" spans="1:16">
      <c r="A21" s="6" t="str">
        <f>+E10</f>
        <v>Arquitecto</v>
      </c>
      <c r="B21" s="47">
        <v>30</v>
      </c>
      <c r="C21" s="14">
        <f>+$E$11*B3+$E$12*B4+$E$13*B5+$E$14*B6+$E$15*B7</f>
        <v>214.375</v>
      </c>
      <c r="D21" s="46">
        <f>+B21*C21</f>
        <v>6431.25</v>
      </c>
      <c r="E21" s="14">
        <f>+$E$11*D3+$E$12*D4+$E$13*D5+$E$14*D6+$E$15*D7</f>
        <v>180.375</v>
      </c>
      <c r="F21" s="85">
        <f>+E21*B21</f>
        <v>5411.25</v>
      </c>
      <c r="G21" s="7"/>
      <c r="I21" s="109" t="s">
        <v>1</v>
      </c>
      <c r="J21" s="110"/>
      <c r="K21" s="14">
        <v>382.55</v>
      </c>
      <c r="L21" s="14">
        <f>+K21*4</f>
        <v>1530.2</v>
      </c>
      <c r="M21" s="14">
        <f>+L21*0.1</f>
        <v>153.02000000000001</v>
      </c>
      <c r="N21" s="15">
        <f>+K21+L21+M21</f>
        <v>2065.77</v>
      </c>
      <c r="O21" s="4">
        <v>25</v>
      </c>
      <c r="P21" s="5">
        <f>+N21*O21</f>
        <v>51644.25</v>
      </c>
    </row>
    <row r="22" spans="1:16">
      <c r="A22" s="6" t="str">
        <f>+F10</f>
        <v>Tester</v>
      </c>
      <c r="B22" s="47">
        <v>25</v>
      </c>
      <c r="C22" s="14">
        <f>+$F$11*B3+$F$12*B4+$F$13*B5+$F$14*B6+$F$15*B7</f>
        <v>306.25</v>
      </c>
      <c r="D22" s="46">
        <f>+B22*C22</f>
        <v>7656.25</v>
      </c>
      <c r="E22" s="14">
        <f>+$F$11*D3+$F$12*D4+$F$13*D5+$F$14*D6+$F$15*D7</f>
        <v>286.75</v>
      </c>
      <c r="F22" s="85">
        <f>+E22*B22</f>
        <v>7168.75</v>
      </c>
      <c r="G22" s="7"/>
      <c r="I22" s="109" t="s">
        <v>2</v>
      </c>
      <c r="J22" s="110"/>
      <c r="K22" s="14">
        <v>50.75</v>
      </c>
      <c r="L22" s="14">
        <f>+K22*4</f>
        <v>203</v>
      </c>
      <c r="M22" s="14">
        <f>+L22*0.1</f>
        <v>20.3</v>
      </c>
      <c r="N22" s="15">
        <f>+K22+L22+M22</f>
        <v>274.05</v>
      </c>
      <c r="O22" s="4">
        <v>25</v>
      </c>
      <c r="P22" s="5">
        <f>+N22*O22</f>
        <v>6851.25</v>
      </c>
    </row>
    <row r="23" spans="1:16" ht="16.5" thickBot="1">
      <c r="A23" s="9"/>
      <c r="B23" s="10"/>
      <c r="C23" s="68">
        <f>+SUM(C18:C22)</f>
        <v>2143.75</v>
      </c>
      <c r="D23" s="69">
        <f>+SUM(D18:D22)</f>
        <v>57330</v>
      </c>
      <c r="E23" s="83">
        <f>+SUM(E18:E22)</f>
        <v>1856.75</v>
      </c>
      <c r="F23" s="86">
        <f>+SUM(F18:F22)</f>
        <v>49664.75</v>
      </c>
      <c r="G23" s="33"/>
      <c r="I23" s="111" t="s">
        <v>3</v>
      </c>
      <c r="J23" s="112"/>
      <c r="K23" s="14">
        <v>164.25</v>
      </c>
      <c r="L23" s="14">
        <f>+K23*4</f>
        <v>657</v>
      </c>
      <c r="M23" s="14">
        <f>+L23*0.1</f>
        <v>65.7</v>
      </c>
      <c r="N23" s="15">
        <f>+K23+L23+M23</f>
        <v>886.95</v>
      </c>
      <c r="O23" s="4">
        <v>25</v>
      </c>
      <c r="P23" s="5">
        <f>+N23*O23</f>
        <v>22173.75</v>
      </c>
    </row>
    <row r="24" spans="1:16" ht="7.5" customHeight="1" thickBot="1">
      <c r="A24" s="3"/>
      <c r="B24" s="3"/>
      <c r="C24" s="71"/>
      <c r="D24" s="72"/>
      <c r="E24" s="3"/>
      <c r="F24" s="3"/>
      <c r="G24" s="3"/>
      <c r="I24" s="101" t="s">
        <v>20</v>
      </c>
      <c r="J24" s="102"/>
      <c r="K24" s="102"/>
      <c r="L24" s="102"/>
      <c r="M24" s="102"/>
      <c r="N24" s="102"/>
      <c r="O24" s="102"/>
      <c r="P24" s="8">
        <f>SUM(P20:P23)</f>
        <v>88326.45</v>
      </c>
    </row>
    <row r="25" spans="1:16" ht="7.5" customHeight="1" thickBot="1">
      <c r="A25" s="3"/>
      <c r="B25" s="3"/>
      <c r="C25" s="71"/>
      <c r="D25" s="72"/>
      <c r="E25" s="3"/>
      <c r="F25" s="3"/>
      <c r="G25" s="3"/>
      <c r="I25" s="101" t="s">
        <v>21</v>
      </c>
      <c r="J25" s="102"/>
      <c r="K25" s="102"/>
      <c r="L25" s="102"/>
      <c r="M25" s="102"/>
      <c r="N25" s="102"/>
      <c r="O25" s="102"/>
      <c r="P25" s="11" t="e">
        <f ca="1">+P24/Interno!I48</f>
        <v>#DIV/0!</v>
      </c>
    </row>
    <row r="26" spans="1:16" ht="19.5" thickBot="1">
      <c r="A26" s="136" t="s">
        <v>50</v>
      </c>
      <c r="B26" s="137"/>
      <c r="C26" s="137"/>
      <c r="D26" s="137"/>
      <c r="E26" s="137"/>
      <c r="F26" s="137"/>
      <c r="G26" s="138"/>
      <c r="I26" s="103" t="s">
        <v>18</v>
      </c>
      <c r="J26" s="104"/>
      <c r="K26" s="104"/>
      <c r="L26" s="104"/>
      <c r="M26" s="104"/>
      <c r="N26" s="104"/>
      <c r="O26" s="104"/>
      <c r="P26" s="105"/>
    </row>
    <row r="27" spans="1:16" ht="15.75" thickBot="1">
      <c r="A27" s="123" t="s">
        <v>20</v>
      </c>
      <c r="B27" s="98"/>
      <c r="C27" s="98"/>
      <c r="D27" s="98"/>
      <c r="E27" s="124">
        <f>+D23</f>
        <v>57330</v>
      </c>
      <c r="F27" s="124"/>
      <c r="G27" s="125"/>
      <c r="H27" s="60"/>
      <c r="I27" s="106">
        <v>0.5</v>
      </c>
      <c r="J27" s="107"/>
      <c r="K27" s="107"/>
      <c r="L27" s="107"/>
      <c r="M27" s="107"/>
      <c r="N27" s="107"/>
      <c r="O27" s="107"/>
      <c r="P27" s="108"/>
    </row>
    <row r="28" spans="1:16">
      <c r="A28" s="123" t="s">
        <v>21</v>
      </c>
      <c r="B28" s="98"/>
      <c r="C28" s="98"/>
      <c r="D28" s="98"/>
      <c r="E28" s="126">
        <f>+E27/4</f>
        <v>14332.5</v>
      </c>
      <c r="F28" s="126"/>
      <c r="G28" s="127"/>
      <c r="H28" s="62"/>
      <c r="I28" s="87" t="s">
        <v>22</v>
      </c>
      <c r="J28" s="88"/>
      <c r="K28" s="88"/>
      <c r="L28" s="88"/>
      <c r="M28" s="88"/>
      <c r="N28" s="88"/>
      <c r="O28" s="88"/>
      <c r="P28" s="89"/>
    </row>
    <row r="29" spans="1:16" ht="7.5" customHeight="1">
      <c r="A29" s="117"/>
      <c r="B29" s="118"/>
      <c r="C29" s="118"/>
      <c r="D29" s="118"/>
      <c r="E29" s="118"/>
      <c r="F29" s="118"/>
      <c r="G29" s="119"/>
      <c r="H29" s="61"/>
      <c r="I29" s="90">
        <f>+P24+P24*I27</f>
        <v>132489.67499999999</v>
      </c>
      <c r="J29" s="91"/>
      <c r="K29" s="91"/>
      <c r="L29" s="91"/>
      <c r="M29" s="91"/>
      <c r="N29" s="91"/>
      <c r="O29" s="91"/>
      <c r="P29" s="92"/>
    </row>
    <row r="30" spans="1:16" ht="15.75" thickBot="1">
      <c r="A30" s="123" t="s">
        <v>51</v>
      </c>
      <c r="B30" s="98"/>
      <c r="C30" s="98"/>
      <c r="D30" s="98"/>
      <c r="E30" s="128">
        <v>0.5</v>
      </c>
      <c r="F30" s="128"/>
      <c r="G30" s="129"/>
      <c r="H30" s="59"/>
      <c r="I30" s="93" t="e">
        <f>+P25*I27+P25</f>
        <v>#DIV/0!</v>
      </c>
      <c r="J30" s="94"/>
      <c r="K30" s="94"/>
      <c r="L30" s="94"/>
      <c r="M30" s="94"/>
      <c r="N30" s="94"/>
      <c r="O30" s="94"/>
      <c r="P30" s="95"/>
    </row>
    <row r="31" spans="1:16" ht="7.5" customHeight="1">
      <c r="A31" s="117"/>
      <c r="B31" s="118"/>
      <c r="C31" s="118"/>
      <c r="D31" s="118"/>
      <c r="E31" s="118"/>
      <c r="F31" s="118"/>
      <c r="G31" s="119"/>
      <c r="H31" s="64"/>
    </row>
    <row r="32" spans="1:16">
      <c r="A32" s="130" t="s">
        <v>22</v>
      </c>
      <c r="B32" s="131"/>
      <c r="C32" s="131"/>
      <c r="D32" s="131"/>
      <c r="E32" s="131"/>
      <c r="F32" s="131"/>
      <c r="G32" s="132"/>
      <c r="H32" s="59"/>
    </row>
    <row r="33" spans="1:8">
      <c r="A33" s="123" t="s">
        <v>52</v>
      </c>
      <c r="B33" s="98"/>
      <c r="C33" s="98"/>
      <c r="D33" s="98"/>
      <c r="E33" s="124">
        <f>+E27+E$30*E27</f>
        <v>85995</v>
      </c>
      <c r="F33" s="124"/>
      <c r="G33" s="125"/>
      <c r="H33" s="65"/>
    </row>
    <row r="34" spans="1:8" ht="15.75" thickBot="1">
      <c r="A34" s="113" t="s">
        <v>53</v>
      </c>
      <c r="B34" s="114"/>
      <c r="C34" s="114"/>
      <c r="D34" s="114"/>
      <c r="E34" s="115">
        <f>+E28+E$30*E28</f>
        <v>21498.75</v>
      </c>
      <c r="F34" s="115"/>
      <c r="G34" s="116"/>
      <c r="H34" s="66"/>
    </row>
    <row r="35" spans="1:8" ht="15.75" thickBot="1"/>
    <row r="36" spans="1:8" ht="18.75">
      <c r="A36" s="133" t="s">
        <v>50</v>
      </c>
      <c r="B36" s="134"/>
      <c r="C36" s="134"/>
      <c r="D36" s="134"/>
      <c r="E36" s="134"/>
      <c r="F36" s="134"/>
      <c r="G36" s="135"/>
    </row>
    <row r="37" spans="1:8">
      <c r="A37" s="123" t="s">
        <v>20</v>
      </c>
      <c r="B37" s="98"/>
      <c r="C37" s="98"/>
      <c r="D37" s="98"/>
      <c r="E37" s="124">
        <f>+F23</f>
        <v>49664.75</v>
      </c>
      <c r="F37" s="124"/>
      <c r="G37" s="125"/>
    </row>
    <row r="38" spans="1:8">
      <c r="A38" s="123" t="s">
        <v>21</v>
      </c>
      <c r="B38" s="98"/>
      <c r="C38" s="98"/>
      <c r="D38" s="98"/>
      <c r="E38" s="126">
        <f>+E37/4</f>
        <v>12416.1875</v>
      </c>
      <c r="F38" s="126"/>
      <c r="G38" s="127"/>
    </row>
    <row r="39" spans="1:8">
      <c r="A39" s="117"/>
      <c r="B39" s="118"/>
      <c r="C39" s="118"/>
      <c r="D39" s="118"/>
      <c r="E39" s="118"/>
      <c r="F39" s="118"/>
      <c r="G39" s="119"/>
    </row>
    <row r="40" spans="1:8">
      <c r="A40" s="123" t="s">
        <v>51</v>
      </c>
      <c r="B40" s="98"/>
      <c r="C40" s="98"/>
      <c r="D40" s="98"/>
      <c r="E40" s="128">
        <v>0.75</v>
      </c>
      <c r="F40" s="128"/>
      <c r="G40" s="129"/>
    </row>
    <row r="41" spans="1:8">
      <c r="A41" s="117"/>
      <c r="B41" s="118"/>
      <c r="C41" s="118"/>
      <c r="D41" s="118"/>
      <c r="E41" s="118"/>
      <c r="F41" s="118"/>
      <c r="G41" s="119"/>
    </row>
    <row r="42" spans="1:8">
      <c r="A42" s="120" t="s">
        <v>22</v>
      </c>
      <c r="B42" s="121"/>
      <c r="C42" s="121"/>
      <c r="D42" s="121"/>
      <c r="E42" s="121"/>
      <c r="F42" s="121"/>
      <c r="G42" s="122"/>
    </row>
    <row r="43" spans="1:8">
      <c r="A43" s="123" t="s">
        <v>52</v>
      </c>
      <c r="B43" s="98"/>
      <c r="C43" s="98"/>
      <c r="D43" s="98"/>
      <c r="E43" s="124">
        <f>+E37+E$30*E37</f>
        <v>74497.125</v>
      </c>
      <c r="F43" s="124"/>
      <c r="G43" s="125"/>
    </row>
    <row r="44" spans="1:8" ht="15.75" thickBot="1">
      <c r="A44" s="113" t="s">
        <v>53</v>
      </c>
      <c r="B44" s="114"/>
      <c r="C44" s="114"/>
      <c r="D44" s="114"/>
      <c r="E44" s="115">
        <f>+E38+E$30*E38</f>
        <v>18624.28125</v>
      </c>
      <c r="F44" s="115"/>
      <c r="G44" s="116"/>
    </row>
  </sheetData>
  <mergeCells count="45">
    <mergeCell ref="A1:G1"/>
    <mergeCell ref="A26:G26"/>
    <mergeCell ref="E27:G27"/>
    <mergeCell ref="E28:G28"/>
    <mergeCell ref="E33:G33"/>
    <mergeCell ref="E34:G34"/>
    <mergeCell ref="A33:D33"/>
    <mergeCell ref="A34:D34"/>
    <mergeCell ref="E30:G30"/>
    <mergeCell ref="A27:D27"/>
    <mergeCell ref="A28:D28"/>
    <mergeCell ref="A30:D30"/>
    <mergeCell ref="A29:G29"/>
    <mergeCell ref="A38:D38"/>
    <mergeCell ref="E38:G38"/>
    <mergeCell ref="A39:G39"/>
    <mergeCell ref="A40:D40"/>
    <mergeCell ref="E40:G40"/>
    <mergeCell ref="A31:G31"/>
    <mergeCell ref="A32:G32"/>
    <mergeCell ref="A36:G36"/>
    <mergeCell ref="A37:D37"/>
    <mergeCell ref="E37:G37"/>
    <mergeCell ref="A44:D44"/>
    <mergeCell ref="E44:G44"/>
    <mergeCell ref="A41:G41"/>
    <mergeCell ref="A42:G42"/>
    <mergeCell ref="A43:D43"/>
    <mergeCell ref="E43:G43"/>
    <mergeCell ref="I26:P26"/>
    <mergeCell ref="I27:P27"/>
    <mergeCell ref="I20:J20"/>
    <mergeCell ref="I21:J21"/>
    <mergeCell ref="I22:J22"/>
    <mergeCell ref="I23:J23"/>
    <mergeCell ref="I17:P17"/>
    <mergeCell ref="I28:P28"/>
    <mergeCell ref="I29:P29"/>
    <mergeCell ref="I30:P30"/>
    <mergeCell ref="P18:P19"/>
    <mergeCell ref="O18:O19"/>
    <mergeCell ref="K18:M18"/>
    <mergeCell ref="I18:J19"/>
    <mergeCell ref="I24:O24"/>
    <mergeCell ref="I25:O25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sqref="A1:H14"/>
    </sheetView>
  </sheetViews>
  <sheetFormatPr defaultColWidth="11.42578125" defaultRowHeight="15"/>
  <cols>
    <col min="1" max="2" width="17.28515625" bestFit="1" customWidth="1"/>
    <col min="3" max="3" width="13" bestFit="1" customWidth="1"/>
    <col min="4" max="4" width="16.5703125" bestFit="1" customWidth="1"/>
    <col min="5" max="5" width="10.42578125" bestFit="1" customWidth="1"/>
    <col min="6" max="6" width="7.42578125" bestFit="1" customWidth="1"/>
    <col min="7" max="7" width="2.5703125" customWidth="1"/>
    <col min="8" max="8" width="13.28515625" bestFit="1" customWidth="1"/>
  </cols>
  <sheetData>
    <row r="1" spans="1:8">
      <c r="A1" s="87" t="s">
        <v>17</v>
      </c>
      <c r="B1" s="88"/>
      <c r="C1" s="88"/>
      <c r="D1" s="88"/>
      <c r="E1" s="88"/>
      <c r="F1" s="88"/>
      <c r="G1" s="88"/>
      <c r="H1" s="89"/>
    </row>
    <row r="2" spans="1:8">
      <c r="A2" s="99" t="s">
        <v>7</v>
      </c>
      <c r="B2" s="100"/>
      <c r="C2" s="98" t="s">
        <v>19</v>
      </c>
      <c r="D2" s="98"/>
      <c r="E2" s="98"/>
      <c r="F2" s="13" t="s">
        <v>8</v>
      </c>
      <c r="G2" s="97" t="s">
        <v>9</v>
      </c>
      <c r="H2" s="96" t="s">
        <v>10</v>
      </c>
    </row>
    <row r="3" spans="1:8">
      <c r="A3" s="99"/>
      <c r="B3" s="100"/>
      <c r="C3" s="1" t="s">
        <v>13</v>
      </c>
      <c r="D3" s="1" t="s">
        <v>14</v>
      </c>
      <c r="E3" s="1" t="s">
        <v>16</v>
      </c>
      <c r="F3" s="12" t="s">
        <v>15</v>
      </c>
      <c r="G3" s="97"/>
      <c r="H3" s="96"/>
    </row>
    <row r="4" spans="1:8">
      <c r="A4" s="109" t="s">
        <v>0</v>
      </c>
      <c r="B4" s="110"/>
      <c r="C4" s="14">
        <v>35.450000000000003</v>
      </c>
      <c r="D4" s="14">
        <f>+C4*4</f>
        <v>141.80000000000001</v>
      </c>
      <c r="E4" s="14">
        <f>+D4*0.1</f>
        <v>14.180000000000001</v>
      </c>
      <c r="F4" s="15">
        <f>+C4+D4+E4</f>
        <v>191.43</v>
      </c>
      <c r="G4" s="4">
        <v>40</v>
      </c>
      <c r="H4" s="5">
        <f>+F4*G4</f>
        <v>7657.2000000000007</v>
      </c>
    </row>
    <row r="5" spans="1:8">
      <c r="A5" s="109" t="s">
        <v>1</v>
      </c>
      <c r="B5" s="110"/>
      <c r="C5" s="14">
        <v>382.55</v>
      </c>
      <c r="D5" s="14">
        <f>+C5*4</f>
        <v>1530.2</v>
      </c>
      <c r="E5" s="14">
        <f>+D5*0.1</f>
        <v>153.02000000000001</v>
      </c>
      <c r="F5" s="15">
        <f>+C5+D5+E5</f>
        <v>2065.77</v>
      </c>
      <c r="G5" s="4">
        <v>25</v>
      </c>
      <c r="H5" s="5">
        <f>+F5*G5</f>
        <v>51644.25</v>
      </c>
    </row>
    <row r="6" spans="1:8">
      <c r="A6" s="109" t="s">
        <v>2</v>
      </c>
      <c r="B6" s="110"/>
      <c r="C6" s="14">
        <v>50.75</v>
      </c>
      <c r="D6" s="14">
        <f>+C6*4</f>
        <v>203</v>
      </c>
      <c r="E6" s="14">
        <f>+D6*0.1</f>
        <v>20.3</v>
      </c>
      <c r="F6" s="15">
        <f>+C6+D6+E6</f>
        <v>274.05</v>
      </c>
      <c r="G6" s="4">
        <v>25</v>
      </c>
      <c r="H6" s="5">
        <f>+F6*G6</f>
        <v>6851.25</v>
      </c>
    </row>
    <row r="7" spans="1:8" ht="15.75" thickBot="1">
      <c r="A7" s="109" t="s">
        <v>3</v>
      </c>
      <c r="B7" s="110"/>
      <c r="C7" s="14">
        <v>164.25</v>
      </c>
      <c r="D7" s="14">
        <f>+C7*4</f>
        <v>657</v>
      </c>
      <c r="E7" s="14">
        <f>+D7*0.1</f>
        <v>65.7</v>
      </c>
      <c r="F7" s="15">
        <f>+C7+D7+E7</f>
        <v>886.95</v>
      </c>
      <c r="G7" s="4">
        <v>25</v>
      </c>
      <c r="H7" s="5">
        <f>+F7*G7</f>
        <v>22173.75</v>
      </c>
    </row>
    <row r="8" spans="1:8" ht="15.75" thickBot="1">
      <c r="A8" s="101" t="s">
        <v>20</v>
      </c>
      <c r="B8" s="102"/>
      <c r="C8" s="102"/>
      <c r="D8" s="102"/>
      <c r="E8" s="102"/>
      <c r="F8" s="102"/>
      <c r="G8" s="102"/>
      <c r="H8" s="8">
        <f>SUM(H4:H7)</f>
        <v>88326.45</v>
      </c>
    </row>
    <row r="9" spans="1:8" ht="15.75" thickBot="1">
      <c r="A9" s="101" t="s">
        <v>21</v>
      </c>
      <c r="B9" s="102"/>
      <c r="C9" s="102"/>
      <c r="D9" s="102"/>
      <c r="E9" s="102"/>
      <c r="F9" s="102"/>
      <c r="G9" s="102"/>
      <c r="H9" s="11">
        <f ca="1">+H8/Interno!I1</f>
        <v>22081.612499999999</v>
      </c>
    </row>
    <row r="10" spans="1:8" ht="15.75" thickBot="1">
      <c r="A10" s="103" t="s">
        <v>18</v>
      </c>
      <c r="B10" s="104"/>
      <c r="C10" s="104"/>
      <c r="D10" s="104"/>
      <c r="E10" s="104"/>
      <c r="F10" s="104"/>
      <c r="G10" s="104"/>
      <c r="H10" s="105"/>
    </row>
    <row r="11" spans="1:8" ht="15.75" thickBot="1">
      <c r="A11" s="106">
        <v>0.5</v>
      </c>
      <c r="B11" s="107"/>
      <c r="C11" s="107"/>
      <c r="D11" s="107"/>
      <c r="E11" s="107"/>
      <c r="F11" s="107"/>
      <c r="G11" s="107"/>
      <c r="H11" s="108"/>
    </row>
    <row r="12" spans="1:8">
      <c r="A12" s="87" t="s">
        <v>22</v>
      </c>
      <c r="B12" s="88"/>
      <c r="C12" s="88"/>
      <c r="D12" s="88"/>
      <c r="E12" s="88"/>
      <c r="F12" s="88"/>
      <c r="G12" s="88"/>
      <c r="H12" s="89"/>
    </row>
    <row r="13" spans="1:8">
      <c r="A13" s="90">
        <f>+H8+H8*A11</f>
        <v>132489.67499999999</v>
      </c>
      <c r="B13" s="91"/>
      <c r="C13" s="91"/>
      <c r="D13" s="91"/>
      <c r="E13" s="91"/>
      <c r="F13" s="91"/>
      <c r="G13" s="91"/>
      <c r="H13" s="92"/>
    </row>
    <row r="14" spans="1:8" ht="15.75" thickBot="1">
      <c r="A14" s="93">
        <f>+H9*A11+H9</f>
        <v>33122.418749999997</v>
      </c>
      <c r="B14" s="94"/>
      <c r="C14" s="94"/>
      <c r="D14" s="94"/>
      <c r="E14" s="94"/>
      <c r="F14" s="94"/>
      <c r="G14" s="94"/>
      <c r="H14" s="95"/>
    </row>
    <row r="17" spans="1:7" ht="15.75" thickBot="1"/>
    <row r="18" spans="1:7">
      <c r="A18" s="55" t="s">
        <v>48</v>
      </c>
      <c r="B18" s="56" t="s">
        <v>8</v>
      </c>
    </row>
    <row r="19" spans="1:7">
      <c r="A19" s="6" t="s">
        <v>25</v>
      </c>
      <c r="B19" s="44">
        <f>+B21*0.25</f>
        <v>306.25</v>
      </c>
    </row>
    <row r="20" spans="1:7">
      <c r="A20" s="6" t="s">
        <v>24</v>
      </c>
      <c r="B20" s="44">
        <f>+B21*0.15</f>
        <v>183.75</v>
      </c>
    </row>
    <row r="21" spans="1:7">
      <c r="A21" s="6" t="s">
        <v>23</v>
      </c>
      <c r="B21" s="44">
        <v>1225</v>
      </c>
    </row>
    <row r="22" spans="1:7">
      <c r="A22" s="6" t="s">
        <v>26</v>
      </c>
      <c r="B22" s="44">
        <f>+B19</f>
        <v>306.25</v>
      </c>
    </row>
    <row r="23" spans="1:7">
      <c r="A23" s="6" t="s">
        <v>5</v>
      </c>
      <c r="B23" s="44">
        <f>+B21*0.1</f>
        <v>122.5</v>
      </c>
    </row>
    <row r="24" spans="1:7" ht="15.75" thickBot="1">
      <c r="A24" s="9" t="s">
        <v>49</v>
      </c>
      <c r="B24" s="50">
        <f>+SUM(B19:B23)</f>
        <v>2143.75</v>
      </c>
    </row>
    <row r="25" spans="1:7" ht="15.75" thickBot="1"/>
    <row r="26" spans="1:7">
      <c r="A26" s="55" t="s">
        <v>42</v>
      </c>
      <c r="B26" s="57" t="s">
        <v>1</v>
      </c>
      <c r="C26" s="57" t="s">
        <v>3</v>
      </c>
      <c r="D26" s="57" t="s">
        <v>43</v>
      </c>
      <c r="E26" s="57" t="s">
        <v>2</v>
      </c>
      <c r="F26" s="58" t="s">
        <v>4</v>
      </c>
      <c r="G26" s="38"/>
    </row>
    <row r="27" spans="1:7">
      <c r="A27" s="6" t="s">
        <v>25</v>
      </c>
      <c r="B27" s="51">
        <v>0.75</v>
      </c>
      <c r="C27" s="51">
        <v>0</v>
      </c>
      <c r="D27" s="51">
        <v>0.2</v>
      </c>
      <c r="E27" s="51">
        <v>0.05</v>
      </c>
      <c r="F27" s="52">
        <v>0</v>
      </c>
      <c r="G27" s="39">
        <f>+SUM(B27:F27)</f>
        <v>1</v>
      </c>
    </row>
    <row r="28" spans="1:7">
      <c r="A28" s="6" t="s">
        <v>24</v>
      </c>
      <c r="B28" s="51">
        <v>0</v>
      </c>
      <c r="C28" s="51">
        <v>0.15</v>
      </c>
      <c r="D28" s="51">
        <v>0.1</v>
      </c>
      <c r="E28" s="51">
        <v>0.75</v>
      </c>
      <c r="F28" s="52">
        <v>0</v>
      </c>
      <c r="G28" s="39">
        <f>+SUM(B28:F28)</f>
        <v>1</v>
      </c>
    </row>
    <row r="29" spans="1:7">
      <c r="A29" s="6" t="s">
        <v>23</v>
      </c>
      <c r="B29" s="51">
        <v>0.05</v>
      </c>
      <c r="C29" s="51">
        <v>0.85</v>
      </c>
      <c r="D29" s="51">
        <v>0.05</v>
      </c>
      <c r="E29" s="51">
        <v>0.05</v>
      </c>
      <c r="F29" s="52">
        <v>0</v>
      </c>
      <c r="G29" s="39">
        <f>+SUM(B29:F29)</f>
        <v>1</v>
      </c>
    </row>
    <row r="30" spans="1:7">
      <c r="A30" s="6" t="s">
        <v>26</v>
      </c>
      <c r="B30" s="51">
        <v>0</v>
      </c>
      <c r="C30" s="51">
        <v>0.1</v>
      </c>
      <c r="D30" s="51">
        <v>0.1</v>
      </c>
      <c r="E30" s="51">
        <v>0</v>
      </c>
      <c r="F30" s="52">
        <v>0.8</v>
      </c>
      <c r="G30" s="39">
        <f>+SUM(B30:F30)</f>
        <v>1</v>
      </c>
    </row>
    <row r="31" spans="1:7" ht="15.75" thickBot="1">
      <c r="A31" s="9" t="s">
        <v>5</v>
      </c>
      <c r="B31" s="53">
        <v>0</v>
      </c>
      <c r="C31" s="53">
        <v>0.45</v>
      </c>
      <c r="D31" s="53">
        <v>0.05</v>
      </c>
      <c r="E31" s="53">
        <v>0</v>
      </c>
      <c r="F31" s="54">
        <v>0.5</v>
      </c>
      <c r="G31" s="40">
        <f>+SUM(B31:F31)</f>
        <v>1</v>
      </c>
    </row>
    <row r="32" spans="1:7" ht="15.75" thickBot="1"/>
    <row r="33" spans="1:8">
      <c r="A33" s="55" t="s">
        <v>44</v>
      </c>
      <c r="B33" s="57" t="s">
        <v>45</v>
      </c>
      <c r="C33" s="57" t="s">
        <v>46</v>
      </c>
      <c r="D33" s="58" t="s">
        <v>47</v>
      </c>
      <c r="E33" s="16"/>
      <c r="F33" s="16"/>
      <c r="G33" s="16"/>
    </row>
    <row r="34" spans="1:8">
      <c r="A34" s="6" t="str">
        <f>+B26</f>
        <v>Analista Funcional</v>
      </c>
      <c r="B34" s="41">
        <v>25</v>
      </c>
      <c r="C34" s="14">
        <f>+B27*B19+B28*B20+B29*B21+B30*B22+B31*B23</f>
        <v>290.9375</v>
      </c>
      <c r="D34" s="46">
        <f>+B34*C34</f>
        <v>7273.4375</v>
      </c>
    </row>
    <row r="35" spans="1:8">
      <c r="A35" s="6" t="str">
        <f>+C26</f>
        <v>Desarrollador</v>
      </c>
      <c r="B35" s="47">
        <v>25</v>
      </c>
      <c r="C35" s="14">
        <f>+C27*B19+C28*B20+C29*B21+C30*B22+C31*B23</f>
        <v>1154.5625</v>
      </c>
      <c r="D35" s="46">
        <f>+B35*C35</f>
        <v>28864.0625</v>
      </c>
    </row>
    <row r="36" spans="1:8">
      <c r="A36" s="6" t="str">
        <f>+D26</f>
        <v>Lider de Proyecto</v>
      </c>
      <c r="B36" s="47">
        <v>40</v>
      </c>
      <c r="C36" s="14">
        <f>+D27*B19+D28*B20+D29*B21+D30*B22+D31*B23</f>
        <v>177.625</v>
      </c>
      <c r="D36" s="46">
        <f>+B36*C36</f>
        <v>7105</v>
      </c>
    </row>
    <row r="37" spans="1:8">
      <c r="A37" s="6" t="str">
        <f>+E26</f>
        <v>Arquitecto</v>
      </c>
      <c r="B37" s="47">
        <v>30</v>
      </c>
      <c r="C37" s="14">
        <f>+E27*B19+E28*B20+E29*B21+E30*B22+E31*B23</f>
        <v>214.375</v>
      </c>
      <c r="D37" s="46">
        <f>+B37*C37</f>
        <v>6431.25</v>
      </c>
    </row>
    <row r="38" spans="1:8">
      <c r="A38" s="6" t="str">
        <f>+F26</f>
        <v>Tester</v>
      </c>
      <c r="B38" s="47">
        <v>25</v>
      </c>
      <c r="C38" s="14">
        <f>+F27*B19+F28*B20+F29*B21+F30*B22+F31*B23</f>
        <v>306.25</v>
      </c>
      <c r="D38" s="46">
        <f>+B38*C38</f>
        <v>7656.25</v>
      </c>
    </row>
    <row r="39" spans="1:8" ht="15.75" thickBot="1">
      <c r="A39" s="9"/>
      <c r="B39" s="10"/>
      <c r="C39" s="49">
        <f>+SUM(C34:C38)</f>
        <v>2143.75</v>
      </c>
      <c r="D39" s="48">
        <f>+SUM(D34:D38)</f>
        <v>57330</v>
      </c>
    </row>
    <row r="41" spans="1:8" s="61" customFormat="1">
      <c r="A41" s="59" t="s">
        <v>20</v>
      </c>
      <c r="B41" s="59"/>
      <c r="C41" s="59"/>
      <c r="D41" s="59"/>
      <c r="E41" s="59"/>
      <c r="F41" s="59"/>
      <c r="G41" s="59"/>
      <c r="H41" s="60"/>
    </row>
    <row r="42" spans="1:8" s="61" customFormat="1">
      <c r="A42" s="59" t="s">
        <v>21</v>
      </c>
      <c r="B42" s="59"/>
      <c r="C42" s="59"/>
      <c r="D42" s="59"/>
      <c r="E42" s="59"/>
      <c r="F42" s="59"/>
      <c r="G42" s="59"/>
      <c r="H42" s="62"/>
    </row>
    <row r="43" spans="1:8" s="61" customFormat="1"/>
    <row r="44" spans="1:8" s="61" customFormat="1">
      <c r="A44" s="59" t="s">
        <v>18</v>
      </c>
      <c r="B44" s="59"/>
      <c r="C44" s="59"/>
      <c r="D44" s="59"/>
      <c r="E44" s="59"/>
      <c r="F44" s="59"/>
      <c r="G44" s="59"/>
      <c r="H44" s="59"/>
    </row>
    <row r="45" spans="1:8" s="61" customFormat="1">
      <c r="A45" s="63">
        <v>0.5</v>
      </c>
      <c r="B45" s="63"/>
      <c r="C45" s="63"/>
      <c r="D45" s="63"/>
      <c r="E45" s="63"/>
      <c r="F45" s="63"/>
      <c r="G45" s="63"/>
      <c r="H45" s="63"/>
    </row>
    <row r="46" spans="1:8" s="61" customFormat="1">
      <c r="A46" s="64"/>
      <c r="B46" s="64"/>
      <c r="C46" s="64"/>
      <c r="D46" s="64"/>
      <c r="E46" s="64"/>
      <c r="F46" s="64"/>
      <c r="G46" s="64"/>
      <c r="H46" s="64"/>
    </row>
    <row r="47" spans="1:8" s="61" customFormat="1">
      <c r="A47" s="59" t="s">
        <v>22</v>
      </c>
      <c r="B47" s="59"/>
      <c r="C47" s="59"/>
      <c r="D47" s="59"/>
      <c r="E47" s="59"/>
      <c r="F47" s="59"/>
      <c r="G47" s="59"/>
      <c r="H47" s="59"/>
    </row>
    <row r="48" spans="1:8" s="61" customFormat="1">
      <c r="A48" s="65">
        <f>+H41+H41*A45</f>
        <v>0</v>
      </c>
      <c r="B48" s="65"/>
      <c r="C48" s="65"/>
      <c r="D48" s="65"/>
      <c r="E48" s="65"/>
      <c r="F48" s="65"/>
      <c r="G48" s="65"/>
      <c r="H48" s="65"/>
    </row>
    <row r="49" spans="1:8" s="61" customFormat="1">
      <c r="A49" s="66">
        <f>+H42*A45+H42</f>
        <v>0</v>
      </c>
      <c r="B49" s="66"/>
      <c r="C49" s="66"/>
      <c r="D49" s="66"/>
      <c r="E49" s="66"/>
      <c r="F49" s="66"/>
      <c r="G49" s="66"/>
      <c r="H49" s="66"/>
    </row>
    <row r="50" spans="1:8" s="61" customFormat="1"/>
  </sheetData>
  <mergeCells count="16">
    <mergeCell ref="A14:H14"/>
    <mergeCell ref="H2:H3"/>
    <mergeCell ref="A2:B3"/>
    <mergeCell ref="A1:H1"/>
    <mergeCell ref="A4:B4"/>
    <mergeCell ref="A5:B5"/>
    <mergeCell ref="A10:H10"/>
    <mergeCell ref="C2:E2"/>
    <mergeCell ref="A8:G8"/>
    <mergeCell ref="A9:G9"/>
    <mergeCell ref="A12:H12"/>
    <mergeCell ref="A13:H13"/>
    <mergeCell ref="A6:B6"/>
    <mergeCell ref="A7:B7"/>
    <mergeCell ref="G2:G3"/>
    <mergeCell ref="A11:H1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31" workbookViewId="0">
      <selection activeCell="A59" sqref="A59"/>
    </sheetView>
  </sheetViews>
  <sheetFormatPr defaultColWidth="11.42578125" defaultRowHeight="15"/>
  <cols>
    <col min="1" max="2" width="17.28515625" bestFit="1" customWidth="1"/>
    <col min="3" max="3" width="13" bestFit="1" customWidth="1"/>
    <col min="4" max="4" width="16.5703125" bestFit="1" customWidth="1"/>
    <col min="5" max="5" width="12.28515625" bestFit="1" customWidth="1"/>
    <col min="6" max="6" width="6.5703125" bestFit="1" customWidth="1"/>
    <col min="8" max="8" width="10.85546875" bestFit="1" customWidth="1"/>
    <col min="9" max="9" width="2" bestFit="1" customWidth="1"/>
  </cols>
  <sheetData>
    <row r="1" spans="1:9">
      <c r="A1" s="139" t="s">
        <v>6</v>
      </c>
      <c r="B1" s="140"/>
      <c r="C1" s="140"/>
      <c r="D1" s="140"/>
      <c r="E1" s="141"/>
      <c r="H1" t="s">
        <v>11</v>
      </c>
      <c r="I1">
        <v>4</v>
      </c>
    </row>
    <row r="2" spans="1:9" ht="15.75">
      <c r="A2" s="142" t="s">
        <v>7</v>
      </c>
      <c r="B2" s="97"/>
      <c r="C2" s="1" t="s">
        <v>8</v>
      </c>
      <c r="D2" s="1" t="s">
        <v>9</v>
      </c>
      <c r="E2" s="2" t="s">
        <v>10</v>
      </c>
    </row>
    <row r="3" spans="1:9">
      <c r="A3" s="109" t="s">
        <v>0</v>
      </c>
      <c r="B3" s="110"/>
      <c r="C3" s="3">
        <v>35.450000000000003</v>
      </c>
      <c r="D3" s="4">
        <v>40</v>
      </c>
      <c r="E3" s="5">
        <f t="shared" ref="E3:E8" si="0">+C3*D3</f>
        <v>1418</v>
      </c>
    </row>
    <row r="4" spans="1:9">
      <c r="A4" s="109" t="s">
        <v>1</v>
      </c>
      <c r="B4" s="110"/>
      <c r="C4" s="3">
        <v>382.55</v>
      </c>
      <c r="D4" s="4">
        <v>25</v>
      </c>
      <c r="E4" s="5">
        <f t="shared" si="0"/>
        <v>9563.75</v>
      </c>
    </row>
    <row r="5" spans="1:9">
      <c r="A5" s="109" t="s">
        <v>2</v>
      </c>
      <c r="B5" s="110"/>
      <c r="C5" s="3">
        <v>50.75</v>
      </c>
      <c r="D5" s="4">
        <v>25</v>
      </c>
      <c r="E5" s="5">
        <f t="shared" si="0"/>
        <v>1268.75</v>
      </c>
    </row>
    <row r="6" spans="1:9">
      <c r="A6" s="109" t="s">
        <v>3</v>
      </c>
      <c r="B6" s="110"/>
      <c r="C6" s="3">
        <v>164.25</v>
      </c>
      <c r="D6" s="4">
        <v>25</v>
      </c>
      <c r="E6" s="5">
        <f t="shared" si="0"/>
        <v>4106.25</v>
      </c>
    </row>
    <row r="7" spans="1:9">
      <c r="A7" s="109" t="s">
        <v>4</v>
      </c>
      <c r="B7" s="110"/>
      <c r="C7" s="3">
        <v>0</v>
      </c>
      <c r="D7" s="4">
        <v>25</v>
      </c>
      <c r="E7" s="5">
        <f t="shared" si="0"/>
        <v>0</v>
      </c>
    </row>
    <row r="8" spans="1:9">
      <c r="A8" s="109" t="s">
        <v>5</v>
      </c>
      <c r="B8" s="110"/>
      <c r="C8" s="3">
        <v>0</v>
      </c>
      <c r="D8" s="4">
        <v>25</v>
      </c>
      <c r="E8" s="5">
        <f t="shared" si="0"/>
        <v>0</v>
      </c>
    </row>
    <row r="9" spans="1:9">
      <c r="A9" s="6"/>
      <c r="B9" s="3"/>
      <c r="C9" s="3"/>
      <c r="D9" s="3"/>
      <c r="E9" s="7"/>
    </row>
    <row r="10" spans="1:9">
      <c r="A10" s="6"/>
      <c r="B10" s="3"/>
      <c r="C10" s="3"/>
      <c r="D10" s="3"/>
      <c r="E10" s="8">
        <f>SUM(E3:E8)</f>
        <v>16356.75</v>
      </c>
    </row>
    <row r="11" spans="1:9" ht="15.75" thickBot="1">
      <c r="A11" s="9"/>
      <c r="B11" s="10"/>
      <c r="C11" s="10"/>
      <c r="D11" s="10"/>
      <c r="E11" s="11">
        <f>+E10/I1</f>
        <v>4089.1875</v>
      </c>
    </row>
    <row r="12" spans="1:9">
      <c r="A12" s="139" t="s">
        <v>12</v>
      </c>
      <c r="B12" s="140"/>
      <c r="C12" s="140"/>
      <c r="D12" s="140"/>
      <c r="E12" s="141"/>
    </row>
    <row r="13" spans="1:9" ht="15.75" thickBot="1"/>
    <row r="14" spans="1:9">
      <c r="A14" s="31" t="s">
        <v>48</v>
      </c>
      <c r="B14" s="43" t="s">
        <v>8</v>
      </c>
    </row>
    <row r="15" spans="1:9">
      <c r="A15" s="6" t="s">
        <v>25</v>
      </c>
      <c r="B15" s="44">
        <f>+B17*0.25</f>
        <v>306.25</v>
      </c>
    </row>
    <row r="16" spans="1:9">
      <c r="A16" s="6" t="s">
        <v>24</v>
      </c>
      <c r="B16" s="44">
        <f>+B17*0.15</f>
        <v>183.75</v>
      </c>
    </row>
    <row r="17" spans="1:7">
      <c r="A17" s="6" t="s">
        <v>23</v>
      </c>
      <c r="B17" s="44">
        <v>1225</v>
      </c>
    </row>
    <row r="18" spans="1:7">
      <c r="A18" s="6" t="s">
        <v>26</v>
      </c>
      <c r="B18" s="44">
        <f>+B15</f>
        <v>306.25</v>
      </c>
    </row>
    <row r="19" spans="1:7">
      <c r="A19" s="6" t="s">
        <v>5</v>
      </c>
      <c r="B19" s="44">
        <f>+B17*0.1</f>
        <v>122.5</v>
      </c>
    </row>
    <row r="20" spans="1:7" ht="15.75" thickBot="1">
      <c r="A20" s="9" t="s">
        <v>49</v>
      </c>
      <c r="B20" s="50">
        <f>+SUM(B15:B19)</f>
        <v>2143.75</v>
      </c>
    </row>
    <row r="21" spans="1:7" ht="15.75" thickBot="1"/>
    <row r="22" spans="1:7">
      <c r="A22" s="31" t="s">
        <v>42</v>
      </c>
      <c r="B22" s="32" t="s">
        <v>1</v>
      </c>
      <c r="C22" s="32" t="s">
        <v>3</v>
      </c>
      <c r="D22" s="32" t="s">
        <v>43</v>
      </c>
      <c r="E22" s="32" t="s">
        <v>2</v>
      </c>
      <c r="F22" s="29" t="s">
        <v>4</v>
      </c>
      <c r="G22" s="38"/>
    </row>
    <row r="23" spans="1:7">
      <c r="A23" s="6" t="s">
        <v>25</v>
      </c>
      <c r="B23" s="34">
        <v>0.75</v>
      </c>
      <c r="C23" s="34">
        <v>0</v>
      </c>
      <c r="D23" s="34">
        <v>0.2</v>
      </c>
      <c r="E23" s="34">
        <v>0.05</v>
      </c>
      <c r="F23" s="35">
        <v>0</v>
      </c>
      <c r="G23" s="39">
        <f>+SUM(B23:F23)</f>
        <v>1</v>
      </c>
    </row>
    <row r="24" spans="1:7">
      <c r="A24" s="6" t="s">
        <v>24</v>
      </c>
      <c r="B24" s="34">
        <v>0</v>
      </c>
      <c r="C24" s="34">
        <v>0.15</v>
      </c>
      <c r="D24" s="34">
        <v>0.1</v>
      </c>
      <c r="E24" s="34">
        <v>0.75</v>
      </c>
      <c r="F24" s="35">
        <v>0</v>
      </c>
      <c r="G24" s="39">
        <f>+SUM(B24:F24)</f>
        <v>1</v>
      </c>
    </row>
    <row r="25" spans="1:7">
      <c r="A25" s="6" t="s">
        <v>23</v>
      </c>
      <c r="B25" s="34">
        <v>0.05</v>
      </c>
      <c r="C25" s="34">
        <v>0.85</v>
      </c>
      <c r="D25" s="34">
        <v>0.05</v>
      </c>
      <c r="E25" s="34">
        <v>0.05</v>
      </c>
      <c r="F25" s="35">
        <v>0</v>
      </c>
      <c r="G25" s="39">
        <f>+SUM(B25:F25)</f>
        <v>1</v>
      </c>
    </row>
    <row r="26" spans="1:7">
      <c r="A26" s="6" t="s">
        <v>26</v>
      </c>
      <c r="B26" s="34">
        <v>0</v>
      </c>
      <c r="C26" s="34">
        <v>0.1</v>
      </c>
      <c r="D26" s="34">
        <v>0.1</v>
      </c>
      <c r="E26" s="34">
        <v>0</v>
      </c>
      <c r="F26" s="35">
        <v>0.8</v>
      </c>
      <c r="G26" s="39">
        <f>+SUM(B26:F26)</f>
        <v>1</v>
      </c>
    </row>
    <row r="27" spans="1:7" ht="15.75" thickBot="1">
      <c r="A27" s="9" t="s">
        <v>5</v>
      </c>
      <c r="B27" s="36">
        <v>0</v>
      </c>
      <c r="C27" s="36">
        <v>0.45</v>
      </c>
      <c r="D27" s="36">
        <v>0.05</v>
      </c>
      <c r="E27" s="36">
        <v>0</v>
      </c>
      <c r="F27" s="37">
        <v>0.5</v>
      </c>
      <c r="G27" s="40">
        <f>+SUM(B27:F27)</f>
        <v>1</v>
      </c>
    </row>
    <row r="28" spans="1:7" ht="15.75" thickBot="1"/>
    <row r="29" spans="1:7" s="16" customFormat="1">
      <c r="A29" s="31" t="s">
        <v>44</v>
      </c>
      <c r="B29" s="45" t="s">
        <v>45</v>
      </c>
      <c r="C29" s="45" t="s">
        <v>46</v>
      </c>
      <c r="D29" s="42" t="s">
        <v>47</v>
      </c>
    </row>
    <row r="30" spans="1:7">
      <c r="A30" s="6" t="str">
        <f>+B22</f>
        <v>Analista Funcional</v>
      </c>
      <c r="B30" s="41">
        <v>25</v>
      </c>
      <c r="C30" s="14">
        <f>+B23*B15+B24*B16+B25*B17+B26*B18+B27*B19</f>
        <v>290.9375</v>
      </c>
      <c r="D30" s="46">
        <f>+B30*C30</f>
        <v>7273.4375</v>
      </c>
    </row>
    <row r="31" spans="1:7">
      <c r="A31" s="6" t="str">
        <f>+C22</f>
        <v>Desarrollador</v>
      </c>
      <c r="B31" s="47">
        <v>25</v>
      </c>
      <c r="C31" s="14">
        <f>+C23*B15+C24*B16+C25*B17+C26*B18+C27*B19</f>
        <v>1154.5625</v>
      </c>
      <c r="D31" s="46">
        <f>+B31*C31</f>
        <v>28864.0625</v>
      </c>
    </row>
    <row r="32" spans="1:7">
      <c r="A32" s="6" t="str">
        <f>+D22</f>
        <v>Lider de Proyecto</v>
      </c>
      <c r="B32" s="47">
        <v>40</v>
      </c>
      <c r="C32" s="14">
        <f>+D23*B15+D24*B16+D25*B17+D26*B18+D27*B19</f>
        <v>177.625</v>
      </c>
      <c r="D32" s="46">
        <f>+B32*C32</f>
        <v>7105</v>
      </c>
    </row>
    <row r="33" spans="1:4">
      <c r="A33" s="6" t="str">
        <f>+E22</f>
        <v>Arquitecto</v>
      </c>
      <c r="B33" s="47">
        <v>30</v>
      </c>
      <c r="C33" s="14">
        <f>+E23*B15+E24*B16+E25*B17+E26*B18+E27*B19</f>
        <v>214.375</v>
      </c>
      <c r="D33" s="46">
        <f>+B33*C33</f>
        <v>6431.25</v>
      </c>
    </row>
    <row r="34" spans="1:4">
      <c r="A34" s="6" t="str">
        <f>+F22</f>
        <v>Tester</v>
      </c>
      <c r="B34" s="47">
        <v>25</v>
      </c>
      <c r="C34" s="14">
        <f>+F23*B15+F24*B16+F25*B17+F26*B18+F27*B19</f>
        <v>306.25</v>
      </c>
      <c r="D34" s="46">
        <f>+B34*C34</f>
        <v>7656.25</v>
      </c>
    </row>
    <row r="35" spans="1:4" ht="15.75" thickBot="1">
      <c r="A35" s="9"/>
      <c r="B35" s="10"/>
      <c r="C35" s="49">
        <f>+SUM(C30:C34)</f>
        <v>2143.75</v>
      </c>
      <c r="D35" s="48">
        <f>+SUM(D30:D34)</f>
        <v>57330</v>
      </c>
    </row>
    <row r="36" spans="1:4" ht="15.75" thickBot="1"/>
    <row r="37" spans="1:4">
      <c r="A37" s="18" t="s">
        <v>27</v>
      </c>
      <c r="B37" s="19" t="s">
        <v>28</v>
      </c>
      <c r="C37" s="19" t="s">
        <v>29</v>
      </c>
      <c r="D37" s="20" t="s">
        <v>30</v>
      </c>
    </row>
    <row r="38" spans="1:4">
      <c r="A38" s="21" t="s">
        <v>23</v>
      </c>
      <c r="B38" s="17">
        <v>1225</v>
      </c>
      <c r="C38" s="17" t="s">
        <v>31</v>
      </c>
      <c r="D38" s="22">
        <v>100</v>
      </c>
    </row>
    <row r="39" spans="1:4">
      <c r="A39" s="21" t="s">
        <v>25</v>
      </c>
      <c r="B39" s="17">
        <f>+B38*0.25</f>
        <v>306.25</v>
      </c>
      <c r="C39" s="17" t="s">
        <v>32</v>
      </c>
      <c r="D39" s="26" t="s">
        <v>36</v>
      </c>
    </row>
    <row r="40" spans="1:4">
      <c r="A40" s="21" t="s">
        <v>24</v>
      </c>
      <c r="B40" s="17">
        <f>+B38*0.15</f>
        <v>183.75</v>
      </c>
      <c r="C40" s="17" t="s">
        <v>33</v>
      </c>
      <c r="D40" s="26" t="s">
        <v>36</v>
      </c>
    </row>
    <row r="41" spans="1:4">
      <c r="A41" s="21" t="s">
        <v>26</v>
      </c>
      <c r="B41" s="17">
        <f>+B39</f>
        <v>306.25</v>
      </c>
      <c r="C41" s="17" t="s">
        <v>34</v>
      </c>
      <c r="D41" s="26">
        <v>100</v>
      </c>
    </row>
    <row r="42" spans="1:4">
      <c r="A42" s="21" t="s">
        <v>5</v>
      </c>
      <c r="B42" s="17">
        <f>+B38*0.1</f>
        <v>122.5</v>
      </c>
      <c r="C42" s="17" t="s">
        <v>35</v>
      </c>
      <c r="D42" s="26" t="s">
        <v>36</v>
      </c>
    </row>
    <row r="43" spans="1:4" ht="15.75" thickBot="1">
      <c r="A43" s="23"/>
      <c r="B43" s="27">
        <f>+SUM(B38:B42)</f>
        <v>2143.75</v>
      </c>
      <c r="C43" s="24"/>
      <c r="D43" s="25"/>
    </row>
    <row r="44" spans="1:4" ht="15.75" thickBot="1"/>
    <row r="45" spans="1:4">
      <c r="A45" s="28" t="s">
        <v>37</v>
      </c>
      <c r="B45" s="29">
        <f>+B39*0.8</f>
        <v>245</v>
      </c>
    </row>
    <row r="46" spans="1:4">
      <c r="A46" s="6" t="s">
        <v>38</v>
      </c>
      <c r="B46" s="7">
        <f>+B38+B40*0.2+B42*0.8</f>
        <v>1359.75</v>
      </c>
    </row>
    <row r="47" spans="1:4">
      <c r="A47" s="6" t="s">
        <v>39</v>
      </c>
      <c r="B47" s="7">
        <f>+B39*0.2</f>
        <v>61.25</v>
      </c>
    </row>
    <row r="48" spans="1:4">
      <c r="A48" s="6" t="s">
        <v>40</v>
      </c>
      <c r="B48" s="7">
        <f>+B40*0.8</f>
        <v>147</v>
      </c>
    </row>
    <row r="49" spans="1:2">
      <c r="A49" s="6" t="s">
        <v>41</v>
      </c>
      <c r="B49" s="7">
        <f>+B41+B42*0.2</f>
        <v>330.75</v>
      </c>
    </row>
    <row r="50" spans="1:2" ht="15.75" thickBot="1">
      <c r="A50" s="9"/>
      <c r="B50" s="30">
        <f>+SUM(B45:B49)</f>
        <v>2143.75</v>
      </c>
    </row>
  </sheetData>
  <mergeCells count="9">
    <mergeCell ref="A7:B7"/>
    <mergeCell ref="A8:B8"/>
    <mergeCell ref="A12:E12"/>
    <mergeCell ref="A1:E1"/>
    <mergeCell ref="A2:B2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Nuevo, espectacular</vt:lpstr>
      <vt:lpstr>28-4</vt:lpstr>
      <vt:lpstr>Interno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2010-05-31T22:02:14Z</dcterms:modified>
</cp:coreProperties>
</file>