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Nuevo, espectacular" sheetId="4" r:id="rId1"/>
    <sheet name="28-4" sheetId="2" r:id="rId2"/>
    <sheet name="Interno" sheetId="1" r:id="rId3"/>
  </sheets>
  <calcPr calcId="125725"/>
</workbook>
</file>

<file path=xl/calcChain.xml><?xml version="1.0" encoding="utf-8"?>
<calcChain xmlns="http://schemas.openxmlformats.org/spreadsheetml/2006/main">
  <c r="A22" i="4"/>
  <c r="A21"/>
  <c r="A20"/>
  <c r="A19"/>
  <c r="A18"/>
  <c r="G15"/>
  <c r="G14"/>
  <c r="G13"/>
  <c r="G12"/>
  <c r="G11"/>
  <c r="B7"/>
  <c r="B4"/>
  <c r="B3"/>
  <c r="A48" i="2"/>
  <c r="A38"/>
  <c r="A37"/>
  <c r="A36"/>
  <c r="A35"/>
  <c r="A34"/>
  <c r="G31"/>
  <c r="G30"/>
  <c r="G29"/>
  <c r="G28"/>
  <c r="G27"/>
  <c r="B23"/>
  <c r="B20"/>
  <c r="B19"/>
  <c r="G25" i="1"/>
  <c r="B19"/>
  <c r="B16"/>
  <c r="B15"/>
  <c r="B20" s="1"/>
  <c r="B18"/>
  <c r="A34"/>
  <c r="A33"/>
  <c r="A32"/>
  <c r="A31"/>
  <c r="A30"/>
  <c r="G23"/>
  <c r="G24"/>
  <c r="G26"/>
  <c r="G27"/>
  <c r="B42"/>
  <c r="B40"/>
  <c r="B46"/>
  <c r="B39"/>
  <c r="B47"/>
  <c r="D4" i="2"/>
  <c r="E4"/>
  <c r="F4"/>
  <c r="H4"/>
  <c r="D5"/>
  <c r="E5"/>
  <c r="F5"/>
  <c r="H5"/>
  <c r="D6"/>
  <c r="E6"/>
  <c r="F6"/>
  <c r="H6"/>
  <c r="D7"/>
  <c r="E7"/>
  <c r="F7"/>
  <c r="H7"/>
  <c r="E4" i="1"/>
  <c r="E5"/>
  <c r="E6"/>
  <c r="E7"/>
  <c r="E8"/>
  <c r="E3"/>
  <c r="E10"/>
  <c r="E11"/>
  <c r="B6" i="4"/>
  <c r="C22"/>
  <c r="D22"/>
  <c r="B8"/>
  <c r="C18"/>
  <c r="C19"/>
  <c r="D19"/>
  <c r="C20"/>
  <c r="D20"/>
  <c r="C21"/>
  <c r="D21"/>
  <c r="A49" i="2"/>
  <c r="B22"/>
  <c r="C38"/>
  <c r="D38"/>
  <c r="B24"/>
  <c r="C34"/>
  <c r="C35"/>
  <c r="D35"/>
  <c r="C36"/>
  <c r="D36"/>
  <c r="C37"/>
  <c r="D37"/>
  <c r="B41" i="1"/>
  <c r="B45"/>
  <c r="B48"/>
  <c r="H8" i="2"/>
  <c r="C23" i="4"/>
  <c r="D18"/>
  <c r="D23"/>
  <c r="E27"/>
  <c r="C39" i="2"/>
  <c r="D34"/>
  <c r="D39"/>
  <c r="B49" i="1"/>
  <c r="B43"/>
  <c r="B50"/>
  <c r="H9" i="2"/>
  <c r="A14"/>
  <c r="A13"/>
  <c r="E33" i="4"/>
  <c r="E28"/>
  <c r="E34"/>
  <c r="C30" i="1" l="1"/>
  <c r="C31"/>
  <c r="D31" s="1"/>
  <c r="C32"/>
  <c r="D32" s="1"/>
  <c r="C33"/>
  <c r="D33" s="1"/>
  <c r="C34"/>
  <c r="D34" s="1"/>
  <c r="C35" l="1"/>
  <c r="D30"/>
  <c r="D35" s="1"/>
</calcChain>
</file>

<file path=xl/sharedStrings.xml><?xml version="1.0" encoding="utf-8"?>
<sst xmlns="http://schemas.openxmlformats.org/spreadsheetml/2006/main" count="143" uniqueCount="55">
  <si>
    <t>Líder de Proyecto</t>
  </si>
  <si>
    <t>Analista Funcional</t>
  </si>
  <si>
    <t>Arquitecto</t>
  </si>
  <si>
    <t>Desarrollador</t>
  </si>
  <si>
    <t>Tester</t>
  </si>
  <si>
    <t>Soporte</t>
  </si>
  <si>
    <t>COSTOS DEL PROYCTO - Elaboración</t>
  </si>
  <si>
    <t>ROL</t>
  </si>
  <si>
    <t>Horas</t>
  </si>
  <si>
    <t>CostoXHora</t>
  </si>
  <si>
    <t>COSTO</t>
  </si>
  <si>
    <t>Valor Dólar</t>
  </si>
  <si>
    <t>VALOR DEL PROYECTO- Elaboración</t>
  </si>
  <si>
    <t>Elaboración</t>
  </si>
  <si>
    <t>Construcción</t>
  </si>
  <si>
    <t>Totales</t>
  </si>
  <si>
    <t>Transición</t>
  </si>
  <si>
    <t>COSTOS DEL PROYCTO</t>
  </si>
  <si>
    <t>UTILIDAD DEL PROYECTO</t>
  </si>
  <si>
    <t>Horas / Fases</t>
  </si>
  <si>
    <t>Costo total del Proyecto, expresado en pesos</t>
  </si>
  <si>
    <t>Costo total del Proyecto, expresado en dólares (U$S 1= $4)</t>
  </si>
  <si>
    <t>VALOR DEL PRODUCTO</t>
  </si>
  <si>
    <t>Desarrollo</t>
  </si>
  <si>
    <t>Diseño</t>
  </si>
  <si>
    <t>Análisis</t>
  </si>
  <si>
    <t>Testing</t>
  </si>
  <si>
    <t>Etapa</t>
  </si>
  <si>
    <t>Horas Proye.</t>
  </si>
  <si>
    <t>Roles</t>
  </si>
  <si>
    <t>Porcentajes</t>
  </si>
  <si>
    <t>Desa</t>
  </si>
  <si>
    <t>AF - LP</t>
  </si>
  <si>
    <t>ARQ - Desa</t>
  </si>
  <si>
    <t>Test</t>
  </si>
  <si>
    <t>Desa - Test</t>
  </si>
  <si>
    <t>80 -20</t>
  </si>
  <si>
    <t>AF</t>
  </si>
  <si>
    <t>DESA</t>
  </si>
  <si>
    <t>LP</t>
  </si>
  <si>
    <t>ARQ</t>
  </si>
  <si>
    <t>TEST</t>
  </si>
  <si>
    <t>Etapa / Rol</t>
  </si>
  <si>
    <t>Lider de Proyecto</t>
  </si>
  <si>
    <t>Rol / Costo</t>
  </si>
  <si>
    <t>Costo Hora</t>
  </si>
  <si>
    <t>Trabajo</t>
  </si>
  <si>
    <t>Costo Total</t>
  </si>
  <si>
    <t>Etapa / Horas</t>
  </si>
  <si>
    <t>TOTAL</t>
  </si>
  <si>
    <t>CONCLUSIONES</t>
  </si>
  <si>
    <t>Utilidad del Proyecto</t>
  </si>
  <si>
    <t>Valor del Producto, expresado en pesos</t>
  </si>
  <si>
    <t>Valor del Producto, expresado en dólares (U$S 1= $4)</t>
  </si>
  <si>
    <t>ANÁLISIS</t>
  </si>
</sst>
</file>

<file path=xl/styles.xml><?xml version="1.0" encoding="utf-8"?>
<styleSheet xmlns="http://schemas.openxmlformats.org/spreadsheetml/2006/main">
  <numFmts count="6">
    <numFmt numFmtId="164" formatCode="_-* #,##0.00\ &quot;€&quot;_-;\-* #,##0.00\ &quot;€&quot;_-;_-* &quot;-&quot;??\ &quot;€&quot;_-;_-@_-"/>
    <numFmt numFmtId="165" formatCode="&quot;$&quot;\ #,##0.00"/>
    <numFmt numFmtId="166" formatCode="[$USD]\ #,##0.00"/>
    <numFmt numFmtId="167" formatCode="&quot;$&quot;\ #,##0"/>
    <numFmt numFmtId="168" formatCode="[$USD]\ #,##0"/>
    <numFmt numFmtId="169" formatCode="_ [$$-2C0A]\ * #,##0.00_ ;_ [$$-2C0A]\ * \-#,##0.00_ ;_ [$$-2C0A]\ * &quot;-&quot;??_ ;_ @_ "/>
  </numFmts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u/>
      <sz val="14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 applyBorder="1"/>
    <xf numFmtId="0" fontId="2" fillId="0" borderId="1" xfId="0" applyFont="1" applyBorder="1" applyAlignment="1">
      <alignment horizontal="right"/>
    </xf>
    <xf numFmtId="0" fontId="0" fillId="0" borderId="0" xfId="0" applyBorder="1"/>
    <xf numFmtId="165" fontId="0" fillId="0" borderId="0" xfId="0" applyNumberFormat="1" applyBorder="1"/>
    <xf numFmtId="165" fontId="0" fillId="0" borderId="1" xfId="0" applyNumberFormat="1" applyBorder="1"/>
    <xf numFmtId="0" fontId="0" fillId="0" borderId="2" xfId="0" applyBorder="1"/>
    <xf numFmtId="0" fontId="0" fillId="0" borderId="1" xfId="0" applyBorder="1"/>
    <xf numFmtId="165" fontId="1" fillId="0" borderId="1" xfId="0" applyNumberFormat="1" applyFont="1" applyBorder="1"/>
    <xf numFmtId="0" fontId="0" fillId="0" borderId="3" xfId="0" applyBorder="1"/>
    <xf numFmtId="0" fontId="0" fillId="0" borderId="4" xfId="0" applyBorder="1"/>
    <xf numFmtId="166" fontId="1" fillId="0" borderId="5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Border="1"/>
    <xf numFmtId="1" fontId="3" fillId="0" borderId="0" xfId="0" applyNumberFormat="1" applyFont="1" applyBorder="1"/>
    <xf numFmtId="0" fontId="5" fillId="0" borderId="0" xfId="0" applyFont="1"/>
    <xf numFmtId="0" fontId="0" fillId="0" borderId="6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right"/>
    </xf>
    <xf numFmtId="0" fontId="5" fillId="2" borderId="13" xfId="0" applyFont="1" applyFill="1" applyBorder="1"/>
    <xf numFmtId="0" fontId="0" fillId="0" borderId="15" xfId="0" applyBorder="1"/>
    <xf numFmtId="0" fontId="0" fillId="0" borderId="16" xfId="0" applyBorder="1"/>
    <xf numFmtId="0" fontId="5" fillId="2" borderId="5" xfId="0" applyFont="1" applyFill="1" applyBorder="1"/>
    <xf numFmtId="0" fontId="5" fillId="0" borderId="0" xfId="0" applyFont="1" applyBorder="1"/>
    <xf numFmtId="0" fontId="5" fillId="0" borderId="15" xfId="0" applyFont="1" applyBorder="1"/>
    <xf numFmtId="0" fontId="0" fillId="0" borderId="17" xfId="0" applyBorder="1"/>
    <xf numFmtId="0" fontId="0" fillId="0" borderId="5" xfId="0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0" xfId="0" applyNumberFormat="1" applyFill="1" applyBorder="1"/>
    <xf numFmtId="0" fontId="5" fillId="0" borderId="16" xfId="0" applyFont="1" applyBorder="1"/>
    <xf numFmtId="0" fontId="5" fillId="0" borderId="16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0" borderId="17" xfId="0" applyFont="1" applyBorder="1"/>
    <xf numFmtId="167" fontId="0" fillId="0" borderId="1" xfId="0" applyNumberFormat="1" applyBorder="1"/>
    <xf numFmtId="167" fontId="0" fillId="0" borderId="0" xfId="0" applyNumberFormat="1" applyBorder="1"/>
    <xf numFmtId="167" fontId="5" fillId="0" borderId="5" xfId="0" applyNumberFormat="1" applyFont="1" applyBorder="1"/>
    <xf numFmtId="1" fontId="5" fillId="0" borderId="4" xfId="0" applyNumberFormat="1" applyFont="1" applyBorder="1"/>
    <xf numFmtId="1" fontId="5" fillId="0" borderId="5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5" fillId="3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/>
    <xf numFmtId="0" fontId="5" fillId="3" borderId="16" xfId="0" applyFont="1" applyFill="1" applyBorder="1"/>
    <xf numFmtId="0" fontId="1" fillId="0" borderId="0" xfId="0" applyFont="1" applyFill="1" applyBorder="1" applyAlignment="1"/>
    <xf numFmtId="165" fontId="1" fillId="0" borderId="0" xfId="0" applyNumberFormat="1" applyFont="1" applyFill="1" applyBorder="1"/>
    <xf numFmtId="0" fontId="0" fillId="0" borderId="0" xfId="0" applyFill="1"/>
    <xf numFmtId="166" fontId="1" fillId="0" borderId="0" xfId="0" applyNumberFormat="1" applyFont="1" applyFill="1" applyBorder="1"/>
    <xf numFmtId="10" fontId="5" fillId="0" borderId="0" xfId="0" applyNumberFormat="1" applyFont="1" applyFill="1" applyBorder="1" applyAlignment="1"/>
    <xf numFmtId="10" fontId="5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0" fontId="6" fillId="0" borderId="3" xfId="0" applyFont="1" applyBorder="1"/>
    <xf numFmtId="1" fontId="6" fillId="0" borderId="5" xfId="0" applyNumberFormat="1" applyFont="1" applyBorder="1" applyAlignment="1">
      <alignment horizontal="center"/>
    </xf>
    <xf numFmtId="1" fontId="6" fillId="0" borderId="4" xfId="0" applyNumberFormat="1" applyFont="1" applyBorder="1"/>
    <xf numFmtId="167" fontId="6" fillId="0" borderId="5" xfId="0" applyNumberFormat="1" applyFont="1" applyBorder="1"/>
    <xf numFmtId="0" fontId="5" fillId="0" borderId="1" xfId="0" applyFont="1" applyBorder="1"/>
    <xf numFmtId="1" fontId="6" fillId="0" borderId="0" xfId="0" applyNumberFormat="1" applyFont="1" applyBorder="1"/>
    <xf numFmtId="167" fontId="6" fillId="0" borderId="0" xfId="0" applyNumberFormat="1" applyFont="1" applyBorder="1"/>
    <xf numFmtId="169" fontId="0" fillId="0" borderId="0" xfId="1" applyNumberFormat="1" applyFont="1"/>
    <xf numFmtId="10" fontId="5" fillId="0" borderId="0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168" fontId="1" fillId="0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8" fontId="1" fillId="0" borderId="4" xfId="0" applyNumberFormat="1" applyFont="1" applyFill="1" applyBorder="1" applyAlignment="1">
      <alignment horizontal="center"/>
    </xf>
    <xf numFmtId="168" fontId="1" fillId="0" borderId="5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7</xdr:col>
      <xdr:colOff>361950</xdr:colOff>
      <xdr:row>46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257925"/>
          <a:ext cx="5867400" cy="2276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workbookViewId="0">
      <selection activeCell="B22" sqref="B18:B22"/>
    </sheetView>
  </sheetViews>
  <sheetFormatPr baseColWidth="10" defaultColWidth="11.42578125" defaultRowHeight="15"/>
  <cols>
    <col min="1" max="2" width="17" customWidth="1"/>
    <col min="3" max="3" width="13" bestFit="1" customWidth="1"/>
    <col min="4" max="4" width="16.5703125" bestFit="1" customWidth="1"/>
    <col min="5" max="5" width="10.42578125" bestFit="1" customWidth="1"/>
    <col min="6" max="6" width="6.5703125" bestFit="1" customWidth="1"/>
    <col min="7" max="7" width="2" bestFit="1" customWidth="1"/>
  </cols>
  <sheetData>
    <row r="1" spans="1:7" ht="19.5" thickBot="1">
      <c r="A1" s="83" t="s">
        <v>54</v>
      </c>
      <c r="B1" s="84"/>
      <c r="C1" s="84"/>
      <c r="D1" s="84"/>
      <c r="E1" s="84"/>
      <c r="F1" s="84"/>
      <c r="G1" s="85"/>
    </row>
    <row r="2" spans="1:7">
      <c r="A2" s="56" t="s">
        <v>48</v>
      </c>
      <c r="B2" s="57" t="s">
        <v>8</v>
      </c>
      <c r="C2" s="3"/>
      <c r="D2" s="3"/>
      <c r="E2" s="3"/>
      <c r="F2" s="3"/>
      <c r="G2" s="7"/>
    </row>
    <row r="3" spans="1:7">
      <c r="A3" s="6" t="s">
        <v>25</v>
      </c>
      <c r="B3" s="45">
        <f>+B5*0.25</f>
        <v>306.25</v>
      </c>
      <c r="C3" s="3"/>
      <c r="D3" s="3"/>
      <c r="E3" s="3"/>
      <c r="F3" s="3"/>
      <c r="G3" s="7"/>
    </row>
    <row r="4" spans="1:7">
      <c r="A4" s="6" t="s">
        <v>24</v>
      </c>
      <c r="B4" s="45">
        <f>+B5*0.15</f>
        <v>183.75</v>
      </c>
      <c r="C4" s="3"/>
      <c r="D4" s="3"/>
      <c r="E4" s="3"/>
      <c r="F4" s="3"/>
      <c r="G4" s="7"/>
    </row>
    <row r="5" spans="1:7">
      <c r="A5" s="6" t="s">
        <v>23</v>
      </c>
      <c r="B5" s="45">
        <v>1225</v>
      </c>
      <c r="C5" s="3"/>
      <c r="D5" s="3"/>
      <c r="E5" s="3"/>
      <c r="F5" s="3"/>
      <c r="G5" s="7"/>
    </row>
    <row r="6" spans="1:7">
      <c r="A6" s="6" t="s">
        <v>26</v>
      </c>
      <c r="B6" s="45">
        <f>+B3</f>
        <v>306.25</v>
      </c>
      <c r="C6" s="3"/>
      <c r="D6" s="3"/>
      <c r="E6" s="3"/>
      <c r="F6" s="3"/>
      <c r="G6" s="7"/>
    </row>
    <row r="7" spans="1:7">
      <c r="A7" s="6" t="s">
        <v>5</v>
      </c>
      <c r="B7" s="45">
        <f>+B5*0.1</f>
        <v>122.5</v>
      </c>
      <c r="C7" s="3"/>
      <c r="D7" s="3"/>
      <c r="E7" s="3"/>
      <c r="F7" s="3"/>
      <c r="G7" s="7"/>
    </row>
    <row r="8" spans="1:7" ht="16.5" thickBot="1">
      <c r="A8" s="68" t="s">
        <v>49</v>
      </c>
      <c r="B8" s="69">
        <f>+SUM(B3:B7)</f>
        <v>2143.75</v>
      </c>
      <c r="C8" s="3"/>
      <c r="D8" s="3"/>
      <c r="E8" s="3"/>
      <c r="F8" s="3"/>
      <c r="G8" s="7"/>
    </row>
    <row r="9" spans="1:7" ht="7.5" customHeight="1" thickBot="1">
      <c r="A9" s="6"/>
      <c r="B9" s="3"/>
      <c r="C9" s="3"/>
      <c r="D9" s="3"/>
      <c r="E9" s="3"/>
      <c r="F9" s="3"/>
      <c r="G9" s="7"/>
    </row>
    <row r="10" spans="1:7">
      <c r="A10" s="56" t="s">
        <v>42</v>
      </c>
      <c r="B10" s="58" t="s">
        <v>1</v>
      </c>
      <c r="C10" s="58" t="s">
        <v>3</v>
      </c>
      <c r="D10" s="58" t="s">
        <v>43</v>
      </c>
      <c r="E10" s="58" t="s">
        <v>2</v>
      </c>
      <c r="F10" s="59" t="s">
        <v>4</v>
      </c>
      <c r="G10" s="39"/>
    </row>
    <row r="11" spans="1:7">
      <c r="A11" s="6" t="s">
        <v>25</v>
      </c>
      <c r="B11" s="52">
        <v>0.75</v>
      </c>
      <c r="C11" s="52">
        <v>0</v>
      </c>
      <c r="D11" s="52">
        <v>0.2</v>
      </c>
      <c r="E11" s="52">
        <v>0.05</v>
      </c>
      <c r="F11" s="53">
        <v>0</v>
      </c>
      <c r="G11" s="40">
        <f>+SUM(B11:F11)</f>
        <v>1</v>
      </c>
    </row>
    <row r="12" spans="1:7">
      <c r="A12" s="6" t="s">
        <v>24</v>
      </c>
      <c r="B12" s="52">
        <v>0</v>
      </c>
      <c r="C12" s="52">
        <v>0.15</v>
      </c>
      <c r="D12" s="52">
        <v>0.1</v>
      </c>
      <c r="E12" s="52">
        <v>0.75</v>
      </c>
      <c r="F12" s="53">
        <v>0</v>
      </c>
      <c r="G12" s="40">
        <f>+SUM(B12:F12)</f>
        <v>1</v>
      </c>
    </row>
    <row r="13" spans="1:7">
      <c r="A13" s="6" t="s">
        <v>23</v>
      </c>
      <c r="B13" s="52">
        <v>0.05</v>
      </c>
      <c r="C13" s="52">
        <v>0.85</v>
      </c>
      <c r="D13" s="52">
        <v>0.05</v>
      </c>
      <c r="E13" s="52">
        <v>0.05</v>
      </c>
      <c r="F13" s="53">
        <v>0</v>
      </c>
      <c r="G13" s="40">
        <f>+SUM(B13:F13)</f>
        <v>1</v>
      </c>
    </row>
    <row r="14" spans="1:7">
      <c r="A14" s="6" t="s">
        <v>26</v>
      </c>
      <c r="B14" s="52">
        <v>0</v>
      </c>
      <c r="C14" s="52">
        <v>0.1</v>
      </c>
      <c r="D14" s="52">
        <v>0.1</v>
      </c>
      <c r="E14" s="52">
        <v>0</v>
      </c>
      <c r="F14" s="53">
        <v>0.8</v>
      </c>
      <c r="G14" s="40">
        <f>+SUM(B14:F14)</f>
        <v>1</v>
      </c>
    </row>
    <row r="15" spans="1:7" ht="15.75" thickBot="1">
      <c r="A15" s="9" t="s">
        <v>5</v>
      </c>
      <c r="B15" s="54">
        <v>0</v>
      </c>
      <c r="C15" s="54">
        <v>0.45</v>
      </c>
      <c r="D15" s="54">
        <v>0.05</v>
      </c>
      <c r="E15" s="54">
        <v>0</v>
      </c>
      <c r="F15" s="55">
        <v>0.5</v>
      </c>
      <c r="G15" s="41">
        <f>+SUM(B15:F15)</f>
        <v>1</v>
      </c>
    </row>
    <row r="16" spans="1:7" ht="7.5" customHeight="1" thickBot="1">
      <c r="A16" s="6"/>
      <c r="B16" s="3"/>
      <c r="C16" s="3"/>
      <c r="D16" s="3"/>
      <c r="E16" s="3"/>
      <c r="F16" s="3"/>
      <c r="G16" s="7"/>
    </row>
    <row r="17" spans="1:8">
      <c r="A17" s="56" t="s">
        <v>44</v>
      </c>
      <c r="B17" s="58" t="s">
        <v>45</v>
      </c>
      <c r="C17" s="58" t="s">
        <v>46</v>
      </c>
      <c r="D17" s="59" t="s">
        <v>47</v>
      </c>
      <c r="E17" s="31"/>
      <c r="F17" s="31"/>
      <c r="G17" s="72"/>
    </row>
    <row r="18" spans="1:8">
      <c r="A18" s="6" t="str">
        <f>+B10</f>
        <v>Analista Funcional</v>
      </c>
      <c r="B18" s="42">
        <v>25</v>
      </c>
      <c r="C18" s="14">
        <f>+B11*B3+B12*B4+B13*B5+B14*B6+B15*B7</f>
        <v>290.9375</v>
      </c>
      <c r="D18" s="47">
        <f>+B18*C18</f>
        <v>7273.4375</v>
      </c>
      <c r="E18" s="3"/>
      <c r="F18" s="3"/>
      <c r="G18" s="7"/>
    </row>
    <row r="19" spans="1:8">
      <c r="A19" s="6" t="str">
        <f>+C10</f>
        <v>Desarrollador</v>
      </c>
      <c r="B19" s="48">
        <v>25</v>
      </c>
      <c r="C19" s="14">
        <f>+C11*B3+C12*B4+C13*B5+C14*B6+C15*B7</f>
        <v>1154.5625</v>
      </c>
      <c r="D19" s="47">
        <f>+B19*C19</f>
        <v>28864.0625</v>
      </c>
      <c r="E19" s="3"/>
      <c r="F19" s="3"/>
      <c r="G19" s="7"/>
    </row>
    <row r="20" spans="1:8">
      <c r="A20" s="6" t="str">
        <f>+D10</f>
        <v>Lider de Proyecto</v>
      </c>
      <c r="B20" s="48">
        <v>40</v>
      </c>
      <c r="C20" s="14">
        <f>+D11*B3+D12*B4+D13*B5+D14*B6+D15*B7</f>
        <v>177.625</v>
      </c>
      <c r="D20" s="47">
        <f>+B20*C20</f>
        <v>7105</v>
      </c>
      <c r="E20" s="3"/>
      <c r="F20" s="3"/>
      <c r="G20" s="7"/>
    </row>
    <row r="21" spans="1:8">
      <c r="A21" s="6" t="str">
        <f>+E10</f>
        <v>Arquitecto</v>
      </c>
      <c r="B21" s="48">
        <v>30</v>
      </c>
      <c r="C21" s="14">
        <f>+E11*B3+E12*B4+E13*B5+E14*B6+E15*B7</f>
        <v>214.375</v>
      </c>
      <c r="D21" s="47">
        <f>+B21*C21</f>
        <v>6431.25</v>
      </c>
      <c r="E21" s="3"/>
      <c r="F21" s="3"/>
      <c r="G21" s="7"/>
    </row>
    <row r="22" spans="1:8">
      <c r="A22" s="6" t="str">
        <f>+F10</f>
        <v>Tester</v>
      </c>
      <c r="B22" s="48">
        <v>25</v>
      </c>
      <c r="C22" s="14">
        <f>+F11*B3+F12*B4+F13*B5+F14*B6+F15*B7</f>
        <v>306.25</v>
      </c>
      <c r="D22" s="47">
        <f>+B22*C22</f>
        <v>7656.25</v>
      </c>
      <c r="E22" s="3"/>
      <c r="F22" s="3"/>
      <c r="G22" s="7"/>
    </row>
    <row r="23" spans="1:8" ht="16.5" thickBot="1">
      <c r="A23" s="9"/>
      <c r="B23" s="10"/>
      <c r="C23" s="70">
        <f>+SUM(C18:C22)</f>
        <v>2143.75</v>
      </c>
      <c r="D23" s="71">
        <f>+SUM(D18:D22)</f>
        <v>57330</v>
      </c>
      <c r="E23" s="10"/>
      <c r="F23" s="10"/>
      <c r="G23" s="34"/>
    </row>
    <row r="24" spans="1:8" ht="7.5" customHeight="1">
      <c r="A24" s="3"/>
      <c r="B24" s="3"/>
      <c r="C24" s="73"/>
      <c r="D24" s="74"/>
      <c r="E24" s="3"/>
      <c r="F24" s="3"/>
      <c r="G24" s="3"/>
    </row>
    <row r="25" spans="1:8" ht="7.5" customHeight="1" thickBot="1">
      <c r="A25" s="3"/>
      <c r="B25" s="3"/>
      <c r="C25" s="73"/>
      <c r="D25" s="74"/>
      <c r="E25" s="3"/>
      <c r="F25" s="3"/>
      <c r="G25" s="3"/>
    </row>
    <row r="26" spans="1:8" ht="18.75">
      <c r="A26" s="83" t="s">
        <v>50</v>
      </c>
      <c r="B26" s="84"/>
      <c r="C26" s="84"/>
      <c r="D26" s="84"/>
      <c r="E26" s="84"/>
      <c r="F26" s="84"/>
      <c r="G26" s="85"/>
    </row>
    <row r="27" spans="1:8">
      <c r="A27" s="78" t="s">
        <v>20</v>
      </c>
      <c r="B27" s="79"/>
      <c r="C27" s="79"/>
      <c r="D27" s="79"/>
      <c r="E27" s="86">
        <f>+D23</f>
        <v>57330</v>
      </c>
      <c r="F27" s="86"/>
      <c r="G27" s="87"/>
      <c r="H27" s="61"/>
    </row>
    <row r="28" spans="1:8">
      <c r="A28" s="78" t="s">
        <v>21</v>
      </c>
      <c r="B28" s="79"/>
      <c r="C28" s="79"/>
      <c r="D28" s="79"/>
      <c r="E28" s="88">
        <f>+E27/4</f>
        <v>14332.5</v>
      </c>
      <c r="F28" s="88"/>
      <c r="G28" s="89"/>
      <c r="H28" s="63"/>
    </row>
    <row r="29" spans="1:8" ht="7.5" customHeight="1">
      <c r="A29" s="80"/>
      <c r="B29" s="81"/>
      <c r="C29" s="81"/>
      <c r="D29" s="81"/>
      <c r="E29" s="81"/>
      <c r="F29" s="81"/>
      <c r="G29" s="82"/>
      <c r="H29" s="62"/>
    </row>
    <row r="30" spans="1:8">
      <c r="A30" s="78" t="s">
        <v>51</v>
      </c>
      <c r="B30" s="79"/>
      <c r="C30" s="79"/>
      <c r="D30" s="79"/>
      <c r="E30" s="76">
        <v>0.5</v>
      </c>
      <c r="F30" s="76"/>
      <c r="G30" s="77"/>
      <c r="H30" s="60"/>
    </row>
    <row r="31" spans="1:8" ht="7.5" customHeight="1">
      <c r="A31" s="80"/>
      <c r="B31" s="81"/>
      <c r="C31" s="81"/>
      <c r="D31" s="81"/>
      <c r="E31" s="81"/>
      <c r="F31" s="81"/>
      <c r="G31" s="82"/>
      <c r="H31" s="65"/>
    </row>
    <row r="32" spans="1:8">
      <c r="A32" s="90" t="s">
        <v>22</v>
      </c>
      <c r="B32" s="91"/>
      <c r="C32" s="91"/>
      <c r="D32" s="91"/>
      <c r="E32" s="91"/>
      <c r="F32" s="91"/>
      <c r="G32" s="92"/>
      <c r="H32" s="60"/>
    </row>
    <row r="33" spans="1:8">
      <c r="A33" s="78" t="s">
        <v>52</v>
      </c>
      <c r="B33" s="79"/>
      <c r="C33" s="79"/>
      <c r="D33" s="79"/>
      <c r="E33" s="86">
        <f>+E27+E$30*E27</f>
        <v>85995</v>
      </c>
      <c r="F33" s="86"/>
      <c r="G33" s="87"/>
      <c r="H33" s="66"/>
    </row>
    <row r="34" spans="1:8" ht="15.75" thickBot="1">
      <c r="A34" s="95" t="s">
        <v>53</v>
      </c>
      <c r="B34" s="96"/>
      <c r="C34" s="96"/>
      <c r="D34" s="96"/>
      <c r="E34" s="93">
        <f>+E28+E$30*E28</f>
        <v>21498.75</v>
      </c>
      <c r="F34" s="93"/>
      <c r="G34" s="94"/>
      <c r="H34" s="67"/>
    </row>
    <row r="50" spans="1:4">
      <c r="A50" t="s">
        <v>44</v>
      </c>
      <c r="B50" t="s">
        <v>45</v>
      </c>
      <c r="C50" t="s">
        <v>46</v>
      </c>
      <c r="D50" t="s">
        <v>47</v>
      </c>
    </row>
    <row r="51" spans="1:4">
      <c r="A51" t="s">
        <v>43</v>
      </c>
      <c r="B51">
        <v>40</v>
      </c>
      <c r="C51">
        <v>177.625</v>
      </c>
      <c r="D51" s="75">
        <v>7105</v>
      </c>
    </row>
    <row r="52" spans="1:4">
      <c r="A52" t="s">
        <v>1</v>
      </c>
      <c r="B52">
        <v>25</v>
      </c>
      <c r="C52">
        <v>290.9375</v>
      </c>
      <c r="D52" s="75">
        <v>7273.4375</v>
      </c>
    </row>
    <row r="53" spans="1:4">
      <c r="A53" t="s">
        <v>2</v>
      </c>
      <c r="B53">
        <v>30</v>
      </c>
      <c r="C53">
        <v>214.375</v>
      </c>
      <c r="D53" s="75">
        <v>6431.25</v>
      </c>
    </row>
    <row r="54" spans="1:4">
      <c r="A54" t="s">
        <v>3</v>
      </c>
      <c r="B54">
        <v>25</v>
      </c>
      <c r="C54">
        <v>1154.5625</v>
      </c>
      <c r="D54" s="75">
        <v>28864.0625</v>
      </c>
    </row>
    <row r="55" spans="1:4">
      <c r="A55" t="s">
        <v>4</v>
      </c>
      <c r="B55">
        <v>25</v>
      </c>
      <c r="C55">
        <v>306.25</v>
      </c>
      <c r="D55" s="75">
        <v>7656.25</v>
      </c>
    </row>
    <row r="56" spans="1:4">
      <c r="C56">
        <v>2143.75</v>
      </c>
      <c r="D56" s="75">
        <v>57330</v>
      </c>
    </row>
  </sheetData>
  <mergeCells count="15">
    <mergeCell ref="A32:G32"/>
    <mergeCell ref="E33:G33"/>
    <mergeCell ref="E34:G34"/>
    <mergeCell ref="A33:D33"/>
    <mergeCell ref="A34:D34"/>
    <mergeCell ref="A1:G1"/>
    <mergeCell ref="A26:G26"/>
    <mergeCell ref="E27:G27"/>
    <mergeCell ref="E28:G28"/>
    <mergeCell ref="A31:G31"/>
    <mergeCell ref="E30:G30"/>
    <mergeCell ref="A27:D27"/>
    <mergeCell ref="A28:D28"/>
    <mergeCell ref="A30:D30"/>
    <mergeCell ref="A29:G29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topLeftCell="A18" workbookViewId="0">
      <selection activeCell="B19" sqref="B19"/>
    </sheetView>
  </sheetViews>
  <sheetFormatPr baseColWidth="10" defaultColWidth="11.42578125" defaultRowHeight="15"/>
  <cols>
    <col min="1" max="2" width="17.28515625" bestFit="1" customWidth="1"/>
    <col min="3" max="3" width="13" bestFit="1" customWidth="1"/>
    <col min="4" max="4" width="16.5703125" bestFit="1" customWidth="1"/>
    <col min="5" max="5" width="10.42578125" bestFit="1" customWidth="1"/>
    <col min="6" max="6" width="7.42578125" bestFit="1" customWidth="1"/>
    <col min="7" max="7" width="2.5703125" customWidth="1"/>
    <col min="8" max="8" width="13.28515625" bestFit="1" customWidth="1"/>
  </cols>
  <sheetData>
    <row r="1" spans="1:8">
      <c r="A1" s="103" t="s">
        <v>17</v>
      </c>
      <c r="B1" s="104"/>
      <c r="C1" s="104"/>
      <c r="D1" s="104"/>
      <c r="E1" s="104"/>
      <c r="F1" s="104"/>
      <c r="G1" s="104"/>
      <c r="H1" s="105"/>
    </row>
    <row r="2" spans="1:8">
      <c r="A2" s="101" t="s">
        <v>7</v>
      </c>
      <c r="B2" s="102"/>
      <c r="C2" s="79" t="s">
        <v>19</v>
      </c>
      <c r="D2" s="79"/>
      <c r="E2" s="79"/>
      <c r="F2" s="13" t="s">
        <v>8</v>
      </c>
      <c r="G2" s="116" t="s">
        <v>9</v>
      </c>
      <c r="H2" s="100" t="s">
        <v>10</v>
      </c>
    </row>
    <row r="3" spans="1:8">
      <c r="A3" s="101"/>
      <c r="B3" s="102"/>
      <c r="C3" s="1" t="s">
        <v>13</v>
      </c>
      <c r="D3" s="1" t="s">
        <v>14</v>
      </c>
      <c r="E3" s="1" t="s">
        <v>16</v>
      </c>
      <c r="F3" s="12" t="s">
        <v>15</v>
      </c>
      <c r="G3" s="116"/>
      <c r="H3" s="100"/>
    </row>
    <row r="4" spans="1:8">
      <c r="A4" s="106" t="s">
        <v>0</v>
      </c>
      <c r="B4" s="107"/>
      <c r="C4" s="14">
        <v>35.450000000000003</v>
      </c>
      <c r="D4" s="14">
        <f>+C4*4</f>
        <v>141.80000000000001</v>
      </c>
      <c r="E4" s="14">
        <f>+D4*0.1</f>
        <v>14.180000000000001</v>
      </c>
      <c r="F4" s="15">
        <f>+C4+D4+E4</f>
        <v>191.43</v>
      </c>
      <c r="G4" s="4">
        <v>40</v>
      </c>
      <c r="H4" s="5">
        <f>+F4*G4</f>
        <v>7657.2000000000007</v>
      </c>
    </row>
    <row r="5" spans="1:8">
      <c r="A5" s="106" t="s">
        <v>1</v>
      </c>
      <c r="B5" s="107"/>
      <c r="C5" s="14">
        <v>382.55</v>
      </c>
      <c r="D5" s="14">
        <f>+C5*4</f>
        <v>1530.2</v>
      </c>
      <c r="E5" s="14">
        <f>+D5*0.1</f>
        <v>153.02000000000001</v>
      </c>
      <c r="F5" s="15">
        <f>+C5+D5+E5</f>
        <v>2065.77</v>
      </c>
      <c r="G5" s="4">
        <v>25</v>
      </c>
      <c r="H5" s="5">
        <f>+F5*G5</f>
        <v>51644.25</v>
      </c>
    </row>
    <row r="6" spans="1:8">
      <c r="A6" s="106" t="s">
        <v>2</v>
      </c>
      <c r="B6" s="107"/>
      <c r="C6" s="14">
        <v>50.75</v>
      </c>
      <c r="D6" s="14">
        <f>+C6*4</f>
        <v>203</v>
      </c>
      <c r="E6" s="14">
        <f>+D6*0.1</f>
        <v>20.3</v>
      </c>
      <c r="F6" s="15">
        <f>+C6+D6+E6</f>
        <v>274.05</v>
      </c>
      <c r="G6" s="4">
        <v>25</v>
      </c>
      <c r="H6" s="5">
        <f>+F6*G6</f>
        <v>6851.25</v>
      </c>
    </row>
    <row r="7" spans="1:8" ht="15.75" thickBot="1">
      <c r="A7" s="106" t="s">
        <v>3</v>
      </c>
      <c r="B7" s="107"/>
      <c r="C7" s="14">
        <v>164.25</v>
      </c>
      <c r="D7" s="14">
        <f>+C7*4</f>
        <v>657</v>
      </c>
      <c r="E7" s="14">
        <f>+D7*0.1</f>
        <v>65.7</v>
      </c>
      <c r="F7" s="15">
        <f>+C7+D7+E7</f>
        <v>886.95</v>
      </c>
      <c r="G7" s="4">
        <v>25</v>
      </c>
      <c r="H7" s="5">
        <f>+F7*G7</f>
        <v>22173.75</v>
      </c>
    </row>
    <row r="8" spans="1:8" ht="15.75" thickBot="1">
      <c r="A8" s="111" t="s">
        <v>20</v>
      </c>
      <c r="B8" s="112"/>
      <c r="C8" s="112"/>
      <c r="D8" s="112"/>
      <c r="E8" s="112"/>
      <c r="F8" s="112"/>
      <c r="G8" s="112"/>
      <c r="H8" s="8">
        <f>SUM(H4:H7)</f>
        <v>88326.45</v>
      </c>
    </row>
    <row r="9" spans="1:8" ht="15.75" thickBot="1">
      <c r="A9" s="111" t="s">
        <v>21</v>
      </c>
      <c r="B9" s="112"/>
      <c r="C9" s="112"/>
      <c r="D9" s="112"/>
      <c r="E9" s="112"/>
      <c r="F9" s="112"/>
      <c r="G9" s="112"/>
      <c r="H9" s="11">
        <f>+H8/Interno!I1</f>
        <v>22081.612499999999</v>
      </c>
    </row>
    <row r="10" spans="1:8" ht="15.75" thickBot="1">
      <c r="A10" s="108" t="s">
        <v>18</v>
      </c>
      <c r="B10" s="109"/>
      <c r="C10" s="109"/>
      <c r="D10" s="109"/>
      <c r="E10" s="109"/>
      <c r="F10" s="109"/>
      <c r="G10" s="109"/>
      <c r="H10" s="110"/>
    </row>
    <row r="11" spans="1:8" ht="15.75" thickBot="1">
      <c r="A11" s="117">
        <v>0.5</v>
      </c>
      <c r="B11" s="118"/>
      <c r="C11" s="118"/>
      <c r="D11" s="118"/>
      <c r="E11" s="118"/>
      <c r="F11" s="118"/>
      <c r="G11" s="118"/>
      <c r="H11" s="119"/>
    </row>
    <row r="12" spans="1:8">
      <c r="A12" s="103" t="s">
        <v>22</v>
      </c>
      <c r="B12" s="104"/>
      <c r="C12" s="104"/>
      <c r="D12" s="104"/>
      <c r="E12" s="104"/>
      <c r="F12" s="104"/>
      <c r="G12" s="104"/>
      <c r="H12" s="105"/>
    </row>
    <row r="13" spans="1:8">
      <c r="A13" s="113">
        <f>+H8+H8*A11</f>
        <v>132489.67499999999</v>
      </c>
      <c r="B13" s="114"/>
      <c r="C13" s="114"/>
      <c r="D13" s="114"/>
      <c r="E13" s="114"/>
      <c r="F13" s="114"/>
      <c r="G13" s="114"/>
      <c r="H13" s="115"/>
    </row>
    <row r="14" spans="1:8" ht="15.75" thickBot="1">
      <c r="A14" s="97">
        <f>+H9*A11+H9</f>
        <v>33122.418749999997</v>
      </c>
      <c r="B14" s="98"/>
      <c r="C14" s="98"/>
      <c r="D14" s="98"/>
      <c r="E14" s="98"/>
      <c r="F14" s="98"/>
      <c r="G14" s="98"/>
      <c r="H14" s="99"/>
    </row>
    <row r="17" spans="1:7" ht="15.75" thickBot="1"/>
    <row r="18" spans="1:7">
      <c r="A18" s="56" t="s">
        <v>48</v>
      </c>
      <c r="B18" s="57" t="s">
        <v>8</v>
      </c>
    </row>
    <row r="19" spans="1:7">
      <c r="A19" s="6" t="s">
        <v>25</v>
      </c>
      <c r="B19" s="45">
        <f>+B21*0.25</f>
        <v>306.25</v>
      </c>
    </row>
    <row r="20" spans="1:7">
      <c r="A20" s="6" t="s">
        <v>24</v>
      </c>
      <c r="B20" s="45">
        <f>+B21*0.15</f>
        <v>183.75</v>
      </c>
    </row>
    <row r="21" spans="1:7">
      <c r="A21" s="6" t="s">
        <v>23</v>
      </c>
      <c r="B21" s="45">
        <v>1225</v>
      </c>
    </row>
    <row r="22" spans="1:7">
      <c r="A22" s="6" t="s">
        <v>26</v>
      </c>
      <c r="B22" s="45">
        <f>+B19</f>
        <v>306.25</v>
      </c>
    </row>
    <row r="23" spans="1:7">
      <c r="A23" s="6" t="s">
        <v>5</v>
      </c>
      <c r="B23" s="45">
        <f>+B21*0.1</f>
        <v>122.5</v>
      </c>
    </row>
    <row r="24" spans="1:7" ht="15.75" thickBot="1">
      <c r="A24" s="9" t="s">
        <v>49</v>
      </c>
      <c r="B24" s="51">
        <f>+SUM(B19:B23)</f>
        <v>2143.75</v>
      </c>
    </row>
    <row r="25" spans="1:7" ht="15.75" thickBot="1"/>
    <row r="26" spans="1:7">
      <c r="A26" s="56" t="s">
        <v>42</v>
      </c>
      <c r="B26" s="58" t="s">
        <v>1</v>
      </c>
      <c r="C26" s="58" t="s">
        <v>3</v>
      </c>
      <c r="D26" s="58" t="s">
        <v>43</v>
      </c>
      <c r="E26" s="58" t="s">
        <v>2</v>
      </c>
      <c r="F26" s="59" t="s">
        <v>4</v>
      </c>
      <c r="G26" s="39"/>
    </row>
    <row r="27" spans="1:7">
      <c r="A27" s="6" t="s">
        <v>25</v>
      </c>
      <c r="B27" s="52">
        <v>0.75</v>
      </c>
      <c r="C27" s="52">
        <v>0</v>
      </c>
      <c r="D27" s="52">
        <v>0.2</v>
      </c>
      <c r="E27" s="52">
        <v>0.05</v>
      </c>
      <c r="F27" s="53">
        <v>0</v>
      </c>
      <c r="G27" s="40">
        <f>+SUM(B27:F27)</f>
        <v>1</v>
      </c>
    </row>
    <row r="28" spans="1:7">
      <c r="A28" s="6" t="s">
        <v>24</v>
      </c>
      <c r="B28" s="52">
        <v>0</v>
      </c>
      <c r="C28" s="52">
        <v>0.15</v>
      </c>
      <c r="D28" s="52">
        <v>0.1</v>
      </c>
      <c r="E28" s="52">
        <v>0.75</v>
      </c>
      <c r="F28" s="53">
        <v>0</v>
      </c>
      <c r="G28" s="40">
        <f>+SUM(B28:F28)</f>
        <v>1</v>
      </c>
    </row>
    <row r="29" spans="1:7">
      <c r="A29" s="6" t="s">
        <v>23</v>
      </c>
      <c r="B29" s="52">
        <v>0.05</v>
      </c>
      <c r="C29" s="52">
        <v>0.85</v>
      </c>
      <c r="D29" s="52">
        <v>0.05</v>
      </c>
      <c r="E29" s="52">
        <v>0.05</v>
      </c>
      <c r="F29" s="53">
        <v>0</v>
      </c>
      <c r="G29" s="40">
        <f>+SUM(B29:F29)</f>
        <v>1</v>
      </c>
    </row>
    <row r="30" spans="1:7">
      <c r="A30" s="6" t="s">
        <v>26</v>
      </c>
      <c r="B30" s="52">
        <v>0</v>
      </c>
      <c r="C30" s="52">
        <v>0.1</v>
      </c>
      <c r="D30" s="52">
        <v>0.1</v>
      </c>
      <c r="E30" s="52">
        <v>0</v>
      </c>
      <c r="F30" s="53">
        <v>0.8</v>
      </c>
      <c r="G30" s="40">
        <f>+SUM(B30:F30)</f>
        <v>1</v>
      </c>
    </row>
    <row r="31" spans="1:7" ht="15.75" thickBot="1">
      <c r="A31" s="9" t="s">
        <v>5</v>
      </c>
      <c r="B31" s="54">
        <v>0</v>
      </c>
      <c r="C31" s="54">
        <v>0.45</v>
      </c>
      <c r="D31" s="54">
        <v>0.05</v>
      </c>
      <c r="E31" s="54">
        <v>0</v>
      </c>
      <c r="F31" s="55">
        <v>0.5</v>
      </c>
      <c r="G31" s="41">
        <f>+SUM(B31:F31)</f>
        <v>1</v>
      </c>
    </row>
    <row r="32" spans="1:7" ht="15.75" thickBot="1"/>
    <row r="33" spans="1:8">
      <c r="A33" s="56" t="s">
        <v>44</v>
      </c>
      <c r="B33" s="58" t="s">
        <v>45</v>
      </c>
      <c r="C33" s="58" t="s">
        <v>46</v>
      </c>
      <c r="D33" s="59" t="s">
        <v>47</v>
      </c>
      <c r="E33" s="16"/>
      <c r="F33" s="16"/>
      <c r="G33" s="16"/>
    </row>
    <row r="34" spans="1:8">
      <c r="A34" s="6" t="str">
        <f>+B26</f>
        <v>Analista Funcional</v>
      </c>
      <c r="B34" s="42">
        <v>25</v>
      </c>
      <c r="C34" s="14">
        <f>+B27*B19+B28*B20+B29*B21+B30*B22+B31*B23</f>
        <v>290.9375</v>
      </c>
      <c r="D34" s="47">
        <f>+B34*C34</f>
        <v>7273.4375</v>
      </c>
    </row>
    <row r="35" spans="1:8">
      <c r="A35" s="6" t="str">
        <f>+C26</f>
        <v>Desarrollador</v>
      </c>
      <c r="B35" s="48">
        <v>25</v>
      </c>
      <c r="C35" s="14">
        <f>+C27*B19+C28*B20+C29*B21+C30*B22+C31*B23</f>
        <v>1154.5625</v>
      </c>
      <c r="D35" s="47">
        <f>+B35*C35</f>
        <v>28864.0625</v>
      </c>
    </row>
    <row r="36" spans="1:8">
      <c r="A36" s="6" t="str">
        <f>+D26</f>
        <v>Lider de Proyecto</v>
      </c>
      <c r="B36" s="48">
        <v>40</v>
      </c>
      <c r="C36" s="14">
        <f>+D27*B19+D28*B20+D29*B21+D30*B22+D31*B23</f>
        <v>177.625</v>
      </c>
      <c r="D36" s="47">
        <f>+B36*C36</f>
        <v>7105</v>
      </c>
    </row>
    <row r="37" spans="1:8">
      <c r="A37" s="6" t="str">
        <f>+E26</f>
        <v>Arquitecto</v>
      </c>
      <c r="B37" s="48">
        <v>30</v>
      </c>
      <c r="C37" s="14">
        <f>+E27*B19+E28*B20+E29*B21+E30*B22+E31*B23</f>
        <v>214.375</v>
      </c>
      <c r="D37" s="47">
        <f>+B37*C37</f>
        <v>6431.25</v>
      </c>
    </row>
    <row r="38" spans="1:8">
      <c r="A38" s="6" t="str">
        <f>+F26</f>
        <v>Tester</v>
      </c>
      <c r="B38" s="48">
        <v>25</v>
      </c>
      <c r="C38" s="14">
        <f>+F27*B19+F28*B20+F29*B21+F30*B22+F31*B23</f>
        <v>306.25</v>
      </c>
      <c r="D38" s="47">
        <f>+B38*C38</f>
        <v>7656.25</v>
      </c>
    </row>
    <row r="39" spans="1:8" ht="15.75" thickBot="1">
      <c r="A39" s="9"/>
      <c r="B39" s="10"/>
      <c r="C39" s="50">
        <f>+SUM(C34:C38)</f>
        <v>2143.75</v>
      </c>
      <c r="D39" s="49">
        <f>+SUM(D34:D38)</f>
        <v>57330</v>
      </c>
    </row>
    <row r="41" spans="1:8" s="62" customFormat="1">
      <c r="A41" s="60" t="s">
        <v>20</v>
      </c>
      <c r="B41" s="60"/>
      <c r="C41" s="60"/>
      <c r="D41" s="60"/>
      <c r="E41" s="60"/>
      <c r="F41" s="60"/>
      <c r="G41" s="60"/>
      <c r="H41" s="61"/>
    </row>
    <row r="42" spans="1:8" s="62" customFormat="1">
      <c r="A42" s="60" t="s">
        <v>21</v>
      </c>
      <c r="B42" s="60"/>
      <c r="C42" s="60"/>
      <c r="D42" s="60"/>
      <c r="E42" s="60"/>
      <c r="F42" s="60"/>
      <c r="G42" s="60"/>
      <c r="H42" s="63"/>
    </row>
    <row r="43" spans="1:8" s="62" customFormat="1"/>
    <row r="44" spans="1:8" s="62" customFormat="1">
      <c r="A44" s="60" t="s">
        <v>18</v>
      </c>
      <c r="B44" s="60"/>
      <c r="C44" s="60"/>
      <c r="D44" s="60"/>
      <c r="E44" s="60"/>
      <c r="F44" s="60"/>
      <c r="G44" s="60"/>
      <c r="H44" s="60"/>
    </row>
    <row r="45" spans="1:8" s="62" customFormat="1">
      <c r="A45" s="64">
        <v>0.5</v>
      </c>
      <c r="B45" s="64"/>
      <c r="C45" s="64"/>
      <c r="D45" s="64"/>
      <c r="E45" s="64"/>
      <c r="F45" s="64"/>
      <c r="G45" s="64"/>
      <c r="H45" s="64"/>
    </row>
    <row r="46" spans="1:8" s="62" customFormat="1">
      <c r="A46" s="65"/>
      <c r="B46" s="65"/>
      <c r="C46" s="65"/>
      <c r="D46" s="65"/>
      <c r="E46" s="65"/>
      <c r="F46" s="65"/>
      <c r="G46" s="65"/>
      <c r="H46" s="65"/>
    </row>
    <row r="47" spans="1:8" s="62" customFormat="1">
      <c r="A47" s="60" t="s">
        <v>22</v>
      </c>
      <c r="B47" s="60"/>
      <c r="C47" s="60"/>
      <c r="D47" s="60"/>
      <c r="E47" s="60"/>
      <c r="F47" s="60"/>
      <c r="G47" s="60"/>
      <c r="H47" s="60"/>
    </row>
    <row r="48" spans="1:8" s="62" customFormat="1">
      <c r="A48" s="66">
        <f>+H41+H41*A45</f>
        <v>0</v>
      </c>
      <c r="B48" s="66"/>
      <c r="C48" s="66"/>
      <c r="D48" s="66"/>
      <c r="E48" s="66"/>
      <c r="F48" s="66"/>
      <c r="G48" s="66"/>
      <c r="H48" s="66"/>
    </row>
    <row r="49" spans="1:8" s="62" customFormat="1">
      <c r="A49" s="67">
        <f>+H42*A45+H42</f>
        <v>0</v>
      </c>
      <c r="B49" s="67"/>
      <c r="C49" s="67"/>
      <c r="D49" s="67"/>
      <c r="E49" s="67"/>
      <c r="F49" s="67"/>
      <c r="G49" s="67"/>
      <c r="H49" s="67"/>
    </row>
    <row r="50" spans="1:8" s="62" customFormat="1"/>
  </sheetData>
  <mergeCells count="16">
    <mergeCell ref="A14:H14"/>
    <mergeCell ref="H2:H3"/>
    <mergeCell ref="A2:B3"/>
    <mergeCell ref="A1:H1"/>
    <mergeCell ref="A4:B4"/>
    <mergeCell ref="A5:B5"/>
    <mergeCell ref="A10:H10"/>
    <mergeCell ref="C2:E2"/>
    <mergeCell ref="A8:G8"/>
    <mergeCell ref="A9:G9"/>
    <mergeCell ref="A12:H12"/>
    <mergeCell ref="A13:H13"/>
    <mergeCell ref="A6:B6"/>
    <mergeCell ref="A7:B7"/>
    <mergeCell ref="G2:G3"/>
    <mergeCell ref="A11:H11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13" workbookViewId="0">
      <selection activeCell="C37" sqref="C37"/>
    </sheetView>
  </sheetViews>
  <sheetFormatPr baseColWidth="10" defaultColWidth="11.42578125" defaultRowHeight="15"/>
  <cols>
    <col min="1" max="2" width="17.28515625" bestFit="1" customWidth="1"/>
    <col min="3" max="3" width="13" bestFit="1" customWidth="1"/>
    <col min="4" max="4" width="16.5703125" bestFit="1" customWidth="1"/>
    <col min="5" max="5" width="12.28515625" bestFit="1" customWidth="1"/>
    <col min="6" max="6" width="6.5703125" bestFit="1" customWidth="1"/>
    <col min="8" max="8" width="10.85546875" bestFit="1" customWidth="1"/>
    <col min="9" max="9" width="2" bestFit="1" customWidth="1"/>
  </cols>
  <sheetData>
    <row r="1" spans="1:9">
      <c r="A1" s="120" t="s">
        <v>6</v>
      </c>
      <c r="B1" s="121"/>
      <c r="C1" s="121"/>
      <c r="D1" s="121"/>
      <c r="E1" s="122"/>
      <c r="H1" t="s">
        <v>11</v>
      </c>
      <c r="I1">
        <v>4</v>
      </c>
    </row>
    <row r="2" spans="1:9" ht="15.75">
      <c r="A2" s="123" t="s">
        <v>7</v>
      </c>
      <c r="B2" s="116"/>
      <c r="C2" s="1" t="s">
        <v>8</v>
      </c>
      <c r="D2" s="1" t="s">
        <v>9</v>
      </c>
      <c r="E2" s="2" t="s">
        <v>10</v>
      </c>
    </row>
    <row r="3" spans="1:9">
      <c r="A3" s="106" t="s">
        <v>0</v>
      </c>
      <c r="B3" s="107"/>
      <c r="C3" s="3">
        <v>35.450000000000003</v>
      </c>
      <c r="D3" s="4">
        <v>40</v>
      </c>
      <c r="E3" s="5">
        <f t="shared" ref="E3:E8" si="0">+C3*D3</f>
        <v>1418</v>
      </c>
    </row>
    <row r="4" spans="1:9">
      <c r="A4" s="106" t="s">
        <v>1</v>
      </c>
      <c r="B4" s="107"/>
      <c r="C4" s="3">
        <v>382.55</v>
      </c>
      <c r="D4" s="4">
        <v>25</v>
      </c>
      <c r="E4" s="5">
        <f t="shared" si="0"/>
        <v>9563.75</v>
      </c>
    </row>
    <row r="5" spans="1:9">
      <c r="A5" s="106" t="s">
        <v>2</v>
      </c>
      <c r="B5" s="107"/>
      <c r="C5" s="3">
        <v>50.75</v>
      </c>
      <c r="D5" s="4">
        <v>25</v>
      </c>
      <c r="E5" s="5">
        <f t="shared" si="0"/>
        <v>1268.75</v>
      </c>
    </row>
    <row r="6" spans="1:9">
      <c r="A6" s="106" t="s">
        <v>3</v>
      </c>
      <c r="B6" s="107"/>
      <c r="C6" s="3">
        <v>164.25</v>
      </c>
      <c r="D6" s="4">
        <v>25</v>
      </c>
      <c r="E6" s="5">
        <f t="shared" si="0"/>
        <v>4106.25</v>
      </c>
    </row>
    <row r="7" spans="1:9">
      <c r="A7" s="106" t="s">
        <v>4</v>
      </c>
      <c r="B7" s="107"/>
      <c r="C7" s="3">
        <v>0</v>
      </c>
      <c r="D7" s="4">
        <v>25</v>
      </c>
      <c r="E7" s="5">
        <f t="shared" si="0"/>
        <v>0</v>
      </c>
    </row>
    <row r="8" spans="1:9">
      <c r="A8" s="106" t="s">
        <v>5</v>
      </c>
      <c r="B8" s="107"/>
      <c r="C8" s="3">
        <v>0</v>
      </c>
      <c r="D8" s="4">
        <v>25</v>
      </c>
      <c r="E8" s="5">
        <f t="shared" si="0"/>
        <v>0</v>
      </c>
    </row>
    <row r="9" spans="1:9">
      <c r="A9" s="6"/>
      <c r="B9" s="3"/>
      <c r="C9" s="3"/>
      <c r="D9" s="3"/>
      <c r="E9" s="7"/>
    </row>
    <row r="10" spans="1:9">
      <c r="A10" s="6"/>
      <c r="B10" s="3"/>
      <c r="C10" s="3"/>
      <c r="D10" s="3"/>
      <c r="E10" s="8">
        <f>SUM(E3:E8)</f>
        <v>16356.75</v>
      </c>
    </row>
    <row r="11" spans="1:9" ht="15.75" thickBot="1">
      <c r="A11" s="9"/>
      <c r="B11" s="10"/>
      <c r="C11" s="10"/>
      <c r="D11" s="10"/>
      <c r="E11" s="11">
        <f>+E10/I1</f>
        <v>4089.1875</v>
      </c>
    </row>
    <row r="12" spans="1:9">
      <c r="A12" s="120" t="s">
        <v>12</v>
      </c>
      <c r="B12" s="121"/>
      <c r="C12" s="121"/>
      <c r="D12" s="121"/>
      <c r="E12" s="122"/>
    </row>
    <row r="13" spans="1:9" ht="15.75" thickBot="1"/>
    <row r="14" spans="1:9">
      <c r="A14" s="32" t="s">
        <v>48</v>
      </c>
      <c r="B14" s="44" t="s">
        <v>8</v>
      </c>
    </row>
    <row r="15" spans="1:9">
      <c r="A15" s="6" t="s">
        <v>25</v>
      </c>
      <c r="B15" s="45">
        <f>+B17*0.25</f>
        <v>306.25</v>
      </c>
    </row>
    <row r="16" spans="1:9">
      <c r="A16" s="6" t="s">
        <v>24</v>
      </c>
      <c r="B16" s="45">
        <f>+B17*0.15</f>
        <v>183.75</v>
      </c>
    </row>
    <row r="17" spans="1:7">
      <c r="A17" s="6" t="s">
        <v>23</v>
      </c>
      <c r="B17" s="45">
        <v>1225</v>
      </c>
    </row>
    <row r="18" spans="1:7">
      <c r="A18" s="6" t="s">
        <v>26</v>
      </c>
      <c r="B18" s="45">
        <f>+B15</f>
        <v>306.25</v>
      </c>
    </row>
    <row r="19" spans="1:7">
      <c r="A19" s="6" t="s">
        <v>5</v>
      </c>
      <c r="B19" s="45">
        <f>+B17*0.1</f>
        <v>122.5</v>
      </c>
    </row>
    <row r="20" spans="1:7" ht="15.75" thickBot="1">
      <c r="A20" s="9" t="s">
        <v>49</v>
      </c>
      <c r="B20" s="51">
        <f>+SUM(B15:B19)</f>
        <v>2143.75</v>
      </c>
    </row>
    <row r="21" spans="1:7" ht="15.75" thickBot="1"/>
    <row r="22" spans="1:7">
      <c r="A22" s="32" t="s">
        <v>42</v>
      </c>
      <c r="B22" s="33" t="s">
        <v>1</v>
      </c>
      <c r="C22" s="33" t="s">
        <v>3</v>
      </c>
      <c r="D22" s="33" t="s">
        <v>43</v>
      </c>
      <c r="E22" s="33" t="s">
        <v>2</v>
      </c>
      <c r="F22" s="29" t="s">
        <v>4</v>
      </c>
      <c r="G22" s="39"/>
    </row>
    <row r="23" spans="1:7">
      <c r="A23" s="6" t="s">
        <v>25</v>
      </c>
      <c r="B23" s="35">
        <v>0.75</v>
      </c>
      <c r="C23" s="35">
        <v>0</v>
      </c>
      <c r="D23" s="35">
        <v>0.2</v>
      </c>
      <c r="E23" s="35">
        <v>0.05</v>
      </c>
      <c r="F23" s="36">
        <v>0</v>
      </c>
      <c r="G23" s="40">
        <f>+SUM(B23:F23)</f>
        <v>1</v>
      </c>
    </row>
    <row r="24" spans="1:7">
      <c r="A24" s="6" t="s">
        <v>24</v>
      </c>
      <c r="B24" s="35">
        <v>0</v>
      </c>
      <c r="C24" s="35">
        <v>0.15</v>
      </c>
      <c r="D24" s="35">
        <v>0.1</v>
      </c>
      <c r="E24" s="35">
        <v>0.75</v>
      </c>
      <c r="F24" s="36">
        <v>0</v>
      </c>
      <c r="G24" s="40">
        <f>+SUM(B24:F24)</f>
        <v>1</v>
      </c>
    </row>
    <row r="25" spans="1:7">
      <c r="A25" s="6" t="s">
        <v>23</v>
      </c>
      <c r="B25" s="35">
        <v>0.05</v>
      </c>
      <c r="C25" s="35">
        <v>0.85</v>
      </c>
      <c r="D25" s="35">
        <v>0.05</v>
      </c>
      <c r="E25" s="35">
        <v>0.05</v>
      </c>
      <c r="F25" s="36">
        <v>0</v>
      </c>
      <c r="G25" s="40">
        <f>+SUM(B25:F25)</f>
        <v>1</v>
      </c>
    </row>
    <row r="26" spans="1:7">
      <c r="A26" s="6" t="s">
        <v>26</v>
      </c>
      <c r="B26" s="35">
        <v>0</v>
      </c>
      <c r="C26" s="35">
        <v>0.1</v>
      </c>
      <c r="D26" s="35">
        <v>0.1</v>
      </c>
      <c r="E26" s="35">
        <v>0</v>
      </c>
      <c r="F26" s="36">
        <v>0.8</v>
      </c>
      <c r="G26" s="40">
        <f>+SUM(B26:F26)</f>
        <v>1</v>
      </c>
    </row>
    <row r="27" spans="1:7" ht="15.75" thickBot="1">
      <c r="A27" s="9" t="s">
        <v>5</v>
      </c>
      <c r="B27" s="37">
        <v>0</v>
      </c>
      <c r="C27" s="37">
        <v>0.45</v>
      </c>
      <c r="D27" s="37">
        <v>0.05</v>
      </c>
      <c r="E27" s="37">
        <v>0</v>
      </c>
      <c r="F27" s="38">
        <v>0.5</v>
      </c>
      <c r="G27" s="41">
        <f>+SUM(B27:F27)</f>
        <v>1</v>
      </c>
    </row>
    <row r="28" spans="1:7" ht="15.75" thickBot="1"/>
    <row r="29" spans="1:7" s="16" customFormat="1">
      <c r="A29" s="32" t="s">
        <v>44</v>
      </c>
      <c r="B29" s="46" t="s">
        <v>45</v>
      </c>
      <c r="C29" s="46" t="s">
        <v>46</v>
      </c>
      <c r="D29" s="43" t="s">
        <v>47</v>
      </c>
    </row>
    <row r="30" spans="1:7">
      <c r="A30" s="6" t="str">
        <f>+B22</f>
        <v>Analista Funcional</v>
      </c>
      <c r="B30" s="42">
        <v>25</v>
      </c>
      <c r="C30" s="14">
        <f>+B23*B15+B24*B16+B25*B17+B26*B18+B27*B19</f>
        <v>290.9375</v>
      </c>
      <c r="D30" s="47">
        <f>+B30*C30</f>
        <v>7273.4375</v>
      </c>
    </row>
    <row r="31" spans="1:7">
      <c r="A31" s="6" t="str">
        <f>+C22</f>
        <v>Desarrollador</v>
      </c>
      <c r="B31" s="48">
        <v>25</v>
      </c>
      <c r="C31" s="14">
        <f>+C23*B15+C24*B16+C25*B17+C26*B18+C27*B19</f>
        <v>1154.5625</v>
      </c>
      <c r="D31" s="47">
        <f>+B31*C31</f>
        <v>28864.0625</v>
      </c>
    </row>
    <row r="32" spans="1:7">
      <c r="A32" s="6" t="str">
        <f>+D22</f>
        <v>Lider de Proyecto</v>
      </c>
      <c r="B32" s="48">
        <v>40</v>
      </c>
      <c r="C32" s="14">
        <f>+D23*B15+D24*B16+D25*B17+D26*B18+D27*B19</f>
        <v>177.625</v>
      </c>
      <c r="D32" s="47">
        <f>+B32*C32</f>
        <v>7105</v>
      </c>
    </row>
    <row r="33" spans="1:4">
      <c r="A33" s="6" t="str">
        <f>+E22</f>
        <v>Arquitecto</v>
      </c>
      <c r="B33" s="48">
        <v>30</v>
      </c>
      <c r="C33" s="14">
        <f>+E23*B15+E24*B16+E25*B17+E26*B18+E27*B19</f>
        <v>214.375</v>
      </c>
      <c r="D33" s="47">
        <f>+B33*C33</f>
        <v>6431.25</v>
      </c>
    </row>
    <row r="34" spans="1:4">
      <c r="A34" s="6" t="str">
        <f>+F22</f>
        <v>Tester</v>
      </c>
      <c r="B34" s="48">
        <v>25</v>
      </c>
      <c r="C34" s="14">
        <f>+F23*B15+F24*B16+F25*B17+F26*B18+F27*B19</f>
        <v>306.25</v>
      </c>
      <c r="D34" s="47">
        <f>+B34*C34</f>
        <v>7656.25</v>
      </c>
    </row>
    <row r="35" spans="1:4" ht="15.75" thickBot="1">
      <c r="A35" s="9"/>
      <c r="B35" s="10"/>
      <c r="C35" s="50">
        <f>+SUM(C30:C34)</f>
        <v>2143.75</v>
      </c>
      <c r="D35" s="49">
        <f>+SUM(D30:D34)</f>
        <v>57330</v>
      </c>
    </row>
    <row r="36" spans="1:4" ht="15.75" thickBot="1"/>
    <row r="37" spans="1:4">
      <c r="A37" s="18" t="s">
        <v>27</v>
      </c>
      <c r="B37" s="19" t="s">
        <v>28</v>
      </c>
      <c r="C37" s="19" t="s">
        <v>29</v>
      </c>
      <c r="D37" s="20" t="s">
        <v>30</v>
      </c>
    </row>
    <row r="38" spans="1:4">
      <c r="A38" s="21" t="s">
        <v>23</v>
      </c>
      <c r="B38" s="17">
        <v>1225</v>
      </c>
      <c r="C38" s="17" t="s">
        <v>31</v>
      </c>
      <c r="D38" s="22">
        <v>100</v>
      </c>
    </row>
    <row r="39" spans="1:4">
      <c r="A39" s="21" t="s">
        <v>25</v>
      </c>
      <c r="B39" s="17">
        <f>+B38*0.25</f>
        <v>306.25</v>
      </c>
      <c r="C39" s="17" t="s">
        <v>32</v>
      </c>
      <c r="D39" s="26" t="s">
        <v>36</v>
      </c>
    </row>
    <row r="40" spans="1:4">
      <c r="A40" s="21" t="s">
        <v>24</v>
      </c>
      <c r="B40" s="17">
        <f>+B38*0.15</f>
        <v>183.75</v>
      </c>
      <c r="C40" s="17" t="s">
        <v>33</v>
      </c>
      <c r="D40" s="26" t="s">
        <v>36</v>
      </c>
    </row>
    <row r="41" spans="1:4">
      <c r="A41" s="21" t="s">
        <v>26</v>
      </c>
      <c r="B41" s="17">
        <f>+B39</f>
        <v>306.25</v>
      </c>
      <c r="C41" s="17" t="s">
        <v>34</v>
      </c>
      <c r="D41" s="26">
        <v>100</v>
      </c>
    </row>
    <row r="42" spans="1:4">
      <c r="A42" s="21" t="s">
        <v>5</v>
      </c>
      <c r="B42" s="17">
        <f>+B38*0.1</f>
        <v>122.5</v>
      </c>
      <c r="C42" s="17" t="s">
        <v>35</v>
      </c>
      <c r="D42" s="26" t="s">
        <v>36</v>
      </c>
    </row>
    <row r="43" spans="1:4" ht="15.75" thickBot="1">
      <c r="A43" s="23"/>
      <c r="B43" s="27">
        <f>+SUM(B38:B42)</f>
        <v>2143.75</v>
      </c>
      <c r="C43" s="24"/>
      <c r="D43" s="25"/>
    </row>
    <row r="44" spans="1:4" ht="15.75" thickBot="1"/>
    <row r="45" spans="1:4">
      <c r="A45" s="28" t="s">
        <v>37</v>
      </c>
      <c r="B45" s="29">
        <f>+B39*0.8</f>
        <v>245</v>
      </c>
    </row>
    <row r="46" spans="1:4">
      <c r="A46" s="6" t="s">
        <v>38</v>
      </c>
      <c r="B46" s="7">
        <f>+B38+B40*0.2+B42*0.8</f>
        <v>1359.75</v>
      </c>
    </row>
    <row r="47" spans="1:4">
      <c r="A47" s="6" t="s">
        <v>39</v>
      </c>
      <c r="B47" s="7">
        <f>+B39*0.2</f>
        <v>61.25</v>
      </c>
    </row>
    <row r="48" spans="1:4">
      <c r="A48" s="6" t="s">
        <v>40</v>
      </c>
      <c r="B48" s="7">
        <f>+B40*0.8</f>
        <v>147</v>
      </c>
    </row>
    <row r="49" spans="1:2">
      <c r="A49" s="6" t="s">
        <v>41</v>
      </c>
      <c r="B49" s="7">
        <f>+B41+B42*0.2</f>
        <v>330.75</v>
      </c>
    </row>
    <row r="50" spans="1:2" ht="15.75" thickBot="1">
      <c r="A50" s="9"/>
      <c r="B50" s="30">
        <f>+SUM(B45:B49)</f>
        <v>2143.75</v>
      </c>
    </row>
  </sheetData>
  <mergeCells count="9">
    <mergeCell ref="A7:B7"/>
    <mergeCell ref="A8:B8"/>
    <mergeCell ref="A12:E12"/>
    <mergeCell ref="A1:E1"/>
    <mergeCell ref="A2:B2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Nuevo, espectacular</vt:lpstr>
      <vt:lpstr>28-4</vt:lpstr>
      <vt:lpstr>Interno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2011-04-29T18:29:15Z</dcterms:modified>
</cp:coreProperties>
</file>