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Bootcamp-Santander\projeto\"/>
    </mc:Choice>
  </mc:AlternateContent>
  <bookViews>
    <workbookView xWindow="0" yWindow="0" windowWidth="20490" windowHeight="7620" tabRatio="257" activeTab="1"/>
  </bookViews>
  <sheets>
    <sheet name="App" sheetId="1" r:id="rId1"/>
    <sheet name="Planilha2" sheetId="2" r:id="rId2"/>
  </sheets>
  <definedNames>
    <definedName name="aporte">App!$C$18</definedName>
    <definedName name="patrimonio">App!$C$21</definedName>
    <definedName name="qtd_anos">App!$C$19</definedName>
    <definedName name="rendim_carteira">App!$C$13</definedName>
    <definedName name="salario">App!$C$12</definedName>
    <definedName name="sug_invest">App!$C$14</definedName>
    <definedName name="tx_rend_mensal">App!$C$20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38" i="1"/>
  <c r="A12" i="2"/>
  <c r="A13" i="2"/>
  <c r="A14" i="2"/>
  <c r="A15" i="2"/>
  <c r="A16" i="2"/>
  <c r="A17" i="2"/>
  <c r="A19" i="2"/>
  <c r="A20" i="2"/>
  <c r="A21" i="2"/>
  <c r="A22" i="2"/>
  <c r="A23" i="2"/>
  <c r="A24" i="2"/>
  <c r="A6" i="2"/>
  <c r="A7" i="2"/>
  <c r="A8" i="2"/>
  <c r="A9" i="2"/>
  <c r="A10" i="2"/>
  <c r="A5" i="2"/>
  <c r="C34" i="1"/>
  <c r="C21" i="1"/>
  <c r="C22" i="1" s="1"/>
  <c r="C14" i="1"/>
  <c r="E40" i="1" l="1"/>
  <c r="E39" i="1"/>
  <c r="E38" i="1"/>
  <c r="E42" i="1"/>
  <c r="E41" i="1"/>
  <c r="E43" i="1"/>
  <c r="C27" i="1"/>
  <c r="D27" i="1" s="1"/>
  <c r="C28" i="1"/>
  <c r="D28" i="1" s="1"/>
  <c r="C29" i="1"/>
  <c r="D29" i="1" s="1"/>
  <c r="C30" i="1"/>
  <c r="D30" i="1" s="1"/>
  <c r="C26" i="1"/>
  <c r="D26" i="1" s="1"/>
  <c r="E44" i="1" l="1"/>
</calcChain>
</file>

<file path=xl/sharedStrings.xml><?xml version="1.0" encoding="utf-8"?>
<sst xmlns="http://schemas.openxmlformats.org/spreadsheetml/2006/main" count="70" uniqueCount="33">
  <si>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</si>
  <si>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</si>
  <si>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</si>
  <si>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</si>
  <si>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</si>
  <si>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</si>
  <si>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Cenários</t>
  </si>
  <si>
    <t>Acumulado em 2 anos</t>
  </si>
  <si>
    <t>Acumulado em 5 anos</t>
  </si>
  <si>
    <t>Acumulado em 10 anos</t>
  </si>
  <si>
    <t>Acumulado em 20 anos</t>
  </si>
  <si>
    <t>Acumulado em 30 anos</t>
  </si>
  <si>
    <t>Dividendos</t>
  </si>
  <si>
    <t>Configurações</t>
  </si>
  <si>
    <t>Salário</t>
  </si>
  <si>
    <t>Rendimento da Carteira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</si>
  <si>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</si>
  <si>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</si>
  <si>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</si>
  <si>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</si>
  <si>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</si>
  <si>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</si>
  <si>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</si>
  <si>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</si>
  <si>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Hibrido</t>
  </si>
  <si>
    <t>FOFs</t>
  </si>
  <si>
    <t>Desenvolvimento</t>
  </si>
  <si>
    <t>Hotelaria</t>
  </si>
  <si>
    <t>Conservador</t>
  </si>
  <si>
    <t>Percentual</t>
  </si>
  <si>
    <t>Chave</t>
  </si>
  <si>
    <t>Moderado</t>
  </si>
  <si>
    <t>Sugestão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</si>
</sst>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4" borderId="0" applyNumberFormat="0" applyBorder="0" applyAlignment="0" applyProtection="0"/>
  </cellStyleXfs>
  <cellXfs count="51">
    <xf numFmtId="0" fontId="0" fillId="0" borderId="0" xfId="0"/>
    <xf numFmtId="0" fontId="5" fillId="3" borderId="0" xfId="0" applyFont="1" applyFill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9" fillId="6" borderId="2" xfId="0" applyFont="1" applyFill="1" applyBorder="1" applyAlignment="1">
      <alignment horizontal="left" indent="1"/>
    </xf>
    <xf numFmtId="164" fontId="0" fillId="0" borderId="3" xfId="0" applyNumberFormat="1" applyBorder="1" applyAlignment="1">
      <alignment horizontal="center"/>
    </xf>
    <xf numFmtId="0" fontId="9" fillId="6" borderId="4" xfId="0" applyFont="1" applyFill="1" applyBorder="1" applyAlignment="1">
      <alignment horizontal="left" indent="1"/>
    </xf>
    <xf numFmtId="10" fontId="0" fillId="0" borderId="5" xfId="0" applyNumberFormat="1" applyBorder="1" applyAlignment="1">
      <alignment horizontal="center"/>
    </xf>
    <xf numFmtId="0" fontId="9" fillId="6" borderId="6" xfId="0" applyFont="1" applyFill="1" applyBorder="1" applyAlignment="1">
      <alignment horizontal="left" indent="1"/>
    </xf>
    <xf numFmtId="164" fontId="0" fillId="6" borderId="7" xfId="0" applyNumberFormat="1" applyFill="1" applyBorder="1" applyAlignment="1">
      <alignment horizontal="center"/>
    </xf>
    <xf numFmtId="0" fontId="9" fillId="0" borderId="2" xfId="0" applyFont="1" applyBorder="1" applyAlignment="1">
      <alignment horizontal="left" indent="1"/>
    </xf>
    <xf numFmtId="164" fontId="2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 indent="1"/>
    </xf>
    <xf numFmtId="0" fontId="2" fillId="0" borderId="5" xfId="0" applyFont="1" applyBorder="1" applyAlignment="1">
      <alignment horizontal="center"/>
    </xf>
    <xf numFmtId="10" fontId="2" fillId="0" borderId="5" xfId="1" applyNumberFormat="1" applyFont="1" applyBorder="1" applyAlignment="1">
      <alignment horizontal="center"/>
    </xf>
    <xf numFmtId="0" fontId="7" fillId="6" borderId="4" xfId="0" applyFont="1" applyFill="1" applyBorder="1" applyAlignment="1">
      <alignment horizontal="left" indent="1"/>
    </xf>
    <xf numFmtId="8" fontId="2" fillId="6" borderId="5" xfId="0" applyNumberFormat="1" applyFont="1" applyFill="1" applyBorder="1" applyAlignment="1">
      <alignment horizontal="center"/>
    </xf>
    <xf numFmtId="0" fontId="7" fillId="6" borderId="6" xfId="0" applyFont="1" applyFill="1" applyBorder="1" applyAlignment="1">
      <alignment horizontal="left" indent="1"/>
    </xf>
    <xf numFmtId="8" fontId="2" fillId="6" borderId="7" xfId="0" applyNumberFormat="1" applyFont="1" applyFill="1" applyBorder="1" applyAlignment="1">
      <alignment horizontal="center"/>
    </xf>
    <xf numFmtId="8" fontId="0" fillId="6" borderId="8" xfId="0" applyNumberFormat="1" applyFill="1" applyBorder="1" applyAlignment="1">
      <alignment horizontal="center"/>
    </xf>
    <xf numFmtId="8" fontId="0" fillId="6" borderId="9" xfId="0" applyNumberFormat="1" applyFill="1" applyBorder="1" applyAlignment="1">
      <alignment horizontal="center"/>
    </xf>
    <xf numFmtId="8" fontId="0" fillId="6" borderId="10" xfId="0" applyNumberForma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0" fillId="6" borderId="0" xfId="0" applyFill="1"/>
    <xf numFmtId="164" fontId="0" fillId="6" borderId="0" xfId="0" applyNumberFormat="1" applyFill="1" applyAlignment="1">
      <alignment horizontal="center"/>
    </xf>
    <xf numFmtId="0" fontId="3" fillId="2" borderId="13" xfId="0" applyFont="1" applyFill="1" applyBorder="1" applyAlignment="1">
      <alignment vertical="center"/>
    </xf>
    <xf numFmtId="8" fontId="0" fillId="6" borderId="16" xfId="0" applyNumberFormat="1" applyFill="1" applyBorder="1" applyAlignment="1">
      <alignment horizontal="center"/>
    </xf>
    <xf numFmtId="8" fontId="0" fillId="6" borderId="17" xfId="0" applyNumberFormat="1" applyFill="1" applyBorder="1" applyAlignment="1">
      <alignment horizontal="center"/>
    </xf>
    <xf numFmtId="8" fontId="0" fillId="6" borderId="15" xfId="0" applyNumberFormat="1" applyFill="1" applyBorder="1" applyAlignment="1">
      <alignment horizontal="center"/>
    </xf>
    <xf numFmtId="8" fontId="0" fillId="6" borderId="18" xfId="0" applyNumberFormat="1" applyFill="1" applyBorder="1" applyAlignment="1">
      <alignment horizontal="center"/>
    </xf>
    <xf numFmtId="8" fontId="0" fillId="6" borderId="19" xfId="0" applyNumberFormat="1" applyFill="1" applyBorder="1" applyAlignment="1">
      <alignment horizontal="center"/>
    </xf>
    <xf numFmtId="8" fontId="0" fillId="6" borderId="20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7" borderId="0" xfId="2" applyFill="1" applyAlignment="1">
      <alignment horizontal="center"/>
    </xf>
    <xf numFmtId="0" fontId="6" fillId="7" borderId="0" xfId="2" applyFill="1"/>
    <xf numFmtId="0" fontId="10" fillId="7" borderId="0" xfId="2" applyFont="1" applyFill="1" applyBorder="1" applyAlignment="1">
      <alignment horizontal="left" indent="1"/>
    </xf>
    <xf numFmtId="0" fontId="10" fillId="7" borderId="0" xfId="2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 indent="1"/>
    </xf>
    <xf numFmtId="0" fontId="0" fillId="6" borderId="0" xfId="0" applyFill="1" applyAlignment="1">
      <alignment horizontal="left" indent="1"/>
    </xf>
    <xf numFmtId="0" fontId="0" fillId="0" borderId="1" xfId="0" applyBorder="1"/>
    <xf numFmtId="164" fontId="2" fillId="2" borderId="0" xfId="0" applyNumberFormat="1" applyFont="1" applyFill="1" applyAlignment="1">
      <alignment horizontal="center"/>
    </xf>
  </cellXfs>
  <cellStyles count="3">
    <cellStyle name="Neutra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App!$C$37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App!$B$38:$B$44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App!$C$38:$C$44</c:f>
              <c:numCache>
                <c:formatCode>0%</c:formatCode>
                <c:ptCount val="7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0-490B-93AD-7C902DC738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247649</xdr:colOff>
      <xdr:row>0</xdr:row>
      <xdr:rowOff>95250</xdr:rowOff>
    </xdr:from>
    <xdr:to>
      <xdr:col>5</xdr:col>
      <xdr:colOff>57978</xdr:colOff>
      <xdr:row>8</xdr:row>
      <xdr:rowOff>19049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49" r="10284"/>
        <a:stretch/>
      </xdr:blipFill>
      <xdr:spPr>
        <a:xfrm>
          <a:off x="247649" y="95250"/>
          <a:ext cx="6030568" cy="1447799"/>
        </a:xfrm>
        <a:prstGeom prst="rect">
          <a:avLst/>
        </a:prstGeom>
      </xdr:spPr>
    </xdr:pic>
    <xdr:clientData/>
  </xdr:twoCellAnchor>
  <xdr:twoCellAnchor>
    <xdr:from>
      <xdr:col>1</xdr:col>
      <xdr:colOff>211206</xdr:colOff>
      <xdr:row>44</xdr:row>
      <xdr:rowOff>119270</xdr:rowOff>
    </xdr:from>
    <xdr:to>
      <xdr:col>4</xdr:col>
      <xdr:colOff>501097</xdr:colOff>
      <xdr:row>59</xdr:row>
      <xdr:rowOff>4970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44"/>
  <sheetViews>
    <sheetView showGridLines="0" showRowColHeaders="0" topLeftCell="A10" zoomScale="115" zoomScaleNormal="115" workbookViewId="0">
      <selection activeCell="C33" sqref="C33"/>
    </sheetView>
  </sheetViews>
  <sheetFormatPr defaultColWidth="0" defaultRowHeight="15" x14ac:dyDescent="0.25"/>
  <cols>
    <col min="1" max="1" width="9.140625" customWidth="1"/>
    <col min="2" max="2" width="35" bestFit="1" customWidth="1"/>
    <col min="3" max="3" width="29.140625" bestFit="1" customWidth="1"/>
    <col min="4" max="4" width="5.5703125" hidden="1" customWidth="1"/>
    <col min="5" max="5" width="19.85546875" bestFit="1" customWidth="1"/>
    <col min="6" max="6" width="8.42578125" customWidth="1"/>
    <col min="13" max="16384" width="9.140625" hidden="1"/>
  </cols>
  <sheetData>
    <row r="10" spans="2:3" ht="15.75" thickBot="1" x14ac:dyDescent="0.3"/>
    <row r="11" spans="2:3" ht="21" thickBot="1" x14ac:dyDescent="0.3">
      <c r="B11" s="28" t="s">
        <v>13</v>
      </c>
      <c r="C11" s="29"/>
    </row>
    <row r="12" spans="2:3" ht="15.75" x14ac:dyDescent="0.25">
      <c r="B12" s="7" t="s">
        <v>14</v>
      </c>
      <c r="C12" s="8">
        <v>3500</v>
      </c>
    </row>
    <row r="13" spans="2:3" ht="15.75" x14ac:dyDescent="0.25">
      <c r="B13" s="9" t="s">
        <v>15</v>
      </c>
      <c r="C13" s="10">
        <v>8.8999999999999999E-3</v>
      </c>
    </row>
    <row r="14" spans="2:3" ht="16.5" thickBot="1" x14ac:dyDescent="0.3">
      <c r="B14" s="11" t="s">
        <v>32</v>
      </c>
      <c r="C14" s="12">
        <f>C12*30%</f>
        <v>1050</v>
      </c>
    </row>
    <row r="16" spans="2:3" ht="15.75" thickBot="1" x14ac:dyDescent="0.3"/>
    <row r="17" spans="1:6" ht="38.25" customHeight="1" thickBot="1" x14ac:dyDescent="0.3">
      <c r="B17" s="25" t="s">
        <v>5</v>
      </c>
      <c r="C17" s="27"/>
      <c r="D17" s="34"/>
      <c r="E17" s="6"/>
    </row>
    <row r="18" spans="1:6" ht="15.75" x14ac:dyDescent="0.25">
      <c r="B18" s="13" t="s">
        <v>0</v>
      </c>
      <c r="C18" s="14">
        <v>200</v>
      </c>
    </row>
    <row r="19" spans="1:6" ht="15.75" x14ac:dyDescent="0.25">
      <c r="B19" s="15" t="s">
        <v>1</v>
      </c>
      <c r="C19" s="16">
        <v>2</v>
      </c>
    </row>
    <row r="20" spans="1:6" ht="15.75" x14ac:dyDescent="0.25">
      <c r="B20" s="15" t="s">
        <v>2</v>
      </c>
      <c r="C20" s="17">
        <v>1.0789999999999999E-2</v>
      </c>
    </row>
    <row r="21" spans="1:6" ht="15.75" x14ac:dyDescent="0.25">
      <c r="B21" s="18" t="s">
        <v>3</v>
      </c>
      <c r="C21" s="19">
        <f>FV(tx_rend_mensal,qtd_anos*12,aporte*-1)</f>
        <v>5445.5254595290435</v>
      </c>
    </row>
    <row r="22" spans="1:6" ht="16.5" thickBot="1" x14ac:dyDescent="0.3">
      <c r="B22" s="20" t="s">
        <v>4</v>
      </c>
      <c r="C22" s="21">
        <f>patrimonio*rendim_carteira</f>
        <v>48.465176589808486</v>
      </c>
    </row>
    <row r="24" spans="1:6" ht="15.75" thickBot="1" x14ac:dyDescent="0.3"/>
    <row r="25" spans="1:6" ht="27" thickBot="1" x14ac:dyDescent="0.3">
      <c r="B25" s="25" t="s">
        <v>6</v>
      </c>
      <c r="C25" s="26"/>
      <c r="D25" s="30"/>
      <c r="E25" s="31" t="s">
        <v>12</v>
      </c>
      <c r="F25" s="6"/>
    </row>
    <row r="26" spans="1:6" ht="15.75" x14ac:dyDescent="0.25">
      <c r="A26" s="1">
        <v>2</v>
      </c>
      <c r="B26" s="7" t="s">
        <v>7</v>
      </c>
      <c r="C26" s="22">
        <f>FV($C$20,$A26*12,$C$18*-1)</f>
        <v>5445.5254595290435</v>
      </c>
      <c r="D26" s="39">
        <f>C26*rendim_carteira</f>
        <v>48.465176589808486</v>
      </c>
      <c r="E26" s="40"/>
    </row>
    <row r="27" spans="1:6" ht="15.75" x14ac:dyDescent="0.25">
      <c r="A27" s="1">
        <v>5</v>
      </c>
      <c r="B27" s="9" t="s">
        <v>8</v>
      </c>
      <c r="C27" s="23">
        <f>FV($C$20,$A27*12,$C$18*-1)</f>
        <v>16755.382799697527</v>
      </c>
      <c r="D27" s="37">
        <f>C27*rendim_carteira</f>
        <v>149.122906917308</v>
      </c>
      <c r="E27" s="38"/>
    </row>
    <row r="28" spans="1:6" ht="15.75" x14ac:dyDescent="0.25">
      <c r="A28" s="1">
        <v>10</v>
      </c>
      <c r="B28" s="9" t="s">
        <v>9</v>
      </c>
      <c r="C28" s="23">
        <f>FV($C$20,$A28*12,$C$18*-1)</f>
        <v>48656.842506034438</v>
      </c>
      <c r="D28" s="37">
        <f>C28*rendim_carteira</f>
        <v>433.04589830370651</v>
      </c>
      <c r="E28" s="38"/>
    </row>
    <row r="29" spans="1:6" ht="15.75" x14ac:dyDescent="0.25">
      <c r="A29" s="1">
        <v>20</v>
      </c>
      <c r="B29" s="9" t="s">
        <v>10</v>
      </c>
      <c r="C29" s="23">
        <f>FV($C$20,$A29*12,$C$18*-1)</f>
        <v>225039.68001941612</v>
      </c>
      <c r="D29" s="37">
        <f>C29*rendim_carteira</f>
        <v>2002.8531521728034</v>
      </c>
      <c r="E29" s="38"/>
    </row>
    <row r="30" spans="1:6" ht="16.5" thickBot="1" x14ac:dyDescent="0.3">
      <c r="A30" s="1">
        <v>30</v>
      </c>
      <c r="B30" s="11" t="s">
        <v>11</v>
      </c>
      <c r="C30" s="24">
        <f>FV($C$20,$A30*12,$C$18*-1)</f>
        <v>864433.93100094295</v>
      </c>
      <c r="D30" s="35">
        <f>C30*rendim_carteira</f>
        <v>7693.4619859083923</v>
      </c>
      <c r="E30" s="36"/>
    </row>
    <row r="33" spans="2:5" ht="15.75" x14ac:dyDescent="0.25">
      <c r="B33" s="44" t="s">
        <v>16</v>
      </c>
      <c r="C33" s="45" t="s">
        <v>17</v>
      </c>
      <c r="D33" s="42" t="s">
        <v>17</v>
      </c>
      <c r="E33" s="43"/>
    </row>
    <row r="34" spans="2:5" x14ac:dyDescent="0.25">
      <c r="B34" s="48" t="s">
        <v>18</v>
      </c>
      <c r="C34" s="33">
        <f>aporte</f>
        <v>200</v>
      </c>
      <c r="E34" s="32"/>
    </row>
    <row r="37" spans="2:5" ht="15.75" x14ac:dyDescent="0.25">
      <c r="B37" s="41" t="s">
        <v>19</v>
      </c>
      <c r="C37" s="41" t="s">
        <v>20</v>
      </c>
      <c r="D37" s="41"/>
      <c r="E37" s="41" t="s">
        <v>21</v>
      </c>
    </row>
    <row r="38" spans="2:5" x14ac:dyDescent="0.25">
      <c r="B38" s="47" t="s">
        <v>22</v>
      </c>
      <c r="C38" s="4">
        <f>VLOOKUP($C$33&amp;"-"&amp;B38,Planilha2!$A$5:$D$24,4,FALSE)</f>
        <v>0.5</v>
      </c>
      <c r="D38" s="2"/>
      <c r="E38" s="5">
        <f>$C$34*C38</f>
        <v>100</v>
      </c>
    </row>
    <row r="39" spans="2:5" x14ac:dyDescent="0.25">
      <c r="B39" s="47" t="s">
        <v>23</v>
      </c>
      <c r="C39" s="4">
        <f>VLOOKUP($C$33&amp;"-"&amp;B39,Planilha2!$A$5:$D$24,4,FALSE)</f>
        <v>0.1</v>
      </c>
      <c r="D39" s="2"/>
      <c r="E39" s="5">
        <f t="shared" ref="E39:E43" si="0">$C$34*C39</f>
        <v>20</v>
      </c>
    </row>
    <row r="40" spans="2:5" x14ac:dyDescent="0.25">
      <c r="B40" s="47" t="s">
        <v>24</v>
      </c>
      <c r="C40" s="4">
        <f>VLOOKUP($C$33&amp;"-"&amp;B40,Planilha2!$A$5:$D$24,4,FALSE)</f>
        <v>0.05</v>
      </c>
      <c r="D40" s="2"/>
      <c r="E40" s="5">
        <f t="shared" si="0"/>
        <v>10</v>
      </c>
    </row>
    <row r="41" spans="2:5" x14ac:dyDescent="0.25">
      <c r="B41" s="47" t="s">
        <v>25</v>
      </c>
      <c r="C41" s="4">
        <f>VLOOKUP($C$33&amp;"-"&amp;B41,Planilha2!$A$5:$D$24,4,FALSE)</f>
        <v>0.05</v>
      </c>
      <c r="D41" s="2"/>
      <c r="E41" s="5">
        <f t="shared" si="0"/>
        <v>10</v>
      </c>
    </row>
    <row r="42" spans="2:5" x14ac:dyDescent="0.25">
      <c r="B42" s="47" t="s">
        <v>26</v>
      </c>
      <c r="C42" s="4">
        <f>VLOOKUP($C$33&amp;"-"&amp;B42,Planilha2!$A$5:$D$24,4,FALSE)</f>
        <v>0.2</v>
      </c>
      <c r="D42" s="2"/>
      <c r="E42" s="5">
        <f t="shared" si="0"/>
        <v>40</v>
      </c>
    </row>
    <row r="43" spans="2:5" x14ac:dyDescent="0.25">
      <c r="B43" s="47" t="s">
        <v>27</v>
      </c>
      <c r="C43" s="4">
        <f>VLOOKUP($C$33&amp;"-"&amp;B43,Planilha2!$A$5:$D$24,4,FALSE)</f>
        <v>0.1</v>
      </c>
      <c r="D43" s="2"/>
      <c r="E43" s="5">
        <f t="shared" si="0"/>
        <v>20</v>
      </c>
    </row>
    <row r="44" spans="2:5" x14ac:dyDescent="0.25">
      <c r="B44" s="46"/>
      <c r="C44" s="46"/>
      <c r="D44" s="46"/>
      <c r="E44" s="50">
        <f>SUM(E38:E43)</f>
        <v>200</v>
      </c>
    </row>
  </sheetData>
  <mergeCells count="8">
    <mergeCell ref="D28:E28"/>
    <mergeCell ref="D29:E29"/>
    <mergeCell ref="D30:E30"/>
    <mergeCell ref="B11:C11"/>
    <mergeCell ref="D27:E27"/>
    <mergeCell ref="D26:E26"/>
    <mergeCell ref="B25:C25"/>
    <mergeCell ref="B17:C17"/>
  </mergeCells>
  <dataValidations count="2">
    <dataValidation type="list" allowBlank="1" showInputMessage="1" showErrorMessage="1" sqref="D33">
      <formula1>"Agressivo, Conservador,Moderado"</formula1>
    </dataValidation>
    <dataValidation type="list" allowBlank="1" showInputMessage="1" showErrorMessage="1" sqref="C33">
      <formula1>"Agressivo,Conservador,Moderado"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4"/>
  <sheetViews>
    <sheetView tabSelected="1" topLeftCell="A4" workbookViewId="0">
      <selection activeCell="D25" sqref="D25"/>
    </sheetView>
  </sheetViews>
  <sheetFormatPr defaultRowHeight="15" x14ac:dyDescent="0.25"/>
  <cols>
    <col min="1" max="1" width="29.140625" bestFit="1" customWidth="1"/>
    <col min="2" max="2" width="17.28515625" customWidth="1"/>
    <col min="3" max="3" width="18.28515625" bestFit="1" customWidth="1"/>
    <col min="4" max="4" width="11.5703125" bestFit="1" customWidth="1"/>
  </cols>
  <sheetData>
    <row r="4" spans="1:4" ht="15.75" x14ac:dyDescent="0.25">
      <c r="A4" s="41" t="s">
        <v>30</v>
      </c>
      <c r="B4" s="41" t="s">
        <v>16</v>
      </c>
      <c r="C4" s="41" t="s">
        <v>19</v>
      </c>
      <c r="D4" s="41" t="s">
        <v>29</v>
      </c>
    </row>
    <row r="5" spans="1:4" x14ac:dyDescent="0.25">
      <c r="A5" t="str">
        <f>B5&amp;"-"&amp;C5</f>
        <v>Conservador-Papel</v>
      </c>
      <c r="B5" t="s">
        <v>28</v>
      </c>
      <c r="C5" s="47" t="s">
        <v>22</v>
      </c>
      <c r="D5" s="4">
        <v>0.3</v>
      </c>
    </row>
    <row r="6" spans="1:4" x14ac:dyDescent="0.25">
      <c r="A6" t="str">
        <f t="shared" ref="A6:A24" si="0">B6&amp;"-"&amp;C6</f>
        <v>Conservador-Tijolo</v>
      </c>
      <c r="B6" t="s">
        <v>28</v>
      </c>
      <c r="C6" s="47" t="s">
        <v>23</v>
      </c>
      <c r="D6" s="4">
        <v>0.5</v>
      </c>
    </row>
    <row r="7" spans="1:4" x14ac:dyDescent="0.25">
      <c r="A7" t="str">
        <f t="shared" si="0"/>
        <v>Conservador-Hibrido</v>
      </c>
      <c r="B7" t="s">
        <v>28</v>
      </c>
      <c r="C7" s="47" t="s">
        <v>24</v>
      </c>
      <c r="D7" s="4">
        <v>0.1</v>
      </c>
    </row>
    <row r="8" spans="1:4" x14ac:dyDescent="0.25">
      <c r="A8" t="str">
        <f t="shared" si="0"/>
        <v>Conservador-FOFs</v>
      </c>
      <c r="B8" t="s">
        <v>28</v>
      </c>
      <c r="C8" s="47" t="s">
        <v>25</v>
      </c>
      <c r="D8" s="4">
        <v>0.1</v>
      </c>
    </row>
    <row r="9" spans="1:4" x14ac:dyDescent="0.25">
      <c r="A9" t="str">
        <f t="shared" si="0"/>
        <v>Conservador-Desenvolvimento</v>
      </c>
      <c r="B9" t="s">
        <v>28</v>
      </c>
      <c r="C9" s="47" t="s">
        <v>26</v>
      </c>
      <c r="D9" s="4">
        <v>0</v>
      </c>
    </row>
    <row r="10" spans="1:4" x14ac:dyDescent="0.25">
      <c r="A10" t="str">
        <f t="shared" si="0"/>
        <v>Conservador-Hotelaria</v>
      </c>
      <c r="B10" t="s">
        <v>28</v>
      </c>
      <c r="C10" s="47" t="s">
        <v>27</v>
      </c>
      <c r="D10" s="4">
        <v>0</v>
      </c>
    </row>
    <row r="11" spans="1:4" ht="15.75" thickBot="1" x14ac:dyDescent="0.3">
      <c r="A11" s="49"/>
      <c r="B11" s="49"/>
      <c r="C11" s="49"/>
      <c r="D11" s="49"/>
    </row>
    <row r="12" spans="1:4" x14ac:dyDescent="0.25">
      <c r="A12" t="str">
        <f t="shared" si="0"/>
        <v>Moderado-Papel</v>
      </c>
      <c r="B12" t="s">
        <v>31</v>
      </c>
      <c r="C12" s="47" t="s">
        <v>22</v>
      </c>
      <c r="D12" s="3">
        <v>0.32</v>
      </c>
    </row>
    <row r="13" spans="1:4" x14ac:dyDescent="0.25">
      <c r="A13" t="str">
        <f t="shared" si="0"/>
        <v>Moderado-Tijolo</v>
      </c>
      <c r="B13" t="s">
        <v>31</v>
      </c>
      <c r="C13" s="47" t="s">
        <v>23</v>
      </c>
      <c r="D13" s="3">
        <v>0.4</v>
      </c>
    </row>
    <row r="14" spans="1:4" x14ac:dyDescent="0.25">
      <c r="A14" t="str">
        <f t="shared" si="0"/>
        <v>Moderado-Hibrido</v>
      </c>
      <c r="B14" t="s">
        <v>31</v>
      </c>
      <c r="C14" s="47" t="s">
        <v>24</v>
      </c>
      <c r="D14" s="3">
        <v>0.08</v>
      </c>
    </row>
    <row r="15" spans="1:4" x14ac:dyDescent="0.25">
      <c r="A15" t="str">
        <f t="shared" si="0"/>
        <v>Moderado-FOFs</v>
      </c>
      <c r="B15" t="s">
        <v>31</v>
      </c>
      <c r="C15" s="47" t="s">
        <v>25</v>
      </c>
      <c r="D15" s="3">
        <v>0.1</v>
      </c>
    </row>
    <row r="16" spans="1:4" x14ac:dyDescent="0.25">
      <c r="A16" t="str">
        <f t="shared" si="0"/>
        <v>Moderado-Desenvolvimento</v>
      </c>
      <c r="B16" t="s">
        <v>31</v>
      </c>
      <c r="C16" s="47" t="s">
        <v>26</v>
      </c>
      <c r="D16" s="3">
        <v>0.05</v>
      </c>
    </row>
    <row r="17" spans="1:4" x14ac:dyDescent="0.25">
      <c r="A17" t="str">
        <f t="shared" si="0"/>
        <v>Moderado-Hotelaria</v>
      </c>
      <c r="B17" t="s">
        <v>31</v>
      </c>
      <c r="C17" s="47" t="s">
        <v>27</v>
      </c>
      <c r="D17" s="3">
        <v>0.05</v>
      </c>
    </row>
    <row r="18" spans="1:4" ht="15.75" thickBot="1" x14ac:dyDescent="0.3">
      <c r="A18" s="49"/>
      <c r="B18" s="49"/>
      <c r="C18" s="49"/>
      <c r="D18" s="49"/>
    </row>
    <row r="19" spans="1:4" x14ac:dyDescent="0.25">
      <c r="A19" t="str">
        <f t="shared" si="0"/>
        <v>Agressivo-Papel</v>
      </c>
      <c r="B19" t="s">
        <v>17</v>
      </c>
      <c r="C19" s="47" t="s">
        <v>22</v>
      </c>
      <c r="D19" s="3">
        <v>0.5</v>
      </c>
    </row>
    <row r="20" spans="1:4" x14ac:dyDescent="0.25">
      <c r="A20" t="str">
        <f t="shared" si="0"/>
        <v>Agressivo-Tijolo</v>
      </c>
      <c r="B20" t="s">
        <v>17</v>
      </c>
      <c r="C20" s="47" t="s">
        <v>23</v>
      </c>
      <c r="D20" s="3">
        <v>0.1</v>
      </c>
    </row>
    <row r="21" spans="1:4" x14ac:dyDescent="0.25">
      <c r="A21" t="str">
        <f t="shared" si="0"/>
        <v>Agressivo-Hibrido</v>
      </c>
      <c r="B21" t="s">
        <v>17</v>
      </c>
      <c r="C21" s="47" t="s">
        <v>24</v>
      </c>
      <c r="D21" s="3">
        <v>0.05</v>
      </c>
    </row>
    <row r="22" spans="1:4" x14ac:dyDescent="0.25">
      <c r="A22" t="str">
        <f t="shared" si="0"/>
        <v>Agressivo-FOFs</v>
      </c>
      <c r="B22" t="s">
        <v>17</v>
      </c>
      <c r="C22" s="47" t="s">
        <v>25</v>
      </c>
      <c r="D22" s="3">
        <v>0.05</v>
      </c>
    </row>
    <row r="23" spans="1:4" x14ac:dyDescent="0.25">
      <c r="A23" t="str">
        <f t="shared" si="0"/>
        <v>Agressivo-Desenvolvimento</v>
      </c>
      <c r="B23" t="s">
        <v>17</v>
      </c>
      <c r="C23" s="47" t="s">
        <v>26</v>
      </c>
      <c r="D23" s="3">
        <v>0.2</v>
      </c>
    </row>
    <row r="24" spans="1:4" x14ac:dyDescent="0.25">
      <c r="A24" t="str">
        <f t="shared" si="0"/>
        <v>Agressivo-Hotelaria</v>
      </c>
      <c r="B24" t="s">
        <v>17</v>
      </c>
      <c r="C24" s="47" t="s">
        <v>27</v>
      </c>
      <c r="D24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rendim_carteira</vt:lpstr>
      <vt:lpstr>salario</vt:lpstr>
      <vt:lpstr>sug_invest</vt:lpstr>
      <vt:lpstr>tx_rend_mensal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2025-06-17T00:15:50Z</dcterms:created>
  <dcterms:modified xsi:type="dcterms:W3CDTF">2025-06-22T19:21:42Z</dcterms:modified>
</cp:coreProperties>
</file>