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lucas\valuation-model\templates\"/>
    </mc:Choice>
  </mc:AlternateContent>
  <xr:revisionPtr revIDLastSave="0" documentId="13_ncr:1_{D1079A7B-1585-417D-931E-4D607C5F6435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Inputs" sheetId="1" r:id="rId1"/>
    <sheet name="Raw_FS" sheetId="2" r:id="rId2"/>
    <sheet name="DCF" sheetId="3" r:id="rId3"/>
    <sheet name="Output" sheetId="4" r:id="rId4"/>
  </sheets>
  <definedNames>
    <definedName name="capex_pct">Inputs!$B$13</definedName>
    <definedName name="current_price">DCF!$B$24</definedName>
    <definedName name="dep_pct">Inputs!$B$14</definedName>
    <definedName name="ebit_target">Inputs!$B$12</definedName>
    <definedName name="equity_value">DCF!$B$21</definedName>
    <definedName name="ev">DCF!$B$19</definedName>
    <definedName name="forecast_horizon">Inputs!$B$10</definedName>
    <definedName name="implied_price">DCF!$B$23</definedName>
    <definedName name="net_debt">DCF!$B$20</definedName>
    <definedName name="nwc_pct">Inputs!$B$15</definedName>
    <definedName name="pv_fcff_total">DCF!$B$18</definedName>
    <definedName name="sales_cagr">Inputs!$B$11</definedName>
    <definedName name="shares_out">DCF!$B$22</definedName>
    <definedName name="tax_rate">Inputs!$B$8</definedName>
    <definedName name="upside_pct">DCF!$B$25</definedName>
    <definedName name="wacc">Inputs!$B$19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7" i="4"/>
  <c r="B5" i="4"/>
  <c r="B4" i="4"/>
  <c r="B1" i="4"/>
  <c r="B22" i="3"/>
  <c r="B20" i="3"/>
  <c r="J15" i="3"/>
  <c r="B19" i="1"/>
  <c r="K11" i="3" l="1"/>
  <c r="L11" i="3"/>
  <c r="M11" i="3"/>
  <c r="N11" i="3"/>
  <c r="J11" i="3"/>
  <c r="J9" i="3"/>
  <c r="K3" i="3"/>
  <c r="L3" i="3"/>
  <c r="M3" i="3"/>
  <c r="N3" i="3"/>
  <c r="J3" i="3"/>
  <c r="B2" i="3"/>
  <c r="J2" i="3"/>
  <c r="J7" i="3" s="1"/>
  <c r="D10" i="3"/>
  <c r="E10" i="3"/>
  <c r="B10" i="3"/>
  <c r="C2" i="3"/>
  <c r="D2" i="3"/>
  <c r="E2" i="3"/>
  <c r="F2" i="3"/>
  <c r="B12" i="3" s="1"/>
  <c r="C3" i="3"/>
  <c r="D3" i="3"/>
  <c r="E3" i="3"/>
  <c r="F3" i="3"/>
  <c r="C4" i="3"/>
  <c r="C5" i="3" s="1"/>
  <c r="D4" i="3"/>
  <c r="E4" i="3"/>
  <c r="F4" i="3"/>
  <c r="D5" i="3"/>
  <c r="E5" i="3"/>
  <c r="E9" i="3" s="1"/>
  <c r="E11" i="3" s="1"/>
  <c r="F5" i="3"/>
  <c r="F10" i="3" s="1"/>
  <c r="C6" i="3"/>
  <c r="D6" i="3"/>
  <c r="E6" i="3"/>
  <c r="F6" i="3"/>
  <c r="C7" i="3"/>
  <c r="D7" i="3"/>
  <c r="E7" i="3"/>
  <c r="F7" i="3"/>
  <c r="C8" i="3"/>
  <c r="D8" i="3"/>
  <c r="E8" i="3"/>
  <c r="F8" i="3"/>
  <c r="B8" i="3"/>
  <c r="B7" i="3"/>
  <c r="B6" i="3"/>
  <c r="B5" i="3"/>
  <c r="B4" i="3"/>
  <c r="B3" i="3"/>
  <c r="C10" i="3" l="1"/>
  <c r="C9" i="3"/>
  <c r="C11" i="3" s="1"/>
  <c r="F9" i="3"/>
  <c r="F11" i="3" s="1"/>
  <c r="D9" i="3"/>
  <c r="D11" i="3" s="1"/>
  <c r="J8" i="3"/>
  <c r="K2" i="3"/>
  <c r="B9" i="3"/>
  <c r="B11" i="3" s="1"/>
  <c r="J4" i="3"/>
  <c r="K4" i="3" l="1"/>
  <c r="K8" i="3"/>
  <c r="L2" i="3"/>
  <c r="K9" i="3"/>
  <c r="K7" i="3"/>
  <c r="J5" i="3"/>
  <c r="J6" i="3" s="1"/>
  <c r="J10" i="3" s="1"/>
  <c r="J12" i="3" s="1"/>
  <c r="M2" i="3" l="1"/>
  <c r="L7" i="3"/>
  <c r="L8" i="3"/>
  <c r="L9" i="3"/>
  <c r="L4" i="3"/>
  <c r="K5" i="3"/>
  <c r="K6" i="3" s="1"/>
  <c r="K10" i="3" s="1"/>
  <c r="K12" i="3" s="1"/>
  <c r="L5" i="3" l="1"/>
  <c r="L6" i="3" s="1"/>
  <c r="L10" i="3" s="1"/>
  <c r="L12" i="3" s="1"/>
  <c r="M8" i="3"/>
  <c r="M7" i="3"/>
  <c r="M9" i="3"/>
  <c r="N2" i="3"/>
  <c r="M4" i="3"/>
  <c r="M5" i="3" l="1"/>
  <c r="M6" i="3"/>
  <c r="M10" i="3" s="1"/>
  <c r="M12" i="3" s="1"/>
  <c r="N9" i="3"/>
  <c r="N7" i="3"/>
  <c r="N8" i="3"/>
  <c r="N4" i="3"/>
  <c r="N5" i="3" l="1"/>
  <c r="N6" i="3"/>
  <c r="N10" i="3" s="1"/>
  <c r="J13" i="3" l="1"/>
  <c r="J14" i="3" s="1"/>
  <c r="J16" i="3" s="1"/>
  <c r="N12" i="3"/>
  <c r="B18" i="3" s="1"/>
  <c r="B19" i="3" l="1"/>
  <c r="B21" i="3" s="1"/>
  <c r="B23" i="3" s="1"/>
  <c r="B2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tc={FAFE5303-75CC-4400-85AB-B9AAEB311C43}</author>
  </authors>
  <commentList>
    <comment ref="B19" authorId="0" shapeId="0" xr:uid="{FAFE5303-75CC-4400-85AB-B9AAEB311C43}">
      <text>
        <t>[Threaded comment]
Your version of Excel allows you to read this threaded comment; however, any edits to it will get removed if the file is opened in a newer version of Excel. Learn more: https://go.microsoft.com/fwlink/?linkid=870924
Comment:
    (Cost of Equity) * Equity Weight + (Cost of Debt after tax) * Debt Weight</t>
      </text>
    </comment>
  </commentList>
</comments>
</file>

<file path=xl/sharedStrings.xml><?xml version="1.0" encoding="utf-8"?>
<sst xmlns="http://schemas.openxmlformats.org/spreadsheetml/2006/main" count="67" uniqueCount="57">
  <si>
    <t>Ticker</t>
  </si>
  <si>
    <t>Currency</t>
  </si>
  <si>
    <t>Shares Outstanding (mm)</t>
  </si>
  <si>
    <t>Manual Beta</t>
  </si>
  <si>
    <t>Equity-Risk Premium</t>
  </si>
  <si>
    <t>Risk-Free Rate</t>
  </si>
  <si>
    <t>Tax Rate</t>
  </si>
  <si>
    <t>Target Debt % of Capital</t>
  </si>
  <si>
    <t>Explicit-Forecast Horizon (yrs)</t>
  </si>
  <si>
    <t>Sales CAGR Assumption</t>
  </si>
  <si>
    <t>EBIT Margin Target (Year 5)</t>
  </si>
  <si>
    <t>CapEx % of Sales</t>
  </si>
  <si>
    <t>Dep &amp; Amort % of Sales</t>
  </si>
  <si>
    <t>∆NWC % of Sales</t>
  </si>
  <si>
    <t>Terminal Growth (g)</t>
  </si>
  <si>
    <t>Exit EV/EBITDA multiple</t>
  </si>
  <si>
    <t>Margin of Safety %</t>
  </si>
  <si>
    <t>Revenue</t>
  </si>
  <si>
    <t>EBIT</t>
  </si>
  <si>
    <t>Dep &amp; Amort</t>
  </si>
  <si>
    <t>NOPAT</t>
  </si>
  <si>
    <t>FCFF</t>
  </si>
  <si>
    <t>ROIC</t>
  </si>
  <si>
    <t>FCF Margin</t>
  </si>
  <si>
    <t>Year-columns</t>
  </si>
  <si>
    <t>CapEx</t>
  </si>
  <si>
    <r>
      <rPr>
        <sz val="12"/>
        <color theme="1"/>
        <rFont val="Aptos Narrow"/>
        <family val="2"/>
      </rPr>
      <t>∆</t>
    </r>
    <r>
      <rPr>
        <sz val="12"/>
        <color theme="1"/>
        <rFont val="Times New Roman"/>
        <family val="1"/>
      </rPr>
      <t>NWC</t>
    </r>
  </si>
  <si>
    <t>CAGRs</t>
  </si>
  <si>
    <t>Sales</t>
  </si>
  <si>
    <t>EBIT Margin</t>
  </si>
  <si>
    <t>Tax</t>
  </si>
  <si>
    <t>2025F</t>
  </si>
  <si>
    <t>2026F</t>
  </si>
  <si>
    <t>2027F</t>
  </si>
  <si>
    <t>2028F</t>
  </si>
  <si>
    <t>2029F</t>
  </si>
  <si>
    <t>Discount Factor</t>
  </si>
  <si>
    <t>PV of FCFF</t>
  </si>
  <si>
    <t>WACC</t>
  </si>
  <si>
    <t>Terminal FCFF</t>
  </si>
  <si>
    <t>TV</t>
  </si>
  <si>
    <t>PV of TV</t>
  </si>
  <si>
    <t>PV FCFF Total</t>
  </si>
  <si>
    <t>EV</t>
  </si>
  <si>
    <t>Net Debt</t>
  </si>
  <si>
    <t>Equity Value</t>
  </si>
  <si>
    <t>Shares Outstanding</t>
  </si>
  <si>
    <t>Implied Price</t>
  </si>
  <si>
    <t>Current Price</t>
  </si>
  <si>
    <t>Upside Pct</t>
  </si>
  <si>
    <t>Implied Fair Value</t>
  </si>
  <si>
    <t>Upside/(Downside)</t>
  </si>
  <si>
    <t>LT Growth (g)</t>
  </si>
  <si>
    <t>EV/EBITDA</t>
  </si>
  <si>
    <t>Margin of Safety</t>
  </si>
  <si>
    <t>Pre-Tax Cost of Debt</t>
  </si>
  <si>
    <t>Line-Item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</si>
</sst>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</font>
    <font>
      <sz val="12"/>
      <color theme="1"/>
      <name val="Times New Roman"/>
      <family val="2"/>
    </font>
    <font>
      <sz val="9"/>
      <color indexed="81"/>
      <name val="Tahoma"/>
      <charset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0" fontId="5" fillId="2" borderId="4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1" fillId="2" borderId="5" xfId="0" applyFont="1" applyFill="1" applyBorder="1"/>
    <xf numFmtId="0" fontId="5" fillId="0" borderId="0" xfId="0" applyFont="1"/>
    <xf numFmtId="0" fontId="0" fillId="0" borderId="0" xfId="0" applyAlignment="1">
      <alignment horizontal="centerContinuous"/>
    </xf>
    <xf numFmtId="0" fontId="5" fillId="2" borderId="1" xfId="0" applyFont="1" applyFill="1" applyBorder="1" applyAlignment="1">
      <alignment horizontal="left"/>
    </xf>
    <xf numFmtId="10" fontId="1" fillId="0" borderId="0" xfId="0" applyNumberFormat="1" applyFont="1"/>
    <xf numFmtId="1" fontId="1" fillId="0" borderId="0" xfId="0" applyNumberFormat="1" applyFont="1"/>
    <xf numFmtId="0" fontId="5" fillId="3" borderId="1" xfId="0" applyFont="1" applyFill="1" applyBorder="1" applyAlignment="1">
      <alignment horizontal="left"/>
    </xf>
    <xf numFmtId="0" fontId="5" fillId="3" borderId="0" xfId="0" applyFont="1" applyFill="1"/>
    <xf numFmtId="0" fontId="6" fillId="3" borderId="6" xfId="0" applyFont="1" applyFill="1" applyBorder="1" applyAlignment="1">
      <alignment horizontal="left"/>
    </xf>
    <xf numFmtId="0" fontId="6" fillId="3" borderId="6" xfId="0" applyFont="1" applyFill="1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EE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as Duran" id="{A2646D1A-6F4F-4B1A-AF54-764AA21BEEBF}" userId="3397f29ba12d6d1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9" dT="2025-07-10T17:00:52.71" personId="{A2646D1A-6F4F-4B1A-AF54-764AA21BEEBF}" id="{FAFE5303-75CC-4400-85AB-B9AAEB311C43}">
    <text>(Cost of Equity) * Equity Weight + (Cost of Debt after tax) * Debt Weight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zoomScale="130" zoomScaleNormal="130" workbookViewId="0">
      <pane xSplit="1" topLeftCell="B1" activePane="topRight" state="frozen"/>
      <selection pane="topRight" activeCell="G11" sqref="G11"/>
    </sheetView>
  </sheetViews>
  <sheetFormatPr defaultRowHeight="14.4" x14ac:dyDescent="0.3"/>
  <cols>
    <col min="1" max="1" width="29.21875" bestFit="1" customWidth="1"/>
  </cols>
  <sheetData>
    <row r="1" spans="1:17" ht="15.6" x14ac:dyDescent="0.3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6" x14ac:dyDescent="0.3">
      <c r="A2" s="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6" x14ac:dyDescent="0.3">
      <c r="A3" s="4" t="s">
        <v>2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6" x14ac:dyDescent="0.3">
      <c r="A4" s="4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6" x14ac:dyDescent="0.3">
      <c r="A5" s="4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6" x14ac:dyDescent="0.3">
      <c r="A6" s="4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6" x14ac:dyDescent="0.3">
      <c r="A7" s="4" t="s">
        <v>55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6" x14ac:dyDescent="0.3">
      <c r="A8" s="4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6" x14ac:dyDescent="0.3">
      <c r="A9" s="4" t="s">
        <v>7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6" x14ac:dyDescent="0.3">
      <c r="A10" s="4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6" x14ac:dyDescent="0.3">
      <c r="A11" s="4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6" x14ac:dyDescent="0.3">
      <c r="A12" s="4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6" x14ac:dyDescent="0.3">
      <c r="A13" s="4" t="s">
        <v>11</v>
      </c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6" x14ac:dyDescent="0.3">
      <c r="A14" s="4" t="s">
        <v>12</v>
      </c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6" x14ac:dyDescent="0.3">
      <c r="A15" s="4" t="s">
        <v>13</v>
      </c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6" x14ac:dyDescent="0.3">
      <c r="A16" s="4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6" x14ac:dyDescent="0.3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6" x14ac:dyDescent="0.3">
      <c r="A18" s="4" t="s">
        <v>16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6" x14ac:dyDescent="0.3">
      <c r="A19" s="4" t="s">
        <v>38</v>
      </c>
      <c r="B19" s="1">
        <f>((B6+B4*B5)*(1-B9))+(B7*(1-B8)*B9)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2FA-345D-4205-A12A-4C546D259E0F}">
  <dimension ref="A1:I49"/>
  <sheetViews>
    <sheetView zoomScale="130" zoomScaleNormal="130" workbookViewId="0">
      <selection activeCell="D7" sqref="D7"/>
    </sheetView>
  </sheetViews>
  <sheetFormatPr defaultRowHeight="14.4" x14ac:dyDescent="0.3"/>
  <cols>
    <col min="1" max="1" width="25.5546875" customWidth="1"/>
  </cols>
  <sheetData>
    <row r="1" spans="1:9" s="1" customFormat="1" ht="15.6" x14ac:dyDescent="0.3">
      <c r="A1" s="1" t="s">
        <v>56</v>
      </c>
    </row>
    <row r="2" spans="1:9" ht="15.6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15.6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15.6" x14ac:dyDescent="0.3">
      <c r="A4" s="1"/>
      <c r="B4" s="1"/>
      <c r="C4" s="1"/>
      <c r="D4" s="1"/>
      <c r="E4" s="1"/>
      <c r="F4" s="1"/>
      <c r="G4" s="1"/>
      <c r="H4" s="1"/>
      <c r="I4" s="1"/>
    </row>
    <row r="5" spans="1:9" ht="15.6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15.6" x14ac:dyDescent="0.3">
      <c r="A6" s="1"/>
      <c r="B6" s="1"/>
      <c r="C6" s="1"/>
      <c r="D6" s="1"/>
      <c r="E6" s="1"/>
      <c r="F6" s="1"/>
      <c r="G6" s="1"/>
      <c r="H6" s="1"/>
      <c r="I6" s="1"/>
    </row>
    <row r="7" spans="1:9" ht="15.6" x14ac:dyDescent="0.3">
      <c r="A7" s="1"/>
      <c r="B7" s="1"/>
      <c r="C7" s="1"/>
      <c r="D7" s="1"/>
      <c r="E7" s="1"/>
      <c r="F7" s="1"/>
      <c r="G7" s="1"/>
      <c r="H7" s="1"/>
      <c r="I7" s="1"/>
    </row>
    <row r="8" spans="1:9" ht="15.6" x14ac:dyDescent="0.3">
      <c r="A8" s="1"/>
      <c r="B8" s="1"/>
      <c r="C8" s="1"/>
      <c r="D8" s="1"/>
      <c r="E8" s="1"/>
      <c r="F8" s="1"/>
      <c r="G8" s="1"/>
      <c r="H8" s="1"/>
      <c r="I8" s="1"/>
    </row>
    <row r="9" spans="1:9" ht="15.6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ht="15.6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ht="15.6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ht="15.6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ht="15.6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ht="15.6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ht="15.6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ht="15.6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ht="15.6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ht="15.6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ht="15.6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ht="15.6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ht="15.6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ht="15.6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ht="15.6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ht="15.6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ht="15.6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ht="15.6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ht="15.6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ht="15.6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ht="15.6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ht="15.6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ht="15.6" x14ac:dyDescent="0.3">
      <c r="A31" s="1"/>
      <c r="B31" s="1"/>
      <c r="C31" s="1"/>
      <c r="D31" s="1"/>
      <c r="E31" s="1"/>
      <c r="F31" s="1"/>
      <c r="G31" s="1"/>
      <c r="H31" s="1"/>
      <c r="I31" s="1"/>
    </row>
    <row r="32" spans="1:9" ht="15.6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ht="15.6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ht="15.6" x14ac:dyDescent="0.3">
      <c r="A34" s="1"/>
      <c r="B34" s="1"/>
      <c r="C34" s="1"/>
      <c r="D34" s="1"/>
      <c r="E34" s="1"/>
      <c r="F34" s="1"/>
      <c r="G34" s="1"/>
      <c r="H34" s="1"/>
      <c r="I34" s="1"/>
    </row>
    <row r="35" spans="1:9" ht="15.6" x14ac:dyDescent="0.3">
      <c r="A35" s="1"/>
      <c r="B35" s="1"/>
      <c r="C35" s="1"/>
      <c r="D35" s="1"/>
      <c r="E35" s="1"/>
      <c r="F35" s="1"/>
      <c r="G35" s="1"/>
      <c r="H35" s="1"/>
      <c r="I35" s="1"/>
    </row>
    <row r="36" spans="1:9" ht="15.6" x14ac:dyDescent="0.3">
      <c r="A36" s="1"/>
      <c r="B36" s="1"/>
      <c r="C36" s="1"/>
      <c r="D36" s="1"/>
      <c r="E36" s="1"/>
      <c r="F36" s="1"/>
      <c r="G36" s="1"/>
      <c r="H36" s="1"/>
      <c r="I36" s="1"/>
    </row>
    <row r="37" spans="1:9" ht="15.6" x14ac:dyDescent="0.3">
      <c r="A37" s="1"/>
      <c r="B37" s="1"/>
      <c r="C37" s="1"/>
      <c r="D37" s="1"/>
      <c r="E37" s="1"/>
      <c r="F37" s="1"/>
      <c r="G37" s="1"/>
      <c r="H37" s="1"/>
      <c r="I37" s="1"/>
    </row>
    <row r="38" spans="1:9" ht="15.6" x14ac:dyDescent="0.3">
      <c r="A38" s="1"/>
      <c r="B38" s="1"/>
      <c r="C38" s="1"/>
      <c r="D38" s="1"/>
      <c r="E38" s="1"/>
      <c r="F38" s="1"/>
      <c r="G38" s="1"/>
      <c r="H38" s="1"/>
      <c r="I38" s="1"/>
    </row>
    <row r="39" spans="1:9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ht="15.6" x14ac:dyDescent="0.3">
      <c r="A40" s="1"/>
      <c r="B40" s="1"/>
      <c r="C40" s="1"/>
      <c r="D40" s="1"/>
      <c r="E40" s="1"/>
      <c r="F40" s="1"/>
      <c r="G40" s="1"/>
      <c r="H40" s="1"/>
      <c r="I40" s="1"/>
    </row>
    <row r="41" spans="1:9" ht="15.6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9" ht="15.6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ht="15.6" x14ac:dyDescent="0.3">
      <c r="A43" s="1"/>
      <c r="B43" s="1"/>
      <c r="C43" s="1"/>
      <c r="D43" s="1"/>
      <c r="E43" s="1"/>
      <c r="F43" s="1"/>
      <c r="G43" s="1"/>
      <c r="H43" s="1"/>
      <c r="I43" s="1"/>
    </row>
    <row r="44" spans="1:9" ht="15.6" x14ac:dyDescent="0.3">
      <c r="A44" s="1"/>
      <c r="B44" s="1"/>
      <c r="C44" s="1"/>
      <c r="D44" s="1"/>
      <c r="E44" s="1"/>
      <c r="F44" s="1"/>
      <c r="G44" s="1"/>
      <c r="H44" s="1"/>
      <c r="I44" s="1"/>
    </row>
    <row r="45" spans="1:9" ht="15.6" x14ac:dyDescent="0.3">
      <c r="A45" s="1"/>
      <c r="B45" s="1"/>
      <c r="C45" s="1"/>
      <c r="D45" s="1"/>
      <c r="E45" s="1"/>
      <c r="F45" s="1"/>
      <c r="G45" s="1"/>
      <c r="H45" s="1"/>
      <c r="I45" s="1"/>
    </row>
    <row r="46" spans="1:9" ht="15.6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9" ht="15.6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9" ht="15.6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9" ht="15.6" x14ac:dyDescent="0.3">
      <c r="A49" s="1"/>
      <c r="B49" s="1"/>
      <c r="C49" s="1"/>
      <c r="D49" s="1"/>
      <c r="E49" s="1"/>
      <c r="F49" s="1"/>
      <c r="G49" s="1"/>
      <c r="H49" s="1"/>
      <c r="I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0302-80A9-49D4-B703-292350D04CBD}">
  <dimension ref="A1:Q155"/>
  <sheetViews>
    <sheetView zoomScale="130" zoomScaleNormal="130" workbookViewId="0">
      <selection activeCell="K18" sqref="K18"/>
    </sheetView>
  </sheetViews>
  <sheetFormatPr defaultRowHeight="14.4" x14ac:dyDescent="0.3"/>
  <cols>
    <col min="1" max="1" width="19" bestFit="1" customWidth="1"/>
    <col min="7" max="7" width="10.33203125" customWidth="1"/>
    <col min="8" max="8" width="9" bestFit="1" customWidth="1"/>
    <col min="9" max="9" width="16.5546875" bestFit="1" customWidth="1"/>
    <col min="10" max="10" width="9.5546875" bestFit="1" customWidth="1"/>
  </cols>
  <sheetData>
    <row r="1" spans="1:17" s="1" customFormat="1" ht="15.6" x14ac:dyDescent="0.3">
      <c r="A1" s="7" t="s">
        <v>24</v>
      </c>
      <c r="B1" s="8">
        <v>2024</v>
      </c>
      <c r="C1" s="9">
        <v>2023</v>
      </c>
      <c r="D1" s="9">
        <v>2022</v>
      </c>
      <c r="E1" s="9">
        <v>2021</v>
      </c>
      <c r="F1" s="9">
        <v>2020</v>
      </c>
      <c r="I1" s="9"/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</row>
    <row r="2" spans="1:17" s="1" customFormat="1" ht="15.6" x14ac:dyDescent="0.3">
      <c r="A2" s="2" t="s">
        <v>17</v>
      </c>
      <c r="B2" s="1">
        <f>Raw_FS!B$2</f>
        <v>0</v>
      </c>
      <c r="C2" s="1">
        <f>Raw_FS!C$2</f>
        <v>0</v>
      </c>
      <c r="D2" s="1">
        <f>Raw_FS!D$2</f>
        <v>0</v>
      </c>
      <c r="E2" s="1">
        <f>Raw_FS!E$2</f>
        <v>0</v>
      </c>
      <c r="F2" s="1">
        <f>Raw_FS!F$2</f>
        <v>0</v>
      </c>
      <c r="I2" s="10" t="s">
        <v>28</v>
      </c>
      <c r="J2" s="1">
        <f>$B2*(1+sales_cagr)</f>
        <v>0</v>
      </c>
      <c r="K2" s="1">
        <f>J$2*(1+sales_cagr)</f>
        <v>0</v>
      </c>
      <c r="L2" s="1">
        <f>K$2*(1+sales_cagr)</f>
        <v>0</v>
      </c>
      <c r="M2" s="1">
        <f>L$2*(1+sales_cagr)</f>
        <v>0</v>
      </c>
      <c r="N2" s="1">
        <f>M$2*(1+sales_cagr)</f>
        <v>0</v>
      </c>
    </row>
    <row r="3" spans="1:17" s="1" customFormat="1" ht="15.6" x14ac:dyDescent="0.3">
      <c r="A3" s="2" t="s">
        <v>18</v>
      </c>
      <c r="B3" s="1">
        <f>Raw_FS!B$6</f>
        <v>0</v>
      </c>
      <c r="C3" s="1">
        <f>Raw_FS!C$6</f>
        <v>0</v>
      </c>
      <c r="D3" s="1">
        <f>Raw_FS!D$6</f>
        <v>0</v>
      </c>
      <c r="E3" s="1">
        <f>Raw_FS!E$6</f>
        <v>0</v>
      </c>
      <c r="F3" s="1">
        <f>Raw_FS!F$6</f>
        <v>0</v>
      </c>
      <c r="I3" s="2" t="s">
        <v>29</v>
      </c>
      <c r="J3" s="1">
        <f>ebit_target</f>
        <v>0</v>
      </c>
      <c r="K3" s="1">
        <f>ebit_target</f>
        <v>0</v>
      </c>
      <c r="L3" s="1">
        <f>ebit_target</f>
        <v>0</v>
      </c>
      <c r="M3" s="1">
        <f>ebit_target</f>
        <v>0</v>
      </c>
      <c r="N3" s="1">
        <f>ebit_target</f>
        <v>0</v>
      </c>
    </row>
    <row r="4" spans="1:17" s="1" customFormat="1" ht="15.6" x14ac:dyDescent="0.3">
      <c r="A4" s="2" t="s">
        <v>6</v>
      </c>
      <c r="B4" s="1">
        <f>Inputs!$B$8</f>
        <v>0</v>
      </c>
      <c r="C4" s="1">
        <f>Inputs!$B$8</f>
        <v>0</v>
      </c>
      <c r="D4" s="1">
        <f>Inputs!$B$8</f>
        <v>0</v>
      </c>
      <c r="E4" s="1">
        <f>Inputs!$B$8</f>
        <v>0</v>
      </c>
      <c r="F4" s="1">
        <f>Inputs!$B$8</f>
        <v>0</v>
      </c>
      <c r="I4" s="2" t="s">
        <v>18</v>
      </c>
      <c r="J4" s="1">
        <f>J2*J3</f>
        <v>0</v>
      </c>
      <c r="K4" s="1">
        <f t="shared" ref="K4:N4" si="0">K2*K3</f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</row>
    <row r="5" spans="1:17" ht="15.6" x14ac:dyDescent="0.3">
      <c r="A5" s="2" t="s">
        <v>20</v>
      </c>
      <c r="B5" s="1">
        <f>B3*(1-B4)</f>
        <v>0</v>
      </c>
      <c r="C5" s="1">
        <f t="shared" ref="C5:F5" si="1">C3*(1-C4)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/>
      <c r="H5" s="1"/>
      <c r="I5" s="2" t="s">
        <v>30</v>
      </c>
      <c r="J5" s="1">
        <f>J4*tax_rate</f>
        <v>0</v>
      </c>
      <c r="K5" s="1">
        <f>K4*tax_rate</f>
        <v>0</v>
      </c>
      <c r="L5" s="1">
        <f>L4*tax_rate</f>
        <v>0</v>
      </c>
      <c r="M5" s="1">
        <f>M4*tax_rate</f>
        <v>0</v>
      </c>
      <c r="N5" s="1">
        <f>N4*tax_rate</f>
        <v>0</v>
      </c>
      <c r="O5" s="1"/>
      <c r="P5" s="1"/>
      <c r="Q5" s="1"/>
    </row>
    <row r="6" spans="1:17" ht="15.6" x14ac:dyDescent="0.3">
      <c r="A6" s="2" t="s">
        <v>19</v>
      </c>
      <c r="B6" s="1">
        <f>Raw_FS!B$11</f>
        <v>0</v>
      </c>
      <c r="C6" s="1">
        <f>Raw_FS!C$11</f>
        <v>0</v>
      </c>
      <c r="D6" s="1">
        <f>Raw_FS!D$11</f>
        <v>0</v>
      </c>
      <c r="E6" s="1">
        <f>Raw_FS!E$11</f>
        <v>0</v>
      </c>
      <c r="F6" s="1">
        <f>Raw_FS!F$11</f>
        <v>0</v>
      </c>
      <c r="G6" s="1"/>
      <c r="H6" s="1"/>
      <c r="I6" s="2" t="s">
        <v>20</v>
      </c>
      <c r="J6" s="1">
        <f>J4-J5</f>
        <v>0</v>
      </c>
      <c r="K6" s="1">
        <f t="shared" ref="K6:N6" si="2">K4-K5</f>
        <v>0</v>
      </c>
      <c r="L6" s="1">
        <f t="shared" si="2"/>
        <v>0</v>
      </c>
      <c r="M6" s="1">
        <f t="shared" si="2"/>
        <v>0</v>
      </c>
      <c r="N6" s="1">
        <f t="shared" si="2"/>
        <v>0</v>
      </c>
      <c r="O6" s="1"/>
      <c r="P6" s="1"/>
      <c r="Q6" s="1"/>
    </row>
    <row r="7" spans="1:17" ht="15.6" x14ac:dyDescent="0.3">
      <c r="A7" s="2" t="s">
        <v>25</v>
      </c>
      <c r="B7" s="1">
        <f>Raw_FS!B$12</f>
        <v>0</v>
      </c>
      <c r="C7" s="1">
        <f>Raw_FS!C$12</f>
        <v>0</v>
      </c>
      <c r="D7" s="1">
        <f>Raw_FS!D$12</f>
        <v>0</v>
      </c>
      <c r="E7" s="1">
        <f>Raw_FS!E$12</f>
        <v>0</v>
      </c>
      <c r="F7" s="1">
        <f>Raw_FS!F$12</f>
        <v>0</v>
      </c>
      <c r="G7" s="1"/>
      <c r="H7" s="1"/>
      <c r="I7" s="2" t="s">
        <v>19</v>
      </c>
      <c r="J7" s="1">
        <f>J2*dep_pct</f>
        <v>0</v>
      </c>
      <c r="K7" s="1">
        <f>K2*dep_pct</f>
        <v>0</v>
      </c>
      <c r="L7" s="1">
        <f>L2*dep_pct</f>
        <v>0</v>
      </c>
      <c r="M7" s="1">
        <f>M2*dep_pct</f>
        <v>0</v>
      </c>
      <c r="N7" s="1">
        <f>N2*dep_pct</f>
        <v>0</v>
      </c>
      <c r="O7" s="1"/>
      <c r="P7" s="1"/>
      <c r="Q7" s="1"/>
    </row>
    <row r="8" spans="1:17" ht="15.6" x14ac:dyDescent="0.3">
      <c r="A8" s="3" t="s">
        <v>26</v>
      </c>
      <c r="B8" s="1">
        <f>(Raw_FS!B18+Raw_FS!B19-Raw_FS!B20)-(Raw_FS!C18+Raw_FS!C19-Raw_FS!C20)</f>
        <v>0</v>
      </c>
      <c r="C8" s="1">
        <f>(Raw_FS!C18+Raw_FS!C19-Raw_FS!C20)-(Raw_FS!D18+Raw_FS!D19-Raw_FS!D20)</f>
        <v>0</v>
      </c>
      <c r="D8" s="1">
        <f>(Raw_FS!D18+Raw_FS!D19-Raw_FS!D20)-(Raw_FS!E18+Raw_FS!E19-Raw_FS!E20)</f>
        <v>0</v>
      </c>
      <c r="E8" s="1">
        <f>(Raw_FS!E18+Raw_FS!E19-Raw_FS!E20)-(Raw_FS!F18+Raw_FS!F19-Raw_FS!F20)</f>
        <v>0</v>
      </c>
      <c r="F8" s="1">
        <f>(Raw_FS!F18+Raw_FS!F19-Raw_FS!F20)-(Raw_FS!G18+Raw_FS!G19-Raw_FS!G20)</f>
        <v>0</v>
      </c>
      <c r="G8" s="1"/>
      <c r="H8" s="1"/>
      <c r="I8" s="2" t="s">
        <v>25</v>
      </c>
      <c r="J8" s="1">
        <f>J2*capex_pct</f>
        <v>0</v>
      </c>
      <c r="K8" s="1">
        <f>K2*capex_pct</f>
        <v>0</v>
      </c>
      <c r="L8" s="1">
        <f>L2*capex_pct</f>
        <v>0</v>
      </c>
      <c r="M8" s="1">
        <f>M2*capex_pct</f>
        <v>0</v>
      </c>
      <c r="N8" s="1">
        <f>N2*capex_pct</f>
        <v>0</v>
      </c>
      <c r="O8" s="1"/>
      <c r="P8" s="1"/>
      <c r="Q8" s="1"/>
    </row>
    <row r="9" spans="1:17" ht="15.6" x14ac:dyDescent="0.3">
      <c r="A9" s="2" t="s">
        <v>21</v>
      </c>
      <c r="B9" s="1">
        <f>B5+B6-B7-B8</f>
        <v>0</v>
      </c>
      <c r="C9" s="1">
        <f t="shared" ref="C9:F9" si="3">C5+C6-C7-C8</f>
        <v>0</v>
      </c>
      <c r="D9" s="1">
        <f t="shared" si="3"/>
        <v>0</v>
      </c>
      <c r="E9" s="1">
        <f t="shared" si="3"/>
        <v>0</v>
      </c>
      <c r="F9" s="1">
        <f t="shared" si="3"/>
        <v>0</v>
      </c>
      <c r="G9" s="1"/>
      <c r="H9" s="1"/>
      <c r="I9" s="3" t="s">
        <v>26</v>
      </c>
      <c r="J9" s="1">
        <f>J2*nwc_pct</f>
        <v>0</v>
      </c>
      <c r="K9" s="1">
        <f>K2*nwc_pct</f>
        <v>0</v>
      </c>
      <c r="L9" s="1">
        <f>L2*nwc_pct</f>
        <v>0</v>
      </c>
      <c r="M9" s="1">
        <f>M2*nwc_pct</f>
        <v>0</v>
      </c>
      <c r="N9" s="1">
        <f>N2*nwc_pct</f>
        <v>0</v>
      </c>
      <c r="O9" s="1"/>
      <c r="P9" s="1"/>
      <c r="Q9" s="1"/>
    </row>
    <row r="10" spans="1:17" ht="15.6" x14ac:dyDescent="0.3">
      <c r="A10" s="2" t="s">
        <v>22</v>
      </c>
      <c r="B10" s="1" t="e">
        <f>B5/(Raw_FS!B$14-Raw_FS!B$2)</f>
        <v>#DIV/0!</v>
      </c>
      <c r="C10" s="1" t="e">
        <f>C5/(Raw_FS!C$14-Raw_FS!C$2)</f>
        <v>#DIV/0!</v>
      </c>
      <c r="D10" s="1" t="e">
        <f>D5/(Raw_FS!D$14-Raw_FS!D$2)</f>
        <v>#DIV/0!</v>
      </c>
      <c r="E10" s="1" t="e">
        <f>E5/(Raw_FS!E$14-Raw_FS!E$2)</f>
        <v>#DIV/0!</v>
      </c>
      <c r="F10" s="1" t="e">
        <f>F5/(Raw_FS!F$14-Raw_FS!F$2)</f>
        <v>#DIV/0!</v>
      </c>
      <c r="G10" s="1"/>
      <c r="H10" s="1"/>
      <c r="I10" s="2" t="s">
        <v>21</v>
      </c>
      <c r="J10" s="1">
        <f>J6+J7-J8-J9</f>
        <v>0</v>
      </c>
      <c r="K10" s="1">
        <f t="shared" ref="K10:N10" si="4">K6+K7-K8-K9</f>
        <v>0</v>
      </c>
      <c r="L10" s="1">
        <f t="shared" si="4"/>
        <v>0</v>
      </c>
      <c r="M10" s="1">
        <f t="shared" si="4"/>
        <v>0</v>
      </c>
      <c r="N10" s="1">
        <f t="shared" si="4"/>
        <v>0</v>
      </c>
      <c r="O10" s="1"/>
      <c r="P10" s="1"/>
      <c r="Q10" s="1"/>
    </row>
    <row r="11" spans="1:17" ht="15.6" x14ac:dyDescent="0.3">
      <c r="A11" s="2" t="s">
        <v>23</v>
      </c>
      <c r="B11" s="1" t="e">
        <f>B9/B2</f>
        <v>#DIV/0!</v>
      </c>
      <c r="C11" s="1" t="e">
        <f t="shared" ref="C11:F11" si="5">C9/C2</f>
        <v>#DIV/0!</v>
      </c>
      <c r="D11" s="1" t="e">
        <f t="shared" si="5"/>
        <v>#DIV/0!</v>
      </c>
      <c r="E11" s="1" t="e">
        <f t="shared" si="5"/>
        <v>#DIV/0!</v>
      </c>
      <c r="F11" s="1" t="e">
        <f t="shared" si="5"/>
        <v>#DIV/0!</v>
      </c>
      <c r="G11" s="1"/>
      <c r="H11" s="1"/>
      <c r="I11" s="2" t="s">
        <v>36</v>
      </c>
      <c r="J11" s="1">
        <f>1/(1+wacc)^(COLUMN()-COLUMN($J$1)+1)</f>
        <v>1</v>
      </c>
      <c r="K11" s="1">
        <f>1/(1+wacc)^(COLUMN()-COLUMN($J$1)+1)</f>
        <v>1</v>
      </c>
      <c r="L11" s="1">
        <f>1/(1+wacc)^(COLUMN()-COLUMN($J$1)+1)</f>
        <v>1</v>
      </c>
      <c r="M11" s="1">
        <f>1/(1+wacc)^(COLUMN()-COLUMN($J$1)+1)</f>
        <v>1</v>
      </c>
      <c r="N11" s="1">
        <f>1/(1+wacc)^(COLUMN()-COLUMN($J$1)+1)</f>
        <v>1</v>
      </c>
      <c r="O11" s="1"/>
      <c r="P11" s="1"/>
      <c r="Q11" s="1"/>
    </row>
    <row r="12" spans="1:17" ht="15.6" x14ac:dyDescent="0.3">
      <c r="A12" s="2" t="s">
        <v>27</v>
      </c>
      <c r="B12" s="1" t="e">
        <f>(B2/F2)^(1/4)-1</f>
        <v>#DIV/0!</v>
      </c>
      <c r="C12" s="1"/>
      <c r="D12" s="1"/>
      <c r="E12" s="1"/>
      <c r="F12" s="1"/>
      <c r="G12" s="1"/>
      <c r="H12" s="1"/>
      <c r="I12" s="6" t="s">
        <v>37</v>
      </c>
      <c r="J12" s="5">
        <f>J10*J11</f>
        <v>0</v>
      </c>
      <c r="K12" s="5">
        <f t="shared" ref="K12:N12" si="6">K10*K11</f>
        <v>0</v>
      </c>
      <c r="L12" s="5">
        <f t="shared" si="6"/>
        <v>0</v>
      </c>
      <c r="M12" s="5">
        <f t="shared" si="6"/>
        <v>0</v>
      </c>
      <c r="N12" s="5">
        <f t="shared" si="6"/>
        <v>0</v>
      </c>
      <c r="O12" s="1"/>
      <c r="P12" s="1"/>
      <c r="Q12" s="1"/>
    </row>
    <row r="13" spans="1:17" ht="15.6" x14ac:dyDescent="0.3">
      <c r="A13" s="1"/>
      <c r="B13" s="1"/>
      <c r="C13" s="1"/>
      <c r="D13" s="1"/>
      <c r="E13" s="1"/>
      <c r="F13" s="1"/>
      <c r="G13" s="1"/>
      <c r="H13" s="1"/>
      <c r="I13" s="16" t="s">
        <v>39</v>
      </c>
      <c r="J13" s="17">
        <f>N$10*(1+Inputs!B16)</f>
        <v>0</v>
      </c>
      <c r="K13" s="1"/>
      <c r="L13" s="1"/>
      <c r="M13" s="1"/>
      <c r="N13" s="1"/>
      <c r="O13" s="1"/>
      <c r="P13" s="1"/>
      <c r="Q13" s="1"/>
    </row>
    <row r="14" spans="1:17" ht="15.6" x14ac:dyDescent="0.3">
      <c r="A14" s="1"/>
      <c r="B14" s="1"/>
      <c r="C14" s="1"/>
      <c r="D14" s="1"/>
      <c r="F14" s="12"/>
      <c r="I14" s="13" t="s">
        <v>40</v>
      </c>
      <c r="J14" s="11" t="e">
        <f>J13/(wacc-Inputs!B16)</f>
        <v>#DIV/0!</v>
      </c>
      <c r="K14" s="1"/>
      <c r="L14" s="1"/>
      <c r="M14" s="1"/>
      <c r="N14" s="1"/>
      <c r="O14" s="1"/>
      <c r="P14" s="1"/>
      <c r="Q14" s="1"/>
    </row>
    <row r="15" spans="1:17" ht="16.2" thickBot="1" x14ac:dyDescent="0.35">
      <c r="A15" s="1"/>
      <c r="B15" s="1"/>
      <c r="C15" s="1"/>
      <c r="D15" s="1"/>
      <c r="F15" s="12"/>
      <c r="I15" s="13" t="s">
        <v>36</v>
      </c>
      <c r="J15" s="11">
        <f>1/(1+wacc)^(COLUMN(N$1)-COLUMN($J$1)+1)</f>
        <v>1</v>
      </c>
      <c r="K15" s="1"/>
      <c r="L15" s="1"/>
      <c r="M15" s="1"/>
      <c r="N15" s="1"/>
      <c r="O15" s="1"/>
      <c r="P15" s="1"/>
      <c r="Q15" s="1"/>
    </row>
    <row r="16" spans="1:17" ht="16.2" x14ac:dyDescent="0.35">
      <c r="A16" s="1"/>
      <c r="B16" s="1"/>
      <c r="C16" s="1"/>
      <c r="D16" s="1"/>
      <c r="F16" s="12"/>
      <c r="I16" s="18" t="s">
        <v>41</v>
      </c>
      <c r="J16" s="19" t="e">
        <f>J14*J15</f>
        <v>#DIV/0!</v>
      </c>
      <c r="K16" s="1"/>
      <c r="L16" s="1"/>
      <c r="M16" s="1"/>
      <c r="N16" s="1"/>
      <c r="O16" s="1"/>
      <c r="P16" s="1"/>
      <c r="Q16" s="1"/>
    </row>
    <row r="17" spans="1:17" ht="15.6" x14ac:dyDescent="0.3">
      <c r="A17" s="1"/>
      <c r="B17" s="1"/>
      <c r="C17" s="1"/>
      <c r="D17" s="1"/>
      <c r="F17" s="12"/>
      <c r="I17" s="1"/>
      <c r="J17" s="1"/>
      <c r="K17" s="1"/>
      <c r="L17" s="1"/>
      <c r="M17" s="1"/>
      <c r="N17" s="1"/>
      <c r="O17" s="1"/>
      <c r="P17" s="1"/>
      <c r="Q17" s="1"/>
    </row>
    <row r="18" spans="1:17" ht="15.6" x14ac:dyDescent="0.3">
      <c r="A18" s="2" t="s">
        <v>42</v>
      </c>
      <c r="B18" s="1">
        <f>SUM(J12:N12)</f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6" x14ac:dyDescent="0.3">
      <c r="A19" s="2" t="s">
        <v>43</v>
      </c>
      <c r="B19" s="1" t="e">
        <f>pv_fcff_total+J16</f>
        <v>#DIV/0!</v>
      </c>
      <c r="C19" s="1"/>
      <c r="D19" s="1"/>
      <c r="E19" s="1"/>
      <c r="F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6" x14ac:dyDescent="0.3">
      <c r="A20" s="2" t="s">
        <v>44</v>
      </c>
      <c r="B20" s="1">
        <f>Raw_FS!B$17-Raw_FS!B$16</f>
        <v>0</v>
      </c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6" x14ac:dyDescent="0.3">
      <c r="A21" s="2" t="s">
        <v>45</v>
      </c>
      <c r="B21" s="1" t="e">
        <f>ev-net_debt</f>
        <v>#DIV/0!</v>
      </c>
      <c r="C21" s="1"/>
      <c r="D21" s="1"/>
      <c r="E21" s="1"/>
      <c r="F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6" x14ac:dyDescent="0.3">
      <c r="A22" s="2" t="s">
        <v>46</v>
      </c>
      <c r="B22" s="1">
        <f>Inputs!B3</f>
        <v>0</v>
      </c>
      <c r="C22" s="1"/>
      <c r="D22" s="1"/>
      <c r="E22" s="1"/>
      <c r="F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6" x14ac:dyDescent="0.3">
      <c r="A23" s="2" t="s">
        <v>47</v>
      </c>
      <c r="B23" s="1" t="e">
        <f>equity_value/shares_out</f>
        <v>#DIV/0!</v>
      </c>
      <c r="C23" s="1"/>
      <c r="D23" s="1"/>
      <c r="E23" s="1"/>
      <c r="F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6" x14ac:dyDescent="0.3">
      <c r="A24" s="2" t="s">
        <v>48</v>
      </c>
      <c r="B24" s="1"/>
      <c r="C24" s="1"/>
      <c r="D24" s="1"/>
      <c r="E24" s="1"/>
      <c r="F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6" x14ac:dyDescent="0.3">
      <c r="A25" s="2" t="s">
        <v>49</v>
      </c>
      <c r="B25" s="1" t="e">
        <f>implied_price/current_price - 1</f>
        <v>#DIV/0!</v>
      </c>
      <c r="C25" s="1"/>
      <c r="D25" s="1"/>
      <c r="E25" s="1"/>
      <c r="F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6" x14ac:dyDescent="0.3">
      <c r="A26" s="1"/>
      <c r="B26" s="1"/>
      <c r="C26" s="1"/>
      <c r="D26" s="1"/>
      <c r="E26" s="1"/>
      <c r="F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4D06-E805-4423-BAEC-8F1E02BD852C}">
  <dimension ref="A1:H22"/>
  <sheetViews>
    <sheetView tabSelected="1" zoomScale="130" zoomScaleNormal="130" workbookViewId="0">
      <selection activeCell="D8" sqref="D8"/>
    </sheetView>
  </sheetViews>
  <sheetFormatPr defaultRowHeight="14.4" x14ac:dyDescent="0.3"/>
  <cols>
    <col min="1" max="1" width="18.6640625" bestFit="1" customWidth="1"/>
  </cols>
  <sheetData>
    <row r="1" spans="1:8" ht="15.6" x14ac:dyDescent="0.3">
      <c r="A1" s="2" t="s">
        <v>50</v>
      </c>
      <c r="B1" s="1" t="e">
        <f>implied_price</f>
        <v>#DIV/0!</v>
      </c>
      <c r="C1" s="1"/>
      <c r="D1" s="1"/>
      <c r="E1" s="1"/>
      <c r="F1" s="1"/>
      <c r="G1" s="1"/>
      <c r="H1" s="1"/>
    </row>
    <row r="2" spans="1:8" ht="15.6" x14ac:dyDescent="0.3">
      <c r="A2" s="2" t="s">
        <v>48</v>
      </c>
      <c r="B2" s="1"/>
      <c r="C2" s="1"/>
      <c r="D2" s="1"/>
      <c r="E2" s="1"/>
      <c r="F2" s="1"/>
      <c r="G2" s="1"/>
      <c r="H2" s="1"/>
    </row>
    <row r="3" spans="1:8" ht="15.6" x14ac:dyDescent="0.3">
      <c r="A3" s="2" t="s">
        <v>51</v>
      </c>
      <c r="B3" s="1" t="e">
        <f>upside_pct</f>
        <v>#DIV/0!</v>
      </c>
      <c r="C3" s="1"/>
      <c r="D3" s="1"/>
      <c r="E3" s="1"/>
      <c r="F3" s="1"/>
      <c r="G3" s="1"/>
      <c r="H3" s="1"/>
    </row>
    <row r="4" spans="1:8" ht="15.6" x14ac:dyDescent="0.3">
      <c r="A4" s="2" t="s">
        <v>38</v>
      </c>
      <c r="B4" s="1">
        <f>wacc</f>
        <v>0</v>
      </c>
      <c r="C4" s="1"/>
      <c r="D4" s="1"/>
      <c r="E4" s="1"/>
      <c r="F4" s="1"/>
      <c r="G4" s="1"/>
      <c r="H4" s="1"/>
    </row>
    <row r="5" spans="1:8" ht="15.6" x14ac:dyDescent="0.3">
      <c r="A5" s="2" t="s">
        <v>52</v>
      </c>
      <c r="B5" s="1">
        <f>Inputs!B16</f>
        <v>0</v>
      </c>
      <c r="C5" s="1"/>
      <c r="D5" s="1"/>
      <c r="E5" s="1"/>
      <c r="F5" s="1"/>
      <c r="G5" s="1"/>
      <c r="H5" s="1"/>
    </row>
    <row r="6" spans="1:8" ht="15.6" x14ac:dyDescent="0.3">
      <c r="A6" s="2" t="s">
        <v>53</v>
      </c>
      <c r="B6" s="1"/>
      <c r="C6" s="1"/>
      <c r="D6" s="1"/>
      <c r="E6" s="1"/>
      <c r="F6" s="1"/>
      <c r="G6" s="1"/>
      <c r="H6" s="1"/>
    </row>
    <row r="7" spans="1:8" ht="15.6" x14ac:dyDescent="0.3">
      <c r="A7" s="2" t="s">
        <v>54</v>
      </c>
      <c r="B7" s="1">
        <f>Inputs!B18</f>
        <v>0</v>
      </c>
      <c r="C7" s="1"/>
      <c r="D7" s="1"/>
      <c r="E7" s="1"/>
      <c r="F7" s="1"/>
      <c r="G7" s="1"/>
      <c r="H7" s="1"/>
    </row>
    <row r="8" spans="1:8" ht="15.6" x14ac:dyDescent="0.3">
      <c r="A8" s="1"/>
      <c r="B8" s="1"/>
      <c r="C8" s="1"/>
      <c r="D8" s="1"/>
      <c r="E8" s="1"/>
      <c r="F8" s="1"/>
      <c r="G8" s="1"/>
      <c r="H8" s="1"/>
    </row>
    <row r="9" spans="1:8" ht="15.6" x14ac:dyDescent="0.3">
      <c r="A9" s="1"/>
      <c r="B9" s="1"/>
      <c r="C9" s="1"/>
      <c r="D9" s="1"/>
      <c r="E9" s="1"/>
      <c r="F9" s="1"/>
      <c r="G9" s="1"/>
      <c r="H9" s="1"/>
    </row>
    <row r="10" spans="1:8" ht="15.6" x14ac:dyDescent="0.3">
      <c r="A10" s="1"/>
      <c r="B10" s="1"/>
      <c r="C10" s="1"/>
      <c r="D10" s="1"/>
      <c r="E10" s="1"/>
      <c r="F10" s="1"/>
      <c r="G10" s="1"/>
      <c r="H10" s="1"/>
    </row>
    <row r="11" spans="1:8" ht="15.6" x14ac:dyDescent="0.3">
      <c r="A11" s="1"/>
      <c r="B11" s="1"/>
      <c r="C11" s="1"/>
      <c r="D11" s="1"/>
      <c r="E11" s="1"/>
      <c r="F11" s="1"/>
      <c r="G11" s="1"/>
      <c r="H11" s="1"/>
    </row>
    <row r="12" spans="1:8" ht="15.6" x14ac:dyDescent="0.3">
      <c r="A12" s="1"/>
      <c r="B12" s="1"/>
      <c r="C12" s="1"/>
      <c r="D12" s="1"/>
      <c r="E12" s="1"/>
      <c r="F12" s="1"/>
      <c r="G12" s="1"/>
      <c r="H12" s="1"/>
    </row>
    <row r="13" spans="1:8" ht="15.6" x14ac:dyDescent="0.3">
      <c r="A13" s="1"/>
      <c r="B13" s="1"/>
      <c r="C13" s="1"/>
      <c r="D13" s="1"/>
      <c r="E13" s="1"/>
      <c r="F13" s="1"/>
      <c r="G13" s="1"/>
      <c r="H13" s="1"/>
    </row>
    <row r="14" spans="1:8" ht="15.6" x14ac:dyDescent="0.3">
      <c r="A14" s="1"/>
      <c r="B14" s="1"/>
      <c r="C14" s="1"/>
      <c r="D14" s="1"/>
      <c r="E14" s="1"/>
      <c r="F14" s="1"/>
      <c r="G14" s="1"/>
      <c r="H14" s="1"/>
    </row>
    <row r="15" spans="1:8" ht="15.6" x14ac:dyDescent="0.3">
      <c r="A15" s="1"/>
      <c r="B15" s="1"/>
      <c r="C15" s="1"/>
      <c r="D15" s="1"/>
      <c r="E15" s="1"/>
      <c r="F15" s="1"/>
      <c r="G15" s="1"/>
      <c r="H15" s="1"/>
    </row>
    <row r="16" spans="1:8" ht="15.6" x14ac:dyDescent="0.3">
      <c r="A16" s="1"/>
      <c r="B16" s="1"/>
      <c r="C16" s="1"/>
      <c r="D16" s="1"/>
      <c r="E16" s="1"/>
      <c r="F16" s="1"/>
      <c r="G16" s="1"/>
      <c r="H16" s="1"/>
    </row>
    <row r="17" spans="1:8" ht="15.6" x14ac:dyDescent="0.3">
      <c r="A17" s="1"/>
      <c r="B17" s="1"/>
      <c r="C17" s="1"/>
      <c r="D17" s="1"/>
      <c r="E17" s="1"/>
      <c r="F17" s="1"/>
      <c r="G17" s="1"/>
      <c r="H17" s="1"/>
    </row>
    <row r="18" spans="1:8" ht="15.6" x14ac:dyDescent="0.3">
      <c r="A18" s="1"/>
      <c r="B18" s="1"/>
      <c r="C18" s="1"/>
      <c r="D18" s="1"/>
      <c r="E18" s="1"/>
      <c r="F18" s="1"/>
      <c r="G18" s="1"/>
      <c r="H18" s="1"/>
    </row>
    <row r="19" spans="1:8" ht="15.6" x14ac:dyDescent="0.3">
      <c r="A19" s="1"/>
      <c r="B19" s="1"/>
      <c r="C19" s="1"/>
      <c r="D19" s="1"/>
      <c r="E19" s="1"/>
      <c r="F19" s="1"/>
      <c r="G19" s="1"/>
      <c r="H19" s="1"/>
    </row>
    <row r="20" spans="1:8" ht="15.6" x14ac:dyDescent="0.3">
      <c r="A20" s="1"/>
      <c r="B20" s="1"/>
      <c r="C20" s="1"/>
      <c r="D20" s="1"/>
      <c r="E20" s="1"/>
      <c r="F20" s="1"/>
      <c r="G20" s="1"/>
      <c r="H20" s="1"/>
    </row>
    <row r="21" spans="1:8" ht="15.6" x14ac:dyDescent="0.3">
      <c r="A21" s="1"/>
      <c r="B21" s="1"/>
      <c r="C21" s="1"/>
      <c r="D21" s="1"/>
      <c r="E21" s="1"/>
      <c r="F21" s="1"/>
      <c r="G21" s="1"/>
      <c r="H21" s="1"/>
    </row>
    <row r="22" spans="1:8" ht="15.6" x14ac:dyDescent="0.3">
      <c r="A22" s="1"/>
      <c r="B22" s="1"/>
      <c r="C22" s="1"/>
      <c r="D22" s="1"/>
      <c r="E22" s="1"/>
      <c r="F22" s="1"/>
      <c r="G22" s="1"/>
      <c r="H22" s="1"/>
    </row>
  </sheetData>
  <conditionalFormatting sqref="B3">
    <cfRule type="expression" dxfId="2" priority="2">
      <formula>$B$3&gt;0</formula>
    </cfRule>
    <cfRule type="expression" dxfId="1" priority="1">
      <formula>$B$3&lt;0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Inputs</vt:lpstr>
      <vt:lpstr>Raw_FS</vt:lpstr>
      <vt:lpstr>DCF</vt:lpstr>
      <vt:lpstr>Output</vt:lpstr>
      <vt:lpstr>capex_pct</vt:lpstr>
      <vt:lpstr>current_price</vt:lpstr>
      <vt:lpstr>dep_pct</vt:lpstr>
      <vt:lpstr>ebit_target</vt:lpstr>
      <vt:lpstr>equity_value</vt:lpstr>
      <vt:lpstr>ev</vt:lpstr>
      <vt:lpstr>forecast_horizon</vt:lpstr>
      <vt:lpstr>implied_price</vt:lpstr>
      <vt:lpstr>net_debt</vt:lpstr>
      <vt:lpstr>nwc_pct</vt:lpstr>
      <vt:lpstr>pv_fcff_total</vt:lpstr>
      <vt:lpstr>sales_cagr</vt:lpstr>
      <vt:lpstr>shares_out</vt:lpstr>
      <vt:lpstr>tax_rate</vt:lpstr>
      <vt:lpstr>upside_pct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Duran</dc:creator>
  <cp:lastModifiedBy>Lucas Duran</cp:lastModifiedBy>
  <dcterms:created xsi:type="dcterms:W3CDTF">2015-06-05T18:17:20Z</dcterms:created>
  <dcterms:modified xsi:type="dcterms:W3CDTF">2025-07-10T18:20:37Z</dcterms:modified>
</cp:coreProperties>
</file>