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14" i="1"/>
  <c r="F2"/>
  <c r="E2"/>
  <c r="I24"/>
  <c r="I25" s="1"/>
  <c r="I21"/>
  <c r="I3"/>
  <c r="B23"/>
  <c r="B24"/>
  <c r="B25"/>
  <c r="B8"/>
  <c r="B9"/>
  <c r="B10"/>
  <c r="B16"/>
  <c r="B17"/>
  <c r="B4"/>
  <c r="B3"/>
  <c r="B22" s="1"/>
  <c r="B2"/>
  <c r="D2" s="1"/>
  <c r="I12"/>
  <c r="I27" l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B11"/>
  <c r="B26"/>
  <c r="B18"/>
  <c r="B12"/>
  <c r="B27"/>
  <c r="B19"/>
  <c r="B13"/>
  <c r="B5"/>
  <c r="B20"/>
  <c r="B6"/>
  <c r="B21"/>
  <c r="B15"/>
  <c r="B7"/>
  <c r="D4" l="1"/>
  <c r="E4" s="1"/>
  <c r="D6"/>
  <c r="E6" s="1"/>
  <c r="D5"/>
  <c r="E5" s="1"/>
  <c r="D3"/>
  <c r="E3" l="1"/>
  <c r="F3" s="1"/>
  <c r="F4" s="1"/>
  <c r="F5" s="1"/>
  <c r="F6" s="1"/>
  <c r="D7"/>
  <c r="E7" s="1"/>
  <c r="D8"/>
  <c r="E8" s="1"/>
  <c r="D9"/>
  <c r="E9" s="1"/>
  <c r="D10"/>
  <c r="E10" s="1"/>
  <c r="F7" l="1"/>
  <c r="F8" s="1"/>
  <c r="F9" s="1"/>
  <c r="F10" s="1"/>
  <c r="D11"/>
  <c r="E11" l="1"/>
  <c r="F11" s="1"/>
  <c r="D12"/>
  <c r="E12" s="1"/>
  <c r="F12" l="1"/>
  <c r="D13"/>
  <c r="E13" l="1"/>
  <c r="F13" s="1"/>
  <c r="D14"/>
  <c r="E14" l="1"/>
  <c r="F14" s="1"/>
  <c r="D15"/>
  <c r="E15" l="1"/>
  <c r="F15" s="1"/>
  <c r="D16"/>
  <c r="E16" s="1"/>
  <c r="F16" l="1"/>
  <c r="D17"/>
  <c r="E17" l="1"/>
  <c r="F17" s="1"/>
  <c r="D18"/>
  <c r="E18" s="1"/>
  <c r="F18" l="1"/>
  <c r="D19"/>
  <c r="E19" s="1"/>
  <c r="F19" l="1"/>
  <c r="D20"/>
  <c r="E20" s="1"/>
  <c r="F20" l="1"/>
  <c r="D21"/>
  <c r="E21" s="1"/>
  <c r="F21" s="1"/>
  <c r="D22" l="1"/>
  <c r="E22" s="1"/>
  <c r="F22" s="1"/>
  <c r="D23" l="1"/>
  <c r="E23" s="1"/>
  <c r="F23" s="1"/>
  <c r="D24" l="1"/>
  <c r="E24" s="1"/>
  <c r="F24" s="1"/>
  <c r="D25" l="1"/>
  <c r="E25" s="1"/>
  <c r="F25" s="1"/>
  <c r="D27" l="1"/>
  <c r="D26"/>
  <c r="E26" s="1"/>
  <c r="F26" s="1"/>
  <c r="E27" l="1"/>
  <c r="F27" s="1"/>
  <c r="I6" s="1"/>
  <c r="I4"/>
</calcChain>
</file>

<file path=xl/sharedStrings.xml><?xml version="1.0" encoding="utf-8"?>
<sst xmlns="http://schemas.openxmlformats.org/spreadsheetml/2006/main" count="32" uniqueCount="32">
  <si>
    <t>Ano</t>
  </si>
  <si>
    <t>Saída</t>
  </si>
  <si>
    <t>Entrada</t>
  </si>
  <si>
    <t>Fluxo de Caixa</t>
  </si>
  <si>
    <t>Total Corrente</t>
  </si>
  <si>
    <t>Periodo</t>
  </si>
  <si>
    <t>TMAR</t>
  </si>
  <si>
    <t>TIR</t>
  </si>
  <si>
    <t>payback</t>
  </si>
  <si>
    <t>Custos</t>
  </si>
  <si>
    <t>Equipamento</t>
  </si>
  <si>
    <t>CAPEX</t>
  </si>
  <si>
    <t>Taxa de Juros (alternativa)</t>
  </si>
  <si>
    <t>OPEX (Ano)</t>
  </si>
  <si>
    <t>Reajuste Opex</t>
  </si>
  <si>
    <t>Vida Útil</t>
  </si>
  <si>
    <t>Economia Painel Foltovoltaico</t>
  </si>
  <si>
    <t>Irradiacao diaria media [khw/m2dia]</t>
  </si>
  <si>
    <t>Area Placa</t>
  </si>
  <si>
    <t>Eficiencia Placa</t>
  </si>
  <si>
    <t>Eficiecia Sistema</t>
  </si>
  <si>
    <t>Geração Mensal kWh</t>
  </si>
  <si>
    <t>Geração Anual kWh/Ano</t>
  </si>
  <si>
    <t>Preço kWh</t>
  </si>
  <si>
    <t>Economia Anual [$]</t>
  </si>
  <si>
    <t>Frete</t>
  </si>
  <si>
    <t>Instalação</t>
  </si>
  <si>
    <t>Resultados</t>
  </si>
  <si>
    <t>Fluxo Descontado</t>
  </si>
  <si>
    <t>5 anos</t>
  </si>
  <si>
    <t>VPL</t>
  </si>
  <si>
    <t>LCOE (Custo Nivelado de Energia)</t>
  </si>
</sst>
</file>

<file path=xl/styles.xml><?xml version="1.0" encoding="utf-8"?>
<styleSheet xmlns="http://schemas.openxmlformats.org/spreadsheetml/2006/main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/>
    <xf numFmtId="8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>
      <selection activeCell="L27" sqref="L27"/>
    </sheetView>
  </sheetViews>
  <sheetFormatPr defaultRowHeight="15"/>
  <cols>
    <col min="2" max="2" width="12.42578125" customWidth="1"/>
    <col min="3" max="3" width="23.42578125" customWidth="1"/>
    <col min="4" max="5" width="27" customWidth="1"/>
    <col min="6" max="6" width="25.85546875" customWidth="1"/>
    <col min="8" max="8" width="32.5703125" customWidth="1"/>
    <col min="9" max="9" width="17.85546875" customWidth="1"/>
  </cols>
  <sheetData>
    <row r="1" spans="1:9">
      <c r="A1" s="15" t="s">
        <v>0</v>
      </c>
      <c r="B1" s="15" t="s">
        <v>1</v>
      </c>
      <c r="C1" s="15" t="s">
        <v>2</v>
      </c>
      <c r="D1" s="15" t="s">
        <v>3</v>
      </c>
      <c r="E1" s="15" t="s">
        <v>28</v>
      </c>
      <c r="F1" s="15" t="s">
        <v>4</v>
      </c>
      <c r="G1" s="1"/>
      <c r="H1" s="2" t="s">
        <v>27</v>
      </c>
      <c r="I1" s="2"/>
    </row>
    <row r="2" spans="1:9">
      <c r="A2" s="3">
        <v>0</v>
      </c>
      <c r="B2" s="5">
        <f>SUM(I12:I13)</f>
        <v>37596.620000000003</v>
      </c>
      <c r="C2" s="3">
        <v>0</v>
      </c>
      <c r="D2" s="3">
        <f>-B2+C2</f>
        <v>-37596.620000000003</v>
      </c>
      <c r="E2" s="3">
        <f>D2</f>
        <v>-37596.620000000003</v>
      </c>
      <c r="F2" s="13">
        <f>-B2</f>
        <v>-37596.620000000003</v>
      </c>
      <c r="G2" s="1"/>
      <c r="H2" s="3" t="s">
        <v>5</v>
      </c>
      <c r="I2" s="3">
        <v>25</v>
      </c>
    </row>
    <row r="3" spans="1:9">
      <c r="A3" s="3">
        <v>1</v>
      </c>
      <c r="B3" s="3">
        <f>200</f>
        <v>200</v>
      </c>
      <c r="C3" s="3">
        <f>I25*I26</f>
        <v>9275.189096796179</v>
      </c>
      <c r="D3" s="3">
        <f t="shared" ref="D3:D27" si="0">-B3+C3</f>
        <v>9075.189096796179</v>
      </c>
      <c r="E3" s="3">
        <f>D3/POWER(1+$I$15,A3)</f>
        <v>7978.1882169636738</v>
      </c>
      <c r="F3" s="13">
        <f>F2+E3</f>
        <v>-29618.431783036329</v>
      </c>
      <c r="G3" s="1"/>
      <c r="H3" s="3" t="s">
        <v>6</v>
      </c>
      <c r="I3" s="4">
        <f>I15</f>
        <v>0.13750000000000001</v>
      </c>
    </row>
    <row r="4" spans="1:9">
      <c r="A4" s="3">
        <v>2</v>
      </c>
      <c r="B4" s="3">
        <f>$B$3*(1+0.1)^A3</f>
        <v>220.00000000000003</v>
      </c>
      <c r="C4" s="3">
        <f>C3*0.98*((1+0.08))</f>
        <v>9816.8601400490752</v>
      </c>
      <c r="D4" s="3">
        <f t="shared" si="0"/>
        <v>9596.8601400490752</v>
      </c>
      <c r="E4" s="3">
        <f t="shared" ref="E4:E27" si="1">D4/POWER(1+$I$15,A4)</f>
        <v>7416.9671412044545</v>
      </c>
      <c r="F4" s="13">
        <f t="shared" ref="F4:F27" si="2">F3+E4</f>
        <v>-22201.464641831873</v>
      </c>
      <c r="G4" s="1"/>
      <c r="H4" s="3" t="s">
        <v>7</v>
      </c>
      <c r="I4" s="4">
        <f>IRR(D2:D27)</f>
        <v>0.31111876522388754</v>
      </c>
    </row>
    <row r="5" spans="1:9">
      <c r="A5" s="3">
        <v>3</v>
      </c>
      <c r="B5" s="3">
        <f t="shared" ref="B5:B27" si="3">$B$3*(1+0.1)^A4</f>
        <v>242.00000000000003</v>
      </c>
      <c r="C5" s="3">
        <f>C4*(1-0.0045)*((1+0.08))</f>
        <v>10554.499010972364</v>
      </c>
      <c r="D5" s="3">
        <f t="shared" si="0"/>
        <v>10312.499010972364</v>
      </c>
      <c r="E5" s="3">
        <f t="shared" si="1"/>
        <v>7006.6383839317741</v>
      </c>
      <c r="F5" s="13">
        <f t="shared" si="2"/>
        <v>-15194.826257900098</v>
      </c>
      <c r="G5" s="1"/>
      <c r="H5" s="3" t="s">
        <v>8</v>
      </c>
      <c r="I5" s="3" t="s">
        <v>29</v>
      </c>
    </row>
    <row r="6" spans="1:9">
      <c r="A6" s="3">
        <v>4</v>
      </c>
      <c r="B6" s="3">
        <f t="shared" si="3"/>
        <v>266.2000000000001</v>
      </c>
      <c r="C6" s="3">
        <f t="shared" ref="C6:C27" si="4">C5*(1-0.0045)*((1+0.08))</f>
        <v>11347.564066656829</v>
      </c>
      <c r="D6" s="3">
        <f t="shared" si="0"/>
        <v>11081.364066656828</v>
      </c>
      <c r="E6" s="3">
        <f t="shared" si="1"/>
        <v>6618.9271645413519</v>
      </c>
      <c r="F6" s="13">
        <f t="shared" si="2"/>
        <v>-8575.8990933587465</v>
      </c>
      <c r="G6" s="1"/>
      <c r="H6" s="13" t="s">
        <v>30</v>
      </c>
      <c r="I6" s="14">
        <f>NPV(I15,F2:F27)</f>
        <v>-6374.1583138496044</v>
      </c>
    </row>
    <row r="7" spans="1:9">
      <c r="A7" s="3">
        <v>5</v>
      </c>
      <c r="B7" s="3">
        <f t="shared" si="3"/>
        <v>292.82000000000011</v>
      </c>
      <c r="C7" s="3">
        <f t="shared" si="4"/>
        <v>12200.220030625424</v>
      </c>
      <c r="D7" s="3">
        <f t="shared" si="0"/>
        <v>11907.400030625424</v>
      </c>
      <c r="E7" s="3">
        <f t="shared" si="1"/>
        <v>6252.5895062826949</v>
      </c>
      <c r="F7" s="13">
        <f t="shared" si="2"/>
        <v>-2323.3095870760517</v>
      </c>
      <c r="G7" s="1"/>
      <c r="H7" s="1"/>
      <c r="I7" s="1"/>
    </row>
    <row r="8" spans="1:9">
      <c r="A8" s="3">
        <v>6</v>
      </c>
      <c r="B8" s="3">
        <f t="shared" si="3"/>
        <v>322.10200000000009</v>
      </c>
      <c r="C8" s="3">
        <f t="shared" si="4"/>
        <v>13116.94456372662</v>
      </c>
      <c r="D8" s="3">
        <f t="shared" si="0"/>
        <v>12794.842563726619</v>
      </c>
      <c r="E8" s="3">
        <f t="shared" si="1"/>
        <v>5906.4497628115769</v>
      </c>
      <c r="F8" s="13">
        <f t="shared" si="2"/>
        <v>3583.1401757355252</v>
      </c>
      <c r="G8" s="1"/>
      <c r="H8" s="2" t="s">
        <v>9</v>
      </c>
      <c r="I8" s="2"/>
    </row>
    <row r="9" spans="1:9">
      <c r="A9" s="3">
        <v>7</v>
      </c>
      <c r="B9" s="3">
        <f t="shared" si="3"/>
        <v>354.31220000000019</v>
      </c>
      <c r="C9" s="3">
        <f t="shared" si="4"/>
        <v>14102.551778245039</v>
      </c>
      <c r="D9" s="3">
        <f t="shared" si="0"/>
        <v>13748.239578245039</v>
      </c>
      <c r="E9" s="3">
        <f t="shared" si="1"/>
        <v>5579.3968677927705</v>
      </c>
      <c r="F9" s="13">
        <f t="shared" si="2"/>
        <v>9162.5370435282966</v>
      </c>
      <c r="G9" s="1"/>
      <c r="H9" s="3" t="s">
        <v>10</v>
      </c>
      <c r="I9" s="5">
        <v>26021.97</v>
      </c>
    </row>
    <row r="10" spans="1:9">
      <c r="A10" s="3">
        <v>8</v>
      </c>
      <c r="B10" s="3">
        <f t="shared" si="3"/>
        <v>389.74342000000024</v>
      </c>
      <c r="C10" s="3">
        <f t="shared" si="4"/>
        <v>15162.217518862373</v>
      </c>
      <c r="D10" s="3">
        <f t="shared" si="0"/>
        <v>14772.474098862373</v>
      </c>
      <c r="E10" s="3">
        <f t="shared" si="1"/>
        <v>5270.3807902516792</v>
      </c>
      <c r="F10" s="13">
        <f t="shared" si="2"/>
        <v>14432.917833779975</v>
      </c>
      <c r="G10" s="1"/>
      <c r="H10" s="3" t="s">
        <v>25</v>
      </c>
      <c r="I10" s="5">
        <v>874.65</v>
      </c>
    </row>
    <row r="11" spans="1:9">
      <c r="A11" s="3">
        <v>9</v>
      </c>
      <c r="B11" s="3">
        <f t="shared" si="3"/>
        <v>428.71776200000022</v>
      </c>
      <c r="C11" s="3">
        <f t="shared" si="4"/>
        <v>16301.506543229694</v>
      </c>
      <c r="D11" s="3">
        <f t="shared" si="0"/>
        <v>15872.788781229694</v>
      </c>
      <c r="E11" s="3">
        <f t="shared" si="1"/>
        <v>4978.4091843905235</v>
      </c>
      <c r="F11" s="13">
        <f t="shared" si="2"/>
        <v>19411.327018170497</v>
      </c>
      <c r="G11" s="1"/>
      <c r="H11" s="3" t="s">
        <v>26</v>
      </c>
      <c r="I11" s="5">
        <v>10500</v>
      </c>
    </row>
    <row r="12" spans="1:9">
      <c r="A12" s="3">
        <v>10</v>
      </c>
      <c r="B12" s="3">
        <f t="shared" si="3"/>
        <v>471.58953820000028</v>
      </c>
      <c r="C12" s="3">
        <f t="shared" si="4"/>
        <v>17526.401744887975</v>
      </c>
      <c r="D12" s="3">
        <f t="shared" si="0"/>
        <v>17054.812206687973</v>
      </c>
      <c r="E12" s="3">
        <f t="shared" si="1"/>
        <v>4702.5442232035612</v>
      </c>
      <c r="F12" s="13">
        <f t="shared" si="2"/>
        <v>24113.871241374058</v>
      </c>
      <c r="G12" s="1"/>
      <c r="H12" s="3" t="s">
        <v>11</v>
      </c>
      <c r="I12" s="5">
        <f>SUM(I9:I11)</f>
        <v>37396.620000000003</v>
      </c>
    </row>
    <row r="13" spans="1:9">
      <c r="A13" s="3">
        <v>11</v>
      </c>
      <c r="B13" s="3">
        <f t="shared" si="3"/>
        <v>518.74849202000041</v>
      </c>
      <c r="C13" s="3">
        <f t="shared" si="4"/>
        <v>18843.335571998858</v>
      </c>
      <c r="D13" s="3">
        <f>-B13+C13</f>
        <v>18324.587079978857</v>
      </c>
      <c r="E13" s="3">
        <f t="shared" si="1"/>
        <v>4441.8996058106341</v>
      </c>
      <c r="F13" s="13">
        <f t="shared" si="2"/>
        <v>28555.770847184693</v>
      </c>
      <c r="H13" s="3" t="s">
        <v>13</v>
      </c>
      <c r="I13" s="7">
        <v>200</v>
      </c>
    </row>
    <row r="14" spans="1:9">
      <c r="A14" s="3">
        <v>12</v>
      </c>
      <c r="B14" s="3">
        <f>$B$3*((1+0.1)^A13)</f>
        <v>570.62334122200048</v>
      </c>
      <c r="C14" s="3">
        <f t="shared" si="4"/>
        <v>20259.223806878854</v>
      </c>
      <c r="D14" s="3">
        <f t="shared" si="0"/>
        <v>19688.600465656855</v>
      </c>
      <c r="E14" s="3">
        <f>D14/POWER(1+$I$15,A14)-7000</f>
        <v>-2804.3622710188511</v>
      </c>
      <c r="F14" s="13">
        <f t="shared" si="2"/>
        <v>25751.408576165843</v>
      </c>
      <c r="H14" s="9" t="s">
        <v>14</v>
      </c>
      <c r="I14" s="4">
        <v>0.1</v>
      </c>
    </row>
    <row r="15" spans="1:9">
      <c r="A15" s="3">
        <v>13</v>
      </c>
      <c r="B15" s="3">
        <f t="shared" si="3"/>
        <v>627.68567534420049</v>
      </c>
      <c r="C15" s="3">
        <f t="shared" si="4"/>
        <v>21781.501883727731</v>
      </c>
      <c r="D15" s="3">
        <f t="shared" si="0"/>
        <v>21153.81620838353</v>
      </c>
      <c r="E15" s="3">
        <f t="shared" si="1"/>
        <v>3962.9670138430756</v>
      </c>
      <c r="F15" s="13">
        <f t="shared" si="2"/>
        <v>29714.375590008916</v>
      </c>
      <c r="H15" s="3" t="s">
        <v>12</v>
      </c>
      <c r="I15" s="6">
        <v>0.13750000000000001</v>
      </c>
    </row>
    <row r="16" spans="1:9">
      <c r="A16" s="3">
        <v>14</v>
      </c>
      <c r="B16" s="3">
        <f t="shared" si="3"/>
        <v>690.45424287862056</v>
      </c>
      <c r="C16" s="3">
        <f t="shared" si="4"/>
        <v>23418.163935271037</v>
      </c>
      <c r="D16" s="3">
        <f t="shared" si="0"/>
        <v>22727.709692392418</v>
      </c>
      <c r="E16" s="3">
        <f t="shared" si="1"/>
        <v>3743.139379265398</v>
      </c>
      <c r="F16" s="13">
        <f t="shared" si="2"/>
        <v>33457.514969274314</v>
      </c>
      <c r="H16" s="9" t="s">
        <v>15</v>
      </c>
      <c r="I16" s="3">
        <v>25</v>
      </c>
    </row>
    <row r="17" spans="1:12">
      <c r="A17" s="3">
        <v>15</v>
      </c>
      <c r="B17" s="3">
        <f t="shared" si="3"/>
        <v>759.49966716648282</v>
      </c>
      <c r="C17" s="3">
        <f t="shared" si="4"/>
        <v>25177.804773367305</v>
      </c>
      <c r="D17" s="3">
        <f t="shared" si="0"/>
        <v>24418.305106200824</v>
      </c>
      <c r="E17" s="3">
        <f t="shared" si="1"/>
        <v>3535.4478538691478</v>
      </c>
      <c r="F17" s="13">
        <f t="shared" si="2"/>
        <v>36992.962823143462</v>
      </c>
    </row>
    <row r="18" spans="1:12">
      <c r="A18" s="3">
        <v>16</v>
      </c>
      <c r="B18" s="3">
        <f>$B$3*(1+0.1)^A17</f>
        <v>835.44963388313113</v>
      </c>
      <c r="C18" s="3">
        <f t="shared" si="4"/>
        <v>27069.665024038128</v>
      </c>
      <c r="D18" s="3">
        <f t="shared" si="0"/>
        <v>26234.215390154997</v>
      </c>
      <c r="E18" s="3">
        <f t="shared" si="1"/>
        <v>3339.2243190633999</v>
      </c>
      <c r="F18" s="13">
        <f t="shared" si="2"/>
        <v>40332.187142206865</v>
      </c>
    </row>
    <row r="19" spans="1:12">
      <c r="A19" s="3">
        <v>17</v>
      </c>
      <c r="B19" s="3">
        <f t="shared" si="3"/>
        <v>918.99459727144426</v>
      </c>
      <c r="C19" s="3">
        <f t="shared" si="4"/>
        <v>29103.679653944357</v>
      </c>
      <c r="D19" s="3">
        <f t="shared" si="0"/>
        <v>28184.685056672912</v>
      </c>
      <c r="E19" s="3">
        <f t="shared" si="1"/>
        <v>3153.8373759195001</v>
      </c>
      <c r="F19" s="13">
        <f t="shared" si="2"/>
        <v>43486.024518126367</v>
      </c>
      <c r="H19" s="11" t="s">
        <v>16</v>
      </c>
      <c r="I19" s="11"/>
    </row>
    <row r="20" spans="1:12">
      <c r="A20" s="3">
        <v>18</v>
      </c>
      <c r="B20" s="3">
        <f t="shared" si="3"/>
        <v>1010.8940569985887</v>
      </c>
      <c r="C20" s="3">
        <f t="shared" si="4"/>
        <v>31290.530143141739</v>
      </c>
      <c r="D20" s="3">
        <f t="shared" si="0"/>
        <v>30279.636086143149</v>
      </c>
      <c r="E20" s="3">
        <f t="shared" si="1"/>
        <v>2978.6903290909581</v>
      </c>
      <c r="F20" s="13">
        <f t="shared" si="2"/>
        <v>46464.714847217328</v>
      </c>
      <c r="H20" s="10" t="s">
        <v>17</v>
      </c>
      <c r="I20" s="10">
        <v>4.54</v>
      </c>
    </row>
    <row r="21" spans="1:12">
      <c r="A21" s="3">
        <v>19</v>
      </c>
      <c r="B21" s="3">
        <f t="shared" si="3"/>
        <v>1111.9834626984475</v>
      </c>
      <c r="C21" s="3">
        <f t="shared" si="4"/>
        <v>33641.700578097414</v>
      </c>
      <c r="D21" s="3">
        <f t="shared" si="0"/>
        <v>32529.717115398966</v>
      </c>
      <c r="E21" s="3">
        <f t="shared" si="1"/>
        <v>2813.2192813589122</v>
      </c>
      <c r="F21" s="13">
        <f t="shared" si="2"/>
        <v>49277.934128576242</v>
      </c>
      <c r="H21" s="10" t="s">
        <v>18</v>
      </c>
      <c r="I21" s="10">
        <f>2.256*1.1133</f>
        <v>2.5116047999999997</v>
      </c>
    </row>
    <row r="22" spans="1:12">
      <c r="A22" s="3">
        <v>20</v>
      </c>
      <c r="B22" s="3">
        <f t="shared" si="3"/>
        <v>1223.1818089682927</v>
      </c>
      <c r="C22" s="3">
        <f t="shared" si="4"/>
        <v>36169.537959535657</v>
      </c>
      <c r="D22" s="3">
        <f t="shared" si="0"/>
        <v>34946.356150567364</v>
      </c>
      <c r="E22" s="3">
        <f t="shared" si="1"/>
        <v>2656.8913327351597</v>
      </c>
      <c r="F22" s="13">
        <f t="shared" si="2"/>
        <v>51934.825461311404</v>
      </c>
      <c r="H22" s="10" t="s">
        <v>19</v>
      </c>
      <c r="I22" s="12">
        <v>0.21299999999999999</v>
      </c>
    </row>
    <row r="23" spans="1:12">
      <c r="A23" s="3">
        <v>21</v>
      </c>
      <c r="B23" s="3">
        <f t="shared" si="3"/>
        <v>1345.4999898651217</v>
      </c>
      <c r="C23" s="3">
        <f t="shared" si="4"/>
        <v>38887.317041815171</v>
      </c>
      <c r="D23" s="3">
        <f t="shared" si="0"/>
        <v>37541.817051950049</v>
      </c>
      <c r="E23" s="3">
        <f t="shared" si="1"/>
        <v>2509.2028783874998</v>
      </c>
      <c r="F23" s="13">
        <f t="shared" si="2"/>
        <v>54444.028339698903</v>
      </c>
      <c r="H23" s="10" t="s">
        <v>20</v>
      </c>
      <c r="I23" s="8">
        <v>0.85</v>
      </c>
    </row>
    <row r="24" spans="1:12">
      <c r="A24" s="3">
        <v>22</v>
      </c>
      <c r="B24" s="3">
        <f t="shared" si="3"/>
        <v>1480.0499888516342</v>
      </c>
      <c r="C24" s="3">
        <f t="shared" si="4"/>
        <v>41809.310044337166</v>
      </c>
      <c r="D24" s="3">
        <f t="shared" si="0"/>
        <v>40329.260055485531</v>
      </c>
      <c r="E24" s="3">
        <f t="shared" si="1"/>
        <v>2369.6779999666819</v>
      </c>
      <c r="F24" s="13">
        <f t="shared" si="2"/>
        <v>56813.706339665587</v>
      </c>
      <c r="H24" s="10" t="s">
        <v>21</v>
      </c>
      <c r="I24" s="10">
        <f>13*I20*I21*I22*I23*30</f>
        <v>805.13794243022392</v>
      </c>
    </row>
    <row r="25" spans="1:12">
      <c r="A25" s="3">
        <v>23</v>
      </c>
      <c r="B25" s="3">
        <f t="shared" si="3"/>
        <v>1628.0549877367978</v>
      </c>
      <c r="C25" s="3">
        <f t="shared" si="4"/>
        <v>44950.861601068667</v>
      </c>
      <c r="D25" s="3">
        <f t="shared" si="0"/>
        <v>43322.806613331872</v>
      </c>
      <c r="E25" s="3">
        <f t="shared" si="1"/>
        <v>2237.866945211505</v>
      </c>
      <c r="F25" s="13">
        <f t="shared" si="2"/>
        <v>59051.573284877093</v>
      </c>
      <c r="H25" s="10" t="s">
        <v>22</v>
      </c>
      <c r="I25" s="10">
        <f>12*I24</f>
        <v>9661.6553091626865</v>
      </c>
      <c r="J25" t="s">
        <v>31</v>
      </c>
    </row>
    <row r="26" spans="1:12">
      <c r="A26" s="3">
        <v>24</v>
      </c>
      <c r="B26" s="3">
        <f t="shared" si="3"/>
        <v>1790.8604865104778</v>
      </c>
      <c r="C26" s="3">
        <f t="shared" si="4"/>
        <v>48328.469341772972</v>
      </c>
      <c r="D26" s="3">
        <f t="shared" si="0"/>
        <v>46537.608855262493</v>
      </c>
      <c r="E26" s="3">
        <f t="shared" si="1"/>
        <v>2113.3446909896038</v>
      </c>
      <c r="F26" s="13">
        <f t="shared" si="2"/>
        <v>61164.917975866694</v>
      </c>
      <c r="H26" s="10" t="s">
        <v>23</v>
      </c>
      <c r="I26" s="10">
        <v>0.96</v>
      </c>
      <c r="J26">
        <v>0.41</v>
      </c>
    </row>
    <row r="27" spans="1:12">
      <c r="A27" s="3">
        <v>25</v>
      </c>
      <c r="B27" s="3">
        <f t="shared" si="3"/>
        <v>1969.9465351615252</v>
      </c>
      <c r="C27" s="3">
        <f t="shared" si="4"/>
        <v>51959.870528113795</v>
      </c>
      <c r="D27" s="3">
        <f t="shared" si="0"/>
        <v>49989.923992952274</v>
      </c>
      <c r="E27" s="3">
        <f t="shared" si="1"/>
        <v>1995.7095851970262</v>
      </c>
      <c r="F27" s="13">
        <f t="shared" si="2"/>
        <v>63160.627561063724</v>
      </c>
      <c r="H27" s="10" t="s">
        <v>24</v>
      </c>
      <c r="I27" s="16">
        <f>I25*I26</f>
        <v>9275.189096796179</v>
      </c>
      <c r="L27" s="17"/>
    </row>
    <row r="28" spans="1:12">
      <c r="B28" s="1"/>
    </row>
    <row r="29" spans="1:12">
      <c r="B29" s="1"/>
    </row>
    <row r="30" spans="1:12">
      <c r="B30" s="1"/>
    </row>
    <row r="31" spans="1:12">
      <c r="B31" s="1"/>
    </row>
  </sheetData>
  <mergeCells count="3">
    <mergeCell ref="H1:I1"/>
    <mergeCell ref="H8:I8"/>
    <mergeCell ref="H19:I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braga.lucas</dc:creator>
  <cp:lastModifiedBy>braga.lucas</cp:lastModifiedBy>
  <dcterms:created xsi:type="dcterms:W3CDTF">2022-07-05T01:19:17Z</dcterms:created>
  <dcterms:modified xsi:type="dcterms:W3CDTF">2022-07-05T02:29:32Z</dcterms:modified>
</cp:coreProperties>
</file>