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https://d.docs.live.net/d6cfb4d9389199a2/Escritorio/Escritorio WD/2º Año/Estadística y probabilidades/2024-04-17/"/>
    </mc:Choice>
  </mc:AlternateContent>
  <xr:revisionPtr revIDLastSave="120" documentId="11_D03E5790C6AF4FAC5DE6544D0672E40CD1A0906A" xr6:coauthVersionLast="47" xr6:coauthVersionMax="47" xr10:uidLastSave="{EA27FD2D-6505-41B8-AA97-296B56CC275F}"/>
  <bookViews>
    <workbookView xWindow="-120" yWindow="-120" windowWidth="29040" windowHeight="16440" activeTab="3" xr2:uid="{00000000-000D-0000-FFFF-FFFF00000000}"/>
  </bookViews>
  <sheets>
    <sheet name="Ejemplo 1" sheetId="1" r:id="rId1"/>
    <sheet name="Ejemplo 2" sheetId="2" r:id="rId2"/>
    <sheet name="Ejemplo 3" sheetId="3" r:id="rId3"/>
    <sheet name="Ejercicio 1"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4" l="1"/>
  <c r="C21" i="4"/>
  <c r="C20" i="4"/>
  <c r="C19" i="4"/>
  <c r="C18" i="4"/>
  <c r="C17" i="4"/>
  <c r="D8" i="4"/>
  <c r="D7" i="4"/>
  <c r="F7" i="4" s="1"/>
  <c r="H7" i="4" s="1"/>
  <c r="D6" i="4"/>
  <c r="F6" i="4" s="1"/>
  <c r="H6" i="4" s="1"/>
  <c r="D5" i="4"/>
  <c r="F5" i="4" s="1"/>
  <c r="H5" i="4" s="1"/>
  <c r="D3" i="4"/>
  <c r="E3" i="4" s="1"/>
  <c r="G3" i="4" s="1"/>
  <c r="I3" i="4" s="1"/>
  <c r="D4" i="4"/>
  <c r="F4" i="4" s="1"/>
  <c r="H4" i="4" s="1"/>
  <c r="C8" i="4"/>
  <c r="C7" i="4"/>
  <c r="C6" i="4"/>
  <c r="C5" i="4"/>
  <c r="C4" i="4"/>
  <c r="C3" i="4"/>
  <c r="C13" i="4"/>
  <c r="C12" i="4"/>
  <c r="C11" i="4"/>
  <c r="C15" i="4" s="1"/>
  <c r="H12" i="2"/>
  <c r="K13" i="2"/>
  <c r="K12" i="2"/>
  <c r="K11" i="2"/>
  <c r="J12" i="2"/>
  <c r="J13" i="2" s="1"/>
  <c r="J11" i="2"/>
  <c r="I9" i="2"/>
  <c r="I4" i="2"/>
  <c r="I5" i="2"/>
  <c r="I6" i="2"/>
  <c r="I7" i="2"/>
  <c r="I8" i="2"/>
  <c r="C12" i="2"/>
  <c r="I3" i="2"/>
  <c r="H11" i="2"/>
  <c r="C14" i="2"/>
  <c r="C13" i="2"/>
  <c r="C11" i="1"/>
  <c r="I4" i="3"/>
  <c r="I5" i="3"/>
  <c r="I6" i="3"/>
  <c r="I7" i="3"/>
  <c r="I8" i="3"/>
  <c r="I3" i="3"/>
  <c r="H9" i="3"/>
  <c r="H4" i="3"/>
  <c r="H5" i="3"/>
  <c r="H6" i="3"/>
  <c r="H7" i="3"/>
  <c r="H8" i="3"/>
  <c r="H3" i="3"/>
  <c r="G4" i="3"/>
  <c r="G5" i="3"/>
  <c r="G6" i="3"/>
  <c r="G7" i="3"/>
  <c r="G8" i="3"/>
  <c r="G3" i="3"/>
  <c r="F9" i="3"/>
  <c r="F8" i="3"/>
  <c r="F4" i="3"/>
  <c r="F5" i="3"/>
  <c r="F6" i="3"/>
  <c r="F7" i="3"/>
  <c r="F3" i="3"/>
  <c r="E5" i="3"/>
  <c r="E6" i="3"/>
  <c r="E7" i="3"/>
  <c r="E8" i="3"/>
  <c r="E4" i="3"/>
  <c r="E3" i="3"/>
  <c r="D8" i="3"/>
  <c r="D7" i="3"/>
  <c r="D6" i="3"/>
  <c r="D5" i="3"/>
  <c r="D4" i="3"/>
  <c r="D3" i="3"/>
  <c r="C8" i="3"/>
  <c r="C7" i="3"/>
  <c r="C6" i="3"/>
  <c r="C5" i="3"/>
  <c r="C4" i="3"/>
  <c r="C3" i="3"/>
  <c r="C13" i="3"/>
  <c r="C12" i="3"/>
  <c r="C14" i="3" s="1"/>
  <c r="C11" i="3"/>
  <c r="C15" i="3" s="1"/>
  <c r="F3" i="4" l="1"/>
  <c r="C14" i="4"/>
  <c r="C16" i="4"/>
  <c r="F8" i="4"/>
  <c r="H8" i="4" s="1"/>
  <c r="D9" i="4"/>
  <c r="E4" i="4"/>
  <c r="G4" i="4" s="1"/>
  <c r="I4" i="4" s="1"/>
  <c r="D9" i="3"/>
  <c r="C16" i="3"/>
  <c r="E5" i="4" l="1"/>
  <c r="F9" i="4"/>
  <c r="H3" i="4"/>
  <c r="H9" i="4" s="1"/>
  <c r="C11" i="2"/>
  <c r="C10" i="1"/>
  <c r="G5" i="4" l="1"/>
  <c r="I5" i="4" s="1"/>
  <c r="E6" i="4"/>
  <c r="C7" i="2"/>
  <c r="E7" i="2" s="1"/>
  <c r="C8" i="2"/>
  <c r="E8" i="2" s="1"/>
  <c r="C6" i="2"/>
  <c r="E6" i="2" s="1"/>
  <c r="C5" i="2"/>
  <c r="E5" i="2" s="1"/>
  <c r="C4" i="2"/>
  <c r="E4" i="2" s="1"/>
  <c r="C3" i="2"/>
  <c r="E3" i="2" s="1"/>
  <c r="G6" i="4" l="1"/>
  <c r="I6" i="4" s="1"/>
  <c r="E7" i="4"/>
  <c r="D3" i="2"/>
  <c r="D4" i="2" s="1"/>
  <c r="D5" i="2" s="1"/>
  <c r="D6" i="2" s="1"/>
  <c r="C9" i="2"/>
  <c r="G7" i="4" l="1"/>
  <c r="I7" i="4" s="1"/>
  <c r="E8" i="4"/>
  <c r="G8" i="4" s="1"/>
  <c r="I8" i="4" s="1"/>
  <c r="G8" i="2"/>
  <c r="G7" i="2"/>
  <c r="D7" i="2"/>
  <c r="D8" i="2" s="1"/>
  <c r="G4" i="2"/>
  <c r="G6" i="2"/>
  <c r="G5" i="2"/>
  <c r="C4" i="1"/>
  <c r="E4" i="1" s="1"/>
  <c r="C5" i="1"/>
  <c r="E5" i="1" s="1"/>
  <c r="C6" i="1"/>
  <c r="E6" i="1" s="1"/>
  <c r="C7" i="1"/>
  <c r="E7" i="1" s="1"/>
  <c r="C3" i="1"/>
  <c r="D3" i="1" l="1"/>
  <c r="D4" i="1" s="1"/>
  <c r="D5" i="1" s="1"/>
  <c r="D6" i="1" s="1"/>
  <c r="D7" i="1" s="1"/>
  <c r="E3" i="1"/>
  <c r="G3" i="2"/>
  <c r="H3" i="2" s="1"/>
  <c r="H4" i="2" s="1"/>
  <c r="H5" i="2" s="1"/>
  <c r="H6" i="2" s="1"/>
  <c r="H7" i="2" s="1"/>
  <c r="H8" i="2" s="1"/>
  <c r="E9" i="2"/>
  <c r="G9" i="2" s="1"/>
  <c r="F3" i="2"/>
  <c r="F4" i="2" s="1"/>
  <c r="F5" i="2" s="1"/>
  <c r="F6" i="2" s="1"/>
  <c r="F7" i="2" s="1"/>
  <c r="F8" i="2" s="1"/>
  <c r="G5" i="1"/>
  <c r="G4" i="1"/>
  <c r="C8" i="1"/>
  <c r="G7" i="1" s="1"/>
  <c r="G6" i="1" l="1"/>
  <c r="E8" i="1"/>
  <c r="G8" i="1" s="1"/>
  <c r="G3" i="1"/>
  <c r="H3" i="1" s="1"/>
  <c r="H4" i="1" s="1"/>
  <c r="H5" i="1" s="1"/>
  <c r="F3" i="1"/>
  <c r="F4" i="1" s="1"/>
  <c r="F5" i="1" s="1"/>
  <c r="F6" i="1" s="1"/>
  <c r="F7" i="1" s="1"/>
  <c r="H6" i="1" l="1"/>
  <c r="H7" i="1" s="1"/>
</calcChain>
</file>

<file path=xl/sharedStrings.xml><?xml version="1.0" encoding="utf-8"?>
<sst xmlns="http://schemas.openxmlformats.org/spreadsheetml/2006/main" count="158" uniqueCount="66">
  <si>
    <t>Muestra</t>
  </si>
  <si>
    <t>Blanco</t>
  </si>
  <si>
    <t>Azul</t>
  </si>
  <si>
    <t>Verde</t>
  </si>
  <si>
    <t>Rojo</t>
  </si>
  <si>
    <t>Negro</t>
  </si>
  <si>
    <t>Tabla de frecuencia</t>
  </si>
  <si>
    <t>Total</t>
  </si>
  <si>
    <t>x</t>
  </si>
  <si>
    <r>
      <t xml:space="preserve">Total de muestra </t>
    </r>
    <r>
      <rPr>
        <sz val="12"/>
        <color theme="1"/>
        <rFont val="Calibri"/>
        <family val="2"/>
        <scheme val="minor"/>
      </rPr>
      <t>(n)</t>
    </r>
  </si>
  <si>
    <r>
      <t xml:space="preserve">Rango </t>
    </r>
    <r>
      <rPr>
        <sz val="12"/>
        <color theme="1"/>
        <rFont val="Calibri"/>
        <family val="2"/>
        <scheme val="minor"/>
      </rPr>
      <t>(R)</t>
    </r>
    <r>
      <rPr>
        <b/>
        <sz val="12"/>
        <color theme="1"/>
        <rFont val="Calibri"/>
        <family val="2"/>
        <scheme val="minor"/>
      </rPr>
      <t xml:space="preserve"> </t>
    </r>
  </si>
  <si>
    <r>
      <t xml:space="preserve">Num. Int. </t>
    </r>
    <r>
      <rPr>
        <sz val="12"/>
        <color theme="1"/>
        <rFont val="Calibri"/>
        <family val="2"/>
        <scheme val="minor"/>
      </rPr>
      <t>(k)</t>
    </r>
  </si>
  <si>
    <r>
      <t xml:space="preserve">Límite superior </t>
    </r>
    <r>
      <rPr>
        <sz val="12"/>
        <color theme="1"/>
        <rFont val="Calibri"/>
        <family val="2"/>
        <scheme val="minor"/>
      </rPr>
      <t>(L</t>
    </r>
    <r>
      <rPr>
        <sz val="8"/>
        <color theme="1"/>
        <rFont val="Calibri"/>
        <family val="2"/>
        <scheme val="minor"/>
      </rPr>
      <t>sup</t>
    </r>
    <r>
      <rPr>
        <sz val="12"/>
        <color theme="1"/>
        <rFont val="Calibri"/>
        <family val="2"/>
        <scheme val="minor"/>
      </rPr>
      <t>)</t>
    </r>
  </si>
  <si>
    <r>
      <t xml:space="preserve">Límite inferior </t>
    </r>
    <r>
      <rPr>
        <sz val="12"/>
        <color theme="1"/>
        <rFont val="Calibri"/>
        <family val="2"/>
        <scheme val="minor"/>
      </rPr>
      <t>(L</t>
    </r>
    <r>
      <rPr>
        <sz val="8"/>
        <color theme="1"/>
        <rFont val="Calibri"/>
        <family val="2"/>
        <scheme val="minor"/>
      </rPr>
      <t>inf</t>
    </r>
    <r>
      <rPr>
        <sz val="12"/>
        <color theme="1"/>
        <rFont val="Calibri"/>
        <family val="2"/>
        <scheme val="minor"/>
      </rPr>
      <t>)</t>
    </r>
  </si>
  <si>
    <r>
      <t xml:space="preserve">Amplitud </t>
    </r>
    <r>
      <rPr>
        <sz val="12"/>
        <color theme="1"/>
        <rFont val="Calibri"/>
        <family val="2"/>
        <scheme val="minor"/>
      </rPr>
      <t>(a</t>
    </r>
    <r>
      <rPr>
        <sz val="8"/>
        <color theme="1"/>
        <rFont val="Calibri"/>
        <family val="2"/>
        <scheme val="minor"/>
      </rPr>
      <t>int</t>
    </r>
    <r>
      <rPr>
        <sz val="12"/>
        <color theme="1"/>
        <rFont val="Calibri"/>
        <family val="2"/>
        <scheme val="minor"/>
      </rPr>
      <t>)</t>
    </r>
  </si>
  <si>
    <r>
      <t>x</t>
    </r>
    <r>
      <rPr>
        <sz val="8"/>
        <color theme="1"/>
        <rFont val="Calibri"/>
        <family val="2"/>
        <scheme val="minor"/>
      </rPr>
      <t>i</t>
    </r>
  </si>
  <si>
    <r>
      <t>f</t>
    </r>
    <r>
      <rPr>
        <sz val="8"/>
        <color theme="1"/>
        <rFont val="Calibri"/>
        <family val="2"/>
        <scheme val="minor"/>
      </rPr>
      <t>i</t>
    </r>
  </si>
  <si>
    <r>
      <t>F</t>
    </r>
    <r>
      <rPr>
        <sz val="8"/>
        <color theme="1"/>
        <rFont val="Calibri"/>
        <family val="2"/>
        <scheme val="minor"/>
      </rPr>
      <t>i</t>
    </r>
  </si>
  <si>
    <r>
      <t>fr</t>
    </r>
    <r>
      <rPr>
        <sz val="8"/>
        <color theme="1"/>
        <rFont val="Calibri"/>
        <family val="2"/>
        <scheme val="minor"/>
      </rPr>
      <t>i</t>
    </r>
  </si>
  <si>
    <r>
      <t>Fr</t>
    </r>
    <r>
      <rPr>
        <sz val="8"/>
        <color theme="1"/>
        <rFont val="Calibri"/>
        <family val="2"/>
        <scheme val="minor"/>
      </rPr>
      <t>i</t>
    </r>
  </si>
  <si>
    <r>
      <t>fp</t>
    </r>
    <r>
      <rPr>
        <sz val="8"/>
        <color theme="1"/>
        <rFont val="Calibri"/>
        <family val="2"/>
        <scheme val="minor"/>
      </rPr>
      <t xml:space="preserve">i </t>
    </r>
    <r>
      <rPr>
        <sz val="12"/>
        <color theme="1"/>
        <rFont val="Calibri"/>
        <family val="2"/>
        <scheme val="minor"/>
      </rPr>
      <t>%</t>
    </r>
  </si>
  <si>
    <r>
      <t>Fp</t>
    </r>
    <r>
      <rPr>
        <sz val="8"/>
        <color theme="1"/>
        <rFont val="Calibri"/>
        <family val="2"/>
        <scheme val="minor"/>
      </rPr>
      <t>i</t>
    </r>
    <r>
      <rPr>
        <sz val="12"/>
        <color theme="1"/>
        <rFont val="Calibri"/>
        <family val="2"/>
        <scheme val="minor"/>
      </rPr>
      <t>%</t>
    </r>
  </si>
  <si>
    <t>[5;9)</t>
  </si>
  <si>
    <t>[9;13)</t>
  </si>
  <si>
    <t>[13;17)</t>
  </si>
  <si>
    <t>[17;21)</t>
  </si>
  <si>
    <t>[21;25)</t>
  </si>
  <si>
    <t>[25;29]</t>
  </si>
  <si>
    <t>Sacada con función "MAX"</t>
  </si>
  <si>
    <r>
      <t xml:space="preserve">Media o Promedio </t>
    </r>
    <r>
      <rPr>
        <sz val="12"/>
        <color theme="1"/>
        <rFont val="Calibri"/>
        <family val="2"/>
        <scheme val="minor"/>
      </rPr>
      <t>(x)</t>
    </r>
  </si>
  <si>
    <r>
      <t xml:space="preserve">Mediana </t>
    </r>
    <r>
      <rPr>
        <sz val="12"/>
        <color theme="1"/>
        <rFont val="Calibri"/>
        <family val="2"/>
        <scheme val="minor"/>
      </rPr>
      <t>(Me)</t>
    </r>
  </si>
  <si>
    <r>
      <t xml:space="preserve">Modo o Moda </t>
    </r>
    <r>
      <rPr>
        <sz val="12"/>
        <color theme="1"/>
        <rFont val="Calibri"/>
        <family val="2"/>
        <scheme val="minor"/>
      </rPr>
      <t>(Mo)</t>
    </r>
  </si>
  <si>
    <t>Sacada con función "MODA"</t>
  </si>
  <si>
    <t>Sacada con función "MEDIANA"</t>
  </si>
  <si>
    <t>Sacada con función "Promedio"</t>
  </si>
  <si>
    <t>Sacada con función "CONTARA"</t>
  </si>
  <si>
    <t>1° Cuartil</t>
  </si>
  <si>
    <t>83 Percentil</t>
  </si>
  <si>
    <t>"tarea"</t>
  </si>
  <si>
    <t>cálculo axuxiliar para varianza</t>
  </si>
  <si>
    <t>Varianza</t>
  </si>
  <si>
    <t>Desviacion Estándar</t>
  </si>
  <si>
    <t>Coeficiente de Variación</t>
  </si>
  <si>
    <t>Función Excel</t>
  </si>
  <si>
    <t>Fórmula</t>
  </si>
  <si>
    <t>Para que el promedio sea representativo, el coeficiente de variación tiene que ser menor o igual a 0,2. (C.V. &lt;= 0,2)</t>
  </si>
  <si>
    <t>Si o si, el C.V. tiene que esxtar entre 0 y 1. (0 &lt;= C.V. &lt;= 1)</t>
  </si>
  <si>
    <t>C.V &lt;= 0,2 Muestra Homogénea</t>
  </si>
  <si>
    <t>C.V &gt; 0,2 Muestra Hetereogénea</t>
  </si>
  <si>
    <t>Para analizar el exceso de velocidad en las autopistas, se colocó un dispositivo especial debajo de los carteles indicadores. Las velocidades en km/h de 30 automóviles elegidos al azar fueron las siguientes:</t>
  </si>
  <si>
    <t>a) Construyan una tabla de frecuencia que les permita analizar el porcentaje de automóviles que viajan con exceso de velocidad (tengan en cuenta que la velocidad máxima permitida es de 100 km/h).</t>
  </si>
  <si>
    <t>b) Que porcentaje de los automóviles excedio la velocidad permitida.</t>
  </si>
  <si>
    <t>c) Si se multara solo a los que exceden la velocidad máxima permitida en más de un 20%, que porcentaje de la muestra debería ser multado.</t>
  </si>
  <si>
    <t>d) Hallar el promedio de velocidad, la moda, la mediana.</t>
  </si>
  <si>
    <t>e) Realizar un gráfico que represente la situación de las velocidades.</t>
  </si>
  <si>
    <t>[43;62,5)</t>
  </si>
  <si>
    <t>[62,5;82)</t>
  </si>
  <si>
    <t>[82;101,5)</t>
  </si>
  <si>
    <t>[101,5;121)</t>
  </si>
  <si>
    <t>[142,5;160]</t>
  </si>
  <si>
    <t>[121;140,5)</t>
  </si>
  <si>
    <t xml:space="preserve">b) el 60% </t>
  </si>
  <si>
    <t>c) el 33,3%</t>
  </si>
  <si>
    <t>d) Promedio = 106,20 km/h / Mediana 104,5 km/h / Moda 135 km/h</t>
  </si>
  <si>
    <t>f) El promedio es representativo?</t>
  </si>
  <si>
    <t>f) El promedio no es representativo ya que el C.V. es mayor a 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</si>
</sst>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sz val="8"/>
      <color theme="1"/>
      <name val="Calibri"/>
      <family val="2"/>
      <scheme val="minor"/>
    </font>
    <font>
      <i/>
      <sz val="10"/>
      <color theme="0" tint="-0.249977111117893"/>
      <name val="Calibri"/>
      <family val="2"/>
      <scheme val="minor"/>
    </font>
    <font>
      <b/>
      <sz val="11"/>
      <color theme="1"/>
      <name val="Calibri"/>
      <family val="2"/>
      <scheme val="minor"/>
    </font>
    <font>
      <sz val="12"/>
      <color rgb="FFFF0000"/>
      <name val="Calibri"/>
      <family val="2"/>
      <scheme val="minor"/>
    </font>
    <font>
      <sz val="11"/>
      <color rgb="FFFF0000"/>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
      <patternFill patternType="solid">
        <fgColor theme="1"/>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bottom style="thin">
        <color indexed="64"/>
      </bottom>
      <diagonal/>
    </border>
    <border>
      <left style="thick">
        <color indexed="64"/>
      </left>
      <right/>
      <top/>
      <bottom style="thick">
        <color indexed="64"/>
      </bottom>
      <diagonal/>
    </border>
    <border>
      <left/>
      <right/>
      <top/>
      <bottom style="thick">
        <color indexed="64"/>
      </bottom>
      <diagonal/>
    </border>
    <border>
      <left/>
      <right/>
      <top style="thick">
        <color indexed="64"/>
      </top>
      <bottom/>
      <diagonal/>
    </border>
    <border>
      <left style="thin">
        <color indexed="64"/>
      </left>
      <right style="thick">
        <color indexed="64"/>
      </right>
      <top style="thin">
        <color indexed="64"/>
      </top>
      <bottom/>
      <diagonal/>
    </border>
    <border>
      <left style="thick">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top style="thick">
        <color indexed="64"/>
      </top>
      <bottom style="medium">
        <color indexed="64"/>
      </bottom>
      <diagonal/>
    </border>
    <border>
      <left style="thin">
        <color indexed="64"/>
      </left>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right style="thick">
        <color indexed="64"/>
      </right>
      <top style="thick">
        <color indexed="64"/>
      </top>
      <bottom style="medium">
        <color indexed="64"/>
      </bottom>
      <diagonal/>
    </border>
    <border>
      <left/>
      <right style="thin">
        <color indexed="64"/>
      </right>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medium">
        <color indexed="64"/>
      </bottom>
      <diagonal/>
    </border>
    <border>
      <left style="thick">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ck">
        <color indexed="64"/>
      </right>
      <top style="thick">
        <color indexed="64"/>
      </top>
      <bottom style="thick">
        <color indexed="64"/>
      </bottom>
      <diagonal/>
    </border>
    <border>
      <left/>
      <right style="medium">
        <color indexed="64"/>
      </right>
      <top style="medium">
        <color indexed="64"/>
      </top>
      <bottom style="thick">
        <color indexed="64"/>
      </bottom>
      <diagonal/>
    </border>
    <border>
      <left/>
      <right style="medium">
        <color indexed="64"/>
      </right>
      <top style="thick">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ck">
        <color indexed="64"/>
      </right>
      <top style="thick">
        <color indexed="64"/>
      </top>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10">
    <xf numFmtId="0" fontId="0" fillId="0" borderId="0" xfId="0"/>
    <xf numFmtId="0" fontId="1" fillId="0" borderId="2" xfId="0" applyFont="1" applyBorder="1"/>
    <xf numFmtId="0" fontId="1" fillId="0" borderId="0" xfId="0" applyFont="1"/>
    <xf numFmtId="0" fontId="1" fillId="0" borderId="1" xfId="0" applyFont="1" applyBorder="1" applyAlignment="1">
      <alignment horizontal="center" vertical="center"/>
    </xf>
    <xf numFmtId="0" fontId="1" fillId="0" borderId="6" xfId="0" applyFont="1" applyBorder="1"/>
    <xf numFmtId="0" fontId="0" fillId="0" borderId="0" xfId="0" applyBorder="1"/>
    <xf numFmtId="0" fontId="1" fillId="0" borderId="3" xfId="0" applyFont="1" applyBorder="1"/>
    <xf numFmtId="0" fontId="1" fillId="0" borderId="0" xfId="0" applyFont="1" applyBorder="1"/>
    <xf numFmtId="0" fontId="1" fillId="0" borderId="5" xfId="0" applyFont="1" applyBorder="1"/>
    <xf numFmtId="0" fontId="1" fillId="0" borderId="2" xfId="0" applyFont="1" applyBorder="1" applyAlignment="1">
      <alignment horizontal="center" vertical="center"/>
    </xf>
    <xf numFmtId="0" fontId="1" fillId="2" borderId="8" xfId="0" applyFont="1" applyFill="1" applyBorder="1"/>
    <xf numFmtId="0" fontId="1" fillId="4" borderId="9" xfId="0" applyFont="1" applyFill="1" applyBorder="1" applyAlignment="1">
      <alignment horizontal="center" vertical="center"/>
    </xf>
    <xf numFmtId="0" fontId="1" fillId="0" borderId="11" xfId="0" applyFont="1" applyBorder="1"/>
    <xf numFmtId="0" fontId="0" fillId="0" borderId="10" xfId="0" applyBorder="1"/>
    <xf numFmtId="0" fontId="1" fillId="0" borderId="12" xfId="0" applyFont="1" applyBorder="1"/>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4" borderId="14" xfId="0" applyFont="1" applyFill="1" applyBorder="1" applyAlignment="1">
      <alignment horizontal="center" vertical="center"/>
    </xf>
    <xf numFmtId="0" fontId="1" fillId="4" borderId="15" xfId="0" applyFont="1" applyFill="1" applyBorder="1" applyAlignment="1">
      <alignment horizontal="center" vertical="center"/>
    </xf>
    <xf numFmtId="0" fontId="1" fillId="0" borderId="16" xfId="0" applyFont="1" applyBorder="1"/>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2" fillId="3" borderId="4" xfId="0" applyFont="1" applyFill="1" applyBorder="1" applyAlignment="1">
      <alignment horizontal="center" vertical="center"/>
    </xf>
    <xf numFmtId="0" fontId="1" fillId="0" borderId="23" xfId="0" applyFont="1" applyBorder="1"/>
    <xf numFmtId="0" fontId="1" fillId="2" borderId="9" xfId="0" applyFont="1" applyFill="1" applyBorder="1"/>
    <xf numFmtId="0" fontId="1" fillId="0" borderId="12" xfId="0" applyFont="1" applyBorder="1" applyAlignment="1">
      <alignment horizontal="center"/>
    </xf>
    <xf numFmtId="0" fontId="1" fillId="0" borderId="5" xfId="0" applyFont="1" applyBorder="1" applyAlignment="1">
      <alignment horizontal="center"/>
    </xf>
    <xf numFmtId="0" fontId="1" fillId="0" borderId="16" xfId="0" applyFont="1" applyBorder="1" applyAlignment="1">
      <alignment horizontal="center"/>
    </xf>
    <xf numFmtId="0" fontId="1" fillId="0" borderId="6"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0" fontId="1" fillId="0" borderId="10" xfId="0" applyFont="1" applyBorder="1"/>
    <xf numFmtId="0" fontId="1" fillId="0" borderId="24" xfId="0" applyFont="1" applyBorder="1" applyAlignment="1">
      <alignment horizontal="center"/>
    </xf>
    <xf numFmtId="0" fontId="1" fillId="0" borderId="25" xfId="0" applyFont="1" applyBorder="1" applyAlignment="1">
      <alignment horizontal="center" vertical="center"/>
    </xf>
    <xf numFmtId="0" fontId="1" fillId="0" borderId="11" xfId="0" applyFont="1" applyBorder="1" applyAlignment="1">
      <alignment horizontal="center" vertical="center"/>
    </xf>
    <xf numFmtId="0" fontId="1" fillId="4" borderId="26" xfId="0" applyFont="1" applyFill="1" applyBorder="1" applyAlignment="1">
      <alignment horizontal="center" vertical="center"/>
    </xf>
    <xf numFmtId="0" fontId="1" fillId="2" borderId="19" xfId="0" applyFont="1" applyFill="1" applyBorder="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1" fillId="2" borderId="22" xfId="0" applyFont="1" applyFill="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2" borderId="30" xfId="0" applyFont="1" applyFill="1" applyBorder="1" applyAlignment="1">
      <alignment horizontal="center" vertical="center"/>
    </xf>
    <xf numFmtId="0" fontId="1" fillId="2" borderId="31" xfId="0" applyFont="1" applyFill="1" applyBorder="1" applyAlignment="1">
      <alignment horizontal="center"/>
    </xf>
    <xf numFmtId="0" fontId="1" fillId="2" borderId="32" xfId="0" applyFont="1" applyFill="1" applyBorder="1" applyAlignment="1">
      <alignment horizontal="center"/>
    </xf>
    <xf numFmtId="0" fontId="1" fillId="2" borderId="33" xfId="0" applyFont="1" applyFill="1" applyBorder="1" applyAlignment="1">
      <alignment horizontal="center"/>
    </xf>
    <xf numFmtId="0" fontId="1" fillId="2" borderId="34" xfId="0" applyFont="1" applyFill="1" applyBorder="1" applyAlignment="1">
      <alignment horizontal="center"/>
    </xf>
    <xf numFmtId="0" fontId="1" fillId="0" borderId="35" xfId="0" applyFont="1" applyBorder="1"/>
    <xf numFmtId="0" fontId="1" fillId="0" borderId="36" xfId="0" applyFont="1" applyBorder="1" applyAlignment="1">
      <alignment horizontal="center" vertical="center"/>
    </xf>
    <xf numFmtId="0" fontId="1" fillId="0" borderId="37" xfId="0" applyFont="1" applyBorder="1"/>
    <xf numFmtId="0" fontId="1" fillId="0" borderId="39" xfId="0" applyFont="1" applyBorder="1"/>
    <xf numFmtId="0" fontId="3" fillId="2" borderId="40" xfId="0" applyFont="1" applyFill="1" applyBorder="1"/>
    <xf numFmtId="0" fontId="1" fillId="0" borderId="41" xfId="0" applyFont="1" applyBorder="1"/>
    <xf numFmtId="0" fontId="3" fillId="2" borderId="37" xfId="0" applyFont="1" applyFill="1" applyBorder="1"/>
    <xf numFmtId="1" fontId="1" fillId="0" borderId="38" xfId="0" applyNumberFormat="1" applyFont="1" applyBorder="1"/>
    <xf numFmtId="0" fontId="3" fillId="2" borderId="42" xfId="0" applyFont="1" applyFill="1" applyBorder="1"/>
    <xf numFmtId="1" fontId="1" fillId="0" borderId="43" xfId="0" applyNumberFormat="1" applyFont="1" applyBorder="1"/>
    <xf numFmtId="0" fontId="1" fillId="0" borderId="27" xfId="0" applyFont="1" applyBorder="1"/>
    <xf numFmtId="0" fontId="2" fillId="3" borderId="44" xfId="0" applyFont="1" applyFill="1" applyBorder="1" applyAlignment="1">
      <alignment horizontal="center" vertical="center"/>
    </xf>
    <xf numFmtId="0" fontId="1" fillId="0" borderId="46" xfId="0" applyFont="1" applyBorder="1"/>
    <xf numFmtId="0" fontId="1" fillId="0" borderId="47" xfId="0" applyFont="1" applyBorder="1"/>
    <xf numFmtId="0" fontId="3" fillId="2" borderId="48" xfId="0" applyFont="1" applyFill="1" applyBorder="1"/>
    <xf numFmtId="0" fontId="5" fillId="0" borderId="0" xfId="0" applyFont="1"/>
    <xf numFmtId="0" fontId="1" fillId="0" borderId="38" xfId="0" applyFont="1" applyBorder="1"/>
    <xf numFmtId="0" fontId="1" fillId="0" borderId="43" xfId="0" applyFont="1" applyBorder="1"/>
    <xf numFmtId="0" fontId="7" fillId="0" borderId="0" xfId="0" applyFont="1"/>
    <xf numFmtId="2" fontId="0" fillId="0" borderId="0" xfId="0" applyNumberFormat="1"/>
    <xf numFmtId="2" fontId="6" fillId="0" borderId="0" xfId="0" applyNumberFormat="1" applyFont="1"/>
    <xf numFmtId="0" fontId="0" fillId="0" borderId="1" xfId="0" applyBorder="1"/>
    <xf numFmtId="0" fontId="0" fillId="0" borderId="49" xfId="0" applyBorder="1"/>
    <xf numFmtId="0" fontId="0" fillId="0" borderId="41" xfId="0" applyBorder="1"/>
    <xf numFmtId="0" fontId="0" fillId="0" borderId="38" xfId="0" applyBorder="1"/>
    <xf numFmtId="0" fontId="3" fillId="2" borderId="50" xfId="0" applyFont="1" applyFill="1" applyBorder="1"/>
    <xf numFmtId="0" fontId="0" fillId="0" borderId="17" xfId="0" applyBorder="1"/>
    <xf numFmtId="0" fontId="0" fillId="0" borderId="43" xfId="0" applyBorder="1"/>
    <xf numFmtId="0" fontId="2" fillId="3" borderId="45" xfId="0" applyFont="1" applyFill="1" applyBorder="1" applyAlignment="1">
      <alignment horizontal="center"/>
    </xf>
    <xf numFmtId="0" fontId="2" fillId="3" borderId="4" xfId="0" applyFont="1" applyFill="1" applyBorder="1" applyAlignment="1">
      <alignment horizontal="center"/>
    </xf>
    <xf numFmtId="0" fontId="2" fillId="3" borderId="29" xfId="0" applyFont="1" applyFill="1" applyBorder="1" applyAlignment="1">
      <alignment horizontal="center"/>
    </xf>
    <xf numFmtId="164" fontId="1" fillId="0" borderId="38" xfId="0" applyNumberFormat="1" applyFont="1" applyBorder="1"/>
    <xf numFmtId="2" fontId="1" fillId="0" borderId="38" xfId="0" applyNumberFormat="1" applyFont="1" applyBorder="1"/>
    <xf numFmtId="2" fontId="1" fillId="0" borderId="43" xfId="0" applyNumberFormat="1" applyFont="1" applyBorder="1"/>
    <xf numFmtId="0" fontId="1" fillId="0" borderId="23" xfId="0" applyFont="1" applyBorder="1" applyAlignment="1">
      <alignment horizontal="right"/>
    </xf>
    <xf numFmtId="0" fontId="8" fillId="0" borderId="0" xfId="0" applyFont="1"/>
    <xf numFmtId="2" fontId="1" fillId="0" borderId="41" xfId="0" applyNumberFormat="1" applyFont="1" applyBorder="1"/>
    <xf numFmtId="0" fontId="2" fillId="3" borderId="51" xfId="0" applyFont="1" applyFill="1" applyBorder="1" applyAlignment="1">
      <alignment horizontal="center"/>
    </xf>
    <xf numFmtId="0" fontId="3" fillId="2" borderId="54" xfId="0" applyFont="1" applyFill="1" applyBorder="1"/>
    <xf numFmtId="0" fontId="3" fillId="2" borderId="53" xfId="0" applyFont="1" applyFill="1" applyBorder="1"/>
    <xf numFmtId="0" fontId="3" fillId="2" borderId="55" xfId="0" applyFont="1" applyFill="1" applyBorder="1"/>
    <xf numFmtId="0" fontId="2" fillId="3" borderId="56" xfId="0" applyFont="1" applyFill="1" applyBorder="1" applyAlignment="1">
      <alignment horizontal="center" vertical="center"/>
    </xf>
    <xf numFmtId="0" fontId="1" fillId="0" borderId="57" xfId="0" applyFont="1" applyBorder="1" applyAlignment="1">
      <alignment horizontal="center"/>
    </xf>
    <xf numFmtId="0" fontId="1" fillId="0" borderId="58" xfId="0" applyFont="1" applyBorder="1" applyAlignment="1">
      <alignment horizontal="center"/>
    </xf>
    <xf numFmtId="0" fontId="1" fillId="0" borderId="59" xfId="0" applyFont="1" applyBorder="1" applyAlignment="1">
      <alignment horizontal="center"/>
    </xf>
    <xf numFmtId="0" fontId="1" fillId="2" borderId="52" xfId="0" applyFont="1" applyFill="1" applyBorder="1" applyAlignment="1">
      <alignment horizontal="center"/>
    </xf>
    <xf numFmtId="0" fontId="1" fillId="2" borderId="44" xfId="0" applyFont="1" applyFill="1" applyBorder="1" applyAlignment="1">
      <alignment horizontal="center" vertical="center"/>
    </xf>
    <xf numFmtId="0" fontId="1" fillId="0" borderId="57" xfId="0" applyFont="1" applyBorder="1"/>
    <xf numFmtId="0" fontId="1" fillId="0" borderId="58" xfId="0" applyFont="1" applyBorder="1"/>
    <xf numFmtId="0" fontId="1" fillId="0" borderId="60" xfId="0" applyFont="1" applyBorder="1"/>
    <xf numFmtId="0" fontId="1" fillId="0" borderId="61" xfId="0" applyFont="1" applyBorder="1"/>
    <xf numFmtId="0" fontId="1" fillId="0" borderId="62" xfId="0" applyFont="1" applyBorder="1" applyAlignment="1">
      <alignment horizontal="center" vertical="center"/>
    </xf>
    <xf numFmtId="0" fontId="1" fillId="0" borderId="63" xfId="0" applyFont="1" applyBorder="1" applyAlignment="1">
      <alignment horizontal="center" vertical="center"/>
    </xf>
    <xf numFmtId="0" fontId="1" fillId="0" borderId="64" xfId="0" applyFont="1" applyBorder="1" applyAlignment="1">
      <alignment horizontal="center" vertical="center"/>
    </xf>
    <xf numFmtId="0" fontId="1" fillId="2" borderId="44" xfId="0" applyFont="1" applyFill="1" applyBorder="1"/>
    <xf numFmtId="0" fontId="1" fillId="2" borderId="52" xfId="0" applyFont="1" applyFill="1" applyBorder="1"/>
    <xf numFmtId="0" fontId="1" fillId="0" borderId="33" xfId="0" applyFont="1" applyBorder="1" applyAlignment="1">
      <alignment horizontal="center" vertical="center"/>
    </xf>
    <xf numFmtId="0" fontId="1" fillId="4" borderId="52" xfId="0" applyFont="1" applyFill="1" applyBorder="1" applyAlignment="1">
      <alignment horizontal="center" vertical="center"/>
    </xf>
    <xf numFmtId="0" fontId="1" fillId="0" borderId="32" xfId="0" applyFont="1" applyBorder="1" applyAlignment="1">
      <alignment horizontal="center" vertical="center"/>
    </xf>
    <xf numFmtId="0" fontId="1" fillId="4" borderId="32" xfId="0" applyFont="1" applyFill="1" applyBorder="1" applyAlignment="1">
      <alignment horizontal="center" vertical="center"/>
    </xf>
    <xf numFmtId="0" fontId="1" fillId="4" borderId="6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Colores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pieChart>
        <c:varyColors val="1"/>
        <c:ser>
          <c:idx val="0"/>
          <c:order val="0"/>
          <c:spPr>
            <a:ln>
              <a:solidFill>
                <a:sysClr val="windowText" lastClr="000000"/>
              </a:solidFill>
            </a:ln>
          </c:spPr>
          <c:dPt>
            <c:idx val="0"/>
            <c:bubble3D val="0"/>
            <c:spPr>
              <a:solidFill>
                <a:schemeClr val="accent1"/>
              </a:solidFill>
              <a:ln w="19050">
                <a:solidFill>
                  <a:sysClr val="windowText" lastClr="000000"/>
                </a:solidFill>
              </a:ln>
              <a:effectLst/>
            </c:spPr>
            <c:extLst>
              <c:ext xmlns:c16="http://schemas.microsoft.com/office/drawing/2014/chart" uri="{C3380CC4-5D6E-409C-BE32-E72D297353CC}">
                <c16:uniqueId val="{00000006-707F-4809-B587-62C9E67A2AFF}"/>
              </c:ext>
            </c:extLst>
          </c:dPt>
          <c:dPt>
            <c:idx val="1"/>
            <c:bubble3D val="0"/>
            <c:spPr>
              <a:solidFill>
                <a:sysClr val="window" lastClr="FFFFFF"/>
              </a:solidFill>
              <a:ln w="19050">
                <a:solidFill>
                  <a:sysClr val="windowText" lastClr="000000"/>
                </a:solidFill>
              </a:ln>
              <a:effectLst/>
            </c:spPr>
            <c:extLst>
              <c:ext xmlns:c16="http://schemas.microsoft.com/office/drawing/2014/chart" uri="{C3380CC4-5D6E-409C-BE32-E72D297353CC}">
                <c16:uniqueId val="{00000002-707F-4809-B587-62C9E67A2AFF}"/>
              </c:ext>
            </c:extLst>
          </c:dPt>
          <c:dPt>
            <c:idx val="2"/>
            <c:bubble3D val="0"/>
            <c:spPr>
              <a:solidFill>
                <a:schemeClr val="tx1"/>
              </a:solidFill>
              <a:ln w="19050">
                <a:solidFill>
                  <a:sysClr val="windowText" lastClr="000000"/>
                </a:solidFill>
              </a:ln>
              <a:effectLst/>
            </c:spPr>
            <c:extLst>
              <c:ext xmlns:c16="http://schemas.microsoft.com/office/drawing/2014/chart" uri="{C3380CC4-5D6E-409C-BE32-E72D297353CC}">
                <c16:uniqueId val="{00000003-707F-4809-B587-62C9E67A2AFF}"/>
              </c:ext>
            </c:extLst>
          </c:dPt>
          <c:dPt>
            <c:idx val="3"/>
            <c:bubble3D val="0"/>
            <c:spPr>
              <a:solidFill>
                <a:srgbClr val="FF0000"/>
              </a:solidFill>
              <a:ln w="19050">
                <a:solidFill>
                  <a:sysClr val="windowText" lastClr="000000"/>
                </a:solidFill>
              </a:ln>
              <a:effectLst/>
            </c:spPr>
            <c:extLst>
              <c:ext xmlns:c16="http://schemas.microsoft.com/office/drawing/2014/chart" uri="{C3380CC4-5D6E-409C-BE32-E72D297353CC}">
                <c16:uniqueId val="{00000004-707F-4809-B587-62C9E67A2AFF}"/>
              </c:ext>
            </c:extLst>
          </c:dPt>
          <c:dPt>
            <c:idx val="4"/>
            <c:bubble3D val="0"/>
            <c:spPr>
              <a:solidFill>
                <a:schemeClr val="accent3"/>
              </a:solidFill>
              <a:ln w="19050">
                <a:solidFill>
                  <a:sysClr val="windowText" lastClr="000000"/>
                </a:solidFill>
              </a:ln>
              <a:effectLst/>
            </c:spPr>
            <c:extLst>
              <c:ext xmlns:c16="http://schemas.microsoft.com/office/drawing/2014/chart" uri="{C3380CC4-5D6E-409C-BE32-E72D297353CC}">
                <c16:uniqueId val="{00000005-707F-4809-B587-62C9E67A2AFF}"/>
              </c:ext>
            </c:extLst>
          </c:dPt>
          <c:dLbls>
            <c:dLbl>
              <c:idx val="0"/>
              <c:layout>
                <c:manualLayout>
                  <c:x val="1.166010498687664E-2"/>
                  <c:y val="-0.1157965150189559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07F-4809-B587-62C9E67A2AFF}"/>
                </c:ext>
              </c:extLst>
            </c:dLbl>
            <c:dLbl>
              <c:idx val="1"/>
              <c:layout>
                <c:manualLayout>
                  <c:x val="0.12851279527559056"/>
                  <c:y val="-2.603419364246135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07F-4809-B587-62C9E67A2AFF}"/>
                </c:ext>
              </c:extLst>
            </c:dLbl>
            <c:dLbl>
              <c:idx val="2"/>
              <c:layout>
                <c:manualLayout>
                  <c:x val="-4.6308070866141707E-2"/>
                  <c:y val="2.137576552930883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7F-4809-B587-62C9E67A2AFF}"/>
                </c:ext>
              </c:extLst>
            </c:dLbl>
            <c:dLbl>
              <c:idx val="3"/>
              <c:layout>
                <c:manualLayout>
                  <c:x val="-3.1316382327209097E-2"/>
                  <c:y val="-1.278725575969666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07F-4809-B587-62C9E67A2AFF}"/>
                </c:ext>
              </c:extLst>
            </c:dLbl>
            <c:dLbl>
              <c:idx val="4"/>
              <c:layout>
                <c:manualLayout>
                  <c:x val="-4.6741360454943134E-2"/>
                  <c:y val="5.8989501312336169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7F-4809-B587-62C9E67A2A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'Ejemplo 1'!$B$3:$B$7</c:f>
              <c:strCache>
                <c:ptCount val="5"/>
                <c:pt idx="0">
                  <c:v>Azul</c:v>
                </c:pt>
                <c:pt idx="1">
                  <c:v>Blanco</c:v>
                </c:pt>
                <c:pt idx="2">
                  <c:v>Negro</c:v>
                </c:pt>
                <c:pt idx="3">
                  <c:v>Rojo</c:v>
                </c:pt>
                <c:pt idx="4">
                  <c:v>Verde</c:v>
                </c:pt>
              </c:strCache>
            </c:strRef>
          </c:cat>
          <c:val>
            <c:numRef>
              <c:f>'Ejemplo 1'!$C$3:$C$7</c:f>
              <c:numCache>
                <c:formatCode>General</c:formatCode>
                <c:ptCount val="5"/>
                <c:pt idx="0">
                  <c:v>15</c:v>
                </c:pt>
                <c:pt idx="1">
                  <c:v>8</c:v>
                </c:pt>
                <c:pt idx="2">
                  <c:v>7</c:v>
                </c:pt>
                <c:pt idx="3">
                  <c:v>5</c:v>
                </c:pt>
                <c:pt idx="4">
                  <c:v>5</c:v>
                </c:pt>
              </c:numCache>
            </c:numRef>
          </c:val>
          <c:extLst>
            <c:ext xmlns:c16="http://schemas.microsoft.com/office/drawing/2014/chart" uri="{C3380CC4-5D6E-409C-BE32-E72D297353CC}">
              <c16:uniqueId val="{00000000-707F-4809-B587-62C9E67A2AF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spPr>
            <a:solidFill>
              <a:schemeClr val="accent1"/>
            </a:solidFill>
            <a:ln>
              <a:noFill/>
            </a:ln>
            <a:effectLst/>
          </c:spPr>
          <c:invertIfNegative val="0"/>
          <c:val>
            <c:numRef>
              <c:f>'Ejemplo 2'!$C$3:$C$8</c:f>
              <c:numCache>
                <c:formatCode>General</c:formatCode>
                <c:ptCount val="6"/>
                <c:pt idx="0">
                  <c:v>5</c:v>
                </c:pt>
                <c:pt idx="1">
                  <c:v>14</c:v>
                </c:pt>
                <c:pt idx="2">
                  <c:v>9</c:v>
                </c:pt>
                <c:pt idx="3">
                  <c:v>7</c:v>
                </c:pt>
                <c:pt idx="4">
                  <c:v>3</c:v>
                </c:pt>
                <c:pt idx="5">
                  <c:v>2</c:v>
                </c:pt>
              </c:numCache>
            </c:numRef>
          </c:val>
          <c:extLst>
            <c:ext xmlns:c16="http://schemas.microsoft.com/office/drawing/2014/chart" uri="{C3380CC4-5D6E-409C-BE32-E72D297353CC}">
              <c16:uniqueId val="{00000000-EC59-413E-9B2C-E6443622013E}"/>
            </c:ext>
          </c:extLst>
        </c:ser>
        <c:dLbls>
          <c:showLegendKey val="0"/>
          <c:showVal val="0"/>
          <c:showCatName val="0"/>
          <c:showSerName val="0"/>
          <c:showPercent val="0"/>
          <c:showBubbleSize val="0"/>
        </c:dLbls>
        <c:gapWidth val="219"/>
        <c:overlap val="-27"/>
        <c:axId val="907910447"/>
        <c:axId val="907907951"/>
      </c:barChart>
      <c:catAx>
        <c:axId val="9079104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07907951"/>
        <c:crosses val="autoZero"/>
        <c:auto val="1"/>
        <c:lblAlgn val="ctr"/>
        <c:lblOffset val="100"/>
        <c:noMultiLvlLbl val="0"/>
      </c:catAx>
      <c:valAx>
        <c:axId val="90790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07910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b="1"/>
              <a:t>Velocidades en autopista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'Ejercicio 1'!$B$3:$B$8</c:f>
              <c:strCache>
                <c:ptCount val="6"/>
                <c:pt idx="0">
                  <c:v>[43;62,5)</c:v>
                </c:pt>
                <c:pt idx="1">
                  <c:v>[62,5;82)</c:v>
                </c:pt>
                <c:pt idx="2">
                  <c:v>[82;101,5)</c:v>
                </c:pt>
                <c:pt idx="3">
                  <c:v>[101,5;121)</c:v>
                </c:pt>
                <c:pt idx="4">
                  <c:v>[121;140,5)</c:v>
                </c:pt>
                <c:pt idx="5">
                  <c:v>[142,5;160]</c:v>
                </c:pt>
              </c:strCache>
            </c:strRef>
          </c:cat>
          <c:val>
            <c:numRef>
              <c:f>'Ejercicio 1'!$D$3:$D$8</c:f>
              <c:numCache>
                <c:formatCode>General</c:formatCode>
                <c:ptCount val="6"/>
                <c:pt idx="0">
                  <c:v>3</c:v>
                </c:pt>
                <c:pt idx="1">
                  <c:v>2</c:v>
                </c:pt>
                <c:pt idx="2">
                  <c:v>7</c:v>
                </c:pt>
                <c:pt idx="3">
                  <c:v>8</c:v>
                </c:pt>
                <c:pt idx="4">
                  <c:v>9</c:v>
                </c:pt>
                <c:pt idx="5">
                  <c:v>1</c:v>
                </c:pt>
              </c:numCache>
            </c:numRef>
          </c:val>
          <c:extLst>
            <c:ext xmlns:c16="http://schemas.microsoft.com/office/drawing/2014/chart" uri="{C3380CC4-5D6E-409C-BE32-E72D297353CC}">
              <c16:uniqueId val="{00000000-D4FB-48C1-B74A-834107678043}"/>
            </c:ext>
          </c:extLst>
        </c:ser>
        <c:dLbls>
          <c:showLegendKey val="0"/>
          <c:showVal val="0"/>
          <c:showCatName val="0"/>
          <c:showSerName val="0"/>
          <c:showPercent val="0"/>
          <c:showBubbleSize val="0"/>
        </c:dLbls>
        <c:gapWidth val="150"/>
        <c:shape val="box"/>
        <c:axId val="653298767"/>
        <c:axId val="653300431"/>
        <c:axId val="0"/>
      </c:bar3DChart>
      <c:catAx>
        <c:axId val="653298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53300431"/>
        <c:crosses val="autoZero"/>
        <c:auto val="1"/>
        <c:lblAlgn val="ctr"/>
        <c:lblOffset val="100"/>
        <c:noMultiLvlLbl val="0"/>
      </c:catAx>
      <c:valAx>
        <c:axId val="65330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53298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25400</xdr:colOff>
      <xdr:row>0</xdr:row>
      <xdr:rowOff>0</xdr:rowOff>
    </xdr:from>
    <xdr:to>
      <xdr:col>12</xdr:col>
      <xdr:colOff>755650</xdr:colOff>
      <xdr:row>12</xdr:row>
      <xdr:rowOff>196850</xdr:rowOff>
    </xdr:to>
    <xdr:graphicFrame macro="">
      <xdr:nvGraphicFramePr>
        <xdr:cNvPr id="2" name="Gráfico 1">
          <a:extLst>
            <a:ext uri="{FF2B5EF4-FFF2-40B4-BE49-F238E27FC236}">
              <a16:creationId xmlns:a16="http://schemas.microsoft.com/office/drawing/2014/main" id="{EE1164F7-2142-4D56-BC08-AE17FE5C4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28575</xdr:colOff>
      <xdr:row>13</xdr:row>
      <xdr:rowOff>82551</xdr:rowOff>
    </xdr:from>
    <xdr:to>
      <xdr:col>10</xdr:col>
      <xdr:colOff>768350</xdr:colOff>
      <xdr:row>22</xdr:row>
      <xdr:rowOff>79375</xdr:rowOff>
    </xdr:to>
    <xdr:graphicFrame macro="">
      <xdr:nvGraphicFramePr>
        <xdr:cNvPr id="5" name="Gráfico 4">
          <a:extLst>
            <a:ext uri="{FF2B5EF4-FFF2-40B4-BE49-F238E27FC236}">
              <a16:creationId xmlns:a16="http://schemas.microsoft.com/office/drawing/2014/main" id="{8BC83355-5B26-4D55-87DA-81E59E83E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128587</xdr:colOff>
      <xdr:row>0</xdr:row>
      <xdr:rowOff>9525</xdr:rowOff>
    </xdr:from>
    <xdr:to>
      <xdr:col>16</xdr:col>
      <xdr:colOff>609600</xdr:colOff>
      <xdr:row>19</xdr:row>
      <xdr:rowOff>0</xdr:rowOff>
    </xdr:to>
    <xdr:graphicFrame macro="">
      <xdr:nvGraphicFramePr>
        <xdr:cNvPr id="4" name="Gráfico 3">
          <a:extLst>
            <a:ext uri="{FF2B5EF4-FFF2-40B4-BE49-F238E27FC236}">
              <a16:creationId xmlns:a16="http://schemas.microsoft.com/office/drawing/2014/main" id="{5D797E93-0342-4ED9-813D-308A17DDC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2"/>
  <sheetViews>
    <sheetView topLeftCell="B1" zoomScale="150" zoomScaleNormal="150" workbookViewId="0">
      <selection activeCell="B1" sqref="B1:H1"/>
    </sheetView>
  </sheetViews>
  <sheetFormatPr baseColWidth="10" defaultRowHeight="15" x14ac:dyDescent="0.25"/>
  <cols>
    <col min="1" max="1" width="11" bestFit="1" customWidth="1"/>
    <col min="2" max="2" width="21.42578125" customWidth="1"/>
  </cols>
  <sheetData>
    <row r="1" spans="1:9" ht="20.25" thickTop="1" thickBot="1" x14ac:dyDescent="0.35">
      <c r="A1" s="60" t="s">
        <v>0</v>
      </c>
      <c r="B1" s="77" t="s">
        <v>6</v>
      </c>
      <c r="C1" s="78"/>
      <c r="D1" s="78"/>
      <c r="E1" s="78"/>
      <c r="F1" s="78"/>
      <c r="G1" s="78"/>
      <c r="H1" s="78"/>
      <c r="I1" s="5"/>
    </row>
    <row r="2" spans="1:9" ht="17.25" thickTop="1" thickBot="1" x14ac:dyDescent="0.3">
      <c r="A2" s="4" t="s">
        <v>1</v>
      </c>
      <c r="B2" s="38" t="s">
        <v>15</v>
      </c>
      <c r="C2" s="39" t="s">
        <v>16</v>
      </c>
      <c r="D2" s="40" t="s">
        <v>17</v>
      </c>
      <c r="E2" s="40" t="s">
        <v>18</v>
      </c>
      <c r="F2" s="39" t="s">
        <v>19</v>
      </c>
      <c r="G2" s="40" t="s">
        <v>20</v>
      </c>
      <c r="H2" s="41" t="s">
        <v>21</v>
      </c>
      <c r="I2" s="5"/>
    </row>
    <row r="3" spans="1:9" ht="15.75" x14ac:dyDescent="0.25">
      <c r="A3" s="1" t="s">
        <v>1</v>
      </c>
      <c r="B3" s="14" t="s">
        <v>2</v>
      </c>
      <c r="C3" s="15">
        <f>COUNTIF(A:A,B3)</f>
        <v>15</v>
      </c>
      <c r="D3" s="15">
        <f>C3</f>
        <v>15</v>
      </c>
      <c r="E3" s="15">
        <f>C3/$C$10</f>
        <v>0.375</v>
      </c>
      <c r="F3" s="15">
        <f>E3</f>
        <v>0.375</v>
      </c>
      <c r="G3" s="15">
        <f>E3*100</f>
        <v>37.5</v>
      </c>
      <c r="H3" s="16">
        <f>G3</f>
        <v>37.5</v>
      </c>
    </row>
    <row r="4" spans="1:9" ht="15.75" x14ac:dyDescent="0.25">
      <c r="A4" s="1" t="s">
        <v>1</v>
      </c>
      <c r="B4" s="8" t="s">
        <v>1</v>
      </c>
      <c r="C4" s="3">
        <f t="shared" ref="C4:C7" si="0">COUNTIF(A:A,B4)</f>
        <v>8</v>
      </c>
      <c r="D4" s="3">
        <f>D3+C4</f>
        <v>23</v>
      </c>
      <c r="E4" s="15">
        <f t="shared" ref="E4:E7" si="1">C4/$C$10</f>
        <v>0.2</v>
      </c>
      <c r="F4" s="3">
        <f>F3+E4</f>
        <v>0.57499999999999996</v>
      </c>
      <c r="G4" s="3">
        <f t="shared" ref="G4:G8" si="2">E4*100</f>
        <v>20</v>
      </c>
      <c r="H4" s="9">
        <f>H3+G4</f>
        <v>57.5</v>
      </c>
    </row>
    <row r="5" spans="1:9" ht="15.75" x14ac:dyDescent="0.25">
      <c r="A5" s="1" t="s">
        <v>1</v>
      </c>
      <c r="B5" s="8" t="s">
        <v>5</v>
      </c>
      <c r="C5" s="3">
        <f t="shared" si="0"/>
        <v>7</v>
      </c>
      <c r="D5" s="3">
        <f t="shared" ref="D5:D7" si="3">D4+C5</f>
        <v>30</v>
      </c>
      <c r="E5" s="15">
        <f t="shared" si="1"/>
        <v>0.17499999999999999</v>
      </c>
      <c r="F5" s="3">
        <f t="shared" ref="F5:F7" si="4">F4+E5</f>
        <v>0.75</v>
      </c>
      <c r="G5" s="3">
        <f t="shared" si="2"/>
        <v>17.5</v>
      </c>
      <c r="H5" s="9">
        <f t="shared" ref="H5:H7" si="5">H4+G5</f>
        <v>75</v>
      </c>
    </row>
    <row r="6" spans="1:9" ht="15.75" x14ac:dyDescent="0.25">
      <c r="A6" s="1" t="s">
        <v>1</v>
      </c>
      <c r="B6" s="8" t="s">
        <v>4</v>
      </c>
      <c r="C6" s="3">
        <f t="shared" si="0"/>
        <v>5</v>
      </c>
      <c r="D6" s="3">
        <f t="shared" si="3"/>
        <v>35</v>
      </c>
      <c r="E6" s="15">
        <f t="shared" si="1"/>
        <v>0.125</v>
      </c>
      <c r="F6" s="3">
        <f t="shared" si="4"/>
        <v>0.875</v>
      </c>
      <c r="G6" s="3">
        <f t="shared" si="2"/>
        <v>12.5</v>
      </c>
      <c r="H6" s="9">
        <f t="shared" si="5"/>
        <v>87.5</v>
      </c>
    </row>
    <row r="7" spans="1:9" ht="16.5" thickBot="1" x14ac:dyDescent="0.3">
      <c r="A7" s="1" t="s">
        <v>1</v>
      </c>
      <c r="B7" s="21" t="s">
        <v>3</v>
      </c>
      <c r="C7" s="22">
        <f t="shared" si="0"/>
        <v>5</v>
      </c>
      <c r="D7" s="22">
        <f t="shared" si="3"/>
        <v>40</v>
      </c>
      <c r="E7" s="15">
        <f t="shared" si="1"/>
        <v>0.125</v>
      </c>
      <c r="F7" s="22">
        <f t="shared" si="4"/>
        <v>1</v>
      </c>
      <c r="G7" s="22">
        <f t="shared" si="2"/>
        <v>12.5</v>
      </c>
      <c r="H7" s="23">
        <f t="shared" si="5"/>
        <v>100</v>
      </c>
    </row>
    <row r="8" spans="1:9" ht="16.5" thickBot="1" x14ac:dyDescent="0.3">
      <c r="A8" s="1" t="s">
        <v>1</v>
      </c>
      <c r="B8" s="10" t="s">
        <v>7</v>
      </c>
      <c r="C8" s="17">
        <f>SUM(C3:C7)</f>
        <v>40</v>
      </c>
      <c r="D8" s="11"/>
      <c r="E8" s="18">
        <f>SUM(E3:E7)</f>
        <v>1</v>
      </c>
      <c r="F8" s="19"/>
      <c r="G8" s="17">
        <f t="shared" si="2"/>
        <v>100</v>
      </c>
      <c r="H8" s="20"/>
    </row>
    <row r="9" spans="1:9" ht="17.25" thickTop="1" thickBot="1" x14ac:dyDescent="0.3">
      <c r="A9" s="1" t="s">
        <v>1</v>
      </c>
      <c r="B9" s="6"/>
      <c r="C9" s="2"/>
      <c r="D9" s="2"/>
      <c r="E9" s="2"/>
      <c r="F9" s="2"/>
      <c r="G9" s="7"/>
      <c r="H9" s="2"/>
    </row>
    <row r="10" spans="1:9" ht="16.5" thickBot="1" x14ac:dyDescent="0.3">
      <c r="A10" s="59" t="s">
        <v>3</v>
      </c>
      <c r="B10" s="63" t="s">
        <v>9</v>
      </c>
      <c r="C10" s="61">
        <f>COUNTA(A2:A41)</f>
        <v>40</v>
      </c>
      <c r="D10" s="64" t="s">
        <v>35</v>
      </c>
      <c r="E10" s="2"/>
      <c r="F10" s="2"/>
      <c r="G10" s="2"/>
      <c r="H10" s="2"/>
    </row>
    <row r="11" spans="1:9" ht="17.25" thickTop="1" thickBot="1" x14ac:dyDescent="0.3">
      <c r="A11" s="59" t="s">
        <v>3</v>
      </c>
      <c r="B11" s="57" t="s">
        <v>31</v>
      </c>
      <c r="C11" s="62" t="str">
        <f>B3</f>
        <v>Azul</v>
      </c>
      <c r="D11" s="64" t="s">
        <v>28</v>
      </c>
      <c r="E11" s="2"/>
      <c r="F11" s="2"/>
      <c r="G11" s="2"/>
      <c r="H11" s="2"/>
    </row>
    <row r="12" spans="1:9" ht="15.75" x14ac:dyDescent="0.25">
      <c r="A12" s="1" t="s">
        <v>3</v>
      </c>
      <c r="B12" s="2"/>
      <c r="C12" s="2"/>
      <c r="D12" s="2"/>
      <c r="E12" s="2"/>
      <c r="F12" s="2"/>
      <c r="G12" s="2"/>
      <c r="H12" s="2"/>
    </row>
    <row r="13" spans="1:9" ht="15.75" x14ac:dyDescent="0.25">
      <c r="A13" s="1" t="s">
        <v>3</v>
      </c>
      <c r="B13" s="2"/>
      <c r="C13" s="2"/>
      <c r="D13" s="2"/>
      <c r="E13" s="2"/>
      <c r="F13" s="2"/>
      <c r="G13" s="2"/>
      <c r="H13" s="2"/>
    </row>
    <row r="14" spans="1:9" ht="15.75" x14ac:dyDescent="0.25">
      <c r="A14" s="1" t="s">
        <v>3</v>
      </c>
      <c r="B14" s="2"/>
      <c r="C14" s="2"/>
      <c r="D14" s="2"/>
      <c r="E14" s="2"/>
      <c r="F14" s="2"/>
      <c r="G14" s="2"/>
      <c r="H14" s="2"/>
    </row>
    <row r="15" spans="1:9" ht="15.75" x14ac:dyDescent="0.25">
      <c r="A15" s="1" t="s">
        <v>2</v>
      </c>
      <c r="B15" s="2"/>
      <c r="C15" s="2"/>
      <c r="D15" s="2"/>
      <c r="E15" s="2"/>
      <c r="F15" s="2"/>
      <c r="G15" s="2"/>
      <c r="H15" s="2"/>
    </row>
    <row r="16" spans="1:9" ht="15.75" x14ac:dyDescent="0.25">
      <c r="A16" s="1" t="s">
        <v>2</v>
      </c>
      <c r="B16" s="2"/>
      <c r="C16" s="2"/>
      <c r="D16" s="2"/>
      <c r="E16" s="2"/>
      <c r="F16" s="2"/>
      <c r="G16" s="2"/>
      <c r="H16" s="2"/>
    </row>
    <row r="17" spans="1:8" ht="15.75" x14ac:dyDescent="0.25">
      <c r="A17" s="1" t="s">
        <v>2</v>
      </c>
      <c r="B17" s="2"/>
      <c r="C17" s="2"/>
      <c r="D17" s="2"/>
      <c r="E17" s="2"/>
      <c r="F17" s="2"/>
      <c r="G17" s="2"/>
      <c r="H17" s="2"/>
    </row>
    <row r="18" spans="1:8" ht="15.75" x14ac:dyDescent="0.25">
      <c r="A18" s="1" t="s">
        <v>2</v>
      </c>
      <c r="B18" s="2"/>
      <c r="C18" s="2"/>
      <c r="D18" s="2"/>
      <c r="E18" s="2"/>
      <c r="F18" s="2"/>
      <c r="G18" s="2"/>
      <c r="H18" s="2"/>
    </row>
    <row r="19" spans="1:8" ht="15.75" x14ac:dyDescent="0.25">
      <c r="A19" s="1" t="s">
        <v>2</v>
      </c>
      <c r="B19" s="2"/>
      <c r="C19" s="2"/>
      <c r="D19" s="2"/>
      <c r="E19" s="2"/>
      <c r="F19" s="2"/>
      <c r="G19" s="2"/>
      <c r="H19" s="2"/>
    </row>
    <row r="20" spans="1:8" ht="15.75" x14ac:dyDescent="0.25">
      <c r="A20" s="1" t="s">
        <v>2</v>
      </c>
      <c r="B20" s="2"/>
      <c r="C20" s="2"/>
      <c r="D20" s="2"/>
      <c r="E20" s="2"/>
      <c r="F20" s="2"/>
      <c r="G20" s="2"/>
      <c r="H20" s="2"/>
    </row>
    <row r="21" spans="1:8" ht="15.75" x14ac:dyDescent="0.25">
      <c r="A21" s="1" t="s">
        <v>2</v>
      </c>
      <c r="B21" s="2"/>
      <c r="C21" s="2"/>
      <c r="D21" s="2"/>
      <c r="E21" s="2"/>
      <c r="F21" s="2"/>
      <c r="G21" s="2"/>
      <c r="H21" s="2"/>
    </row>
    <row r="22" spans="1:8" ht="15.75" x14ac:dyDescent="0.25">
      <c r="A22" s="1" t="s">
        <v>2</v>
      </c>
      <c r="B22" s="2"/>
      <c r="C22" s="2"/>
      <c r="D22" s="2"/>
      <c r="E22" s="2"/>
      <c r="F22" s="2"/>
      <c r="G22" s="2"/>
      <c r="H22" s="2"/>
    </row>
    <row r="23" spans="1:8" ht="15.75" x14ac:dyDescent="0.25">
      <c r="A23" s="1" t="s">
        <v>2</v>
      </c>
      <c r="B23" s="2"/>
      <c r="C23" s="2"/>
      <c r="D23" s="2"/>
      <c r="E23" s="2"/>
      <c r="F23" s="2"/>
      <c r="G23" s="2"/>
      <c r="H23" s="2"/>
    </row>
    <row r="24" spans="1:8" ht="15.75" x14ac:dyDescent="0.25">
      <c r="A24" s="1" t="s">
        <v>2</v>
      </c>
      <c r="B24" s="2"/>
      <c r="C24" s="2"/>
      <c r="D24" s="2"/>
      <c r="E24" s="2"/>
      <c r="F24" s="2"/>
      <c r="G24" s="2"/>
      <c r="H24" s="2"/>
    </row>
    <row r="25" spans="1:8" ht="15.75" x14ac:dyDescent="0.25">
      <c r="A25" s="1" t="s">
        <v>2</v>
      </c>
      <c r="B25" s="2"/>
      <c r="C25" s="2"/>
      <c r="D25" s="2"/>
      <c r="E25" s="2"/>
      <c r="F25" s="2"/>
      <c r="G25" s="2"/>
      <c r="H25" s="2"/>
    </row>
    <row r="26" spans="1:8" ht="15.75" x14ac:dyDescent="0.25">
      <c r="A26" s="1" t="s">
        <v>2</v>
      </c>
      <c r="B26" s="2"/>
      <c r="C26" s="2"/>
      <c r="D26" s="2"/>
      <c r="E26" s="2"/>
      <c r="F26" s="2"/>
      <c r="G26" s="2"/>
      <c r="H26" s="2"/>
    </row>
    <row r="27" spans="1:8" ht="15.75" x14ac:dyDescent="0.25">
      <c r="A27" s="1" t="s">
        <v>2</v>
      </c>
      <c r="B27" s="2"/>
      <c r="C27" s="2"/>
      <c r="D27" s="2"/>
      <c r="E27" s="2"/>
      <c r="F27" s="2"/>
      <c r="G27" s="2"/>
      <c r="H27" s="2"/>
    </row>
    <row r="28" spans="1:8" ht="15.75" x14ac:dyDescent="0.25">
      <c r="A28" s="1" t="s">
        <v>2</v>
      </c>
      <c r="B28" s="2"/>
      <c r="C28" s="2"/>
      <c r="D28" s="2"/>
      <c r="E28" s="2"/>
      <c r="F28" s="2"/>
      <c r="G28" s="2"/>
      <c r="H28" s="2"/>
    </row>
    <row r="29" spans="1:8" ht="15.75" x14ac:dyDescent="0.25">
      <c r="A29" s="1" t="s">
        <v>2</v>
      </c>
      <c r="B29" s="2"/>
      <c r="C29" s="2"/>
      <c r="D29" s="2"/>
      <c r="E29" s="2"/>
      <c r="F29" s="2"/>
      <c r="G29" s="2"/>
      <c r="H29" s="2"/>
    </row>
    <row r="30" spans="1:8" ht="15.75" x14ac:dyDescent="0.25">
      <c r="A30" s="1" t="s">
        <v>4</v>
      </c>
      <c r="B30" s="2"/>
      <c r="C30" s="2"/>
      <c r="D30" s="2"/>
      <c r="E30" s="2"/>
      <c r="F30" s="2"/>
      <c r="G30" s="2"/>
      <c r="H30" s="2"/>
    </row>
    <row r="31" spans="1:8" ht="15.75" x14ac:dyDescent="0.25">
      <c r="A31" s="1" t="s">
        <v>4</v>
      </c>
      <c r="B31" s="2"/>
      <c r="C31" s="2"/>
      <c r="D31" s="2"/>
      <c r="E31" s="2"/>
      <c r="F31" s="2"/>
      <c r="G31" s="2"/>
      <c r="H31" s="2"/>
    </row>
    <row r="32" spans="1:8" ht="15.75" x14ac:dyDescent="0.25">
      <c r="A32" s="1" t="s">
        <v>4</v>
      </c>
      <c r="B32" s="2"/>
      <c r="C32" s="2"/>
      <c r="D32" s="2"/>
      <c r="E32" s="2"/>
      <c r="F32" s="2"/>
      <c r="G32" s="2"/>
      <c r="H32" s="2"/>
    </row>
    <row r="33" spans="1:8" ht="15.75" x14ac:dyDescent="0.25">
      <c r="A33" s="1" t="s">
        <v>4</v>
      </c>
      <c r="B33" s="2"/>
      <c r="C33" s="2"/>
      <c r="D33" s="2"/>
      <c r="E33" s="2"/>
      <c r="F33" s="2"/>
      <c r="G33" s="2"/>
      <c r="H33" s="2"/>
    </row>
    <row r="34" spans="1:8" ht="15.75" x14ac:dyDescent="0.25">
      <c r="A34" s="1" t="s">
        <v>4</v>
      </c>
      <c r="B34" s="2"/>
      <c r="C34" s="2"/>
      <c r="D34" s="2"/>
      <c r="E34" s="2"/>
      <c r="F34" s="2"/>
      <c r="G34" s="2"/>
      <c r="H34" s="2"/>
    </row>
    <row r="35" spans="1:8" ht="15.75" x14ac:dyDescent="0.25">
      <c r="A35" s="1" t="s">
        <v>5</v>
      </c>
      <c r="B35" s="2"/>
      <c r="C35" s="2"/>
      <c r="D35" s="2"/>
      <c r="E35" s="2"/>
      <c r="F35" s="2"/>
      <c r="G35" s="2"/>
      <c r="H35" s="2"/>
    </row>
    <row r="36" spans="1:8" ht="15.75" x14ac:dyDescent="0.25">
      <c r="A36" s="1" t="s">
        <v>5</v>
      </c>
      <c r="B36" s="2"/>
      <c r="C36" s="2"/>
      <c r="D36" s="2"/>
      <c r="E36" s="2"/>
      <c r="F36" s="2"/>
      <c r="G36" s="2"/>
      <c r="H36" s="2"/>
    </row>
    <row r="37" spans="1:8" ht="15.75" x14ac:dyDescent="0.25">
      <c r="A37" s="1" t="s">
        <v>5</v>
      </c>
      <c r="B37" s="2"/>
      <c r="C37" s="2"/>
      <c r="D37" s="2"/>
      <c r="E37" s="2"/>
      <c r="F37" s="2"/>
      <c r="G37" s="2"/>
      <c r="H37" s="2"/>
    </row>
    <row r="38" spans="1:8" ht="15.75" x14ac:dyDescent="0.25">
      <c r="A38" s="1" t="s">
        <v>5</v>
      </c>
      <c r="B38" s="2"/>
      <c r="C38" s="2"/>
      <c r="D38" s="2"/>
      <c r="E38" s="2"/>
      <c r="F38" s="2"/>
      <c r="G38" s="2"/>
      <c r="H38" s="2"/>
    </row>
    <row r="39" spans="1:8" ht="15.75" x14ac:dyDescent="0.25">
      <c r="A39" s="1" t="s">
        <v>5</v>
      </c>
      <c r="B39" s="2"/>
      <c r="C39" s="2"/>
      <c r="D39" s="2"/>
      <c r="E39" s="2"/>
      <c r="F39" s="2"/>
      <c r="G39" s="2"/>
      <c r="H39" s="2"/>
    </row>
    <row r="40" spans="1:8" ht="15.75" x14ac:dyDescent="0.25">
      <c r="A40" s="1" t="s">
        <v>5</v>
      </c>
      <c r="B40" s="2"/>
      <c r="C40" s="2"/>
      <c r="D40" s="2"/>
      <c r="E40" s="2"/>
      <c r="F40" s="2"/>
      <c r="G40" s="2"/>
      <c r="H40" s="2"/>
    </row>
    <row r="41" spans="1:8" ht="16.5" thickBot="1" x14ac:dyDescent="0.3">
      <c r="A41" s="12" t="s">
        <v>5</v>
      </c>
      <c r="B41" s="2"/>
      <c r="C41" s="2"/>
      <c r="D41" s="2"/>
      <c r="E41" s="2"/>
      <c r="F41" s="2"/>
      <c r="G41" s="2"/>
      <c r="H41" s="2"/>
    </row>
    <row r="42" spans="1:8" ht="15.75" thickTop="1" x14ac:dyDescent="0.25">
      <c r="A42" s="13"/>
    </row>
  </sheetData>
  <sortState xmlns:xlrd2="http://schemas.microsoft.com/office/spreadsheetml/2017/richdata2" ref="B3:B7">
    <sortCondition ref="B3"/>
  </sortState>
  <mergeCells count="1">
    <mergeCell ref="B1:H1"/>
  </mergeCells>
  <pageMargins left="0.7" right="0.7" top="0.75" bottom="0.75" header="0.3" footer="0.3"/>
  <pageSetup paperSize="9" orientation="portrait" r:id="rId1"/>
  <ignoredErrors>
    <ignoredError sqref="G3:G7 E3:E7"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2"/>
  <sheetViews>
    <sheetView zoomScale="150" zoomScaleNormal="150" workbookViewId="0">
      <selection activeCell="H12" sqref="H12"/>
    </sheetView>
  </sheetViews>
  <sheetFormatPr baseColWidth="10" defaultRowHeight="15" x14ac:dyDescent="0.25"/>
  <cols>
    <col min="2" max="2" width="21.28515625" customWidth="1"/>
    <col min="11" max="12" width="11.85546875" bestFit="1" customWidth="1"/>
  </cols>
  <sheetData>
    <row r="1" spans="1:12" ht="20.25" thickTop="1" thickBot="1" x14ac:dyDescent="0.35">
      <c r="A1" s="24" t="s">
        <v>0</v>
      </c>
      <c r="B1" s="78" t="s">
        <v>6</v>
      </c>
      <c r="C1" s="78"/>
      <c r="D1" s="78"/>
      <c r="E1" s="78"/>
      <c r="F1" s="78"/>
      <c r="G1" s="78"/>
      <c r="H1" s="78"/>
    </row>
    <row r="2" spans="1:12" ht="17.25" thickTop="1" thickBot="1" x14ac:dyDescent="0.3">
      <c r="A2" s="30">
        <v>0</v>
      </c>
      <c r="B2" s="38" t="s">
        <v>15</v>
      </c>
      <c r="C2" s="39" t="s">
        <v>16</v>
      </c>
      <c r="D2" s="40" t="s">
        <v>17</v>
      </c>
      <c r="E2" s="40" t="s">
        <v>18</v>
      </c>
      <c r="F2" s="39" t="s">
        <v>19</v>
      </c>
      <c r="G2" s="40" t="s">
        <v>20</v>
      </c>
      <c r="H2" s="41" t="s">
        <v>21</v>
      </c>
      <c r="I2" s="64" t="s">
        <v>39</v>
      </c>
    </row>
    <row r="3" spans="1:12" ht="15.75" x14ac:dyDescent="0.25">
      <c r="A3" s="31">
        <v>0</v>
      </c>
      <c r="B3" s="27">
        <v>0</v>
      </c>
      <c r="C3" s="15">
        <f>COUNTIF(A:A,B3)</f>
        <v>5</v>
      </c>
      <c r="D3" s="15">
        <f>C3</f>
        <v>5</v>
      </c>
      <c r="E3" s="15">
        <f>C3/$C$11</f>
        <v>0.125</v>
      </c>
      <c r="F3" s="15">
        <f>E3</f>
        <v>0.125</v>
      </c>
      <c r="G3" s="15">
        <f>E3*100</f>
        <v>12.5</v>
      </c>
      <c r="H3" s="16">
        <f>G3</f>
        <v>12.5</v>
      </c>
      <c r="I3" s="68">
        <f>(B3-$C$12)^2*C3</f>
        <v>17.578125</v>
      </c>
    </row>
    <row r="4" spans="1:12" ht="15.75" x14ac:dyDescent="0.25">
      <c r="A4" s="31">
        <v>0</v>
      </c>
      <c r="B4" s="28">
        <v>1</v>
      </c>
      <c r="C4" s="3">
        <f t="shared" ref="C4" si="0">COUNTIF(A:A,B4)</f>
        <v>14</v>
      </c>
      <c r="D4" s="3">
        <f>D3+C4</f>
        <v>19</v>
      </c>
      <c r="E4" s="15">
        <f t="shared" ref="E4:E8" si="1">C4/$C$11</f>
        <v>0.35</v>
      </c>
      <c r="F4" s="3">
        <f>F3+E4</f>
        <v>0.47499999999999998</v>
      </c>
      <c r="G4" s="3">
        <f t="shared" ref="G4:G7" si="2">E4*100</f>
        <v>35</v>
      </c>
      <c r="H4" s="9">
        <f>H3+G4</f>
        <v>47.5</v>
      </c>
      <c r="I4" s="68">
        <f t="shared" ref="I4:I8" si="3">(B4-$C$12)^2*C4</f>
        <v>10.71875</v>
      </c>
    </row>
    <row r="5" spans="1:12" ht="15.75" x14ac:dyDescent="0.25">
      <c r="A5" s="31">
        <v>0</v>
      </c>
      <c r="B5" s="28">
        <v>2</v>
      </c>
      <c r="C5" s="3">
        <f>COUNTIF(A:A,B5)</f>
        <v>9</v>
      </c>
      <c r="D5" s="3">
        <f t="shared" ref="D5:D8" si="4">D4+C5</f>
        <v>28</v>
      </c>
      <c r="E5" s="15">
        <f t="shared" si="1"/>
        <v>0.22500000000000001</v>
      </c>
      <c r="F5" s="3">
        <f t="shared" ref="F5:F8" si="5">F4+E5</f>
        <v>0.7</v>
      </c>
      <c r="G5" s="3">
        <f t="shared" si="2"/>
        <v>22.5</v>
      </c>
      <c r="H5" s="9">
        <f t="shared" ref="H5:H8" si="6">H4+G5</f>
        <v>70</v>
      </c>
      <c r="I5" s="68">
        <f t="shared" si="3"/>
        <v>0.140625</v>
      </c>
    </row>
    <row r="6" spans="1:12" ht="15.75" x14ac:dyDescent="0.25">
      <c r="A6" s="31">
        <v>0</v>
      </c>
      <c r="B6" s="28">
        <v>3</v>
      </c>
      <c r="C6" s="3">
        <f>COUNTIF(A:A,B6)</f>
        <v>7</v>
      </c>
      <c r="D6" s="3">
        <f t="shared" si="4"/>
        <v>35</v>
      </c>
      <c r="E6" s="15">
        <f t="shared" si="1"/>
        <v>0.17499999999999999</v>
      </c>
      <c r="F6" s="3">
        <f t="shared" si="5"/>
        <v>0.875</v>
      </c>
      <c r="G6" s="3">
        <f t="shared" si="2"/>
        <v>17.5</v>
      </c>
      <c r="H6" s="9">
        <f t="shared" si="6"/>
        <v>87.5</v>
      </c>
      <c r="I6" s="68">
        <f t="shared" si="3"/>
        <v>8.859375</v>
      </c>
    </row>
    <row r="7" spans="1:12" ht="15.75" x14ac:dyDescent="0.25">
      <c r="A7" s="31">
        <v>1</v>
      </c>
      <c r="B7" s="28">
        <v>4</v>
      </c>
      <c r="C7" s="3">
        <f>COUNTIF(A:A,B7)</f>
        <v>3</v>
      </c>
      <c r="D7" s="3">
        <f t="shared" si="4"/>
        <v>38</v>
      </c>
      <c r="E7" s="15">
        <f t="shared" si="1"/>
        <v>7.4999999999999997E-2</v>
      </c>
      <c r="F7" s="3">
        <f t="shared" si="5"/>
        <v>0.95</v>
      </c>
      <c r="G7" s="3">
        <f t="shared" si="2"/>
        <v>7.5</v>
      </c>
      <c r="H7" s="9">
        <f t="shared" si="6"/>
        <v>95</v>
      </c>
      <c r="I7" s="68">
        <f t="shared" si="3"/>
        <v>13.546875</v>
      </c>
    </row>
    <row r="8" spans="1:12" ht="16.5" thickBot="1" x14ac:dyDescent="0.3">
      <c r="A8" s="31">
        <v>1</v>
      </c>
      <c r="B8" s="29">
        <v>5</v>
      </c>
      <c r="C8" s="22">
        <f>COUNTIF(A:A,B8)</f>
        <v>2</v>
      </c>
      <c r="D8" s="22">
        <f t="shared" si="4"/>
        <v>40</v>
      </c>
      <c r="E8" s="15">
        <f t="shared" si="1"/>
        <v>0.05</v>
      </c>
      <c r="F8" s="22">
        <f t="shared" si="5"/>
        <v>1</v>
      </c>
      <c r="G8" s="22">
        <f>E8*100</f>
        <v>5</v>
      </c>
      <c r="H8" s="36">
        <f t="shared" si="6"/>
        <v>100</v>
      </c>
      <c r="I8" s="68">
        <f t="shared" si="3"/>
        <v>19.53125</v>
      </c>
    </row>
    <row r="9" spans="1:12" ht="16.5" thickBot="1" x14ac:dyDescent="0.3">
      <c r="A9" s="31">
        <v>1</v>
      </c>
      <c r="B9" s="10" t="s">
        <v>7</v>
      </c>
      <c r="C9" s="17">
        <f>SUM(C3:C8)</f>
        <v>40</v>
      </c>
      <c r="D9" s="11"/>
      <c r="E9" s="35">
        <f>SUM(E3:E8)</f>
        <v>1</v>
      </c>
      <c r="F9" s="19"/>
      <c r="G9" s="17">
        <f>E9*100</f>
        <v>100</v>
      </c>
      <c r="H9" s="37"/>
      <c r="I9" s="69">
        <f>SUM(I3:I8)</f>
        <v>70.375</v>
      </c>
    </row>
    <row r="10" spans="1:12" ht="17.25" thickTop="1" thickBot="1" x14ac:dyDescent="0.3">
      <c r="A10" s="31">
        <v>1</v>
      </c>
      <c r="B10" s="2"/>
      <c r="C10" s="2"/>
      <c r="D10" s="2"/>
      <c r="E10" s="2"/>
      <c r="F10" s="2"/>
      <c r="G10" s="2"/>
      <c r="H10" s="2"/>
      <c r="J10" s="64" t="s">
        <v>44</v>
      </c>
      <c r="K10" s="64" t="s">
        <v>43</v>
      </c>
    </row>
    <row r="11" spans="1:12" ht="16.5" thickBot="1" x14ac:dyDescent="0.3">
      <c r="A11" s="42">
        <v>1</v>
      </c>
      <c r="B11" s="53" t="s">
        <v>9</v>
      </c>
      <c r="C11" s="54">
        <f>COUNTA(A2:A41)</f>
        <v>40</v>
      </c>
      <c r="D11" s="64" t="s">
        <v>35</v>
      </c>
      <c r="E11" s="2"/>
      <c r="F11" s="2"/>
      <c r="G11" s="2" t="s">
        <v>36</v>
      </c>
      <c r="H11" s="2">
        <f>_xlfn.QUARTILE.EXC($A$2:$A$41,1)</f>
        <v>1</v>
      </c>
      <c r="I11" s="53" t="s">
        <v>40</v>
      </c>
      <c r="J11" s="71">
        <f>I9/C11</f>
        <v>1.7593749999999999</v>
      </c>
      <c r="K11" s="72">
        <f>_xlfn.VAR.P(A2:A41)</f>
        <v>1.7593749999999999</v>
      </c>
    </row>
    <row r="12" spans="1:12" ht="16.5" thickBot="1" x14ac:dyDescent="0.3">
      <c r="A12" s="42">
        <v>1</v>
      </c>
      <c r="B12" s="55" t="s">
        <v>29</v>
      </c>
      <c r="C12" s="56">
        <f>AVERAGE(A2:A41)</f>
        <v>1.875</v>
      </c>
      <c r="D12" s="64" t="s">
        <v>34</v>
      </c>
      <c r="E12" s="2"/>
      <c r="F12" s="2"/>
      <c r="G12" s="2" t="s">
        <v>37</v>
      </c>
      <c r="H12" s="2">
        <f>_xlfn.PERCENTILE.EXC(A2:A41,0.83)</f>
        <v>3</v>
      </c>
      <c r="I12" s="53" t="s">
        <v>41</v>
      </c>
      <c r="J12" s="70">
        <f>SQRT(J11)</f>
        <v>1.3264143394882308</v>
      </c>
      <c r="K12" s="73">
        <f>_xlfn.STDEV.P(A2:A41)</f>
        <v>1.3264143394882308</v>
      </c>
    </row>
    <row r="13" spans="1:12" ht="16.5" thickBot="1" x14ac:dyDescent="0.3">
      <c r="A13" s="42">
        <v>1</v>
      </c>
      <c r="B13" s="55" t="s">
        <v>30</v>
      </c>
      <c r="C13" s="65">
        <f>MEDIAN(A2:A41)</f>
        <v>2</v>
      </c>
      <c r="D13" s="64" t="s">
        <v>33</v>
      </c>
      <c r="E13" s="2"/>
      <c r="F13" s="2"/>
      <c r="G13" s="2"/>
      <c r="I13" s="74" t="s">
        <v>42</v>
      </c>
      <c r="J13" s="75">
        <f>J12/C12</f>
        <v>0.70742098106038975</v>
      </c>
      <c r="K13" s="76">
        <f>K12/C12</f>
        <v>0.70742098106038975</v>
      </c>
      <c r="L13" s="64" t="s">
        <v>45</v>
      </c>
    </row>
    <row r="14" spans="1:12" ht="16.5" thickBot="1" x14ac:dyDescent="0.3">
      <c r="A14" s="42">
        <v>1</v>
      </c>
      <c r="B14" s="57" t="s">
        <v>31</v>
      </c>
      <c r="C14" s="66">
        <f>_xlfn.MODE.SNGL(A2:A41)</f>
        <v>1</v>
      </c>
      <c r="D14" s="64" t="s">
        <v>32</v>
      </c>
      <c r="E14" s="2"/>
      <c r="F14" s="2"/>
      <c r="G14" s="2"/>
      <c r="H14" s="2"/>
      <c r="L14" s="64" t="s">
        <v>46</v>
      </c>
    </row>
    <row r="15" spans="1:12" ht="15.75" x14ac:dyDescent="0.25">
      <c r="A15" s="31">
        <v>1</v>
      </c>
      <c r="B15" s="2"/>
      <c r="C15" s="2"/>
      <c r="D15" s="2"/>
      <c r="E15" s="2"/>
      <c r="F15" s="2"/>
    </row>
    <row r="16" spans="1:12" ht="15.75" x14ac:dyDescent="0.25">
      <c r="A16" s="31">
        <v>1</v>
      </c>
      <c r="B16" s="2"/>
      <c r="C16" s="2"/>
      <c r="D16" s="2"/>
      <c r="E16" s="2"/>
      <c r="F16" s="2"/>
      <c r="G16" s="2"/>
      <c r="H16" s="2"/>
      <c r="L16" s="64" t="s">
        <v>47</v>
      </c>
    </row>
    <row r="17" spans="1:12" ht="15.75" x14ac:dyDescent="0.25">
      <c r="A17" s="31">
        <v>1</v>
      </c>
      <c r="B17" s="2"/>
      <c r="C17" s="2"/>
      <c r="D17" s="2"/>
      <c r="E17" s="2"/>
      <c r="F17" s="2"/>
      <c r="G17" s="2"/>
      <c r="H17" s="2"/>
      <c r="L17" s="64" t="s">
        <v>48</v>
      </c>
    </row>
    <row r="18" spans="1:12" ht="15.75" x14ac:dyDescent="0.25">
      <c r="A18" s="31">
        <v>1</v>
      </c>
      <c r="B18" s="2"/>
      <c r="C18" s="2"/>
      <c r="D18" s="2"/>
      <c r="E18" s="2"/>
      <c r="F18" s="2"/>
      <c r="G18" s="2"/>
      <c r="H18" s="2"/>
    </row>
    <row r="19" spans="1:12" ht="15.75" x14ac:dyDescent="0.25">
      <c r="A19" s="31">
        <v>1</v>
      </c>
      <c r="B19" s="2"/>
      <c r="C19" s="2"/>
      <c r="D19" s="2"/>
      <c r="E19" s="2"/>
      <c r="F19" s="2"/>
      <c r="G19" s="2"/>
      <c r="H19" s="2"/>
    </row>
    <row r="20" spans="1:12" ht="15.75" x14ac:dyDescent="0.25">
      <c r="A20" s="31">
        <v>1</v>
      </c>
      <c r="B20" s="2"/>
      <c r="C20" s="2"/>
      <c r="D20" s="2"/>
      <c r="E20" s="2"/>
      <c r="F20" s="2"/>
      <c r="G20" s="2"/>
      <c r="H20" s="2"/>
    </row>
    <row r="21" spans="1:12" ht="15.75" x14ac:dyDescent="0.25">
      <c r="A21" s="31">
        <v>2</v>
      </c>
      <c r="B21" s="2"/>
      <c r="C21" s="2"/>
      <c r="D21" s="2"/>
      <c r="E21" s="2"/>
      <c r="F21" s="2"/>
      <c r="G21" s="2"/>
      <c r="H21" s="2"/>
    </row>
    <row r="22" spans="1:12" ht="15.75" x14ac:dyDescent="0.25">
      <c r="A22" s="31">
        <v>2</v>
      </c>
      <c r="B22" s="2"/>
      <c r="C22" s="2"/>
      <c r="D22" s="2"/>
      <c r="E22" s="2"/>
      <c r="F22" s="2"/>
      <c r="G22" s="2"/>
      <c r="H22" s="2"/>
    </row>
    <row r="23" spans="1:12" ht="15.75" x14ac:dyDescent="0.25">
      <c r="A23" s="31">
        <v>2</v>
      </c>
      <c r="B23" s="2"/>
      <c r="C23" s="2"/>
      <c r="D23" s="2"/>
      <c r="E23" s="2"/>
      <c r="F23" s="2"/>
      <c r="G23" s="2"/>
      <c r="H23" s="2"/>
    </row>
    <row r="24" spans="1:12" ht="15.75" x14ac:dyDescent="0.25">
      <c r="A24" s="31">
        <v>2</v>
      </c>
      <c r="B24" s="2"/>
      <c r="C24" s="2"/>
      <c r="D24" s="2"/>
      <c r="E24" s="2"/>
      <c r="F24" s="2"/>
      <c r="G24" s="2"/>
      <c r="H24" s="2"/>
    </row>
    <row r="25" spans="1:12" ht="15.75" x14ac:dyDescent="0.25">
      <c r="A25" s="31">
        <v>2</v>
      </c>
      <c r="B25" s="2"/>
      <c r="C25" s="2"/>
      <c r="D25" s="2"/>
      <c r="E25" s="2"/>
      <c r="F25" s="2"/>
      <c r="G25" s="2"/>
      <c r="H25" s="2"/>
    </row>
    <row r="26" spans="1:12" ht="15.75" x14ac:dyDescent="0.25">
      <c r="A26" s="31">
        <v>2</v>
      </c>
      <c r="B26" s="2"/>
      <c r="C26" s="2"/>
      <c r="D26" s="2"/>
      <c r="E26" s="2"/>
      <c r="F26" s="2"/>
      <c r="G26" s="2"/>
      <c r="H26" s="2"/>
    </row>
    <row r="27" spans="1:12" ht="15.75" x14ac:dyDescent="0.25">
      <c r="A27" s="31">
        <v>2</v>
      </c>
      <c r="B27" s="2"/>
      <c r="C27" s="2"/>
      <c r="D27" s="2"/>
      <c r="E27" s="2"/>
      <c r="F27" s="2"/>
      <c r="G27" s="2"/>
      <c r="H27" s="2"/>
    </row>
    <row r="28" spans="1:12" ht="15.75" x14ac:dyDescent="0.25">
      <c r="A28" s="31">
        <v>2</v>
      </c>
      <c r="B28" s="2"/>
      <c r="C28" s="2"/>
      <c r="D28" s="2"/>
      <c r="E28" s="2"/>
      <c r="F28" s="2"/>
      <c r="G28" s="2"/>
      <c r="H28" s="2"/>
    </row>
    <row r="29" spans="1:12" ht="15.75" x14ac:dyDescent="0.25">
      <c r="A29" s="31">
        <v>2</v>
      </c>
      <c r="B29" s="2"/>
      <c r="C29" s="2"/>
      <c r="D29" s="2"/>
      <c r="E29" s="2"/>
      <c r="F29" s="2"/>
      <c r="G29" s="2"/>
      <c r="H29" s="2"/>
    </row>
    <row r="30" spans="1:12" ht="15.75" x14ac:dyDescent="0.25">
      <c r="A30" s="31">
        <v>3</v>
      </c>
      <c r="B30" s="2"/>
      <c r="C30" s="2"/>
      <c r="D30" s="2"/>
      <c r="E30" s="2"/>
      <c r="F30" s="2"/>
      <c r="G30" s="2"/>
      <c r="H30" s="2"/>
    </row>
    <row r="31" spans="1:12" ht="15.75" x14ac:dyDescent="0.25">
      <c r="A31" s="31">
        <v>3</v>
      </c>
      <c r="B31" s="2"/>
      <c r="C31" s="2"/>
      <c r="D31" s="2"/>
      <c r="E31" s="2"/>
      <c r="F31" s="2"/>
      <c r="G31" s="2"/>
      <c r="H31" s="2"/>
    </row>
    <row r="32" spans="1:12" ht="15.75" x14ac:dyDescent="0.25">
      <c r="A32" s="31">
        <v>3</v>
      </c>
      <c r="B32" s="2"/>
      <c r="C32" s="2"/>
      <c r="D32" s="2"/>
      <c r="E32" s="2"/>
      <c r="F32" s="2"/>
      <c r="G32" s="2"/>
      <c r="H32" s="2"/>
    </row>
    <row r="33" spans="1:8" ht="15.75" x14ac:dyDescent="0.25">
      <c r="A33" s="31">
        <v>3</v>
      </c>
      <c r="B33" s="2"/>
      <c r="C33" s="2"/>
      <c r="D33" s="2"/>
      <c r="E33" s="2"/>
      <c r="F33" s="2"/>
      <c r="G33" s="2"/>
      <c r="H33" s="2"/>
    </row>
    <row r="34" spans="1:8" ht="15.75" x14ac:dyDescent="0.25">
      <c r="A34" s="31">
        <v>3</v>
      </c>
      <c r="B34" s="2"/>
      <c r="C34" s="2"/>
      <c r="D34" s="2"/>
      <c r="E34" s="2"/>
      <c r="F34" s="2"/>
      <c r="G34" s="2"/>
      <c r="H34" s="2"/>
    </row>
    <row r="35" spans="1:8" ht="15.75" x14ac:dyDescent="0.25">
      <c r="A35" s="31">
        <v>3</v>
      </c>
      <c r="B35" s="2"/>
      <c r="C35" s="2"/>
      <c r="D35" s="2"/>
      <c r="E35" s="2"/>
      <c r="F35" s="2"/>
      <c r="G35" s="2"/>
      <c r="H35" s="2"/>
    </row>
    <row r="36" spans="1:8" ht="15.75" x14ac:dyDescent="0.25">
      <c r="A36" s="31">
        <v>3</v>
      </c>
      <c r="B36" s="2"/>
      <c r="C36" s="2"/>
      <c r="D36" s="2"/>
      <c r="E36" s="2"/>
      <c r="F36" s="2"/>
      <c r="G36" s="2"/>
      <c r="H36" s="2"/>
    </row>
    <row r="37" spans="1:8" ht="15.75" x14ac:dyDescent="0.25">
      <c r="A37" s="31">
        <v>4</v>
      </c>
      <c r="B37" s="2"/>
      <c r="C37" s="2"/>
      <c r="D37" s="2"/>
      <c r="E37" s="2"/>
      <c r="F37" s="2"/>
      <c r="G37" s="2"/>
      <c r="H37" s="2"/>
    </row>
    <row r="38" spans="1:8" ht="15.75" x14ac:dyDescent="0.25">
      <c r="A38" s="31">
        <v>4</v>
      </c>
      <c r="B38" s="2"/>
      <c r="C38" s="2"/>
      <c r="D38" s="2"/>
      <c r="E38" s="2"/>
      <c r="F38" s="2"/>
      <c r="G38" s="2"/>
      <c r="H38" s="2"/>
    </row>
    <row r="39" spans="1:8" ht="15.75" x14ac:dyDescent="0.25">
      <c r="A39" s="31">
        <v>4</v>
      </c>
      <c r="B39" s="2"/>
      <c r="C39" s="2"/>
      <c r="D39" s="2"/>
      <c r="E39" s="2"/>
      <c r="F39" s="2"/>
      <c r="G39" s="2"/>
      <c r="H39" s="2"/>
    </row>
    <row r="40" spans="1:8" ht="15.75" x14ac:dyDescent="0.25">
      <c r="A40" s="31">
        <v>5</v>
      </c>
      <c r="B40" s="2"/>
      <c r="C40" s="2"/>
      <c r="D40" s="2"/>
      <c r="E40" s="2"/>
      <c r="F40" s="2"/>
      <c r="G40" s="2"/>
      <c r="H40" s="2"/>
    </row>
    <row r="41" spans="1:8" ht="16.5" thickBot="1" x14ac:dyDescent="0.3">
      <c r="A41" s="34">
        <v>5</v>
      </c>
      <c r="B41" s="2"/>
      <c r="C41" s="2"/>
      <c r="D41" s="2"/>
      <c r="E41" s="2"/>
      <c r="F41" s="2"/>
      <c r="G41" s="2"/>
      <c r="H41" s="2"/>
    </row>
    <row r="42" spans="1:8" ht="15.75" thickTop="1" x14ac:dyDescent="0.25"/>
  </sheetData>
  <mergeCells count="1">
    <mergeCell ref="B1:H1"/>
  </mergeCells>
  <pageMargins left="0.7" right="0.7" top="0.75" bottom="0.75" header="0.3" footer="0.3"/>
  <ignoredErrors>
    <ignoredError sqref="G3:G8 E3:E8"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
  <sheetViews>
    <sheetView zoomScale="150" zoomScaleNormal="150" workbookViewId="0">
      <selection activeCell="C14" sqref="C14"/>
    </sheetView>
  </sheetViews>
  <sheetFormatPr baseColWidth="10" defaultRowHeight="15" x14ac:dyDescent="0.25"/>
  <cols>
    <col min="2" max="2" width="22.85546875" customWidth="1"/>
  </cols>
  <sheetData>
    <row r="1" spans="1:9" ht="20.25" thickTop="1" thickBot="1" x14ac:dyDescent="0.35">
      <c r="A1" s="24" t="s">
        <v>0</v>
      </c>
      <c r="B1" s="79" t="s">
        <v>6</v>
      </c>
      <c r="C1" s="79"/>
      <c r="D1" s="79"/>
      <c r="E1" s="79"/>
      <c r="F1" s="79"/>
      <c r="G1" s="79"/>
      <c r="H1" s="79"/>
      <c r="I1" s="79"/>
    </row>
    <row r="2" spans="1:9" ht="17.25" thickTop="1" thickBot="1" x14ac:dyDescent="0.3">
      <c r="A2" s="43">
        <v>20.5</v>
      </c>
      <c r="B2" s="44" t="s">
        <v>8</v>
      </c>
      <c r="C2" s="45" t="s">
        <v>15</v>
      </c>
      <c r="D2" s="46" t="s">
        <v>16</v>
      </c>
      <c r="E2" s="47" t="s">
        <v>17</v>
      </c>
      <c r="F2" s="47" t="s">
        <v>18</v>
      </c>
      <c r="G2" s="46" t="s">
        <v>19</v>
      </c>
      <c r="H2" s="47" t="s">
        <v>20</v>
      </c>
      <c r="I2" s="48" t="s">
        <v>21</v>
      </c>
    </row>
    <row r="3" spans="1:9" ht="15.75" x14ac:dyDescent="0.25">
      <c r="A3" s="42">
        <v>19.5</v>
      </c>
      <c r="B3" s="49" t="s">
        <v>22</v>
      </c>
      <c r="C3" s="25">
        <f>(5+9)/2</f>
        <v>7</v>
      </c>
      <c r="D3" s="15">
        <f>COUNTIFS($A$2:$A$26,"&gt;=5",$A$2:$A$26,"&lt;9")</f>
        <v>3</v>
      </c>
      <c r="E3" s="15">
        <f>D3</f>
        <v>3</v>
      </c>
      <c r="F3" s="15">
        <f>D3/$C$11</f>
        <v>0.12</v>
      </c>
      <c r="G3" s="15">
        <f>E3/$C$11</f>
        <v>0.12</v>
      </c>
      <c r="H3" s="15">
        <f>F3*100</f>
        <v>12</v>
      </c>
      <c r="I3" s="50">
        <f>G3*100</f>
        <v>12</v>
      </c>
    </row>
    <row r="4" spans="1:9" ht="15.75" x14ac:dyDescent="0.25">
      <c r="A4" s="42">
        <v>15.5</v>
      </c>
      <c r="B4" s="51" t="s">
        <v>23</v>
      </c>
      <c r="C4" s="25">
        <f>(9+13)/2</f>
        <v>11</v>
      </c>
      <c r="D4" s="15">
        <f>COUNTIFS($A$2:$A$26,"&gt;=9",$A$2:$A$26,"&lt;13")</f>
        <v>5</v>
      </c>
      <c r="E4" s="3">
        <f>D4+E3</f>
        <v>8</v>
      </c>
      <c r="F4" s="15">
        <f t="shared" ref="F4:F7" si="0">D4/$C$11</f>
        <v>0.2</v>
      </c>
      <c r="G4" s="15">
        <f t="shared" ref="G4:G8" si="1">E4/$C$11</f>
        <v>0.32</v>
      </c>
      <c r="H4" s="15">
        <f t="shared" ref="H4:H8" si="2">F4*100</f>
        <v>20</v>
      </c>
      <c r="I4" s="50">
        <f t="shared" ref="I4:I8" si="3">G4*100</f>
        <v>32</v>
      </c>
    </row>
    <row r="5" spans="1:9" ht="15.75" x14ac:dyDescent="0.25">
      <c r="A5" s="42">
        <v>24.1</v>
      </c>
      <c r="B5" s="51" t="s">
        <v>24</v>
      </c>
      <c r="C5" s="25">
        <f>(13+17)/2</f>
        <v>15</v>
      </c>
      <c r="D5" s="15">
        <f>COUNTIFS($A$2:$A$26,"&gt;=13",$A$2:$A$26,"&lt;17")</f>
        <v>7</v>
      </c>
      <c r="E5" s="3">
        <f t="shared" ref="E5:E8" si="4">D5+E4</f>
        <v>15</v>
      </c>
      <c r="F5" s="15">
        <f t="shared" si="0"/>
        <v>0.28000000000000003</v>
      </c>
      <c r="G5" s="15">
        <f t="shared" si="1"/>
        <v>0.6</v>
      </c>
      <c r="H5" s="15">
        <f t="shared" si="2"/>
        <v>28.000000000000004</v>
      </c>
      <c r="I5" s="50">
        <f t="shared" si="3"/>
        <v>60</v>
      </c>
    </row>
    <row r="6" spans="1:9" ht="15.75" x14ac:dyDescent="0.25">
      <c r="A6" s="42">
        <v>9.9</v>
      </c>
      <c r="B6" s="51" t="s">
        <v>25</v>
      </c>
      <c r="C6" s="25">
        <f>(17+21)/2</f>
        <v>19</v>
      </c>
      <c r="D6" s="15">
        <f>COUNTIFS($A$2:$A$26,"&gt;=17",$A$2:$A$26,"&lt;21")</f>
        <v>6</v>
      </c>
      <c r="E6" s="3">
        <f t="shared" si="4"/>
        <v>21</v>
      </c>
      <c r="F6" s="15">
        <f t="shared" si="0"/>
        <v>0.24</v>
      </c>
      <c r="G6" s="15">
        <f t="shared" si="1"/>
        <v>0.84</v>
      </c>
      <c r="H6" s="15">
        <f t="shared" si="2"/>
        <v>24</v>
      </c>
      <c r="I6" s="50">
        <f t="shared" si="3"/>
        <v>84</v>
      </c>
    </row>
    <row r="7" spans="1:9" ht="15.75" x14ac:dyDescent="0.25">
      <c r="A7" s="42">
        <v>15.4</v>
      </c>
      <c r="B7" s="51" t="s">
        <v>26</v>
      </c>
      <c r="C7" s="25">
        <f>(21+25)/2</f>
        <v>23</v>
      </c>
      <c r="D7" s="15">
        <f>COUNTIFS($A$2:$A$26,"&gt;=21",$A$2:$A$26,"&lt;25")</f>
        <v>3</v>
      </c>
      <c r="E7" s="3">
        <f t="shared" si="4"/>
        <v>24</v>
      </c>
      <c r="F7" s="15">
        <f t="shared" si="0"/>
        <v>0.12</v>
      </c>
      <c r="G7" s="15">
        <f t="shared" si="1"/>
        <v>0.96</v>
      </c>
      <c r="H7" s="15">
        <f t="shared" si="2"/>
        <v>12</v>
      </c>
      <c r="I7" s="50">
        <f t="shared" si="3"/>
        <v>96</v>
      </c>
    </row>
    <row r="8" spans="1:9" ht="16.5" thickBot="1" x14ac:dyDescent="0.3">
      <c r="A8" s="42">
        <v>12.7</v>
      </c>
      <c r="B8" s="52" t="s">
        <v>27</v>
      </c>
      <c r="C8" s="25">
        <f>(25+29)/2</f>
        <v>27</v>
      </c>
      <c r="D8" s="15">
        <f>COUNTIFS($A$2:$A$26,"&gt;=25",$A$2:$A$26,"&lt;=29")</f>
        <v>1</v>
      </c>
      <c r="E8" s="3">
        <f t="shared" si="4"/>
        <v>25</v>
      </c>
      <c r="F8" s="15">
        <f>D8/$C$11</f>
        <v>0.04</v>
      </c>
      <c r="G8" s="15">
        <f t="shared" si="1"/>
        <v>1</v>
      </c>
      <c r="H8" s="15">
        <f t="shared" si="2"/>
        <v>4</v>
      </c>
      <c r="I8" s="50">
        <f t="shared" si="3"/>
        <v>100</v>
      </c>
    </row>
    <row r="9" spans="1:9" ht="16.5" thickBot="1" x14ac:dyDescent="0.3">
      <c r="A9" s="31">
        <v>5.4</v>
      </c>
      <c r="B9" s="10" t="s">
        <v>7</v>
      </c>
      <c r="C9" s="26"/>
      <c r="D9" s="17">
        <f>SUM(D3:D8)</f>
        <v>25</v>
      </c>
      <c r="E9" s="11"/>
      <c r="F9" s="18">
        <f>SUM(F3:F8)</f>
        <v>1</v>
      </c>
      <c r="G9" s="19"/>
      <c r="H9" s="17">
        <f>SUM(H3:H8)</f>
        <v>100</v>
      </c>
      <c r="I9" s="20"/>
    </row>
    <row r="10" spans="1:9" ht="17.25" thickTop="1" thickBot="1" x14ac:dyDescent="0.3">
      <c r="A10" s="31">
        <v>17</v>
      </c>
      <c r="B10" s="6"/>
      <c r="C10" s="7"/>
      <c r="D10" s="2"/>
      <c r="E10" s="2"/>
      <c r="F10" s="2"/>
      <c r="G10" s="2"/>
      <c r="H10" s="7"/>
      <c r="I10" s="2"/>
    </row>
    <row r="11" spans="1:9" ht="15.75" x14ac:dyDescent="0.25">
      <c r="A11" s="42">
        <v>28.6</v>
      </c>
      <c r="B11" s="53" t="s">
        <v>9</v>
      </c>
      <c r="C11" s="54">
        <f>COUNTA(A2:A26)</f>
        <v>25</v>
      </c>
      <c r="D11" s="2"/>
      <c r="E11" s="2"/>
      <c r="F11" s="2"/>
      <c r="G11" s="2"/>
      <c r="H11" s="2"/>
      <c r="I11" s="2"/>
    </row>
    <row r="12" spans="1:9" ht="15.75" x14ac:dyDescent="0.25">
      <c r="A12" s="42">
        <v>16.899999999999999</v>
      </c>
      <c r="B12" s="55" t="s">
        <v>12</v>
      </c>
      <c r="C12" s="56">
        <f>MAX(A2:A26)</f>
        <v>28.6</v>
      </c>
      <c r="D12" s="2"/>
      <c r="E12" s="2"/>
      <c r="F12" s="2"/>
      <c r="G12" s="2"/>
      <c r="H12" s="2"/>
      <c r="I12" s="2"/>
    </row>
    <row r="13" spans="1:9" ht="15.75" x14ac:dyDescent="0.25">
      <c r="A13" s="42">
        <v>7.8</v>
      </c>
      <c r="B13" s="55" t="s">
        <v>13</v>
      </c>
      <c r="C13" s="56">
        <f>MIN(A2:A26)</f>
        <v>5.4</v>
      </c>
      <c r="D13" s="2"/>
      <c r="E13" s="2"/>
      <c r="F13" s="2"/>
      <c r="G13" s="2"/>
      <c r="H13" s="2"/>
      <c r="I13" s="2"/>
    </row>
    <row r="14" spans="1:9" ht="15.75" x14ac:dyDescent="0.25">
      <c r="A14" s="42">
        <v>23.3</v>
      </c>
      <c r="B14" s="55" t="s">
        <v>10</v>
      </c>
      <c r="C14" s="56">
        <f>C12-C13</f>
        <v>23.200000000000003</v>
      </c>
      <c r="D14" s="2"/>
      <c r="E14" s="2"/>
      <c r="F14" s="2"/>
      <c r="G14" s="2"/>
      <c r="H14" s="2"/>
      <c r="I14" s="2"/>
    </row>
    <row r="15" spans="1:9" ht="15.75" x14ac:dyDescent="0.25">
      <c r="A15" s="42">
        <v>11.8</v>
      </c>
      <c r="B15" s="55" t="s">
        <v>11</v>
      </c>
      <c r="C15" s="56">
        <f>1+3.3*LOG(C11)</f>
        <v>5.6132020286177244</v>
      </c>
      <c r="D15" s="2"/>
      <c r="E15" s="2"/>
      <c r="F15" s="2"/>
      <c r="G15" s="2"/>
      <c r="H15" s="2"/>
      <c r="I15" s="2"/>
    </row>
    <row r="16" spans="1:9" ht="16.5" thickBot="1" x14ac:dyDescent="0.3">
      <c r="A16" s="42">
        <v>18.399999999999999</v>
      </c>
      <c r="B16" s="57" t="s">
        <v>14</v>
      </c>
      <c r="C16" s="58">
        <f>C14/C15</f>
        <v>4.1331133071141402</v>
      </c>
      <c r="D16" s="2"/>
      <c r="E16" s="2"/>
      <c r="F16" s="2"/>
      <c r="G16" s="2"/>
      <c r="H16" s="2"/>
      <c r="I16" s="2"/>
    </row>
    <row r="17" spans="1:9" ht="15.75" x14ac:dyDescent="0.25">
      <c r="A17" s="31">
        <v>13.4</v>
      </c>
      <c r="B17" s="55" t="s">
        <v>29</v>
      </c>
      <c r="C17" s="67" t="s">
        <v>38</v>
      </c>
      <c r="D17" s="2"/>
      <c r="E17" s="2"/>
      <c r="F17" s="2"/>
      <c r="G17" s="2"/>
      <c r="H17" s="2"/>
      <c r="I17" s="2"/>
    </row>
    <row r="18" spans="1:9" ht="15.75" x14ac:dyDescent="0.25">
      <c r="A18" s="31">
        <v>14.3</v>
      </c>
      <c r="B18" s="55" t="s">
        <v>30</v>
      </c>
      <c r="C18" s="67" t="s">
        <v>38</v>
      </c>
      <c r="D18" s="2"/>
      <c r="E18" s="2"/>
      <c r="F18" s="2"/>
      <c r="G18" s="2"/>
      <c r="H18" s="2"/>
      <c r="I18" s="2"/>
    </row>
    <row r="19" spans="1:9" ht="16.5" thickBot="1" x14ac:dyDescent="0.3">
      <c r="A19" s="31">
        <v>19.2</v>
      </c>
      <c r="B19" s="57" t="s">
        <v>31</v>
      </c>
      <c r="C19" s="67" t="s">
        <v>38</v>
      </c>
      <c r="D19" s="2"/>
      <c r="E19" s="2"/>
      <c r="F19" s="2"/>
      <c r="G19" s="2"/>
      <c r="H19" s="2"/>
      <c r="I19" s="2"/>
    </row>
    <row r="20" spans="1:9" ht="15.75" x14ac:dyDescent="0.25">
      <c r="A20" s="31">
        <v>9.1999999999999993</v>
      </c>
      <c r="B20" s="2"/>
      <c r="C20" s="2"/>
      <c r="D20" s="2"/>
      <c r="E20" s="2"/>
      <c r="F20" s="2"/>
      <c r="G20" s="2"/>
      <c r="H20" s="2"/>
      <c r="I20" s="2"/>
    </row>
    <row r="21" spans="1:9" ht="15.75" x14ac:dyDescent="0.25">
      <c r="A21" s="31">
        <v>16.8</v>
      </c>
      <c r="B21" s="2"/>
      <c r="C21" s="2"/>
      <c r="D21" s="2"/>
      <c r="E21" s="2"/>
      <c r="F21" s="2"/>
      <c r="G21" s="2"/>
      <c r="H21" s="2"/>
      <c r="I21" s="2"/>
    </row>
    <row r="22" spans="1:9" ht="15.75" x14ac:dyDescent="0.25">
      <c r="A22" s="31">
        <v>8.8000000000000007</v>
      </c>
      <c r="B22" s="2"/>
      <c r="C22" s="2"/>
      <c r="D22" s="2"/>
      <c r="E22" s="2"/>
      <c r="F22" s="2"/>
      <c r="G22" s="2"/>
      <c r="H22" s="2"/>
      <c r="I22" s="2"/>
    </row>
    <row r="23" spans="1:9" ht="15.75" x14ac:dyDescent="0.25">
      <c r="A23" s="31">
        <v>22.1</v>
      </c>
      <c r="B23" s="2"/>
      <c r="C23" s="2"/>
      <c r="D23" s="2"/>
      <c r="E23" s="2"/>
      <c r="F23" s="2"/>
      <c r="G23" s="2"/>
      <c r="H23" s="2"/>
      <c r="I23" s="2"/>
    </row>
    <row r="24" spans="1:9" ht="15.75" x14ac:dyDescent="0.25">
      <c r="A24" s="31">
        <v>20.8</v>
      </c>
      <c r="B24" s="2"/>
      <c r="C24" s="2"/>
      <c r="D24" s="2"/>
      <c r="E24" s="2"/>
      <c r="F24" s="2"/>
      <c r="G24" s="2"/>
      <c r="H24" s="2"/>
      <c r="I24" s="2"/>
    </row>
    <row r="25" spans="1:9" ht="15.75" x14ac:dyDescent="0.25">
      <c r="A25" s="31">
        <v>12.6</v>
      </c>
      <c r="B25" s="2"/>
      <c r="C25" s="2"/>
      <c r="D25" s="2"/>
      <c r="E25" s="2"/>
      <c r="F25" s="2"/>
      <c r="G25" s="2"/>
      <c r="H25" s="2"/>
      <c r="I25" s="2"/>
    </row>
    <row r="26" spans="1:9" ht="16.5" thickBot="1" x14ac:dyDescent="0.3">
      <c r="A26" s="32">
        <v>15.9</v>
      </c>
      <c r="B26" s="2"/>
      <c r="C26" s="2"/>
      <c r="D26" s="2"/>
      <c r="E26" s="2"/>
      <c r="F26" s="2"/>
      <c r="G26" s="2"/>
      <c r="H26" s="2"/>
      <c r="I26" s="2"/>
    </row>
    <row r="27" spans="1:9" ht="16.5" thickTop="1" x14ac:dyDescent="0.25">
      <c r="A27" s="33"/>
      <c r="C27" s="2"/>
      <c r="D27" s="2"/>
      <c r="E27" s="2"/>
      <c r="F27" s="2"/>
      <c r="G27" s="2"/>
      <c r="H27" s="2"/>
      <c r="I27" s="2"/>
    </row>
    <row r="28" spans="1:9" ht="15.75" x14ac:dyDescent="0.25">
      <c r="A28" s="2"/>
      <c r="C28" s="2"/>
      <c r="D28" s="2"/>
      <c r="E28" s="2"/>
      <c r="F28" s="2"/>
      <c r="G28" s="2"/>
      <c r="H28" s="2"/>
      <c r="I28" s="2"/>
    </row>
    <row r="29" spans="1:9" ht="15.75" x14ac:dyDescent="0.25">
      <c r="A29" s="2"/>
      <c r="C29" s="2"/>
      <c r="D29" s="2"/>
      <c r="E29" s="2"/>
      <c r="F29" s="2"/>
      <c r="G29" s="2"/>
      <c r="H29" s="2"/>
      <c r="I29" s="2"/>
    </row>
    <row r="30" spans="1:9" ht="15.75" x14ac:dyDescent="0.25">
      <c r="A30" s="2"/>
      <c r="C30" s="2"/>
      <c r="D30" s="2"/>
      <c r="E30" s="2"/>
      <c r="F30" s="2"/>
      <c r="G30" s="2"/>
      <c r="H30" s="2"/>
      <c r="I30" s="2"/>
    </row>
    <row r="31" spans="1:9" ht="15.75" x14ac:dyDescent="0.25">
      <c r="A31" s="2"/>
      <c r="C31" s="2"/>
      <c r="D31" s="2"/>
      <c r="E31" s="2"/>
      <c r="F31" s="2"/>
      <c r="G31" s="2"/>
      <c r="H31" s="2"/>
      <c r="I31" s="2"/>
    </row>
    <row r="32" spans="1:9" ht="15.75" x14ac:dyDescent="0.25">
      <c r="A32" s="2"/>
      <c r="C32" s="2"/>
      <c r="D32" s="2"/>
      <c r="E32" s="2"/>
      <c r="F32" s="2"/>
      <c r="G32" s="2"/>
      <c r="H32" s="2"/>
      <c r="I32" s="2"/>
    </row>
    <row r="33" spans="1:9" ht="15.75" x14ac:dyDescent="0.25">
      <c r="A33" s="2"/>
      <c r="C33" s="2"/>
      <c r="D33" s="2"/>
      <c r="E33" s="2"/>
      <c r="F33" s="2"/>
      <c r="G33" s="2"/>
      <c r="H33" s="2"/>
      <c r="I33" s="2"/>
    </row>
    <row r="34" spans="1:9" ht="15.75" x14ac:dyDescent="0.25">
      <c r="A34" s="2"/>
      <c r="C34" s="2"/>
      <c r="D34" s="2"/>
      <c r="E34" s="2"/>
      <c r="F34" s="2"/>
      <c r="G34" s="2"/>
      <c r="H34" s="2"/>
      <c r="I34" s="2"/>
    </row>
    <row r="35" spans="1:9" ht="15.75" x14ac:dyDescent="0.25">
      <c r="A35" s="2"/>
      <c r="C35" s="2"/>
      <c r="D35" s="2"/>
      <c r="E35" s="2"/>
      <c r="F35" s="2"/>
      <c r="G35" s="2"/>
      <c r="H35" s="2"/>
      <c r="I35" s="2"/>
    </row>
    <row r="36" spans="1:9" ht="15.75" x14ac:dyDescent="0.25">
      <c r="A36" s="2"/>
      <c r="C36" s="2"/>
      <c r="D36" s="2"/>
      <c r="E36" s="2"/>
      <c r="F36" s="2"/>
      <c r="G36" s="2"/>
      <c r="H36" s="2"/>
      <c r="I36" s="2"/>
    </row>
    <row r="37" spans="1:9" ht="15.75" x14ac:dyDescent="0.25">
      <c r="A37" s="2"/>
      <c r="C37" s="2"/>
      <c r="D37" s="2"/>
      <c r="E37" s="2"/>
      <c r="F37" s="2"/>
      <c r="G37" s="2"/>
      <c r="H37" s="2"/>
      <c r="I37" s="2"/>
    </row>
    <row r="38" spans="1:9" ht="15.75" x14ac:dyDescent="0.25">
      <c r="A38" s="2"/>
      <c r="C38" s="2"/>
      <c r="D38" s="2"/>
      <c r="E38" s="2"/>
      <c r="F38" s="2"/>
      <c r="G38" s="2"/>
      <c r="H38" s="2"/>
      <c r="I38" s="2"/>
    </row>
    <row r="39" spans="1:9" ht="15.75" x14ac:dyDescent="0.25">
      <c r="A39" s="2"/>
      <c r="C39" s="2"/>
      <c r="D39" s="2"/>
      <c r="E39" s="2"/>
      <c r="F39" s="2"/>
      <c r="G39" s="2"/>
      <c r="H39" s="2"/>
      <c r="I39" s="2"/>
    </row>
    <row r="40" spans="1:9" ht="15.75" x14ac:dyDescent="0.25">
      <c r="A40" s="2"/>
      <c r="C40" s="2"/>
      <c r="D40" s="2"/>
      <c r="E40" s="2"/>
      <c r="F40" s="2"/>
      <c r="G40" s="2"/>
      <c r="H40" s="2"/>
      <c r="I40" s="2"/>
    </row>
    <row r="41" spans="1:9" ht="15.75" x14ac:dyDescent="0.25">
      <c r="B41" s="2"/>
      <c r="C41" s="2"/>
      <c r="D41" s="2"/>
      <c r="E41" s="2"/>
      <c r="F41" s="2"/>
      <c r="G41" s="2"/>
      <c r="H41" s="2"/>
      <c r="I41" s="2"/>
    </row>
  </sheetData>
  <mergeCells count="1">
    <mergeCell ref="B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43DC-77E3-404B-B643-B0309E4AEF76}">
  <dimension ref="A1:I46"/>
  <sheetViews>
    <sheetView tabSelected="1" workbookViewId="0">
      <selection activeCell="I5" sqref="I5"/>
    </sheetView>
  </sheetViews>
  <sheetFormatPr baseColWidth="10" defaultRowHeight="15" x14ac:dyDescent="0.25"/>
  <cols>
    <col min="2" max="2" width="22.42578125" bestFit="1" customWidth="1"/>
    <col min="3" max="3" width="12.7109375" bestFit="1" customWidth="1"/>
    <col min="4" max="4" width="11.85546875" bestFit="1" customWidth="1"/>
  </cols>
  <sheetData>
    <row r="1" spans="1:9" ht="20.25" thickTop="1" thickBot="1" x14ac:dyDescent="0.35">
      <c r="A1" s="90" t="s">
        <v>0</v>
      </c>
      <c r="B1" s="86" t="s">
        <v>6</v>
      </c>
      <c r="C1" s="79"/>
      <c r="D1" s="79"/>
      <c r="E1" s="79"/>
      <c r="F1" s="79"/>
      <c r="G1" s="79"/>
      <c r="H1" s="79"/>
      <c r="I1" s="79"/>
    </row>
    <row r="2" spans="1:9" ht="17.25" thickTop="1" thickBot="1" x14ac:dyDescent="0.3">
      <c r="A2" s="91">
        <v>122</v>
      </c>
      <c r="B2" s="95" t="s">
        <v>8</v>
      </c>
      <c r="C2" s="94" t="s">
        <v>15</v>
      </c>
      <c r="D2" s="46" t="s">
        <v>16</v>
      </c>
      <c r="E2" s="47" t="s">
        <v>17</v>
      </c>
      <c r="F2" s="47" t="s">
        <v>18</v>
      </c>
      <c r="G2" s="46" t="s">
        <v>19</v>
      </c>
      <c r="H2" s="47" t="s">
        <v>20</v>
      </c>
      <c r="I2" s="48" t="s">
        <v>21</v>
      </c>
    </row>
    <row r="3" spans="1:9" ht="15.75" x14ac:dyDescent="0.25">
      <c r="A3" s="92">
        <v>43</v>
      </c>
      <c r="B3" s="96" t="s">
        <v>55</v>
      </c>
      <c r="C3" s="25">
        <f>(43+62.5)/2</f>
        <v>52.75</v>
      </c>
      <c r="D3" s="15">
        <f>COUNTIFS($A$2:$A$31,"&gt;=62,5",$A$2:$A$31,"&lt;82")</f>
        <v>3</v>
      </c>
      <c r="E3" s="15">
        <f>D3</f>
        <v>3</v>
      </c>
      <c r="F3" s="15">
        <f>D3/$C$11</f>
        <v>0.1</v>
      </c>
      <c r="G3" s="15">
        <f>E3/$C$11</f>
        <v>0.1</v>
      </c>
      <c r="H3" s="15">
        <f>F3*100</f>
        <v>10</v>
      </c>
      <c r="I3" s="50">
        <f>G3*100</f>
        <v>10</v>
      </c>
    </row>
    <row r="4" spans="1:9" ht="15.75" x14ac:dyDescent="0.25">
      <c r="A4" s="92">
        <v>50</v>
      </c>
      <c r="B4" s="97" t="s">
        <v>56</v>
      </c>
      <c r="C4" s="25">
        <f>(62.5+82)/2</f>
        <v>72.25</v>
      </c>
      <c r="D4" s="15">
        <f t="shared" ref="D4" si="0">COUNTIFS($A$2:$A$31,"&gt;=43",$A$2:$A$31,"&lt;62,5")</f>
        <v>2</v>
      </c>
      <c r="E4" s="3">
        <f>D4+E3</f>
        <v>5</v>
      </c>
      <c r="F4" s="15">
        <f>D4/$C$11</f>
        <v>6.6666666666666666E-2</v>
      </c>
      <c r="G4" s="15">
        <f>E4/$C$11</f>
        <v>0.16666666666666666</v>
      </c>
      <c r="H4" s="15">
        <f>F4*100</f>
        <v>6.666666666666667</v>
      </c>
      <c r="I4" s="50">
        <f>G4*100</f>
        <v>16.666666666666664</v>
      </c>
    </row>
    <row r="5" spans="1:9" ht="15.75" x14ac:dyDescent="0.25">
      <c r="A5" s="92">
        <v>65</v>
      </c>
      <c r="B5" s="97" t="s">
        <v>57</v>
      </c>
      <c r="C5" s="25">
        <f>(82+101.5)/2</f>
        <v>91.75</v>
      </c>
      <c r="D5" s="15">
        <f>COUNTIFS($A$2:$A$31,"&gt;=82",$A$2:$A$31,"&lt;101,5")</f>
        <v>7</v>
      </c>
      <c r="E5" s="3">
        <f>D5+E4</f>
        <v>12</v>
      </c>
      <c r="F5" s="15">
        <f>D5/$C$11</f>
        <v>0.23333333333333334</v>
      </c>
      <c r="G5" s="15">
        <f>E5/$C$11</f>
        <v>0.4</v>
      </c>
      <c r="H5" s="15">
        <f>F5*100</f>
        <v>23.333333333333332</v>
      </c>
      <c r="I5" s="50">
        <f>G5*100</f>
        <v>40</v>
      </c>
    </row>
    <row r="6" spans="1:9" ht="15.75" x14ac:dyDescent="0.25">
      <c r="A6" s="92">
        <v>72</v>
      </c>
      <c r="B6" s="97" t="s">
        <v>58</v>
      </c>
      <c r="C6" s="83">
        <f>(101.5+121)/2</f>
        <v>111.25</v>
      </c>
      <c r="D6" s="15">
        <f>COUNTIFS($A$2:$A$31,"&gt;=101,5",$A$2:$A$31,"&lt;121")</f>
        <v>8</v>
      </c>
      <c r="E6" s="3">
        <f>D6+E5</f>
        <v>20</v>
      </c>
      <c r="F6" s="15">
        <f>D6/$C$11</f>
        <v>0.26666666666666666</v>
      </c>
      <c r="G6" s="15">
        <f>E6/$C$11</f>
        <v>0.66666666666666663</v>
      </c>
      <c r="H6" s="15">
        <f>F6*100</f>
        <v>26.666666666666668</v>
      </c>
      <c r="I6" s="50">
        <f>G6*100</f>
        <v>66.666666666666657</v>
      </c>
    </row>
    <row r="7" spans="1:9" ht="15.75" x14ac:dyDescent="0.25">
      <c r="A7" s="92">
        <v>80</v>
      </c>
      <c r="B7" s="97" t="s">
        <v>60</v>
      </c>
      <c r="C7" s="25">
        <f>(121+140.5)/2</f>
        <v>130.75</v>
      </c>
      <c r="D7" s="15">
        <f>COUNTIFS($A$2:$A$31,"&gt;=121",$A$2:$A$31,"&lt;140,5")</f>
        <v>9</v>
      </c>
      <c r="E7" s="3">
        <f>D7+E6</f>
        <v>29</v>
      </c>
      <c r="F7" s="15">
        <f>D7/$C$11</f>
        <v>0.3</v>
      </c>
      <c r="G7" s="15">
        <f>E7/$C$11</f>
        <v>0.96666666666666667</v>
      </c>
      <c r="H7" s="15">
        <f>F7*100</f>
        <v>30</v>
      </c>
      <c r="I7" s="50">
        <f>G7*100</f>
        <v>96.666666666666671</v>
      </c>
    </row>
    <row r="8" spans="1:9" ht="16.5" thickBot="1" x14ac:dyDescent="0.3">
      <c r="A8" s="92">
        <v>89</v>
      </c>
      <c r="B8" s="98" t="s">
        <v>59</v>
      </c>
      <c r="C8" s="99">
        <f>(142.5+160)/2</f>
        <v>151.25</v>
      </c>
      <c r="D8" s="100">
        <f>COUNTIFS($A$2:$A$31,"&gt;=142,5",$A$2:$A$31,"&lt;=160")</f>
        <v>1</v>
      </c>
      <c r="E8" s="101">
        <f>D8+E7</f>
        <v>30</v>
      </c>
      <c r="F8" s="100">
        <f>D8/$C$11</f>
        <v>3.3333333333333333E-2</v>
      </c>
      <c r="G8" s="100">
        <f>E8/$C$11</f>
        <v>1</v>
      </c>
      <c r="H8" s="100">
        <f>F8*100</f>
        <v>3.3333333333333335</v>
      </c>
      <c r="I8" s="102">
        <f>G8*100</f>
        <v>100</v>
      </c>
    </row>
    <row r="9" spans="1:9" ht="16.5" thickBot="1" x14ac:dyDescent="0.3">
      <c r="A9" s="92">
        <v>95</v>
      </c>
      <c r="B9" s="103" t="s">
        <v>7</v>
      </c>
      <c r="C9" s="104"/>
      <c r="D9" s="105">
        <f>SUM(D3:D8)</f>
        <v>30</v>
      </c>
      <c r="E9" s="106"/>
      <c r="F9" s="107">
        <f>SUM(F3:F8)</f>
        <v>1.0000000000000002</v>
      </c>
      <c r="G9" s="108"/>
      <c r="H9" s="105">
        <f>SUM(H3:H8)</f>
        <v>100</v>
      </c>
      <c r="I9" s="109"/>
    </row>
    <row r="10" spans="1:9" ht="16.5" thickBot="1" x14ac:dyDescent="0.3">
      <c r="A10" s="92">
        <v>97</v>
      </c>
      <c r="B10" s="7"/>
      <c r="C10" s="7"/>
      <c r="D10" s="2"/>
      <c r="E10" s="2"/>
      <c r="F10" s="2"/>
      <c r="G10" s="2"/>
      <c r="H10" s="7"/>
      <c r="I10" s="2"/>
    </row>
    <row r="11" spans="1:9" ht="15.75" x14ac:dyDescent="0.25">
      <c r="A11" s="92">
        <v>98</v>
      </c>
      <c r="B11" s="87" t="s">
        <v>9</v>
      </c>
      <c r="C11" s="54">
        <f>COUNTA(A2:A31)</f>
        <v>30</v>
      </c>
      <c r="D11" s="2"/>
      <c r="E11" s="2"/>
      <c r="F11" s="2"/>
      <c r="G11" s="2"/>
      <c r="H11" s="2"/>
      <c r="I11" s="2"/>
    </row>
    <row r="12" spans="1:9" ht="15.75" x14ac:dyDescent="0.25">
      <c r="A12" s="92">
        <v>99</v>
      </c>
      <c r="B12" s="88" t="s">
        <v>12</v>
      </c>
      <c r="C12" s="80">
        <f>MAX(A2:A31)</f>
        <v>158</v>
      </c>
      <c r="D12" s="2"/>
      <c r="E12" s="2"/>
      <c r="F12" s="2"/>
      <c r="G12" s="2"/>
      <c r="H12" s="2"/>
      <c r="I12" s="2"/>
    </row>
    <row r="13" spans="1:9" ht="15.75" x14ac:dyDescent="0.25">
      <c r="A13" s="92">
        <v>100</v>
      </c>
      <c r="B13" s="88" t="s">
        <v>13</v>
      </c>
      <c r="C13" s="80">
        <f>MIN(A2:A31)</f>
        <v>43</v>
      </c>
      <c r="D13" s="2"/>
      <c r="E13" s="2"/>
      <c r="F13" s="2"/>
      <c r="G13" s="2"/>
      <c r="H13" s="2"/>
      <c r="I13" s="2"/>
    </row>
    <row r="14" spans="1:9" ht="15.75" x14ac:dyDescent="0.25">
      <c r="A14" s="92">
        <v>100</v>
      </c>
      <c r="B14" s="88" t="s">
        <v>10</v>
      </c>
      <c r="C14" s="56">
        <f>C12-C13</f>
        <v>115</v>
      </c>
      <c r="D14" s="2"/>
      <c r="E14" s="2"/>
      <c r="F14" s="2"/>
      <c r="G14" s="2"/>
      <c r="H14" s="2"/>
      <c r="I14" s="2"/>
    </row>
    <row r="15" spans="1:9" ht="15.75" x14ac:dyDescent="0.25">
      <c r="A15" s="92">
        <v>102</v>
      </c>
      <c r="B15" s="88" t="s">
        <v>11</v>
      </c>
      <c r="C15" s="56">
        <f>1+3.3*LOG(C11)</f>
        <v>5.8745001405748853</v>
      </c>
      <c r="D15" s="2"/>
      <c r="E15" s="2"/>
      <c r="F15" s="2"/>
      <c r="G15" s="2"/>
      <c r="H15" s="2"/>
      <c r="I15" s="2"/>
    </row>
    <row r="16" spans="1:9" ht="16.5" thickBot="1" x14ac:dyDescent="0.3">
      <c r="A16" s="92">
        <v>102</v>
      </c>
      <c r="B16" s="89" t="s">
        <v>14</v>
      </c>
      <c r="C16" s="82">
        <f>C14/C15</f>
        <v>19.576133670625119</v>
      </c>
      <c r="D16" s="2"/>
      <c r="E16" s="2"/>
      <c r="F16" s="2"/>
      <c r="G16" s="2"/>
      <c r="H16" s="2"/>
      <c r="I16" s="2"/>
    </row>
    <row r="17" spans="1:9" ht="15.75" x14ac:dyDescent="0.25">
      <c r="A17" s="92">
        <v>104</v>
      </c>
      <c r="B17" s="87" t="s">
        <v>29</v>
      </c>
      <c r="C17" s="85">
        <f>AVERAGE(A2:A31)</f>
        <v>106.2</v>
      </c>
      <c r="D17" s="2"/>
      <c r="E17" s="2"/>
      <c r="F17" s="2"/>
      <c r="G17" s="2"/>
      <c r="H17" s="2"/>
      <c r="I17" s="2"/>
    </row>
    <row r="18" spans="1:9" ht="15.75" x14ac:dyDescent="0.25">
      <c r="A18" s="92">
        <v>105</v>
      </c>
      <c r="B18" s="88" t="s">
        <v>30</v>
      </c>
      <c r="C18" s="81">
        <f>MEDIAN(A2:A31)</f>
        <v>104.5</v>
      </c>
      <c r="D18" s="2"/>
      <c r="E18" s="2"/>
      <c r="F18" s="2"/>
      <c r="G18" s="2"/>
      <c r="H18" s="2"/>
      <c r="I18" s="2"/>
    </row>
    <row r="19" spans="1:9" ht="16.5" thickBot="1" x14ac:dyDescent="0.3">
      <c r="A19" s="92">
        <v>106</v>
      </c>
      <c r="B19" s="89" t="s">
        <v>31</v>
      </c>
      <c r="C19" s="82">
        <f>_xlfn.MODE.SNGL(A2:A31)</f>
        <v>135</v>
      </c>
      <c r="D19" s="2"/>
      <c r="E19" s="2"/>
      <c r="F19" s="2"/>
      <c r="G19" s="2"/>
      <c r="H19" s="2"/>
      <c r="I19" s="2"/>
    </row>
    <row r="20" spans="1:9" ht="15.75" x14ac:dyDescent="0.25">
      <c r="A20" s="92">
        <v>110</v>
      </c>
      <c r="B20" s="87" t="s">
        <v>40</v>
      </c>
      <c r="C20" s="72">
        <f>_xlfn.VAR.P(A2:A31)</f>
        <v>679.69333333333338</v>
      </c>
    </row>
    <row r="21" spans="1:9" ht="15.75" x14ac:dyDescent="0.25">
      <c r="A21" s="92">
        <v>112</v>
      </c>
      <c r="B21" s="88" t="s">
        <v>41</v>
      </c>
      <c r="C21" s="73">
        <f>_xlfn.STDEV.P(A2:A31)</f>
        <v>26.070928892798072</v>
      </c>
    </row>
    <row r="22" spans="1:9" ht="16.5" thickBot="1" x14ac:dyDescent="0.3">
      <c r="A22" s="92">
        <v>115</v>
      </c>
      <c r="B22" s="89" t="s">
        <v>42</v>
      </c>
      <c r="C22" s="76">
        <f>C21/C17</f>
        <v>0.24548897262521724</v>
      </c>
    </row>
    <row r="23" spans="1:9" ht="15.75" x14ac:dyDescent="0.25">
      <c r="A23" s="92">
        <v>123</v>
      </c>
    </row>
    <row r="24" spans="1:9" ht="15.75" x14ac:dyDescent="0.25">
      <c r="A24" s="92">
        <v>126</v>
      </c>
    </row>
    <row r="25" spans="1:9" ht="15.75" x14ac:dyDescent="0.25">
      <c r="A25" s="92">
        <v>130</v>
      </c>
    </row>
    <row r="26" spans="1:9" ht="15.75" x14ac:dyDescent="0.25">
      <c r="A26" s="92">
        <v>135</v>
      </c>
    </row>
    <row r="27" spans="1:9" ht="15.75" x14ac:dyDescent="0.25">
      <c r="A27" s="92">
        <v>135</v>
      </c>
    </row>
    <row r="28" spans="1:9" ht="15.75" x14ac:dyDescent="0.25">
      <c r="A28" s="92">
        <v>135</v>
      </c>
    </row>
    <row r="29" spans="1:9" ht="15.75" x14ac:dyDescent="0.25">
      <c r="A29" s="92">
        <v>138</v>
      </c>
    </row>
    <row r="30" spans="1:9" ht="15.75" x14ac:dyDescent="0.25">
      <c r="A30" s="92">
        <v>140</v>
      </c>
    </row>
    <row r="31" spans="1:9" ht="16.5" thickBot="1" x14ac:dyDescent="0.3">
      <c r="A31" s="93">
        <v>158</v>
      </c>
    </row>
    <row r="35" spans="1:1" x14ac:dyDescent="0.25">
      <c r="A35" t="s">
        <v>49</v>
      </c>
    </row>
    <row r="36" spans="1:1" x14ac:dyDescent="0.25">
      <c r="A36" t="s">
        <v>50</v>
      </c>
    </row>
    <row r="37" spans="1:1" x14ac:dyDescent="0.25">
      <c r="A37" t="s">
        <v>51</v>
      </c>
    </row>
    <row r="38" spans="1:1" x14ac:dyDescent="0.25">
      <c r="A38" t="s">
        <v>52</v>
      </c>
    </row>
    <row r="39" spans="1:1" x14ac:dyDescent="0.25">
      <c r="A39" t="s">
        <v>53</v>
      </c>
    </row>
    <row r="40" spans="1:1" x14ac:dyDescent="0.25">
      <c r="A40" t="s">
        <v>54</v>
      </c>
    </row>
    <row r="41" spans="1:1" x14ac:dyDescent="0.25">
      <c r="A41" t="s">
        <v>64</v>
      </c>
    </row>
    <row r="43" spans="1:1" s="84" customFormat="1" x14ac:dyDescent="0.25">
      <c r="A43" s="84" t="s">
        <v>61</v>
      </c>
    </row>
    <row r="44" spans="1:1" s="84" customFormat="1" x14ac:dyDescent="0.25">
      <c r="A44" s="84" t="s">
        <v>62</v>
      </c>
    </row>
    <row r="45" spans="1:1" s="84" customFormat="1" x14ac:dyDescent="0.25">
      <c r="A45" s="84" t="s">
        <v>63</v>
      </c>
    </row>
    <row r="46" spans="1:1" x14ac:dyDescent="0.25">
      <c r="A46" s="84" t="s">
        <v>65</v>
      </c>
    </row>
  </sheetData>
  <mergeCells count="1">
    <mergeCell ref="B1:I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Ejemplo 1</vt:lpstr>
      <vt:lpstr>Ejemplo 2</vt:lpstr>
      <vt:lpstr>Ejemplo 3</vt:lpstr>
      <vt:lpstr>Ejercicio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Matías</dc:creator>
  <cp:lastModifiedBy>Dj Genius</cp:lastModifiedBy>
  <dcterms:created xsi:type="dcterms:W3CDTF">2024-04-11T18:59:10Z</dcterms:created>
  <dcterms:modified xsi:type="dcterms:W3CDTF">2024-05-16T00:46:50Z</dcterms:modified>
</cp:coreProperties>
</file>