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Lucas\Documents\Visual Studio 2010\Projects\DashBoard\DashBoard\ExcelFolder\"/>
    </mc:Choice>
  </mc:AlternateContent>
  <bookViews>
    <workbookView xWindow="0" yWindow="0" windowWidth="20490" windowHeight="7740" tabRatio="856" activeTab="3"/>
  </bookViews>
  <sheets>
    <sheet name="DASHBOARD" sheetId="1" r:id="rId1"/>
    <sheet name="FY2017 Progress" sheetId="9" r:id="rId2"/>
    <sheet name="Up-to-date Forecast" sheetId="10" r:id="rId3"/>
    <sheet name="Invoice &amp; NOA Follow up" sheetId="5" r:id="rId4"/>
    <sheet name="Contract Renewals" sheetId="6" r:id="rId5"/>
    <sheet name="LEAN IMPLEMENTATION" sheetId="7" r:id="rId6"/>
    <sheet name="OTHER SALES" sheetId="8" r:id="rId7"/>
  </sheets>
  <definedNames>
    <definedName name="_xlnm._FilterDatabase" localSheetId="3" hidden="1">'Invoice &amp; NOA Follow up'!$A$19:$AB$47</definedName>
    <definedName name="_xlnm._FilterDatabase" localSheetId="5" hidden="1">'LEAN IMPLEMENTATION'!$C$3:$F$105</definedName>
    <definedName name="_xlnm._FilterDatabase" localSheetId="6" hidden="1">'OTHER SALES'!$B$4:$H$64</definedName>
    <definedName name="_xlnm._FilterDatabase" localSheetId="2" hidden="1">'Up-to-date Forecast'!$A$10:$W$62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0" l="1"/>
  <c r="I4" i="10"/>
  <c r="E71" i="5" l="1"/>
  <c r="E70" i="5"/>
  <c r="E69" i="5"/>
  <c r="E68" i="5"/>
  <c r="E67" i="5"/>
  <c r="E66" i="5"/>
  <c r="E65" i="5"/>
  <c r="E72" i="5" s="1"/>
  <c r="E64" i="5"/>
  <c r="E63" i="5"/>
  <c r="E62" i="5"/>
  <c r="M3" i="5" l="1"/>
  <c r="M14" i="5"/>
  <c r="M13" i="5"/>
  <c r="M12" i="5"/>
  <c r="M11" i="5"/>
  <c r="M10" i="5"/>
  <c r="M8" i="5"/>
  <c r="M7" i="5"/>
  <c r="M4" i="5"/>
  <c r="L14" i="5"/>
  <c r="I14" i="5" s="1"/>
  <c r="L13" i="5"/>
  <c r="L12" i="5"/>
  <c r="L11" i="5"/>
  <c r="L10" i="5"/>
  <c r="L9" i="5"/>
  <c r="M9" i="5" s="1"/>
  <c r="L8" i="5"/>
  <c r="L7" i="5"/>
  <c r="L6" i="5"/>
  <c r="L5" i="5"/>
  <c r="L4" i="5"/>
  <c r="L3" i="5"/>
  <c r="G3" i="5" l="1"/>
  <c r="E14" i="5"/>
  <c r="H14" i="5"/>
  <c r="G9" i="5"/>
  <c r="G12" i="5"/>
  <c r="G13" i="5"/>
  <c r="G10" i="5"/>
  <c r="G14" i="5"/>
  <c r="G11" i="5"/>
  <c r="G7" i="5"/>
  <c r="G8" i="5"/>
  <c r="G4" i="5"/>
  <c r="E9" i="1" l="1"/>
  <c r="E10" i="1" l="1"/>
  <c r="F10" i="1"/>
  <c r="I3" i="10" l="1"/>
  <c r="S61" i="10"/>
  <c r="R61" i="10"/>
  <c r="Q61" i="10"/>
  <c r="S55" i="10"/>
  <c r="R55" i="10"/>
  <c r="Q55" i="10"/>
  <c r="S53" i="10"/>
  <c r="R53" i="10"/>
  <c r="Q53" i="10"/>
  <c r="S52" i="10"/>
  <c r="R52" i="10"/>
  <c r="Q52" i="10"/>
  <c r="S50" i="10"/>
  <c r="R50" i="10"/>
  <c r="Q50" i="10"/>
  <c r="S49" i="10"/>
  <c r="R49" i="10"/>
  <c r="Q49" i="10"/>
  <c r="S47" i="10"/>
  <c r="R47" i="10"/>
  <c r="Q47" i="10"/>
  <c r="S45" i="10"/>
  <c r="R45" i="10"/>
  <c r="Q45" i="10"/>
  <c r="S44" i="10"/>
  <c r="R44" i="10"/>
  <c r="Q44" i="10"/>
  <c r="S39" i="10"/>
  <c r="R39" i="10"/>
  <c r="Q39" i="10"/>
  <c r="S25" i="10"/>
  <c r="R25" i="10"/>
  <c r="Q25" i="10"/>
  <c r="S15" i="10"/>
  <c r="R15" i="10"/>
  <c r="Q15" i="10"/>
  <c r="F9" i="1" l="1"/>
  <c r="M6" i="5" l="1"/>
  <c r="G6" i="5" s="1"/>
  <c r="N14" i="5" l="1"/>
  <c r="N13" i="5"/>
  <c r="N12" i="5"/>
  <c r="N11" i="5"/>
  <c r="N10" i="5"/>
  <c r="N9" i="5"/>
  <c r="O8" i="5"/>
  <c r="I8" i="5" s="1"/>
  <c r="N8" i="5"/>
  <c r="H8" i="5" s="1"/>
  <c r="O7" i="5"/>
  <c r="I7" i="5" s="1"/>
  <c r="N7" i="5"/>
  <c r="H7" i="5" s="1"/>
  <c r="O6" i="5"/>
  <c r="I6" i="5" s="1"/>
  <c r="N6" i="5"/>
  <c r="H6" i="5" s="1"/>
  <c r="O3" i="5"/>
  <c r="I3" i="5" s="1"/>
  <c r="N3" i="5"/>
  <c r="H3" i="5" s="1"/>
  <c r="N4" i="5"/>
  <c r="H4" i="5" s="1"/>
  <c r="E11" i="5" l="1"/>
  <c r="H11" i="5"/>
  <c r="E12" i="5"/>
  <c r="H12" i="5"/>
  <c r="E13" i="5"/>
  <c r="H13" i="5"/>
  <c r="E10" i="5"/>
  <c r="H10" i="5"/>
  <c r="O10" i="5"/>
  <c r="I10" i="5" s="1"/>
  <c r="O12" i="5"/>
  <c r="I12" i="5" s="1"/>
  <c r="O14" i="5"/>
  <c r="O4" i="5"/>
  <c r="I4" i="5" s="1"/>
  <c r="E9" i="5"/>
  <c r="H9" i="5"/>
  <c r="O5" i="5"/>
  <c r="I5" i="5" s="1"/>
  <c r="O11" i="5"/>
  <c r="I11" i="5" s="1"/>
  <c r="O13" i="5"/>
  <c r="I13" i="5" s="1"/>
  <c r="O9" i="5"/>
  <c r="L3" i="1"/>
  <c r="O15" i="5" l="1"/>
  <c r="I9" i="5"/>
  <c r="I15" i="5" s="1"/>
  <c r="M7" i="1" s="1"/>
  <c r="K8" i="7" l="1"/>
  <c r="K7" i="7"/>
  <c r="K6" i="7"/>
  <c r="K5" i="7"/>
  <c r="L8" i="7" l="1"/>
  <c r="L7" i="7"/>
  <c r="L6" i="7"/>
  <c r="L5" i="7"/>
  <c r="L9" i="7" l="1"/>
  <c r="N5" i="5" l="1"/>
  <c r="H5" i="5" s="1"/>
  <c r="M5" i="5"/>
  <c r="G5" i="5" s="1"/>
  <c r="D6" i="9"/>
  <c r="C5" i="9"/>
  <c r="D5" i="9" l="1"/>
  <c r="D7" i="9" s="1"/>
  <c r="H7" i="9" s="1"/>
  <c r="Q15" i="9" s="1"/>
  <c r="C12" i="9"/>
  <c r="M7" i="7"/>
  <c r="M8" i="7"/>
  <c r="M5" i="7"/>
  <c r="B5" i="7"/>
  <c r="B6" i="7" s="1"/>
  <c r="B7" i="7" s="1"/>
  <c r="B8" i="7" s="1"/>
  <c r="B9" i="7" s="1"/>
  <c r="B10" i="7" s="1"/>
  <c r="B11" i="7" s="1"/>
  <c r="B12" i="7" s="1"/>
  <c r="H5" i="9" l="1"/>
  <c r="P15" i="9" s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K9" i="7"/>
  <c r="M9" i="7" s="1"/>
  <c r="M6" i="7"/>
  <c r="H6" i="9" l="1"/>
  <c r="G10" i="1" l="1"/>
  <c r="G9" i="1" l="1"/>
</calcChain>
</file>

<file path=xl/comments1.xml><?xml version="1.0" encoding="utf-8"?>
<comments xmlns="http://schemas.openxmlformats.org/spreadsheetml/2006/main">
  <authors>
    <author>Henry Foppoli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>At the beginning of FY2017 I forecasted $8.9M but afterwards I added more clients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At the beginning of FY2017 I forecasted 34 but afterwards I added more clients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Survey sent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$553,493 in FY2014</t>
        </r>
      </text>
    </comment>
  </commentList>
</comments>
</file>

<file path=xl/comments2.xml><?xml version="1.0" encoding="utf-8"?>
<comments xmlns="http://schemas.openxmlformats.org/spreadsheetml/2006/main">
  <authors>
    <author>Tina Jeske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2013 not filed by accountants until January 22, 2015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12/03/15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06/03/16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06/02/16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02/01/16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08/31/16 (2014 NOA received)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Henry told clients to file 09/13/16 (2014 NOA received) - not filed until October 20, 2016</t>
        </r>
      </text>
    </comment>
  </commentList>
</comments>
</file>

<file path=xl/comments3.xml><?xml version="1.0" encoding="utf-8"?>
<comments xmlns="http://schemas.openxmlformats.org/spreadsheetml/2006/main">
  <authors>
    <author>Henry Foppoli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Implementation means the presentation of the tracking system (as per pdf instruction). After the implementation we will need to follow up with each client.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We have to resolve a payment issue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In reality should be an H but knowing him and the way he used to work with Tom he can get scared with the idea of tracking. It's better bring up this topic in a meeting and see how open he is </t>
        </r>
      </text>
    </comment>
  </commentList>
</comments>
</file>

<file path=xl/sharedStrings.xml><?xml version="1.0" encoding="utf-8"?>
<sst xmlns="http://schemas.openxmlformats.org/spreadsheetml/2006/main" count="804" uniqueCount="251">
  <si>
    <r>
      <t xml:space="preserve">Client Name
</t>
    </r>
    <r>
      <rPr>
        <sz val="11"/>
        <color theme="1"/>
        <rFont val="Calibri"/>
        <family val="2"/>
        <scheme val="minor"/>
      </rPr>
      <t>*Put separate line for each filing year</t>
    </r>
  </si>
  <si>
    <r>
      <t xml:space="preserve">Client Status
</t>
    </r>
    <r>
      <rPr>
        <sz val="11"/>
        <color theme="1"/>
        <rFont val="Calibri"/>
        <family val="2"/>
        <scheme val="minor"/>
      </rPr>
      <t>- Tracking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Scoping
- Preparation
- Finalizing</t>
    </r>
  </si>
  <si>
    <t>City</t>
  </si>
  <si>
    <t>Account Manager</t>
  </si>
  <si>
    <r>
      <t xml:space="preserve">Fiscal Year End 
</t>
    </r>
    <r>
      <rPr>
        <sz val="11"/>
        <color theme="1"/>
        <rFont val="Calibri"/>
        <family val="2"/>
        <scheme val="minor"/>
      </rPr>
      <t>*Keep in this format</t>
    </r>
  </si>
  <si>
    <r>
      <t xml:space="preserve">Est. Filing Month
</t>
    </r>
    <r>
      <rPr>
        <sz val="11"/>
        <color theme="1"/>
        <rFont val="Calibri"/>
        <family val="2"/>
        <scheme val="minor"/>
      </rPr>
      <t>* Use last day of the month</t>
    </r>
  </si>
  <si>
    <t>Last year claim amount</t>
  </si>
  <si>
    <t>Expected Expenditures</t>
  </si>
  <si>
    <t>Filed Expenditures (leave blank)</t>
  </si>
  <si>
    <r>
      <t xml:space="preserve">Potential Expenditures
 </t>
    </r>
    <r>
      <rPr>
        <sz val="11"/>
        <color theme="1"/>
        <rFont val="Calibri"/>
        <family val="2"/>
        <scheme val="minor"/>
      </rPr>
      <t>*Only fill in if you arent pretty sure they will file</t>
    </r>
  </si>
  <si>
    <r>
      <t xml:space="preserve">Return Rate
</t>
    </r>
    <r>
      <rPr>
        <sz val="11"/>
        <color theme="1"/>
        <rFont val="Calibri"/>
        <family val="2"/>
        <scheme val="minor"/>
      </rPr>
      <t>Use the following: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ON (44.1%/18.8%)
- BC/NS/NB (41.5%/23.5%)
- QC (40%/20%)</t>
    </r>
  </si>
  <si>
    <t>Contract Rate</t>
  </si>
  <si>
    <t>Expected Claim Value</t>
  </si>
  <si>
    <t>Claim Value</t>
  </si>
  <si>
    <t>Potential Claim Value</t>
  </si>
  <si>
    <t>Tracking</t>
  </si>
  <si>
    <t>Henry</t>
  </si>
  <si>
    <t>Mississauga</t>
  </si>
  <si>
    <t>HOWELL PIPE</t>
  </si>
  <si>
    <t>Georgetown</t>
  </si>
  <si>
    <t>KIDZPACE</t>
  </si>
  <si>
    <t>CANPAK CELLULOSE</t>
  </si>
  <si>
    <t>Cambridge</t>
  </si>
  <si>
    <t>NA</t>
  </si>
  <si>
    <t>COMTECH CNG</t>
  </si>
  <si>
    <t>NEWARK PAPER</t>
  </si>
  <si>
    <t>SIGMA POINT</t>
  </si>
  <si>
    <t>FINELINE MOLD &amp; DESIGN</t>
  </si>
  <si>
    <t>VIBRA FINISH</t>
  </si>
  <si>
    <t>BECLAWAT</t>
  </si>
  <si>
    <t>Belleville</t>
  </si>
  <si>
    <t>INNOVO TOOL</t>
  </si>
  <si>
    <t>GLOBAL PLAS</t>
  </si>
  <si>
    <t>RICE TOOL</t>
  </si>
  <si>
    <t>RESCRAFT PLASTIC</t>
  </si>
  <si>
    <t>Toronto</t>
  </si>
  <si>
    <t>DW WILSON</t>
  </si>
  <si>
    <t>LAMBTON CONVEYOR</t>
  </si>
  <si>
    <t>STODDARD SILENCERS</t>
  </si>
  <si>
    <t>BTI</t>
  </si>
  <si>
    <t>STRUCTURAL PANELS</t>
  </si>
  <si>
    <t>Baltimore</t>
  </si>
  <si>
    <t>THREE OR FOUR</t>
  </si>
  <si>
    <t>CLYDE UNION PUMP</t>
  </si>
  <si>
    <t>H&amp;H METAL</t>
  </si>
  <si>
    <t>FLUID HOSE &amp; COUPLING INC.</t>
  </si>
  <si>
    <t>JERVIS WEBB</t>
  </si>
  <si>
    <t>Hamilton</t>
  </si>
  <si>
    <t>PNEWKO BRO</t>
  </si>
  <si>
    <t>Aurora</t>
  </si>
  <si>
    <t>DEETAG</t>
  </si>
  <si>
    <t>London</t>
  </si>
  <si>
    <t>REGAL TENT</t>
  </si>
  <si>
    <t>Stoney Creek</t>
  </si>
  <si>
    <t>JLB FABRICATING</t>
  </si>
  <si>
    <t>LINITA DESIGN &amp; MFG</t>
  </si>
  <si>
    <t>Port Hope</t>
  </si>
  <si>
    <t>FH WELDING</t>
  </si>
  <si>
    <t>DEL EQUIPMENT LIMITED</t>
  </si>
  <si>
    <t>LYNCH FLUID CONTROLS</t>
  </si>
  <si>
    <t>FORMEX</t>
  </si>
  <si>
    <t>Jesse</t>
  </si>
  <si>
    <t>STRATUS PLASTICS</t>
  </si>
  <si>
    <t>CANCORD</t>
  </si>
  <si>
    <t>BEATTY MACHINE</t>
  </si>
  <si>
    <t>KUHL MACHINE SHOP</t>
  </si>
  <si>
    <t>THERMADIE TOOLING</t>
  </si>
  <si>
    <t>UNITRAK</t>
  </si>
  <si>
    <t>G.T. MACHINING</t>
  </si>
  <si>
    <t>Forecasted</t>
  </si>
  <si>
    <t>Filed</t>
  </si>
  <si>
    <t>Forecast vs Filed</t>
  </si>
  <si>
    <t>FY2017 Progress</t>
  </si>
  <si>
    <t>Client</t>
  </si>
  <si>
    <t>Tracking Quality</t>
  </si>
  <si>
    <t>Priority to Start High-Medium-Low</t>
  </si>
  <si>
    <t>H</t>
  </si>
  <si>
    <t>don't know</t>
  </si>
  <si>
    <t>STODDARD SILENCER</t>
  </si>
  <si>
    <t>EXACTICS</t>
  </si>
  <si>
    <t>LYNCH FLUIDS CONTROL</t>
  </si>
  <si>
    <t>THERMADIE</t>
  </si>
  <si>
    <t>M</t>
  </si>
  <si>
    <t>L</t>
  </si>
  <si>
    <t>Implem. Target</t>
  </si>
  <si>
    <t>Total # Clients</t>
  </si>
  <si>
    <t>Implemented</t>
  </si>
  <si>
    <t>Imp %</t>
  </si>
  <si>
    <t># of claims</t>
  </si>
  <si>
    <t>Date Sent to Accountant</t>
  </si>
  <si>
    <t>Company</t>
  </si>
  <si>
    <t>Year(s) filed</t>
  </si>
  <si>
    <t># of Claims</t>
  </si>
  <si>
    <t>Value</t>
  </si>
  <si>
    <t>Date</t>
  </si>
  <si>
    <t>LEAN implementation (Engineering)</t>
  </si>
  <si>
    <t>Acc. Mgr.</t>
  </si>
  <si>
    <t>VIC WEST</t>
  </si>
  <si>
    <t>AOC</t>
  </si>
  <si>
    <t>Blachford</t>
  </si>
  <si>
    <t>Conestoga Meat</t>
  </si>
  <si>
    <t>AIIM</t>
  </si>
  <si>
    <t>Burloak</t>
  </si>
  <si>
    <t>Reversomatic</t>
  </si>
  <si>
    <t>Rimowa</t>
  </si>
  <si>
    <t>Lorenz</t>
  </si>
  <si>
    <t>KP Bronze</t>
  </si>
  <si>
    <t>Ranpro</t>
  </si>
  <si>
    <t>Matt and Steve's</t>
  </si>
  <si>
    <t>Cambridge Pattern</t>
  </si>
  <si>
    <t xml:space="preserve">Wolfdale </t>
  </si>
  <si>
    <t>Concord ON</t>
  </si>
  <si>
    <t>Gala Foods</t>
  </si>
  <si>
    <t>Nahanni Steel</t>
  </si>
  <si>
    <t>CMP Plastics</t>
  </si>
  <si>
    <t>HFI Pryotechnics</t>
  </si>
  <si>
    <t>Bosco and Roxy</t>
  </si>
  <si>
    <t xml:space="preserve">Compact Mould </t>
  </si>
  <si>
    <t>Tool Die-Namics</t>
  </si>
  <si>
    <t>Rotovac</t>
  </si>
  <si>
    <t>Jamesway</t>
  </si>
  <si>
    <t>Elite Metal</t>
  </si>
  <si>
    <t>Original Foods</t>
  </si>
  <si>
    <t>Tallman Bronze</t>
  </si>
  <si>
    <t>Elizabeth Grant</t>
  </si>
  <si>
    <t>SGS Agri - Vancouver</t>
  </si>
  <si>
    <t>SGS Life Sci</t>
  </si>
  <si>
    <t>SGS Env'tl</t>
  </si>
  <si>
    <t>AIM CCF</t>
  </si>
  <si>
    <t>AIM Envt'l</t>
  </si>
  <si>
    <t>AIM Guelph</t>
  </si>
  <si>
    <t>Global Exhaust</t>
  </si>
  <si>
    <t>Flameglo</t>
  </si>
  <si>
    <t>Aeon Egmond</t>
  </si>
  <si>
    <t>Wessex</t>
  </si>
  <si>
    <t>Jeff</t>
  </si>
  <si>
    <t>Zebra Paper Converters</t>
  </si>
  <si>
    <t>Allmax</t>
  </si>
  <si>
    <t>Savage Arms</t>
  </si>
  <si>
    <t>Steel Tile Co.</t>
  </si>
  <si>
    <t>Ready Rivet/Fasteners</t>
  </si>
  <si>
    <t>NorArc</t>
  </si>
  <si>
    <t>Custom Granite</t>
  </si>
  <si>
    <t>Pen Alloy</t>
  </si>
  <si>
    <t>Liquid Flow</t>
  </si>
  <si>
    <t>EFS Plastics</t>
  </si>
  <si>
    <t>Ace Rivet</t>
  </si>
  <si>
    <t>Wentworth Amhil</t>
  </si>
  <si>
    <t>Wentworth Mold</t>
  </si>
  <si>
    <t>Mcorp Technologies</t>
  </si>
  <si>
    <t>AgriPlast</t>
  </si>
  <si>
    <t>Stone Straw Ltd.</t>
  </si>
  <si>
    <t>JG Stewart</t>
  </si>
  <si>
    <t>Waubaushene</t>
  </si>
  <si>
    <t>Basic Packaging</t>
  </si>
  <si>
    <t>Brant Corrosion</t>
  </si>
  <si>
    <t xml:space="preserve">Ontario Drive and Gear </t>
  </si>
  <si>
    <t>Golden Windows</t>
  </si>
  <si>
    <t>Dajcor</t>
  </si>
  <si>
    <t>Lloyds Laboratories</t>
  </si>
  <si>
    <t>Saint Gobain</t>
  </si>
  <si>
    <t>Crown Verity</t>
  </si>
  <si>
    <t>Innovative Steam Technologies</t>
  </si>
  <si>
    <t>Nick</t>
  </si>
  <si>
    <t>N/A</t>
  </si>
  <si>
    <t>Sep-Oct 2016</t>
  </si>
  <si>
    <t>1-Implemted</t>
  </si>
  <si>
    <t>Team Work</t>
  </si>
  <si>
    <t>Days</t>
  </si>
  <si>
    <t>Today</t>
  </si>
  <si>
    <t>FY2017</t>
  </si>
  <si>
    <t>Back to Dashboard</t>
  </si>
  <si>
    <t>Custom Foam</t>
  </si>
  <si>
    <t>Invoiced</t>
  </si>
  <si>
    <t>BUSINESS PERFORMANCE DISPLAY</t>
  </si>
  <si>
    <t>Indicators that you can 'See, Touch &amp; Listen to'</t>
  </si>
  <si>
    <t>CLP (EMTERRA)</t>
  </si>
  <si>
    <t>Total Invoiced to date</t>
  </si>
  <si>
    <t>Original Forecasted Invoicing</t>
  </si>
  <si>
    <t>Original Forecasted Expenditures</t>
  </si>
  <si>
    <t>CANADYNE NAVIGATION</t>
  </si>
  <si>
    <t>Waiting to find out who I should set this up with.</t>
  </si>
  <si>
    <t>Waiting to see what their existing tracking involves, as I haven't seen it. I will follow up with Mo-D.</t>
  </si>
  <si>
    <t>You initiated tracking with them at the preliminary client meeting. I will follow up to review progress.</t>
  </si>
  <si>
    <t>Comments</t>
  </si>
  <si>
    <t>ADS Pipe</t>
  </si>
  <si>
    <t>NUTRECO</t>
  </si>
  <si>
    <t>MBRP</t>
  </si>
  <si>
    <t>THK</t>
  </si>
  <si>
    <t>COMTECH-LINAMAR</t>
  </si>
  <si>
    <t>GFW TECHNOLOGIES (Leo Santi)</t>
  </si>
  <si>
    <t>HAMDANI TEXTILES</t>
  </si>
  <si>
    <t>JKW THERMAL</t>
  </si>
  <si>
    <t>LOR-DON</t>
  </si>
  <si>
    <t>MADOK MANUFACTURING</t>
  </si>
  <si>
    <t>NOVA CRAFT CANOE</t>
  </si>
  <si>
    <t>NOVANNI</t>
  </si>
  <si>
    <t>RESCAST</t>
  </si>
  <si>
    <t>STAX PACKAGING</t>
  </si>
  <si>
    <t>VACUUM METALIZING</t>
  </si>
  <si>
    <t>WEBER MANUFACTURING</t>
  </si>
  <si>
    <t>VENTRA MANUFACTURING</t>
  </si>
  <si>
    <t>NOVO PLASTICS (Guntis)</t>
  </si>
  <si>
    <r>
      <t xml:space="preserve">TW </t>
    </r>
    <r>
      <rPr>
        <sz val="9"/>
        <color theme="1"/>
        <rFont val="Calibri"/>
        <family val="2"/>
        <scheme val="minor"/>
      </rPr>
      <t>(Only if he/she worked before)</t>
    </r>
  </si>
  <si>
    <t>Est Hours</t>
  </si>
  <si>
    <t># of Employees</t>
  </si>
  <si>
    <t>Industry</t>
  </si>
  <si>
    <t>Growth Potential</t>
  </si>
  <si>
    <t>15 employees</t>
  </si>
  <si>
    <t>high</t>
  </si>
  <si>
    <t>TBD</t>
  </si>
  <si>
    <t>moderate</t>
  </si>
  <si>
    <t>low</t>
  </si>
  <si>
    <t>ropes</t>
  </si>
  <si>
    <t xml:space="preserve">Insulation Panels </t>
  </si>
  <si>
    <t>Estamping</t>
  </si>
  <si>
    <t>30 employees (most of them in retail)</t>
  </si>
  <si>
    <t>Valves and pipes for Oil and gas (mostly retail, very low manufacturing activities)</t>
  </si>
  <si>
    <t xml:space="preserve"> +100 employees</t>
  </si>
  <si>
    <t>Handling equipment</t>
  </si>
  <si>
    <t>Tents</t>
  </si>
  <si>
    <t>10 employees</t>
  </si>
  <si>
    <t>Recycling of plastics</t>
  </si>
  <si>
    <t>Packaging</t>
  </si>
  <si>
    <t>Not sure if it is worth pursuing it. Not responsive. We finished the narative and they never gave us salaries.</t>
  </si>
  <si>
    <t>20% more</t>
  </si>
  <si>
    <t>Inactive</t>
  </si>
  <si>
    <t>Active</t>
  </si>
  <si>
    <r>
      <t xml:space="preserve">Client Category
</t>
    </r>
    <r>
      <rPr>
        <sz val="11"/>
        <color theme="1"/>
        <rFont val="Calibri"/>
        <family val="2"/>
        <scheme val="minor"/>
      </rPr>
      <t>- Active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Inactive
- N/A
- FF</t>
    </r>
  </si>
  <si>
    <t>No need - clients tracking has and will pass audit</t>
  </si>
  <si>
    <t xml:space="preserve">No need to send - client has significantly improved  tracking </t>
  </si>
  <si>
    <t xml:space="preserve">No need to send - client already has good tracking </t>
  </si>
  <si>
    <t>Finalizing</t>
  </si>
  <si>
    <t>FF</t>
  </si>
  <si>
    <t>THREE O FOUR</t>
  </si>
  <si>
    <t>COUSINS PACKAGING (Ian McIntyre)</t>
  </si>
  <si>
    <t>CLIENT</t>
  </si>
  <si>
    <t>Status</t>
  </si>
  <si>
    <t>WEGU MANUFACTURING</t>
  </si>
  <si>
    <r>
      <t xml:space="preserve">Contact method 
</t>
    </r>
    <r>
      <rPr>
        <b/>
        <sz val="9"/>
        <color theme="1"/>
        <rFont val="Calibri"/>
        <family val="2"/>
        <scheme val="minor"/>
      </rPr>
      <t>- Email
- Phone
 -In-person</t>
    </r>
  </si>
  <si>
    <t>Date Contacted</t>
  </si>
  <si>
    <r>
      <t xml:space="preserve">Client Response
</t>
    </r>
    <r>
      <rPr>
        <b/>
        <sz val="9"/>
        <color theme="1"/>
        <rFont val="Calibri"/>
        <family val="2"/>
        <scheme val="minor"/>
      </rPr>
      <t>- Interested
- Not interested
- Check in later</t>
    </r>
  </si>
  <si>
    <r>
      <t xml:space="preserve">Connected with Gerry
</t>
    </r>
    <r>
      <rPr>
        <b/>
        <sz val="9"/>
        <color theme="1"/>
        <rFont val="Calibri"/>
        <family val="2"/>
        <scheme val="minor"/>
      </rPr>
      <t>- Yes
- No</t>
    </r>
  </si>
  <si>
    <t>Feedback
(optional)</t>
  </si>
  <si>
    <t>BLITZ: SMART GREEN</t>
  </si>
  <si>
    <t>email</t>
  </si>
  <si>
    <t>BLITZ: REDUCING ENERGY COST</t>
  </si>
  <si>
    <t>Yellow means paid</t>
  </si>
  <si>
    <t>PENDING RENEWALS</t>
  </si>
  <si>
    <t>RENEWED</t>
  </si>
  <si>
    <t>Yellow means paid (Jesse)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</si>
</sst>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&quot;$&quot;#,##0;\-&quot;$&quot;#,##0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[$-1009]d/mmm/yy;@"/>
    <numFmt numFmtId="169" formatCode="0.0%"/>
    <numFmt numFmtId="170" formatCode="&quot;$&quot;#,##0.00"/>
    <numFmt numFmtId="171" formatCode="[$-409]mmmm\ d\,\ yyyy;@"/>
    <numFmt numFmtId="172" formatCode="&quot;$&quot;#,##0"/>
    <numFmt numFmtId="173" formatCode="[$-409]mmm\-yy;@"/>
    <numFmt numFmtId="174" formatCode="[$-1009]mmmm\ d\,\ yyyy;@"/>
    <numFmt numFmtId="175" formatCode="&quot;$&quot;#,##0.0;\-&quot;$&quot;#,##0.0"/>
    <numFmt numFmtId="176" formatCode="[$-1009]d\-mmm\-yy;@"/>
    <numFmt numFmtId="177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2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3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6" fontId="0" fillId="0" borderId="0" xfId="1" applyFont="1" applyFill="1"/>
    <xf numFmtId="167" fontId="0" fillId="0" borderId="0" xfId="1" applyNumberFormat="1" applyFont="1" applyFill="1"/>
    <xf numFmtId="9" fontId="0" fillId="0" borderId="0" xfId="2" applyFont="1" applyFill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6" fontId="2" fillId="2" borderId="2" xfId="1" applyFont="1" applyFill="1" applyBorder="1" applyAlignment="1">
      <alignment horizontal="center" vertical="center" wrapText="1"/>
    </xf>
    <xf numFmtId="167" fontId="2" fillId="2" borderId="2" xfId="1" applyNumberFormat="1" applyFont="1" applyFill="1" applyBorder="1" applyAlignment="1">
      <alignment horizontal="center" vertical="center" wrapText="1"/>
    </xf>
    <xf numFmtId="167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9" fontId="2" fillId="2" borderId="2" xfId="2" applyFont="1" applyFill="1" applyBorder="1" applyAlignment="1">
      <alignment horizontal="center" vertical="center" wrapText="1"/>
    </xf>
    <xf numFmtId="9" fontId="2" fillId="0" borderId="3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4" xfId="0" applyFont="1" applyFill="1" applyBorder="1"/>
    <xf numFmtId="168" fontId="0" fillId="0" borderId="4" xfId="0" applyNumberFormat="1" applyFont="1" applyFill="1" applyBorder="1" applyAlignment="1">
      <alignment horizontal="center"/>
    </xf>
    <xf numFmtId="166" fontId="0" fillId="0" borderId="4" xfId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 wrapText="1"/>
    </xf>
    <xf numFmtId="167" fontId="0" fillId="0" borderId="4" xfId="1" applyNumberFormat="1" applyFont="1" applyFill="1" applyBorder="1"/>
    <xf numFmtId="169" fontId="0" fillId="0" borderId="4" xfId="2" applyNumberFormat="1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3" applyFont="1" applyFill="1" applyBorder="1" applyAlignment="1">
      <alignment horizontal="left" vertical="center"/>
    </xf>
    <xf numFmtId="0" fontId="8" fillId="0" borderId="4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8" fillId="6" borderId="4" xfId="0" applyFont="1" applyFill="1" applyBorder="1"/>
    <xf numFmtId="0" fontId="9" fillId="6" borderId="4" xfId="3" applyFont="1" applyFill="1" applyBorder="1" applyAlignment="1">
      <alignment horizontal="left" vertical="center"/>
    </xf>
    <xf numFmtId="0" fontId="9" fillId="6" borderId="4" xfId="3" applyFont="1" applyFill="1" applyBorder="1" applyAlignment="1">
      <alignment vertical="center"/>
    </xf>
    <xf numFmtId="0" fontId="1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17" fontId="0" fillId="3" borderId="4" xfId="0" applyNumberForma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4" xfId="0" applyBorder="1" applyAlignment="1">
      <alignment horizontal="right"/>
    </xf>
    <xf numFmtId="0" fontId="2" fillId="0" borderId="0" xfId="0" applyFont="1" applyFill="1" applyAlignment="1">
      <alignment horizontal="center"/>
    </xf>
    <xf numFmtId="10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4" xfId="0" applyNumberFormat="1" applyBorder="1" applyAlignment="1">
      <alignment vertical="center"/>
    </xf>
    <xf numFmtId="10" fontId="0" fillId="0" borderId="4" xfId="0" applyNumberFormat="1" applyBorder="1" applyAlignment="1"/>
    <xf numFmtId="0" fontId="2" fillId="6" borderId="8" xfId="0" applyFont="1" applyFill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72" fontId="0" fillId="0" borderId="4" xfId="0" applyNumberForma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Alignment="1">
      <alignment horizontal="center"/>
    </xf>
    <xf numFmtId="17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8" fillId="0" borderId="4" xfId="0" applyFont="1" applyFill="1" applyBorder="1"/>
    <xf numFmtId="0" fontId="0" fillId="0" borderId="4" xfId="0" applyBorder="1"/>
    <xf numFmtId="0" fontId="9" fillId="0" borderId="4" xfId="4" applyFont="1" applyFill="1" applyBorder="1" applyAlignment="1">
      <alignment horizontal="left" vertical="center"/>
    </xf>
    <xf numFmtId="0" fontId="9" fillId="0" borderId="4" xfId="4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6" borderId="4" xfId="0" applyFill="1" applyBorder="1"/>
    <xf numFmtId="0" fontId="9" fillId="6" borderId="4" xfId="4" applyFont="1" applyFill="1" applyBorder="1" applyAlignment="1">
      <alignment horizontal="left" vertical="center"/>
    </xf>
    <xf numFmtId="0" fontId="9" fillId="6" borderId="4" xfId="4" applyFont="1" applyFill="1" applyBorder="1" applyAlignment="1">
      <alignment horizontal="left" vertical="center" wrapText="1"/>
    </xf>
    <xf numFmtId="0" fontId="9" fillId="6" borderId="4" xfId="4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3" borderId="7" xfId="0" applyNumberForma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71" fontId="12" fillId="7" borderId="4" xfId="0" applyNumberFormat="1" applyFont="1" applyFill="1" applyBorder="1" applyAlignment="1">
      <alignment horizontal="center" vertical="center" wrapText="1"/>
    </xf>
    <xf numFmtId="173" fontId="0" fillId="0" borderId="4" xfId="0" applyNumberFormat="1" applyFill="1" applyBorder="1" applyAlignment="1">
      <alignment horizontal="center" vertical="center"/>
    </xf>
    <xf numFmtId="17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3" applyFont="1" applyFill="1" applyBorder="1" applyAlignment="1">
      <alignment horizontal="left" vertical="center"/>
    </xf>
    <xf numFmtId="0" fontId="0" fillId="4" borderId="8" xfId="0" applyFill="1" applyBorder="1"/>
    <xf numFmtId="0" fontId="9" fillId="0" borderId="4" xfId="3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/>
    <xf numFmtId="172" fontId="0" fillId="0" borderId="4" xfId="0" applyNumberFormat="1" applyBorder="1"/>
    <xf numFmtId="172" fontId="0" fillId="0" borderId="0" xfId="0" applyNumberFormat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vertical="center"/>
    </xf>
    <xf numFmtId="0" fontId="0" fillId="0" borderId="0" xfId="0" applyAlignment="1"/>
    <xf numFmtId="170" fontId="0" fillId="0" borderId="0" xfId="0" applyNumberFormat="1"/>
    <xf numFmtId="0" fontId="2" fillId="8" borderId="5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172" fontId="2" fillId="8" borderId="6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/>
    <xf numFmtId="0" fontId="0" fillId="0" borderId="4" xfId="0" applyFont="1" applyFill="1" applyBorder="1" applyAlignment="1">
      <alignment vertical="center"/>
    </xf>
    <xf numFmtId="168" fontId="0" fillId="0" borderId="4" xfId="0" applyNumberFormat="1" applyFont="1" applyFill="1" applyBorder="1" applyAlignment="1">
      <alignment horizontal="center" vertical="center"/>
    </xf>
    <xf numFmtId="166" fontId="0" fillId="0" borderId="4" xfId="1" applyFont="1" applyFill="1" applyBorder="1" applyAlignment="1">
      <alignment horizontal="center" vertical="center"/>
    </xf>
    <xf numFmtId="175" fontId="0" fillId="0" borderId="0" xfId="0" applyNumberFormat="1" applyFont="1" applyFill="1"/>
    <xf numFmtId="0" fontId="0" fillId="0" borderId="4" xfId="0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2" fontId="0" fillId="0" borderId="4" xfId="0" applyNumberFormat="1" applyFont="1" applyFill="1" applyBorder="1" applyAlignment="1">
      <alignment horizontal="center" vertical="center"/>
    </xf>
    <xf numFmtId="172" fontId="0" fillId="0" borderId="0" xfId="2" applyNumberFormat="1" applyFont="1" applyFill="1"/>
    <xf numFmtId="0" fontId="0" fillId="0" borderId="4" xfId="0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2" fillId="0" borderId="11" xfId="2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4" borderId="4" xfId="2" applyFont="1" applyFill="1" applyBorder="1" applyAlignment="1">
      <alignment horizontal="center" vertical="center" wrapText="1"/>
    </xf>
    <xf numFmtId="170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167" fontId="0" fillId="0" borderId="4" xfId="1" applyNumberFormat="1" applyFont="1" applyFill="1" applyBorder="1" applyAlignment="1">
      <alignment vertical="center"/>
    </xf>
    <xf numFmtId="169" fontId="0" fillId="0" borderId="4" xfId="2" applyNumberFormat="1" applyFont="1" applyFill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170" fontId="0" fillId="0" borderId="4" xfId="0" applyNumberFormat="1" applyFont="1" applyFill="1" applyBorder="1" applyAlignment="1">
      <alignment vertical="center"/>
    </xf>
    <xf numFmtId="170" fontId="0" fillId="0" borderId="4" xfId="0" applyNumberFormat="1" applyFont="1" applyFill="1" applyBorder="1"/>
    <xf numFmtId="0" fontId="0" fillId="0" borderId="4" xfId="0" applyFont="1" applyFill="1" applyBorder="1" applyAlignment="1">
      <alignment vertical="center" wrapText="1"/>
    </xf>
    <xf numFmtId="170" fontId="0" fillId="0" borderId="4" xfId="0" applyNumberFormat="1" applyFont="1" applyFill="1" applyBorder="1" applyAlignment="1">
      <alignment vertical="top" wrapText="1"/>
    </xf>
    <xf numFmtId="170" fontId="0" fillId="0" borderId="4" xfId="0" applyNumberFormat="1" applyFont="1" applyFill="1" applyBorder="1" applyAlignment="1">
      <alignment vertical="center" wrapText="1"/>
    </xf>
    <xf numFmtId="0" fontId="4" fillId="10" borderId="4" xfId="3" applyFont="1" applyFill="1" applyBorder="1" applyAlignment="1">
      <alignment horizontal="left" vertical="center"/>
    </xf>
    <xf numFmtId="169" fontId="0" fillId="0" borderId="0" xfId="2" applyNumberFormat="1" applyFont="1" applyFill="1"/>
    <xf numFmtId="165" fontId="0" fillId="0" borderId="4" xfId="1" applyNumberFormat="1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center" vertical="center"/>
    </xf>
    <xf numFmtId="172" fontId="0" fillId="2" borderId="0" xfId="1" applyNumberFormat="1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5" fillId="9" borderId="0" xfId="5" applyFont="1" applyFill="1" applyBorder="1" applyAlignment="1">
      <alignment horizontal="center"/>
    </xf>
    <xf numFmtId="0" fontId="0" fillId="9" borderId="0" xfId="0" applyFill="1"/>
    <xf numFmtId="0" fontId="0" fillId="0" borderId="4" xfId="0" applyFont="1" applyFill="1" applyBorder="1" applyAlignment="1"/>
    <xf numFmtId="0" fontId="0" fillId="0" borderId="0" xfId="0" applyBorder="1" applyAlignment="1">
      <alignment horizontal="center"/>
    </xf>
    <xf numFmtId="0" fontId="2" fillId="11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5" fontId="0" fillId="0" borderId="4" xfId="0" applyNumberFormat="1" applyBorder="1" applyAlignment="1">
      <alignment horizontal="center" vertical="center"/>
    </xf>
    <xf numFmtId="0" fontId="4" fillId="0" borderId="0" xfId="3" applyFont="1" applyFill="1" applyBorder="1" applyAlignment="1">
      <alignment vertical="center"/>
    </xf>
    <xf numFmtId="0" fontId="2" fillId="6" borderId="8" xfId="0" applyFont="1" applyFill="1" applyBorder="1" applyAlignment="1">
      <alignment vertical="center" wrapText="1"/>
    </xf>
    <xf numFmtId="168" fontId="2" fillId="6" borderId="8" xfId="0" applyNumberFormat="1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168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7" borderId="4" xfId="0" applyFill="1" applyBorder="1" applyAlignment="1">
      <alignment horizontal="center"/>
    </xf>
    <xf numFmtId="17" fontId="0" fillId="12" borderId="7" xfId="0" applyNumberFormat="1" applyFill="1" applyBorder="1" applyAlignment="1">
      <alignment horizontal="center" vertical="center"/>
    </xf>
    <xf numFmtId="176" fontId="0" fillId="0" borderId="0" xfId="0" applyNumberFormat="1"/>
    <xf numFmtId="176" fontId="0" fillId="14" borderId="0" xfId="0" applyNumberFormat="1" applyFill="1"/>
    <xf numFmtId="0" fontId="0" fillId="0" borderId="0" xfId="0" applyNumberFormat="1"/>
    <xf numFmtId="0" fontId="0" fillId="0" borderId="4" xfId="0" applyNumberFormat="1" applyFill="1" applyBorder="1" applyAlignment="1">
      <alignment horizontal="center"/>
    </xf>
    <xf numFmtId="0" fontId="0" fillId="4" borderId="0" xfId="0" applyFill="1"/>
    <xf numFmtId="177" fontId="0" fillId="0" borderId="4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/>
    </xf>
    <xf numFmtId="176" fontId="0" fillId="0" borderId="4" xfId="0" applyNumberFormat="1" applyBorder="1"/>
    <xf numFmtId="0" fontId="1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center" wrapText="1"/>
    </xf>
    <xf numFmtId="172" fontId="0" fillId="0" borderId="0" xfId="0" applyNumberFormat="1" applyFill="1" applyBorder="1"/>
    <xf numFmtId="0" fontId="7" fillId="0" borderId="0" xfId="0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5" fillId="9" borderId="5" xfId="5" applyFont="1" applyFill="1" applyBorder="1" applyAlignment="1">
      <alignment horizontal="center"/>
    </xf>
    <xf numFmtId="0" fontId="15" fillId="9" borderId="6" xfId="5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5" fillId="9" borderId="9" xfId="5" applyFont="1" applyFill="1" applyBorder="1" applyAlignment="1">
      <alignment horizontal="center"/>
    </xf>
    <xf numFmtId="173" fontId="12" fillId="7" borderId="1" xfId="0" applyNumberFormat="1" applyFont="1" applyFill="1" applyBorder="1" applyAlignment="1">
      <alignment horizontal="center" vertical="center" wrapText="1"/>
    </xf>
    <xf numFmtId="173" fontId="12" fillId="7" borderId="3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0" fillId="0" borderId="14" xfId="0" applyFont="1" applyFill="1" applyBorder="1" applyAlignment="1">
      <alignment vertical="center" wrapText="1"/>
    </xf>
  </cellXfs>
  <cellStyles count="6">
    <cellStyle name="Hipervínculo" xfId="5" builtinId="8"/>
    <cellStyle name="Moneda" xfId="1" builtinId="4"/>
    <cellStyle name="Normal" xfId="0" builtinId="0"/>
    <cellStyle name="Normal_Final Submissions_Michael Crozier_Example" xfId="4"/>
    <cellStyle name="Normal_Final Submissions_Michael Crozier_Example 2" xfId="3"/>
    <cellStyle name="Porcentaje" xfId="2" builtinId="5"/>
  </cellStyles>
  <dxfs count="0"/>
  <tableStyles count="0" defaultTableStyle="TableStyleMedium2" defaultPivotStyle="PivotStyleLight16"/>
  <colors>
    <mruColors>
      <color rgb="FF66FFFF"/>
      <color rgb="FF99FF66"/>
      <color rgb="FF0033CC"/>
      <color rgb="FFCC6600"/>
      <color rgb="FFFFFFFF"/>
      <color rgb="FFFF99FF"/>
      <color rgb="FFFFFF66"/>
      <color rgb="FFFFCC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u="sng">
                <a:solidFill>
                  <a:sysClr val="windowText" lastClr="000000"/>
                </a:solidFill>
              </a:rPr>
              <a:t>Forecasted vs Filed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5223356695797639"/>
          <c:y val="0.1446293188761241"/>
          <c:w val="0.53582619480257276"/>
          <c:h val="0.77705472074954773"/>
        </c:manualLayout>
      </c:layout>
      <c:doughnutChart>
        <c:varyColors val="1"/>
        <c:ser>
          <c:idx val="1"/>
          <c:order val="0"/>
          <c:tx>
            <c:v>Series2</c:v>
          </c:tx>
          <c:dPt>
            <c:idx val="0"/>
            <c:bubble3D val="0"/>
            <c:spPr>
              <a:solidFill>
                <a:srgbClr val="99FF6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4-4FBB-9665-325B7B191A20}"/>
              </c:ext>
            </c:extLst>
          </c:dPt>
          <c:dLbls>
            <c:dLbl>
              <c:idx val="0"/>
              <c:layout>
                <c:manualLayout>
                  <c:x val="0.10237659963436929"/>
                  <c:y val="0.1115537848605577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# of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claims filed </a:t>
                    </a:r>
                    <a:fld id="{5EA4DA27-4FDB-4504-84CD-3B77FB8A315E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C51587A2-B482-4310-9C20-D0FE28DC223A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84-4FBB-9665-325B7B191A20}"/>
                </c:ext>
              </c:extLst>
            </c:dLbl>
            <c:spPr>
              <a:solidFill>
                <a:srgbClr val="FFCC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Forecast'!$I$4:$I$4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4-4FBB-9665-325B7B191A20}"/>
            </c:ext>
          </c:extLst>
        </c:ser>
        <c:ser>
          <c:idx val="0"/>
          <c:order val="1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84-4FBB-9665-325B7B191A20}"/>
              </c:ext>
            </c:extLst>
          </c:dPt>
          <c:dLbls>
            <c:dLbl>
              <c:idx val="0"/>
              <c:layout>
                <c:manualLayout>
                  <c:x val="-0.18647151967064446"/>
                  <c:y val="-9.0305444887118197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Filed </a:t>
                    </a:r>
                    <a:fld id="{534BA47E-772B-4FC3-BF91-8AB35D08996E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fld id="{F50B5550-1DB3-4BEC-BCA5-5CE3FEEE9927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pPr>
                <a:solidFill>
                  <a:srgbClr val="FFFF99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6913760094430605"/>
                      <c:h val="0.133294433813303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584-4FBB-9665-325B7B191A20}"/>
                </c:ext>
              </c:extLst>
            </c:dLbl>
            <c:spPr>
              <a:solidFill>
                <a:srgbClr val="FFFF99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Forecast'!$I$3:$I$3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584-4FBB-9665-325B7B19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4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FFFF99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# of Claims (Pending NOA)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'Invoice &amp; NOA Follow up'!$G$2</c:f>
              <c:strCache>
                <c:ptCount val="1"/>
                <c:pt idx="0">
                  <c:v># of Claims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9FF6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3-4922-9CC0-3911EA3D37E7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3-4922-9CC0-3911EA3D3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2232"/>
        <c:axId val="274202624"/>
      </c:barChart>
      <c:catAx>
        <c:axId val="2742022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624"/>
        <c:crosses val="autoZero"/>
        <c:auto val="0"/>
        <c:lblAlgn val="ctr"/>
        <c:lblOffset val="100"/>
        <c:noMultiLvlLbl val="0"/>
      </c:catAx>
      <c:valAx>
        <c:axId val="2742026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Value ($ waiting to be invoiced)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up'!$H$2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68920471057110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2-4B8F-8601-284D2E4F4CE0}"/>
                </c:ext>
              </c:extLst>
            </c:dLbl>
            <c:dLbl>
              <c:idx val="2"/>
              <c:layout>
                <c:manualLayout>
                  <c:x val="-0.10779901194248785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2-4B8F-8601-284D2E4F4CE0}"/>
                </c:ext>
              </c:extLst>
            </c:dLbl>
            <c:dLbl>
              <c:idx val="3"/>
              <c:layout>
                <c:manualLayout>
                  <c:x val="-8.456942003514939E-2"/>
                  <c:y val="-0.1180209244677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2-4B8F-8601-284D2E4F4CE0}"/>
                </c:ext>
              </c:extLst>
            </c:dLbl>
            <c:dLbl>
              <c:idx val="4"/>
              <c:layout>
                <c:manualLayout>
                  <c:x val="0.13138840070298757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2-4B8F-8601-284D2E4F4CE0}"/>
                </c:ext>
              </c:extLst>
            </c:dLbl>
            <c:dLbl>
              <c:idx val="5"/>
              <c:layout>
                <c:manualLayout>
                  <c:x val="0.10523725834797891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2-4B8F-8601-284D2E4F4CE0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up'!$H$3:$H$14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2-4B8F-8601-284D2E4F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203408"/>
        <c:axId val="274203800"/>
      </c:lineChart>
      <c:catAx>
        <c:axId val="2742034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800"/>
        <c:crossesAt val="0"/>
        <c:auto val="0"/>
        <c:lblAlgn val="ctr"/>
        <c:lblOffset val="100"/>
        <c:noMultiLvlLbl val="0"/>
      </c:catAx>
      <c:valAx>
        <c:axId val="2742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340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507821901323708E-2"/>
                <c:y val="0.47263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Pending 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Renewals'!$C$4:$N$4</c:f>
              <c:strCache>
                <c:ptCount val="12"/>
                <c:pt idx="0">
                  <c:v>PENDING 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Renewals'!$C$6:$N$6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Renewals'!$C$25:$N$25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F25-4071-B8B6-23ADA7D2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4584"/>
        <c:axId val="274204976"/>
      </c:barChart>
      <c:catAx>
        <c:axId val="274204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976"/>
        <c:crosses val="autoZero"/>
        <c:auto val="0"/>
        <c:lblAlgn val="ctr"/>
        <c:lblOffset val="100"/>
        <c:noMultiLvlLbl val="0"/>
      </c:catAx>
      <c:valAx>
        <c:axId val="274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u="sng">
                <a:solidFill>
                  <a:schemeClr val="bg1"/>
                </a:solidFill>
              </a:rPr>
              <a:t>FY2017 Progress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30251383042393304"/>
          <c:w val="0.95"/>
          <c:h val="0.646180446194225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'FY2017 Progress'!$G$5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Progress'!$H$5</c:f>
              <c:numCache>
                <c:formatCode>0</c:formatCode>
                <c:ptCount val="1"/>
                <c:pt idx="0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5C7-8D86-6FE6DC931CF3}"/>
            </c:ext>
          </c:extLst>
        </c:ser>
        <c:ser>
          <c:idx val="1"/>
          <c:order val="1"/>
          <c:tx>
            <c:strRef>
              <c:f>'FY2017 Progress'!$G$6</c:f>
              <c:strCache>
                <c:ptCount val="1"/>
                <c:pt idx="0">
                  <c:v>FY2017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Progress'!$H$6</c:f>
              <c:numCache>
                <c:formatCode>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5C7-8D86-6FE6DC931CF3}"/>
            </c:ext>
          </c:extLst>
        </c:ser>
        <c:ser>
          <c:idx val="2"/>
          <c:order val="2"/>
          <c:tx>
            <c:strRef>
              <c:f>'FY2017 Progress'!$G$7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802425471270398"/>
                  <c:y val="-0.303166525671894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3FD0F-CF9C-4050-875E-DBE98A5742F2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00-45C7-8D86-6FE6DC931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Progress'!$H$7</c:f>
              <c:numCache>
                <c:formatCode>0.00%</c:formatCode>
                <c:ptCount val="1"/>
                <c:pt idx="0">
                  <c:v>0.84340659340659341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5C7-8D86-6FE6DC931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4205760"/>
        <c:axId val="274206152"/>
      </c:barChart>
      <c:catAx>
        <c:axId val="27420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206152"/>
        <c:crosses val="autoZero"/>
        <c:auto val="1"/>
        <c:lblAlgn val="ctr"/>
        <c:lblOffset val="100"/>
        <c:noMultiLvlLbl val="0"/>
      </c:catAx>
      <c:valAx>
        <c:axId val="274206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742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33000">
          <a:srgbClr val="000099"/>
        </a:gs>
        <a:gs pos="0">
          <a:schemeClr val="accent1">
            <a:lumMod val="20000"/>
            <a:lumOff val="80000"/>
          </a:schemeClr>
        </a:gs>
      </a:gsLst>
      <a:lin ang="16200000" scaled="1"/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Invoiced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up'!$I$2</c:f>
              <c:strCache>
                <c:ptCount val="1"/>
                <c:pt idx="0">
                  <c:v>Invoiced</c:v>
                </c:pt>
              </c:strCache>
            </c:strRef>
          </c:tx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7106037845897E-2"/>
                  <c:y val="-5.730513616990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BB-49C2-AE11-50579CDA354D}"/>
                </c:ext>
              </c:extLst>
            </c:dLbl>
            <c:dLbl>
              <c:idx val="1"/>
              <c:layout>
                <c:manualLayout>
                  <c:x val="1.313062282309051E-2"/>
                  <c:y val="1.608935924293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BB-49C2-AE11-50579CDA354D}"/>
                </c:ext>
              </c:extLst>
            </c:dLbl>
            <c:dLbl>
              <c:idx val="2"/>
              <c:layout>
                <c:manualLayout>
                  <c:x val="-2.3990271656294585E-2"/>
                  <c:y val="-5.7305136169905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BB-49C2-AE11-50579CDA354D}"/>
                </c:ext>
              </c:extLst>
            </c:dLbl>
            <c:dLbl>
              <c:idx val="3"/>
              <c:layout>
                <c:manualLayout>
                  <c:x val="-2.6107617051013277E-2"/>
                  <c:y val="-0.19491981506898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BB-49C2-AE11-50579CDA354D}"/>
                </c:ext>
              </c:extLst>
            </c:dLbl>
            <c:dLbl>
              <c:idx val="4"/>
              <c:layout>
                <c:manualLayout>
                  <c:x val="-3.7456324248777593E-3"/>
                  <c:y val="-0.13987394350935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BB-49C2-AE11-50579CDA354D}"/>
                </c:ext>
              </c:extLst>
            </c:dLbl>
            <c:dLbl>
              <c:idx val="5"/>
              <c:layout>
                <c:manualLayout>
                  <c:x val="5.2159329140461216E-2"/>
                  <c:y val="-0.22702990681210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BB-49C2-AE11-50579CDA354D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up'!$F$3:$F$14</c:f>
              <c:numCache>
                <c:formatCode>[$-409]mmm\-yy;@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'Invoice &amp; NOA Follow up'!$I$3:$I$14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B-49C2-AE11-50579CDA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06936"/>
        <c:axId val="274207328"/>
      </c:lineChart>
      <c:dateAx>
        <c:axId val="27420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7328"/>
        <c:crosses val="autoZero"/>
        <c:auto val="1"/>
        <c:lblOffset val="100"/>
        <c:baseTimeUnit val="days"/>
      </c:dateAx>
      <c:valAx>
        <c:axId val="274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6936"/>
        <c:crosses val="autoZero"/>
        <c:crossBetween val="between"/>
      </c:valAx>
      <c:spPr>
        <a:solidFill>
          <a:srgbClr val="FFFF99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60000"/>
            <a:lumOff val="40000"/>
          </a:schemeClr>
        </a:gs>
        <a:gs pos="74000">
          <a:srgbClr val="FFCCFF"/>
        </a:gs>
        <a:gs pos="91500">
          <a:schemeClr val="accent4">
            <a:lumMod val="40000"/>
            <a:lumOff val="6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Contracts Renewed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Renewals'!$S$4:$AD$4</c:f>
              <c:strCache>
                <c:ptCount val="12"/>
                <c:pt idx="0">
                  <c:v>RENEWED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Renewals'!$S$6:$AD$6</c:f>
              <c:numCache>
                <c:formatCode>mmm\-yy</c:formatCode>
                <c:ptCount val="12"/>
                <c:pt idx="0">
                  <c:v>42552</c:v>
                </c:pt>
                <c:pt idx="1">
                  <c:v>42583</c:v>
                </c:pt>
                <c:pt idx="2">
                  <c:v>42614</c:v>
                </c:pt>
                <c:pt idx="3">
                  <c:v>42644</c:v>
                </c:pt>
                <c:pt idx="4">
                  <c:v>42675</c:v>
                </c:pt>
                <c:pt idx="5">
                  <c:v>42705</c:v>
                </c:pt>
                <c:pt idx="6">
                  <c:v>42736</c:v>
                </c:pt>
                <c:pt idx="7">
                  <c:v>42767</c:v>
                </c:pt>
                <c:pt idx="8">
                  <c:v>42795</c:v>
                </c:pt>
                <c:pt idx="9">
                  <c:v>42826</c:v>
                </c:pt>
                <c:pt idx="10">
                  <c:v>42856</c:v>
                </c:pt>
                <c:pt idx="11">
                  <c:v>42887</c:v>
                </c:pt>
              </c:numCache>
            </c:numRef>
          </c:cat>
          <c:val>
            <c:numRef>
              <c:f>'Contract Renewals'!$S$25:$AD$25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80B5-4CA9-BC79-F18F86BF1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08112"/>
        <c:axId val="274208504"/>
      </c:barChart>
      <c:catAx>
        <c:axId val="274208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504"/>
        <c:crosses val="autoZero"/>
        <c:auto val="0"/>
        <c:lblAlgn val="ctr"/>
        <c:lblOffset val="100"/>
        <c:noMultiLvlLbl val="0"/>
      </c:catAx>
      <c:valAx>
        <c:axId val="2742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42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33CC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'Invoice &amp; NOA Follow up'!A1"/><Relationship Id="rId7" Type="http://schemas.openxmlformats.org/officeDocument/2006/relationships/chart" Target="../charts/chart4.xml"/><Relationship Id="rId2" Type="http://schemas.openxmlformats.org/officeDocument/2006/relationships/hyperlink" Target="#'Up-to-date Forecast'!A1"/><Relationship Id="rId1" Type="http://schemas.openxmlformats.org/officeDocument/2006/relationships/hyperlink" Target="#'OTHER SALES'!A1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hyperlink" Target="#'Contract Renewals'!A1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365126</xdr:colOff>
      <xdr:row>26</xdr:row>
      <xdr:rowOff>34927</xdr:rowOff>
    </xdr:from>
    <xdr:to>
      <xdr:col>26</xdr:col>
      <xdr:colOff>361951</xdr:colOff>
      <xdr:row>30</xdr:row>
      <xdr:rowOff>114301</xdr:rowOff>
    </xdr:to>
    <xdr:sp macro="" textlink="">
      <xdr:nvSpPr>
        <xdr:cNvPr id="21" name="TextBox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957051" y="5178427"/>
          <a:ext cx="1930400" cy="80327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0</xdr:col>
      <xdr:colOff>47625</xdr:colOff>
      <xdr:row>4</xdr:row>
      <xdr:rowOff>104775</xdr:rowOff>
    </xdr:from>
    <xdr:to>
      <xdr:col>7</xdr:col>
      <xdr:colOff>514350</xdr:colOff>
      <xdr:row>23</xdr:row>
      <xdr:rowOff>25399</xdr:rowOff>
    </xdr:to>
    <xdr:sp macro="" textlink="">
      <xdr:nvSpPr>
        <xdr:cNvPr id="17" name="TextBox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7625" y="1304925"/>
          <a:ext cx="3609975" cy="3425824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7</xdr:col>
      <xdr:colOff>587375</xdr:colOff>
      <xdr:row>4</xdr:row>
      <xdr:rowOff>3174</xdr:rowOff>
    </xdr:from>
    <xdr:to>
      <xdr:col>28</xdr:col>
      <xdr:colOff>539750</xdr:colOff>
      <xdr:row>22</xdr:row>
      <xdr:rowOff>41274</xdr:rowOff>
    </xdr:to>
    <xdr:sp macro="" textlink="">
      <xdr:nvSpPr>
        <xdr:cNvPr id="18" name="TextBox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730625" y="1203324"/>
          <a:ext cx="11553825" cy="3352800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</xdr:col>
      <xdr:colOff>19051</xdr:colOff>
      <xdr:row>10</xdr:row>
      <xdr:rowOff>44450</xdr:rowOff>
    </xdr:from>
    <xdr:to>
      <xdr:col>7</xdr:col>
      <xdr:colOff>425451</xdr:colOff>
      <xdr:row>22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495301</xdr:colOff>
      <xdr:row>7</xdr:row>
      <xdr:rowOff>63500</xdr:rowOff>
    </xdr:from>
    <xdr:to>
      <xdr:col>28</xdr:col>
      <xdr:colOff>469900</xdr:colOff>
      <xdr:row>18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546099</xdr:colOff>
      <xdr:row>7</xdr:row>
      <xdr:rowOff>53975</xdr:rowOff>
    </xdr:from>
    <xdr:to>
      <xdr:col>23</xdr:col>
      <xdr:colOff>434974</xdr:colOff>
      <xdr:row>21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504826</xdr:colOff>
      <xdr:row>26</xdr:row>
      <xdr:rowOff>85725</xdr:rowOff>
    </xdr:from>
    <xdr:to>
      <xdr:col>22</xdr:col>
      <xdr:colOff>0</xdr:colOff>
      <xdr:row>37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0</xdr:row>
      <xdr:rowOff>330200</xdr:rowOff>
    </xdr:from>
    <xdr:to>
      <xdr:col>10</xdr:col>
      <xdr:colOff>319088</xdr:colOff>
      <xdr:row>3</xdr:row>
      <xdr:rowOff>365125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514350</xdr:colOff>
      <xdr:row>4</xdr:row>
      <xdr:rowOff>57150</xdr:rowOff>
    </xdr:from>
    <xdr:to>
      <xdr:col>24</xdr:col>
      <xdr:colOff>495300</xdr:colOff>
      <xdr:row>6</xdr:row>
      <xdr:rowOff>114300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162800" y="1257300"/>
          <a:ext cx="5638800" cy="314325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u="sng">
              <a:latin typeface="+mn-lt"/>
            </a:rPr>
            <a:t>Invoice &amp; NOA Follow up</a:t>
          </a:r>
        </a:p>
      </xdr:txBody>
    </xdr:sp>
    <xdr:clientData/>
  </xdr:twoCellAnchor>
  <xdr:twoCellAnchor>
    <xdr:from>
      <xdr:col>8</xdr:col>
      <xdr:colOff>47625</xdr:colOff>
      <xdr:row>7</xdr:row>
      <xdr:rowOff>47625</xdr:rowOff>
    </xdr:from>
    <xdr:to>
      <xdr:col>16</xdr:col>
      <xdr:colOff>476250</xdr:colOff>
      <xdr:row>21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514351</xdr:colOff>
      <xdr:row>24</xdr:row>
      <xdr:rowOff>171450</xdr:rowOff>
    </xdr:from>
    <xdr:to>
      <xdr:col>15</xdr:col>
      <xdr:colOff>200025</xdr:colOff>
      <xdr:row>26</xdr:row>
      <xdr:rowOff>28575</xdr:rowOff>
    </xdr:to>
    <xdr:sp macro="" textlink="">
      <xdr:nvSpPr>
        <xdr:cNvPr id="13" name="TextBox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495801" y="4933950"/>
          <a:ext cx="2962274" cy="238125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Contract Renewals</a:t>
          </a:r>
        </a:p>
      </xdr:txBody>
    </xdr:sp>
    <xdr:clientData/>
  </xdr:twoCellAnchor>
  <xdr:twoCellAnchor>
    <xdr:from>
      <xdr:col>23</xdr:col>
      <xdr:colOff>495300</xdr:colOff>
      <xdr:row>26</xdr:row>
      <xdr:rowOff>152399</xdr:rowOff>
    </xdr:from>
    <xdr:to>
      <xdr:col>26</xdr:col>
      <xdr:colOff>228600</xdr:colOff>
      <xdr:row>30</xdr:row>
      <xdr:rowOff>19050</xdr:rowOff>
    </xdr:to>
    <xdr:sp macro="" textlink="">
      <xdr:nvSpPr>
        <xdr:cNvPr id="14" name="TextBox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087225" y="5295899"/>
          <a:ext cx="1666875" cy="590551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Other Sales/Follow up &amp; BLITZES</a:t>
          </a:r>
        </a:p>
      </xdr:txBody>
    </xdr:sp>
    <xdr:clientData/>
  </xdr:twoCellAnchor>
  <xdr:twoCellAnchor>
    <xdr:from>
      <xdr:col>3</xdr:col>
      <xdr:colOff>200025</xdr:colOff>
      <xdr:row>26</xdr:row>
      <xdr:rowOff>95250</xdr:rowOff>
    </xdr:from>
    <xdr:to>
      <xdr:col>12</xdr:col>
      <xdr:colOff>342899</xdr:colOff>
      <xdr:row>37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146051</xdr:colOff>
      <xdr:row>24</xdr:row>
      <xdr:rowOff>114300</xdr:rowOff>
    </xdr:from>
    <xdr:to>
      <xdr:col>22</xdr:col>
      <xdr:colOff>28575</xdr:colOff>
      <xdr:row>38</xdr:row>
      <xdr:rowOff>123825</xdr:rowOff>
    </xdr:to>
    <xdr:sp macro="" textlink="">
      <xdr:nvSpPr>
        <xdr:cNvPr id="20" name="TextBox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60376" y="4876800"/>
          <a:ext cx="10550524" cy="2638425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AA50"/>
  <sheetViews>
    <sheetView showGridLines="0" topLeftCell="H10" zoomScaleNormal="100" workbookViewId="0"/>
  </sheetViews>
  <sheetFormatPr baseColWidth="10" defaultColWidth="8.7265625" defaultRowHeight="14.75" x14ac:dyDescent="0.75"/>
  <cols>
    <col min="1" max="1" width="1.1328125" style="24" customWidth="1"/>
    <col min="2" max="2" width="1.26953125" style="62" customWidth="1"/>
    <col min="3" max="3" width="2.26953125" style="24" customWidth="1"/>
    <col min="4" max="4" width="10.26953125" bestFit="1" customWidth="1"/>
    <col min="5" max="5" width="13.40625" customWidth="1"/>
    <col min="6" max="6" width="11.54296875" bestFit="1" customWidth="1"/>
    <col min="7" max="7" width="7.1328125" bestFit="1" customWidth="1"/>
    <col min="9" max="9" width="1.54296875" customWidth="1"/>
    <col min="10" max="10" width="1.86328125" customWidth="1"/>
    <col min="11" max="11" width="9.1328125" customWidth="1"/>
    <col min="12" max="12" width="11" customWidth="1"/>
    <col min="13" max="13" width="10.1328125" bestFit="1" customWidth="1"/>
    <col min="14" max="14" width="9.7265625" bestFit="1" customWidth="1"/>
    <col min="19" max="19" width="5.86328125" customWidth="1"/>
    <col min="22" max="22" width="4.26953125" customWidth="1"/>
    <col min="24" max="24" width="10.7265625" bestFit="1" customWidth="1"/>
  </cols>
  <sheetData>
    <row r="1" spans="1:22" ht="26.75" thickBot="1" x14ac:dyDescent="1.35">
      <c r="C1" s="174" t="s">
        <v>174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5.5" thickBot="1" x14ac:dyDescent="0.9">
      <c r="B2" s="47"/>
      <c r="C2" s="47"/>
      <c r="L2" s="178" t="s">
        <v>175</v>
      </c>
      <c r="M2" s="179"/>
      <c r="N2" s="179"/>
      <c r="O2" s="179"/>
      <c r="P2" s="180"/>
    </row>
    <row r="3" spans="1:22" s="67" customFormat="1" x14ac:dyDescent="0.75">
      <c r="A3" s="47"/>
      <c r="B3" s="47"/>
      <c r="C3" s="47"/>
      <c r="L3" s="177">
        <f ca="1">+TODAY()</f>
        <v>42859</v>
      </c>
      <c r="M3" s="177"/>
    </row>
    <row r="4" spans="1:22" s="67" customFormat="1" ht="36.75" customHeight="1" x14ac:dyDescent="0.75">
      <c r="A4" s="47"/>
      <c r="B4" s="47"/>
      <c r="C4" s="47"/>
    </row>
    <row r="5" spans="1:22" s="67" customFormat="1" x14ac:dyDescent="0.75">
      <c r="A5" s="47"/>
      <c r="B5" s="47"/>
      <c r="C5" s="47"/>
    </row>
    <row r="6" spans="1:22" ht="5.25" customHeight="1" thickBot="1" x14ac:dyDescent="0.9">
      <c r="A6" s="47"/>
      <c r="B6" s="47"/>
      <c r="C6" s="47"/>
      <c r="D6" s="61"/>
      <c r="E6" s="61"/>
      <c r="F6" s="61"/>
      <c r="G6" s="61"/>
      <c r="H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22" ht="15.5" thickBot="1" x14ac:dyDescent="0.9">
      <c r="C7" s="105"/>
      <c r="D7" s="61"/>
      <c r="E7" s="175" t="s">
        <v>71</v>
      </c>
      <c r="F7" s="176"/>
      <c r="G7" s="64"/>
      <c r="H7" s="61"/>
      <c r="J7" s="43"/>
      <c r="K7" s="109" t="s">
        <v>177</v>
      </c>
      <c r="L7" s="110"/>
      <c r="M7" s="111">
        <f ca="1">+'Invoice &amp; NOA Follow up'!I15</f>
        <v>0</v>
      </c>
      <c r="N7" s="61"/>
      <c r="O7" s="107"/>
      <c r="P7" s="107"/>
      <c r="Q7" s="107"/>
      <c r="R7" s="61"/>
      <c r="S7" s="61"/>
      <c r="T7" s="61"/>
      <c r="U7" s="61"/>
      <c r="V7" s="61"/>
    </row>
    <row r="8" spans="1:22" x14ac:dyDescent="0.75">
      <c r="A8" s="91"/>
      <c r="B8" s="45"/>
      <c r="C8" s="47"/>
      <c r="D8" s="61"/>
      <c r="E8" s="50" t="s">
        <v>69</v>
      </c>
      <c r="F8" s="50" t="s">
        <v>70</v>
      </c>
      <c r="G8" s="65"/>
      <c r="H8" s="61"/>
      <c r="K8" s="61"/>
      <c r="L8" s="59"/>
      <c r="M8" s="56"/>
      <c r="N8" s="56"/>
      <c r="O8" s="61"/>
      <c r="P8" s="61"/>
      <c r="Q8" s="61"/>
      <c r="R8" s="61"/>
      <c r="S8" s="61"/>
      <c r="T8" s="61"/>
      <c r="U8" s="61"/>
      <c r="V8" s="61"/>
    </row>
    <row r="9" spans="1:22" x14ac:dyDescent="0.75">
      <c r="A9" s="89"/>
      <c r="B9" s="46"/>
      <c r="C9" s="46"/>
      <c r="D9" s="61"/>
      <c r="E9" s="25">
        <f>+'Up-to-date Forecast'!H3</f>
        <v>8805773</v>
      </c>
      <c r="F9" s="42">
        <f>'Up-to-date Forecast'!I3</f>
        <v>0</v>
      </c>
      <c r="G9" s="48">
        <f>+F9/E9</f>
        <v>0</v>
      </c>
      <c r="H9" s="61"/>
      <c r="K9" s="61"/>
      <c r="L9" s="60"/>
      <c r="M9" s="57"/>
      <c r="N9" s="58"/>
      <c r="O9" s="61"/>
      <c r="P9" s="61"/>
      <c r="Q9" s="61"/>
      <c r="R9" s="61"/>
      <c r="S9" s="61"/>
      <c r="T9" s="61"/>
      <c r="U9" s="61"/>
      <c r="V9" s="61"/>
    </row>
    <row r="10" spans="1:22" x14ac:dyDescent="0.75">
      <c r="A10" s="89"/>
      <c r="B10" s="46"/>
      <c r="C10" s="46"/>
      <c r="D10" s="44" t="s">
        <v>88</v>
      </c>
      <c r="E10" s="101">
        <f>+'Up-to-date Forecast'!H4</f>
        <v>34</v>
      </c>
      <c r="F10" s="101">
        <f>+'Up-to-date Forecast'!I4</f>
        <v>1</v>
      </c>
      <c r="G10" s="49">
        <f>+F10/E10</f>
        <v>2.9411764705882353E-2</v>
      </c>
      <c r="H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 spans="1:22" x14ac:dyDescent="0.75">
      <c r="A11" s="90"/>
      <c r="B11" s="63"/>
      <c r="C11" s="106"/>
      <c r="D11" s="61"/>
      <c r="E11" s="61"/>
      <c r="F11" s="61"/>
      <c r="G11" s="61"/>
      <c r="H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spans="1:22" x14ac:dyDescent="0.75">
      <c r="A12" s="90"/>
      <c r="B12" s="63"/>
      <c r="C12" s="106"/>
      <c r="D12" s="61"/>
      <c r="E12" s="61"/>
      <c r="F12" s="61"/>
      <c r="G12" s="61"/>
      <c r="H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 spans="1:22" x14ac:dyDescent="0.75">
      <c r="A13" s="90"/>
      <c r="B13" s="63"/>
      <c r="C13" s="106"/>
      <c r="D13" s="61"/>
      <c r="E13" s="61"/>
      <c r="F13" s="61"/>
      <c r="G13" s="61"/>
      <c r="H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x14ac:dyDescent="0.75">
      <c r="A14" s="90"/>
      <c r="B14" s="63"/>
      <c r="C14" s="106"/>
      <c r="D14" s="61"/>
      <c r="E14" s="61"/>
      <c r="F14" s="61"/>
      <c r="G14" s="61"/>
      <c r="H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x14ac:dyDescent="0.75">
      <c r="A15" s="90"/>
      <c r="B15" s="63"/>
      <c r="C15" s="106"/>
      <c r="D15" s="61"/>
      <c r="E15" s="61"/>
      <c r="F15" s="61"/>
      <c r="G15" s="61"/>
      <c r="H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</row>
    <row r="16" spans="1:22" x14ac:dyDescent="0.75">
      <c r="A16" s="90"/>
      <c r="B16" s="63"/>
      <c r="C16" s="106"/>
      <c r="D16" s="61"/>
      <c r="E16" s="61"/>
      <c r="F16" s="61"/>
      <c r="G16" s="61"/>
      <c r="H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  <row r="17" spans="1:27" x14ac:dyDescent="0.75">
      <c r="A17" s="90"/>
      <c r="B17" s="63"/>
      <c r="C17" s="106"/>
      <c r="D17" s="61"/>
      <c r="E17" s="61"/>
      <c r="F17" s="61"/>
      <c r="G17" s="61"/>
      <c r="H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7" x14ac:dyDescent="0.75">
      <c r="A18" s="90"/>
      <c r="B18" s="63"/>
      <c r="C18" s="106"/>
      <c r="D18" s="61"/>
      <c r="E18" s="61"/>
      <c r="F18" s="61"/>
      <c r="G18" s="61"/>
      <c r="H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</row>
    <row r="19" spans="1:27" x14ac:dyDescent="0.75">
      <c r="A19" s="90"/>
      <c r="B19" s="63"/>
      <c r="C19" s="106"/>
      <c r="D19" s="61"/>
      <c r="E19" s="61"/>
      <c r="F19" s="61"/>
      <c r="G19" s="61"/>
      <c r="H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7" x14ac:dyDescent="0.75">
      <c r="A20" s="90"/>
      <c r="B20" s="63"/>
      <c r="C20" s="106"/>
      <c r="D20" s="61"/>
      <c r="E20" s="61"/>
      <c r="F20" s="61"/>
      <c r="G20" s="61"/>
      <c r="H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7" x14ac:dyDescent="0.75">
      <c r="C21" s="105"/>
      <c r="D21" s="61"/>
      <c r="E21" s="61"/>
      <c r="F21" s="61"/>
      <c r="G21" s="61"/>
      <c r="H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7" x14ac:dyDescent="0.75">
      <c r="C22" s="105"/>
      <c r="D22" s="61"/>
      <c r="E22" s="61"/>
      <c r="F22" s="61"/>
      <c r="G22" s="61"/>
      <c r="H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</row>
    <row r="23" spans="1:27" x14ac:dyDescent="0.75">
      <c r="C23" s="105"/>
      <c r="D23" s="61"/>
      <c r="E23" s="61"/>
      <c r="F23" s="61"/>
      <c r="G23" s="61"/>
      <c r="H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</row>
    <row r="24" spans="1:27" ht="4.5" customHeight="1" x14ac:dyDescent="0.75">
      <c r="C24" s="105"/>
      <c r="D24" s="61"/>
      <c r="E24" s="61"/>
      <c r="F24" s="61"/>
      <c r="G24" s="61"/>
      <c r="H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</row>
    <row r="26" spans="1:27" x14ac:dyDescent="0.75">
      <c r="E26" s="107"/>
      <c r="F26" s="107"/>
      <c r="L26" s="107"/>
      <c r="M26" s="107"/>
      <c r="N26" s="107"/>
      <c r="O26" s="107"/>
      <c r="P26" s="107"/>
      <c r="Q26" s="67"/>
      <c r="S26" s="107"/>
      <c r="T26" s="107"/>
      <c r="U26" s="107"/>
    </row>
    <row r="27" spans="1:27" ht="12" customHeight="1" x14ac:dyDescent="0.75"/>
    <row r="28" spans="1:27" x14ac:dyDescent="0.75">
      <c r="V28" s="149"/>
      <c r="W28" s="151"/>
      <c r="X28" s="151"/>
    </row>
    <row r="29" spans="1:27" x14ac:dyDescent="0.75">
      <c r="V29" s="149"/>
      <c r="W29" s="151"/>
      <c r="X29" s="151"/>
      <c r="AA29" s="66"/>
    </row>
    <row r="30" spans="1:27" x14ac:dyDescent="0.75">
      <c r="V30" s="149"/>
      <c r="W30" s="151"/>
      <c r="X30" s="151"/>
    </row>
    <row r="31" spans="1:27" x14ac:dyDescent="0.75">
      <c r="V31" s="149"/>
      <c r="W31" s="151"/>
      <c r="X31" s="151"/>
    </row>
    <row r="32" spans="1:27" x14ac:dyDescent="0.75">
      <c r="V32" s="149"/>
      <c r="W32" s="151"/>
      <c r="X32" s="151"/>
    </row>
    <row r="33" spans="22:24" x14ac:dyDescent="0.75">
      <c r="V33" s="149"/>
      <c r="W33" s="151"/>
      <c r="X33" s="151"/>
    </row>
    <row r="34" spans="22:24" x14ac:dyDescent="0.75">
      <c r="V34" s="149"/>
      <c r="W34" s="151"/>
      <c r="X34" s="151"/>
    </row>
    <row r="35" spans="22:24" x14ac:dyDescent="0.75">
      <c r="V35" s="149"/>
      <c r="W35" s="151"/>
      <c r="X35" s="151"/>
    </row>
    <row r="36" spans="22:24" x14ac:dyDescent="0.75">
      <c r="V36" s="149"/>
      <c r="W36" s="151"/>
      <c r="X36" s="151"/>
    </row>
    <row r="37" spans="22:24" x14ac:dyDescent="0.75">
      <c r="V37" s="149"/>
      <c r="W37" s="151"/>
      <c r="X37" s="151"/>
    </row>
    <row r="38" spans="22:24" x14ac:dyDescent="0.75">
      <c r="V38" s="149"/>
      <c r="W38" s="151"/>
      <c r="X38" s="151"/>
    </row>
    <row r="39" spans="22:24" x14ac:dyDescent="0.75">
      <c r="V39" s="149"/>
      <c r="W39" s="151"/>
      <c r="X39" s="151"/>
    </row>
    <row r="40" spans="22:24" x14ac:dyDescent="0.75">
      <c r="V40" s="149"/>
      <c r="W40" s="92"/>
      <c r="X40" s="92"/>
    </row>
    <row r="41" spans="22:24" x14ac:dyDescent="0.75">
      <c r="V41" s="149"/>
      <c r="W41" s="92"/>
      <c r="X41" s="92"/>
    </row>
    <row r="42" spans="22:24" x14ac:dyDescent="0.75">
      <c r="V42" s="149"/>
      <c r="W42" s="92"/>
      <c r="X42" s="92"/>
    </row>
    <row r="43" spans="22:24" x14ac:dyDescent="0.75">
      <c r="V43" s="149"/>
      <c r="W43" s="92"/>
      <c r="X43" s="92"/>
    </row>
    <row r="44" spans="22:24" x14ac:dyDescent="0.75">
      <c r="V44" s="149"/>
      <c r="W44" s="92"/>
      <c r="X44" s="92"/>
    </row>
    <row r="45" spans="22:24" x14ac:dyDescent="0.75">
      <c r="V45" s="149"/>
      <c r="W45" s="92"/>
      <c r="X45" s="92"/>
    </row>
    <row r="46" spans="22:24" x14ac:dyDescent="0.75">
      <c r="V46" s="149"/>
      <c r="W46" s="92"/>
      <c r="X46" s="92"/>
    </row>
    <row r="47" spans="22:24" x14ac:dyDescent="0.75">
      <c r="V47" s="149"/>
      <c r="W47" s="92"/>
      <c r="X47" s="92"/>
    </row>
    <row r="48" spans="22:24" x14ac:dyDescent="0.75">
      <c r="V48" s="149"/>
      <c r="W48" s="92"/>
      <c r="X48" s="92"/>
    </row>
    <row r="49" spans="22:24" x14ac:dyDescent="0.75">
      <c r="V49" s="149"/>
      <c r="W49" s="92"/>
      <c r="X49" s="92"/>
    </row>
    <row r="50" spans="22:24" x14ac:dyDescent="0.75">
      <c r="V50" s="149"/>
      <c r="W50" s="92"/>
      <c r="X50" s="92"/>
    </row>
  </sheetData>
  <mergeCells count="4">
    <mergeCell ref="C1:V1"/>
    <mergeCell ref="E7:F7"/>
    <mergeCell ref="L3:M3"/>
    <mergeCell ref="L2:P2"/>
  </mergeCells>
  <hyperlinks>
    <hyperlink ref="E7:F7" location="'Up-to-date Forecast'!A1" display="Forecast vs Filed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15"/>
  <sheetViews>
    <sheetView workbookViewId="0">
      <selection activeCell="C13" sqref="C13"/>
    </sheetView>
  </sheetViews>
  <sheetFormatPr baseColWidth="10" defaultColWidth="8.7265625" defaultRowHeight="14.75" x14ac:dyDescent="0.75"/>
  <cols>
    <col min="2" max="4" width="10.7265625" bestFit="1" customWidth="1"/>
  </cols>
  <sheetData>
    <row r="1" spans="1:17" ht="15.5" thickBot="1" x14ac:dyDescent="0.9">
      <c r="A1" s="182" t="s">
        <v>171</v>
      </c>
      <c r="B1" s="183"/>
    </row>
    <row r="3" spans="1:17" x14ac:dyDescent="0.75">
      <c r="N3" s="181" t="s">
        <v>72</v>
      </c>
      <c r="O3" s="181"/>
    </row>
    <row r="4" spans="1:17" x14ac:dyDescent="0.75">
      <c r="D4" t="s">
        <v>168</v>
      </c>
      <c r="H4" t="s">
        <v>168</v>
      </c>
      <c r="N4" s="41">
        <v>42552</v>
      </c>
      <c r="O4" s="88"/>
    </row>
    <row r="5" spans="1:17" x14ac:dyDescent="0.75">
      <c r="B5" s="161">
        <v>42552</v>
      </c>
      <c r="C5" s="162">
        <f ca="1">TODAY()</f>
        <v>42859</v>
      </c>
      <c r="D5" s="86">
        <f ca="1">+C5-B5</f>
        <v>307</v>
      </c>
      <c r="G5" t="s">
        <v>169</v>
      </c>
      <c r="H5" s="86">
        <f ca="1">+D5</f>
        <v>307</v>
      </c>
      <c r="N5" s="41">
        <v>42583</v>
      </c>
      <c r="O5" s="88"/>
    </row>
    <row r="6" spans="1:17" x14ac:dyDescent="0.75">
      <c r="B6" s="161">
        <v>42552</v>
      </c>
      <c r="C6" s="161">
        <v>42916</v>
      </c>
      <c r="D6" s="86">
        <f>+C6-B6</f>
        <v>364</v>
      </c>
      <c r="G6" t="s">
        <v>170</v>
      </c>
      <c r="H6" s="86">
        <f ca="1">+D6-H5</f>
        <v>57</v>
      </c>
      <c r="N6" s="26">
        <v>42614</v>
      </c>
      <c r="O6" s="88"/>
    </row>
    <row r="7" spans="1:17" x14ac:dyDescent="0.75">
      <c r="D7" s="87">
        <f ca="1">+D5/D6</f>
        <v>0.84340659340659341</v>
      </c>
      <c r="H7" s="87">
        <f ca="1">+D7</f>
        <v>0.84340659340659341</v>
      </c>
      <c r="N7" s="26">
        <v>42644</v>
      </c>
      <c r="O7" s="88"/>
    </row>
    <row r="8" spans="1:17" x14ac:dyDescent="0.75">
      <c r="N8" s="26">
        <v>42675</v>
      </c>
      <c r="O8" s="88"/>
    </row>
    <row r="9" spans="1:17" x14ac:dyDescent="0.75">
      <c r="N9" s="26">
        <v>42705</v>
      </c>
      <c r="O9" s="88"/>
    </row>
    <row r="10" spans="1:17" x14ac:dyDescent="0.75">
      <c r="N10" s="26">
        <v>42736</v>
      </c>
      <c r="O10" s="88"/>
    </row>
    <row r="11" spans="1:17" x14ac:dyDescent="0.75">
      <c r="N11" s="26">
        <v>42767</v>
      </c>
      <c r="O11" s="88"/>
    </row>
    <row r="12" spans="1:17" x14ac:dyDescent="0.75">
      <c r="C12" s="163">
        <f ca="1">+C5</f>
        <v>42859</v>
      </c>
      <c r="N12" s="26">
        <v>42795</v>
      </c>
      <c r="O12" s="88"/>
    </row>
    <row r="13" spans="1:17" x14ac:dyDescent="0.75">
      <c r="C13" s="163"/>
      <c r="N13" s="26">
        <v>42826</v>
      </c>
      <c r="O13" s="88"/>
    </row>
    <row r="14" spans="1:17" x14ac:dyDescent="0.75">
      <c r="N14" s="26">
        <v>42856</v>
      </c>
      <c r="O14" s="88"/>
    </row>
    <row r="15" spans="1:17" x14ac:dyDescent="0.75">
      <c r="N15" s="26">
        <v>42887</v>
      </c>
      <c r="O15" s="88">
        <v>364</v>
      </c>
      <c r="P15" s="86">
        <f ca="1">+H5</f>
        <v>307</v>
      </c>
      <c r="Q15" s="87">
        <f ca="1">+H7</f>
        <v>0.84340659340659341</v>
      </c>
    </row>
  </sheetData>
  <mergeCells count="2">
    <mergeCell ref="N3:O3"/>
    <mergeCell ref="A1:B1"/>
  </mergeCells>
  <hyperlinks>
    <hyperlink ref="A1" location="DASHBOARD!A1" display="Back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66"/>
  </sheetPr>
  <dimension ref="A2:X70"/>
  <sheetViews>
    <sheetView showGridLines="0" topLeftCell="A10" workbookViewId="0">
      <selection activeCell="A11" sqref="A11:A24"/>
    </sheetView>
  </sheetViews>
  <sheetFormatPr baseColWidth="10" defaultColWidth="8.86328125" defaultRowHeight="14.75" x14ac:dyDescent="0.75"/>
  <cols>
    <col min="1" max="1" width="2" style="1" customWidth="1"/>
    <col min="2" max="2" width="30.7265625" style="1" customWidth="1"/>
    <col min="3" max="3" width="16.40625" style="1" customWidth="1"/>
    <col min="4" max="4" width="16.1328125" style="1" customWidth="1"/>
    <col min="5" max="5" width="11.7265625" style="1" customWidth="1"/>
    <col min="6" max="8" width="10.7265625" style="2" customWidth="1"/>
    <col min="9" max="9" width="16.26953125" style="1" customWidth="1"/>
    <col min="10" max="10" width="19" style="1" customWidth="1"/>
    <col min="11" max="11" width="16" style="3" customWidth="1"/>
    <col min="12" max="12" width="16.7265625" style="4" customWidth="1"/>
    <col min="13" max="13" width="14" style="4" customWidth="1"/>
    <col min="14" max="14" width="17.26953125" style="4" customWidth="1"/>
    <col min="15" max="15" width="18.7265625" style="1" customWidth="1"/>
    <col min="16" max="16" width="11.26953125" style="5" customWidth="1"/>
    <col min="17" max="18" width="12.86328125" style="5" customWidth="1"/>
    <col min="19" max="19" width="15.86328125" style="5" customWidth="1"/>
    <col min="20" max="20" width="24.26953125" style="1" customWidth="1"/>
    <col min="21" max="21" width="27.54296875" style="1" customWidth="1"/>
    <col min="22" max="22" width="12.86328125" style="1" customWidth="1"/>
    <col min="23" max="23" width="43.40625" style="1" customWidth="1"/>
    <col min="24" max="16384" width="8.86328125" style="1"/>
  </cols>
  <sheetData>
    <row r="2" spans="1:23" x14ac:dyDescent="0.75">
      <c r="G2" s="1"/>
      <c r="H2" s="39" t="s">
        <v>69</v>
      </c>
      <c r="I2" s="39" t="s">
        <v>70</v>
      </c>
      <c r="K2" s="140" t="s">
        <v>225</v>
      </c>
      <c r="M2" s="1"/>
      <c r="N2" s="5"/>
      <c r="O2" s="120"/>
      <c r="R2" s="1"/>
      <c r="S2" s="1"/>
      <c r="T2" s="2"/>
    </row>
    <row r="3" spans="1:23" x14ac:dyDescent="0.75">
      <c r="G3" s="1"/>
      <c r="H3" s="117">
        <v>8805773</v>
      </c>
      <c r="I3" s="117">
        <f>+M62</f>
        <v>0</v>
      </c>
      <c r="K3" s="141">
        <f>1.2*H3</f>
        <v>10566927.6</v>
      </c>
      <c r="M3" s="1"/>
      <c r="N3" s="5"/>
      <c r="O3" s="120"/>
      <c r="R3" s="1"/>
      <c r="S3" s="1"/>
      <c r="T3" s="2"/>
    </row>
    <row r="4" spans="1:23" x14ac:dyDescent="0.75">
      <c r="G4" s="117" t="s">
        <v>88</v>
      </c>
      <c r="H4" s="117">
        <v>34</v>
      </c>
      <c r="I4" s="118">
        <f>+COUNTA(M11:M61)</f>
        <v>1</v>
      </c>
      <c r="K4" s="4"/>
      <c r="M4" s="1"/>
      <c r="N4" s="5"/>
      <c r="O4" s="5"/>
      <c r="R4" s="1"/>
      <c r="S4" s="1"/>
      <c r="T4" s="2"/>
    </row>
    <row r="5" spans="1:23" x14ac:dyDescent="0.75">
      <c r="G5" s="1"/>
      <c r="H5" s="1"/>
      <c r="I5" s="3"/>
      <c r="J5" s="4"/>
      <c r="K5" s="4"/>
      <c r="M5" s="1"/>
      <c r="N5" s="5"/>
      <c r="O5" s="5"/>
      <c r="R5" s="1"/>
      <c r="S5" s="1"/>
      <c r="T5" s="2"/>
    </row>
    <row r="6" spans="1:23" x14ac:dyDescent="0.75">
      <c r="G6" s="1"/>
      <c r="H6" s="116"/>
      <c r="I6" s="3"/>
      <c r="J6" s="4"/>
      <c r="K6" s="4"/>
      <c r="M6" s="1"/>
      <c r="N6" s="5"/>
      <c r="O6" s="5"/>
      <c r="R6" s="1"/>
      <c r="S6" s="1"/>
      <c r="T6" s="2"/>
    </row>
    <row r="7" spans="1:23" x14ac:dyDescent="0.75">
      <c r="E7" s="184" t="s">
        <v>179</v>
      </c>
      <c r="F7" s="184"/>
      <c r="G7" s="184"/>
      <c r="H7" s="25">
        <v>8805773</v>
      </c>
      <c r="I7" s="3"/>
      <c r="J7" s="4"/>
      <c r="K7" s="4"/>
      <c r="M7" s="1"/>
      <c r="N7" s="5"/>
      <c r="O7" s="5"/>
      <c r="R7" s="1"/>
      <c r="S7" s="1"/>
      <c r="T7" s="2"/>
    </row>
    <row r="8" spans="1:23" ht="15.5" thickBot="1" x14ac:dyDescent="0.9">
      <c r="E8" s="184" t="s">
        <v>178</v>
      </c>
      <c r="F8" s="184"/>
      <c r="G8" s="184"/>
      <c r="H8" s="119">
        <v>606958</v>
      </c>
      <c r="I8" s="3"/>
      <c r="J8" s="4"/>
      <c r="K8" s="4"/>
      <c r="M8" s="1"/>
      <c r="N8" s="5"/>
      <c r="O8" s="5"/>
      <c r="R8" s="1"/>
      <c r="S8" s="1"/>
      <c r="T8" s="2"/>
    </row>
    <row r="9" spans="1:23" ht="15.5" thickBot="1" x14ac:dyDescent="0.9">
      <c r="A9" s="182" t="s">
        <v>171</v>
      </c>
      <c r="B9" s="183"/>
      <c r="C9" s="143"/>
    </row>
    <row r="10" spans="1:23" s="16" customFormat="1" ht="88.5" x14ac:dyDescent="0.75">
      <c r="B10" s="6" t="s">
        <v>0</v>
      </c>
      <c r="C10" s="7" t="s">
        <v>228</v>
      </c>
      <c r="D10" s="7" t="s">
        <v>1</v>
      </c>
      <c r="E10" s="7" t="s">
        <v>2</v>
      </c>
      <c r="F10" s="7" t="s">
        <v>3</v>
      </c>
      <c r="G10" s="7" t="s">
        <v>203</v>
      </c>
      <c r="H10" s="7" t="s">
        <v>204</v>
      </c>
      <c r="I10" s="8" t="s">
        <v>4</v>
      </c>
      <c r="J10" s="8" t="s">
        <v>5</v>
      </c>
      <c r="K10" s="9" t="s">
        <v>6</v>
      </c>
      <c r="L10" s="10" t="s">
        <v>7</v>
      </c>
      <c r="M10" s="11" t="s">
        <v>8</v>
      </c>
      <c r="N10" s="12" t="s">
        <v>9</v>
      </c>
      <c r="O10" s="13" t="s">
        <v>10</v>
      </c>
      <c r="P10" s="14" t="s">
        <v>11</v>
      </c>
      <c r="Q10" s="15" t="s">
        <v>12</v>
      </c>
      <c r="R10" s="15" t="s">
        <v>13</v>
      </c>
      <c r="S10" s="124" t="s">
        <v>14</v>
      </c>
      <c r="T10" s="125" t="s">
        <v>205</v>
      </c>
      <c r="U10" s="125" t="s">
        <v>206</v>
      </c>
      <c r="V10" s="125" t="s">
        <v>207</v>
      </c>
      <c r="W10" s="126" t="s">
        <v>184</v>
      </c>
    </row>
    <row r="11" spans="1:23" x14ac:dyDescent="0.75">
      <c r="A11" s="16"/>
      <c r="B11" s="97"/>
      <c r="C11" s="97"/>
      <c r="D11" s="17"/>
      <c r="E11" s="17"/>
      <c r="F11" s="17"/>
      <c r="G11" s="17"/>
      <c r="H11" s="123"/>
      <c r="I11" s="18"/>
      <c r="J11" s="18"/>
      <c r="K11" s="20"/>
      <c r="L11" s="20"/>
      <c r="M11" s="20"/>
      <c r="N11" s="21"/>
      <c r="O11" s="22"/>
      <c r="P11" s="23"/>
      <c r="Q11" s="21"/>
      <c r="R11" s="21"/>
      <c r="S11" s="21"/>
      <c r="T11" s="127"/>
      <c r="U11" s="127"/>
      <c r="V11" s="128"/>
      <c r="W11" s="128"/>
    </row>
    <row r="12" spans="1:23" x14ac:dyDescent="0.75">
      <c r="A12" s="16"/>
      <c r="B12" s="97"/>
      <c r="C12" s="97"/>
      <c r="D12" s="113"/>
      <c r="E12" s="113"/>
      <c r="F12" s="113"/>
      <c r="G12" s="113"/>
      <c r="H12" s="117"/>
      <c r="I12" s="114"/>
      <c r="J12" s="114"/>
      <c r="K12" s="115"/>
      <c r="L12" s="139"/>
      <c r="M12" s="20"/>
      <c r="N12" s="129"/>
      <c r="O12" s="130"/>
      <c r="P12" s="131"/>
      <c r="Q12" s="129"/>
      <c r="R12" s="129"/>
      <c r="S12" s="129"/>
      <c r="T12" s="132"/>
      <c r="U12" s="132"/>
      <c r="V12" s="17"/>
      <c r="W12" s="17"/>
    </row>
    <row r="13" spans="1:23" x14ac:dyDescent="0.75">
      <c r="A13" s="16"/>
      <c r="B13" s="97"/>
      <c r="C13" s="97"/>
      <c r="D13" s="17"/>
      <c r="E13" s="17"/>
      <c r="F13" s="17"/>
      <c r="G13" s="17"/>
      <c r="H13" s="123"/>
      <c r="I13" s="18"/>
      <c r="J13" s="18"/>
      <c r="K13" s="19"/>
      <c r="L13" s="20"/>
      <c r="M13" s="20"/>
      <c r="N13" s="21"/>
      <c r="O13" s="22"/>
      <c r="P13" s="23"/>
      <c r="Q13" s="21"/>
      <c r="R13" s="21"/>
      <c r="S13" s="21"/>
      <c r="T13" s="133"/>
      <c r="U13" s="133"/>
      <c r="V13" s="17"/>
      <c r="W13" s="17"/>
    </row>
    <row r="14" spans="1:23" x14ac:dyDescent="0.75">
      <c r="A14" s="16"/>
      <c r="B14" s="97"/>
      <c r="C14" s="97"/>
      <c r="D14" s="17"/>
      <c r="E14" s="17"/>
      <c r="F14" s="17"/>
      <c r="G14" s="17"/>
      <c r="H14" s="123"/>
      <c r="I14" s="18"/>
      <c r="J14" s="18"/>
      <c r="K14" s="19"/>
      <c r="L14" s="20"/>
      <c r="M14" s="20"/>
      <c r="N14" s="21"/>
      <c r="O14" s="22"/>
      <c r="P14" s="23"/>
      <c r="Q14" s="21"/>
      <c r="R14" s="21"/>
      <c r="S14" s="21"/>
      <c r="T14" s="133"/>
      <c r="U14" s="133"/>
      <c r="V14" s="17"/>
      <c r="W14" s="17"/>
    </row>
    <row r="15" spans="1:23" hidden="1" x14ac:dyDescent="0.75">
      <c r="A15" s="16"/>
      <c r="B15" s="97" t="s">
        <v>29</v>
      </c>
      <c r="C15" s="97" t="s">
        <v>227</v>
      </c>
      <c r="D15" s="113" t="s">
        <v>15</v>
      </c>
      <c r="E15" s="17" t="s">
        <v>30</v>
      </c>
      <c r="F15" s="17" t="s">
        <v>61</v>
      </c>
      <c r="G15" s="17" t="s">
        <v>61</v>
      </c>
      <c r="H15" s="142">
        <v>32</v>
      </c>
      <c r="I15" s="18">
        <v>42643</v>
      </c>
      <c r="J15" s="18">
        <v>42678</v>
      </c>
      <c r="K15" s="19">
        <v>242161.75812249424</v>
      </c>
      <c r="L15" s="20">
        <v>260000</v>
      </c>
      <c r="M15" s="20">
        <v>201081</v>
      </c>
      <c r="N15" s="21"/>
      <c r="O15" s="22">
        <v>0.441</v>
      </c>
      <c r="P15" s="23">
        <v>0.25</v>
      </c>
      <c r="Q15" s="21">
        <f t="shared" ref="Q11:Q30" si="0">L15*O15*P15</f>
        <v>28665</v>
      </c>
      <c r="R15" s="21">
        <f t="shared" ref="R11:R30" si="1">M15*O15*P15</f>
        <v>22169.180250000001</v>
      </c>
      <c r="S15" s="21">
        <f t="shared" ref="S11:S42" si="2">N15*O15*P15</f>
        <v>0</v>
      </c>
      <c r="T15" s="133"/>
      <c r="U15" s="133"/>
      <c r="V15" s="17"/>
      <c r="W15" s="17"/>
    </row>
    <row r="16" spans="1:23" s="16" customFormat="1" x14ac:dyDescent="0.75">
      <c r="B16" s="97"/>
      <c r="C16" s="97"/>
      <c r="D16" s="113"/>
      <c r="E16" s="113"/>
      <c r="F16" s="113"/>
      <c r="G16" s="113"/>
      <c r="H16" s="117"/>
      <c r="I16" s="114"/>
      <c r="J16" s="114"/>
      <c r="K16" s="115"/>
      <c r="L16" s="20"/>
      <c r="M16" s="20"/>
      <c r="N16" s="129"/>
      <c r="O16" s="130"/>
      <c r="P16" s="131"/>
      <c r="Q16" s="129"/>
      <c r="R16" s="129"/>
      <c r="S16" s="129"/>
      <c r="T16" s="132"/>
      <c r="U16" s="132"/>
      <c r="V16" s="134"/>
      <c r="W16" s="134"/>
    </row>
    <row r="17" spans="1:23" s="16" customFormat="1" x14ac:dyDescent="0.75">
      <c r="B17" s="97"/>
      <c r="C17" s="97"/>
      <c r="D17" s="113"/>
      <c r="E17" s="113"/>
      <c r="F17" s="113"/>
      <c r="G17" s="113"/>
      <c r="H17" s="117"/>
      <c r="I17" s="114"/>
      <c r="J17" s="114"/>
      <c r="K17" s="115"/>
      <c r="L17" s="20"/>
      <c r="M17" s="20"/>
      <c r="N17" s="21"/>
      <c r="O17" s="22"/>
      <c r="P17" s="23"/>
      <c r="Q17" s="21"/>
      <c r="R17" s="21"/>
      <c r="S17" s="21"/>
      <c r="T17" s="135"/>
      <c r="U17" s="135"/>
      <c r="V17" s="134"/>
      <c r="W17" s="134"/>
    </row>
    <row r="18" spans="1:23" s="16" customFormat="1" x14ac:dyDescent="0.75">
      <c r="B18" s="97"/>
      <c r="C18" s="97"/>
      <c r="D18" s="113"/>
      <c r="E18" s="113"/>
      <c r="F18" s="113"/>
      <c r="G18" s="113"/>
      <c r="H18" s="117"/>
      <c r="I18" s="114"/>
      <c r="J18" s="114"/>
      <c r="K18" s="115"/>
      <c r="L18" s="20"/>
      <c r="M18" s="20"/>
      <c r="N18" s="21"/>
      <c r="O18" s="22"/>
      <c r="P18" s="23"/>
      <c r="Q18" s="21"/>
      <c r="R18" s="21"/>
      <c r="S18" s="21"/>
      <c r="T18" s="135"/>
      <c r="U18" s="135"/>
      <c r="V18" s="134"/>
      <c r="W18" s="134"/>
    </row>
    <row r="19" spans="1:23" x14ac:dyDescent="0.75">
      <c r="A19" s="16"/>
      <c r="B19" s="97"/>
      <c r="C19" s="97"/>
      <c r="D19" s="113"/>
      <c r="E19" s="17"/>
      <c r="F19" s="17"/>
      <c r="G19" s="17"/>
      <c r="H19" s="142"/>
      <c r="I19" s="18"/>
      <c r="J19" s="18"/>
      <c r="K19" s="19"/>
      <c r="L19" s="20"/>
      <c r="M19" s="20"/>
      <c r="N19" s="21"/>
      <c r="O19" s="22"/>
      <c r="P19" s="23"/>
      <c r="Q19" s="21"/>
      <c r="R19" s="21"/>
      <c r="S19" s="21"/>
      <c r="T19" s="135"/>
      <c r="U19" s="135"/>
      <c r="V19" s="17"/>
      <c r="W19" s="17"/>
    </row>
    <row r="20" spans="1:23" s="16" customFormat="1" x14ac:dyDescent="0.75">
      <c r="B20" s="97"/>
      <c r="C20" s="97"/>
      <c r="D20" s="113"/>
      <c r="E20" s="113"/>
      <c r="F20" s="113"/>
      <c r="G20" s="113"/>
      <c r="H20" s="117"/>
      <c r="I20" s="114"/>
      <c r="J20" s="114"/>
      <c r="K20" s="115"/>
      <c r="L20" s="20"/>
      <c r="M20" s="20"/>
      <c r="N20" s="129"/>
      <c r="O20" s="130"/>
      <c r="P20" s="131"/>
      <c r="Q20" s="129"/>
      <c r="R20" s="129"/>
      <c r="S20" s="129"/>
      <c r="T20" s="136"/>
      <c r="U20" s="136"/>
      <c r="V20" s="134"/>
      <c r="W20" s="134"/>
    </row>
    <row r="21" spans="1:23" s="16" customFormat="1" x14ac:dyDescent="0.75">
      <c r="B21" s="97"/>
      <c r="C21" s="97"/>
      <c r="D21" s="113"/>
      <c r="E21" s="113"/>
      <c r="F21" s="113"/>
      <c r="G21" s="113"/>
      <c r="H21" s="117"/>
      <c r="I21" s="114"/>
      <c r="J21" s="114"/>
      <c r="K21" s="115"/>
      <c r="L21" s="20"/>
      <c r="M21" s="20"/>
      <c r="N21" s="129"/>
      <c r="O21" s="130"/>
      <c r="P21" s="131"/>
      <c r="Q21" s="129"/>
      <c r="R21" s="129"/>
      <c r="S21" s="129"/>
      <c r="T21" s="136"/>
      <c r="U21" s="136"/>
      <c r="V21" s="134"/>
      <c r="W21" s="134"/>
    </row>
    <row r="22" spans="1:23" x14ac:dyDescent="0.75">
      <c r="A22" s="1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</row>
    <row r="23" spans="1:23" x14ac:dyDescent="0.75">
      <c r="A23" s="1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</row>
    <row r="24" spans="1:23" x14ac:dyDescent="0.75">
      <c r="A24" s="1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</row>
    <row r="25" spans="1:23" hidden="1" x14ac:dyDescent="0.75">
      <c r="B25" s="97" t="s">
        <v>63</v>
      </c>
      <c r="C25" s="97" t="s">
        <v>227</v>
      </c>
      <c r="D25" s="97" t="s">
        <v>232</v>
      </c>
      <c r="E25" s="97" t="s">
        <v>47</v>
      </c>
      <c r="F25" s="97" t="s">
        <v>61</v>
      </c>
      <c r="G25" s="97" t="s">
        <v>61</v>
      </c>
      <c r="H25" s="97">
        <v>24</v>
      </c>
      <c r="I25" s="97">
        <v>42674</v>
      </c>
      <c r="J25" s="97">
        <v>42766</v>
      </c>
      <c r="K25" s="97" t="s">
        <v>23</v>
      </c>
      <c r="L25" s="97">
        <v>100000</v>
      </c>
      <c r="M25" s="97"/>
      <c r="N25" s="97"/>
      <c r="O25" s="97">
        <v>0.441</v>
      </c>
      <c r="P25" s="97">
        <v>0.23</v>
      </c>
      <c r="Q25" s="97">
        <f t="shared" si="0"/>
        <v>10143</v>
      </c>
      <c r="R25" s="97">
        <f t="shared" si="1"/>
        <v>0</v>
      </c>
      <c r="S25" s="97">
        <f t="shared" si="2"/>
        <v>0</v>
      </c>
      <c r="T25" s="97" t="s">
        <v>208</v>
      </c>
      <c r="U25" s="97" t="s">
        <v>213</v>
      </c>
      <c r="V25" s="97" t="s">
        <v>211</v>
      </c>
      <c r="W25" s="97"/>
    </row>
    <row r="26" spans="1:23" x14ac:dyDescent="0.7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</row>
    <row r="27" spans="1:23" x14ac:dyDescent="0.7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</row>
    <row r="28" spans="1:23" x14ac:dyDescent="0.7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</row>
    <row r="29" spans="1:23" x14ac:dyDescent="0.7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</row>
    <row r="30" spans="1:23" x14ac:dyDescent="0.7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</row>
    <row r="31" spans="1:23" x14ac:dyDescent="0.7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</row>
    <row r="32" spans="1:23" x14ac:dyDescent="0.7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</row>
    <row r="33" spans="1:24" x14ac:dyDescent="0.7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</row>
    <row r="34" spans="1:24" x14ac:dyDescent="0.7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</row>
    <row r="35" spans="1:24" x14ac:dyDescent="0.7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</row>
    <row r="36" spans="1:24" x14ac:dyDescent="0.7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</row>
    <row r="37" spans="1:24" x14ac:dyDescent="0.7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</row>
    <row r="38" spans="1:24" x14ac:dyDescent="0.7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145"/>
    </row>
    <row r="39" spans="1:24" hidden="1" x14ac:dyDescent="0.75">
      <c r="B39" s="97" t="s">
        <v>40</v>
      </c>
      <c r="C39" s="97" t="s">
        <v>227</v>
      </c>
      <c r="D39" s="97" t="s">
        <v>15</v>
      </c>
      <c r="E39" s="97" t="s">
        <v>41</v>
      </c>
      <c r="F39" s="97" t="s">
        <v>61</v>
      </c>
      <c r="G39" s="97" t="s">
        <v>61</v>
      </c>
      <c r="H39" s="97">
        <v>16</v>
      </c>
      <c r="I39" s="97">
        <v>42735</v>
      </c>
      <c r="J39" s="97">
        <v>42825</v>
      </c>
      <c r="K39" s="97">
        <v>60160</v>
      </c>
      <c r="L39" s="97">
        <v>110000</v>
      </c>
      <c r="M39" s="97"/>
      <c r="N39" s="97"/>
      <c r="O39" s="97">
        <v>0.441</v>
      </c>
      <c r="P39" s="97">
        <v>0.22500000000000001</v>
      </c>
      <c r="Q39" s="97">
        <f t="shared" ref="Q32:Q54" si="3">L39*O39*P39</f>
        <v>10914.75</v>
      </c>
      <c r="R39" s="97">
        <f t="shared" ref="R32:R61" si="4">M39*O39*P39</f>
        <v>0</v>
      </c>
      <c r="S39" s="97">
        <f t="shared" si="2"/>
        <v>0</v>
      </c>
      <c r="T39" s="97" t="s">
        <v>208</v>
      </c>
      <c r="U39" s="97" t="s">
        <v>214</v>
      </c>
      <c r="V39" s="97" t="s">
        <v>209</v>
      </c>
      <c r="W39" s="97"/>
    </row>
    <row r="40" spans="1:24" x14ac:dyDescent="0.7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</row>
    <row r="41" spans="1:24" x14ac:dyDescent="0.7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</row>
    <row r="42" spans="1:24" s="16" customFormat="1" x14ac:dyDescent="0.75">
      <c r="A42" s="1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</row>
    <row r="43" spans="1:24" s="16" customFormat="1" x14ac:dyDescent="0.7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</row>
    <row r="44" spans="1:24" hidden="1" x14ac:dyDescent="0.75">
      <c r="A44" s="16"/>
      <c r="B44" s="97" t="s">
        <v>44</v>
      </c>
      <c r="C44" s="97" t="s">
        <v>227</v>
      </c>
      <c r="D44" s="97" t="s">
        <v>15</v>
      </c>
      <c r="E44" s="97" t="s">
        <v>35</v>
      </c>
      <c r="F44" s="97" t="s">
        <v>61</v>
      </c>
      <c r="G44" s="97" t="s">
        <v>61</v>
      </c>
      <c r="H44" s="97">
        <v>24</v>
      </c>
      <c r="I44" s="97">
        <v>42735</v>
      </c>
      <c r="J44" s="97">
        <v>42886</v>
      </c>
      <c r="K44" s="97">
        <v>153884</v>
      </c>
      <c r="L44" s="97">
        <v>160000</v>
      </c>
      <c r="M44" s="97"/>
      <c r="N44" s="97"/>
      <c r="O44" s="97">
        <v>0.441</v>
      </c>
      <c r="P44" s="97">
        <v>0.21</v>
      </c>
      <c r="Q44" s="97">
        <f t="shared" si="3"/>
        <v>14817.599999999999</v>
      </c>
      <c r="R44" s="97">
        <f t="shared" si="4"/>
        <v>0</v>
      </c>
      <c r="S44" s="97">
        <f t="shared" ref="S43:S61" si="5">N44*O44*P44</f>
        <v>0</v>
      </c>
      <c r="T44" s="97" t="s">
        <v>208</v>
      </c>
      <c r="U44" s="97" t="s">
        <v>215</v>
      </c>
      <c r="V44" s="97" t="s">
        <v>210</v>
      </c>
      <c r="W44" s="97"/>
    </row>
    <row r="45" spans="1:24" hidden="1" x14ac:dyDescent="0.75">
      <c r="B45" s="97" t="s">
        <v>45</v>
      </c>
      <c r="C45" s="97" t="s">
        <v>227</v>
      </c>
      <c r="D45" s="97" t="s">
        <v>15</v>
      </c>
      <c r="E45" s="97" t="s">
        <v>17</v>
      </c>
      <c r="F45" s="97" t="s">
        <v>61</v>
      </c>
      <c r="G45" s="97" t="s">
        <v>61</v>
      </c>
      <c r="H45" s="97">
        <v>16</v>
      </c>
      <c r="I45" s="97">
        <v>42766</v>
      </c>
      <c r="J45" s="97">
        <v>42886</v>
      </c>
      <c r="K45" s="97">
        <v>86839.387713156713</v>
      </c>
      <c r="L45" s="97">
        <v>100000</v>
      </c>
      <c r="M45" s="97"/>
      <c r="N45" s="97"/>
      <c r="O45" s="97">
        <v>0.441</v>
      </c>
      <c r="P45" s="97">
        <v>0.2</v>
      </c>
      <c r="Q45" s="97">
        <f t="shared" si="3"/>
        <v>8820</v>
      </c>
      <c r="R45" s="97">
        <f t="shared" si="4"/>
        <v>0</v>
      </c>
      <c r="S45" s="97">
        <f t="shared" si="5"/>
        <v>0</v>
      </c>
      <c r="T45" s="97" t="s">
        <v>216</v>
      </c>
      <c r="U45" s="97" t="s">
        <v>217</v>
      </c>
      <c r="V45" s="97" t="s">
        <v>211</v>
      </c>
      <c r="W45" s="97"/>
    </row>
    <row r="46" spans="1:24" x14ac:dyDescent="0.7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</row>
    <row r="47" spans="1:24" hidden="1" x14ac:dyDescent="0.75">
      <c r="B47" s="97" t="s">
        <v>67</v>
      </c>
      <c r="C47" s="97" t="s">
        <v>227</v>
      </c>
      <c r="D47" s="97" t="s">
        <v>15</v>
      </c>
      <c r="E47" s="97" t="s">
        <v>56</v>
      </c>
      <c r="F47" s="97" t="s">
        <v>61</v>
      </c>
      <c r="G47" s="97" t="s">
        <v>61</v>
      </c>
      <c r="H47" s="97">
        <v>40</v>
      </c>
      <c r="I47" s="97">
        <v>42794</v>
      </c>
      <c r="J47" s="97">
        <v>42916</v>
      </c>
      <c r="K47" s="97">
        <v>246530</v>
      </c>
      <c r="L47" s="97">
        <v>250000</v>
      </c>
      <c r="M47" s="97"/>
      <c r="N47" s="97"/>
      <c r="O47" s="97">
        <v>0.44132500000000002</v>
      </c>
      <c r="P47" s="97">
        <v>0.2</v>
      </c>
      <c r="Q47" s="97">
        <f t="shared" si="3"/>
        <v>22066.25</v>
      </c>
      <c r="R47" s="97">
        <f t="shared" si="4"/>
        <v>0</v>
      </c>
      <c r="S47" s="97">
        <f t="shared" si="5"/>
        <v>0</v>
      </c>
      <c r="T47" s="97"/>
      <c r="U47" s="97"/>
      <c r="V47" s="97" t="s">
        <v>212</v>
      </c>
      <c r="W47" s="97"/>
    </row>
    <row r="48" spans="1:24" x14ac:dyDescent="0.7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</row>
    <row r="49" spans="2:23" hidden="1" x14ac:dyDescent="0.75">
      <c r="B49" s="97" t="s">
        <v>46</v>
      </c>
      <c r="C49" s="97" t="s">
        <v>227</v>
      </c>
      <c r="D49" s="97" t="s">
        <v>15</v>
      </c>
      <c r="E49" s="97" t="s">
        <v>47</v>
      </c>
      <c r="F49" s="97" t="s">
        <v>61</v>
      </c>
      <c r="G49" s="97" t="s">
        <v>61</v>
      </c>
      <c r="H49" s="97">
        <v>40</v>
      </c>
      <c r="I49" s="97">
        <v>42734</v>
      </c>
      <c r="J49" s="97">
        <v>42916</v>
      </c>
      <c r="K49" s="97">
        <v>382913</v>
      </c>
      <c r="L49" s="97">
        <v>390000</v>
      </c>
      <c r="M49" s="97"/>
      <c r="N49" s="97"/>
      <c r="O49" s="97">
        <v>0.188</v>
      </c>
      <c r="P49" s="97">
        <v>0.2</v>
      </c>
      <c r="Q49" s="97">
        <f t="shared" si="3"/>
        <v>14664</v>
      </c>
      <c r="R49" s="97">
        <f t="shared" si="4"/>
        <v>0</v>
      </c>
      <c r="S49" s="97">
        <f t="shared" si="5"/>
        <v>0</v>
      </c>
      <c r="T49" s="97" t="s">
        <v>218</v>
      </c>
      <c r="U49" s="97" t="s">
        <v>219</v>
      </c>
      <c r="V49" s="97" t="s">
        <v>212</v>
      </c>
      <c r="W49" s="97"/>
    </row>
    <row r="50" spans="2:23" hidden="1" x14ac:dyDescent="0.75">
      <c r="B50" s="97" t="s">
        <v>52</v>
      </c>
      <c r="C50" s="97" t="s">
        <v>227</v>
      </c>
      <c r="D50" s="97" t="s">
        <v>15</v>
      </c>
      <c r="E50" s="97" t="s">
        <v>53</v>
      </c>
      <c r="F50" s="97" t="s">
        <v>61</v>
      </c>
      <c r="G50" s="97" t="s">
        <v>61</v>
      </c>
      <c r="H50" s="97">
        <v>16</v>
      </c>
      <c r="I50" s="97">
        <v>42735</v>
      </c>
      <c r="J50" s="97">
        <v>42916</v>
      </c>
      <c r="K50" s="97">
        <v>108204</v>
      </c>
      <c r="L50" s="97">
        <v>120000</v>
      </c>
      <c r="M50" s="97"/>
      <c r="N50" s="97"/>
      <c r="O50" s="97">
        <v>0.441</v>
      </c>
      <c r="P50" s="97">
        <v>0.25</v>
      </c>
      <c r="Q50" s="97">
        <f t="shared" si="3"/>
        <v>13230</v>
      </c>
      <c r="R50" s="97">
        <f t="shared" si="4"/>
        <v>0</v>
      </c>
      <c r="S50" s="97">
        <f t="shared" si="5"/>
        <v>0</v>
      </c>
      <c r="T50" s="97" t="s">
        <v>208</v>
      </c>
      <c r="U50" s="97" t="s">
        <v>220</v>
      </c>
      <c r="V50" s="97" t="s">
        <v>211</v>
      </c>
      <c r="W50" s="97"/>
    </row>
    <row r="51" spans="2:23" x14ac:dyDescent="0.7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</row>
    <row r="52" spans="2:23" hidden="1" x14ac:dyDescent="0.75">
      <c r="B52" s="97" t="s">
        <v>50</v>
      </c>
      <c r="C52" s="97" t="s">
        <v>227</v>
      </c>
      <c r="D52" s="97" t="s">
        <v>15</v>
      </c>
      <c r="E52" s="97" t="s">
        <v>51</v>
      </c>
      <c r="F52" s="97" t="s">
        <v>61</v>
      </c>
      <c r="G52" s="97" t="s">
        <v>61</v>
      </c>
      <c r="H52" s="97">
        <v>24</v>
      </c>
      <c r="I52" s="97">
        <v>42735</v>
      </c>
      <c r="J52" s="97">
        <v>42916</v>
      </c>
      <c r="K52" s="97">
        <v>68241</v>
      </c>
      <c r="L52" s="97">
        <v>75000</v>
      </c>
      <c r="M52" s="97"/>
      <c r="N52" s="97"/>
      <c r="O52" s="97">
        <v>0.441</v>
      </c>
      <c r="P52" s="97">
        <v>0.25</v>
      </c>
      <c r="Q52" s="97">
        <f t="shared" si="3"/>
        <v>8268.75</v>
      </c>
      <c r="R52" s="97">
        <f t="shared" si="4"/>
        <v>0</v>
      </c>
      <c r="S52" s="97">
        <f t="shared" si="5"/>
        <v>0</v>
      </c>
      <c r="T52" s="97" t="s">
        <v>216</v>
      </c>
      <c r="U52" s="97" t="s">
        <v>217</v>
      </c>
      <c r="V52" s="97" t="s">
        <v>211</v>
      </c>
      <c r="W52" s="97"/>
    </row>
    <row r="53" spans="2:23" hidden="1" x14ac:dyDescent="0.75">
      <c r="B53" s="97" t="s">
        <v>48</v>
      </c>
      <c r="C53" s="97" t="s">
        <v>227</v>
      </c>
      <c r="D53" s="97" t="s">
        <v>15</v>
      </c>
      <c r="E53" s="97" t="s">
        <v>49</v>
      </c>
      <c r="F53" s="97" t="s">
        <v>61</v>
      </c>
      <c r="G53" s="97" t="s">
        <v>61</v>
      </c>
      <c r="H53" s="97"/>
      <c r="I53" s="97">
        <v>42734</v>
      </c>
      <c r="J53" s="97">
        <v>42916</v>
      </c>
      <c r="K53" s="97">
        <v>85823</v>
      </c>
      <c r="L53" s="97"/>
      <c r="M53" s="97"/>
      <c r="N53" s="97">
        <v>85000</v>
      </c>
      <c r="O53" s="97">
        <v>0.441</v>
      </c>
      <c r="P53" s="97">
        <v>0.25</v>
      </c>
      <c r="Q53" s="97">
        <f t="shared" si="3"/>
        <v>0</v>
      </c>
      <c r="R53" s="97">
        <f t="shared" si="4"/>
        <v>0</v>
      </c>
      <c r="S53" s="97">
        <f t="shared" si="5"/>
        <v>9371.25</v>
      </c>
      <c r="T53" s="97" t="s">
        <v>221</v>
      </c>
      <c r="U53" s="97" t="s">
        <v>222</v>
      </c>
      <c r="V53" s="97"/>
      <c r="W53" s="97"/>
    </row>
    <row r="54" spans="2:23" x14ac:dyDescent="0.7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</row>
    <row r="55" spans="2:23" hidden="1" x14ac:dyDescent="0.75">
      <c r="B55" s="137" t="s">
        <v>18</v>
      </c>
      <c r="C55" s="97" t="s">
        <v>164</v>
      </c>
      <c r="D55" s="97" t="s">
        <v>15</v>
      </c>
      <c r="E55" s="97" t="s">
        <v>19</v>
      </c>
      <c r="F55" s="97" t="s">
        <v>61</v>
      </c>
      <c r="G55" s="97" t="s">
        <v>61</v>
      </c>
      <c r="H55" s="97">
        <v>8</v>
      </c>
      <c r="I55" s="97">
        <v>42428</v>
      </c>
      <c r="J55" s="97"/>
      <c r="K55" s="97">
        <v>18251.404497832256</v>
      </c>
      <c r="L55" s="97"/>
      <c r="M55" s="97"/>
      <c r="N55" s="97">
        <v>40000</v>
      </c>
      <c r="O55" s="97">
        <v>0.441</v>
      </c>
      <c r="P55" s="97">
        <v>0.2</v>
      </c>
      <c r="Q55" s="97">
        <f>N55*O55*P55</f>
        <v>3528</v>
      </c>
      <c r="R55" s="97">
        <f t="shared" si="4"/>
        <v>0</v>
      </c>
      <c r="S55" s="97">
        <f t="shared" si="5"/>
        <v>3528</v>
      </c>
      <c r="T55" s="97"/>
      <c r="U55" s="97"/>
      <c r="V55" s="97"/>
      <c r="W55" s="97"/>
    </row>
    <row r="56" spans="2:23" x14ac:dyDescent="0.7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</row>
    <row r="57" spans="2:23" x14ac:dyDescent="0.7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</row>
    <row r="58" spans="2:23" x14ac:dyDescent="0.7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</row>
    <row r="59" spans="2:23" x14ac:dyDescent="0.7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</row>
    <row r="60" spans="2:23" s="16" customFormat="1" x14ac:dyDescent="0.7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</row>
    <row r="61" spans="2:23" s="16" customFormat="1" hidden="1" x14ac:dyDescent="0.75">
      <c r="B61" s="97" t="s">
        <v>21</v>
      </c>
      <c r="C61" s="97" t="s">
        <v>164</v>
      </c>
      <c r="D61" s="97" t="s">
        <v>15</v>
      </c>
      <c r="E61" s="97" t="s">
        <v>22</v>
      </c>
      <c r="F61" s="97" t="s">
        <v>61</v>
      </c>
      <c r="G61" s="97" t="s">
        <v>61</v>
      </c>
      <c r="H61" s="97"/>
      <c r="I61" s="97">
        <v>42613</v>
      </c>
      <c r="J61" s="97"/>
      <c r="K61" s="97" t="s">
        <v>23</v>
      </c>
      <c r="L61" s="97"/>
      <c r="M61" s="97"/>
      <c r="N61" s="97"/>
      <c r="O61" s="97">
        <v>0.441</v>
      </c>
      <c r="P61" s="97">
        <v>0.2</v>
      </c>
      <c r="Q61" s="97">
        <f t="shared" ref="Q56:Q61" si="6">L61*O61*P61</f>
        <v>0</v>
      </c>
      <c r="R61" s="97">
        <f t="shared" si="4"/>
        <v>0</v>
      </c>
      <c r="S61" s="97">
        <f t="shared" si="5"/>
        <v>0</v>
      </c>
      <c r="T61" s="97" t="s">
        <v>221</v>
      </c>
      <c r="U61" s="97" t="s">
        <v>223</v>
      </c>
      <c r="V61" s="97" t="s">
        <v>211</v>
      </c>
      <c r="W61" s="97" t="s">
        <v>224</v>
      </c>
    </row>
    <row r="62" spans="2:23" x14ac:dyDescent="0.7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</row>
    <row r="63" spans="2:23" s="5" customFormat="1" x14ac:dyDescent="0.75">
      <c r="F63" s="2"/>
      <c r="G63" s="2"/>
      <c r="H63" s="2"/>
      <c r="I63" s="1"/>
      <c r="J63" s="1"/>
      <c r="K63" s="3"/>
      <c r="L63" s="4"/>
      <c r="M63" s="4"/>
      <c r="N63" s="4"/>
      <c r="O63" s="138"/>
    </row>
    <row r="67" spans="7:20" x14ac:dyDescent="0.75">
      <c r="G67" s="1"/>
      <c r="H67" s="1"/>
      <c r="I67" s="3"/>
      <c r="J67" s="4"/>
      <c r="K67" s="4"/>
      <c r="M67" s="1"/>
      <c r="N67" s="5"/>
      <c r="O67" s="5"/>
      <c r="R67" s="1"/>
      <c r="S67" s="1"/>
      <c r="T67" s="2"/>
    </row>
    <row r="68" spans="7:20" x14ac:dyDescent="0.75">
      <c r="G68" s="1"/>
      <c r="H68" s="1"/>
      <c r="I68" s="3"/>
      <c r="J68" s="4"/>
      <c r="K68" s="4"/>
      <c r="M68" s="1"/>
      <c r="N68" s="5"/>
      <c r="O68" s="5"/>
      <c r="R68" s="1"/>
      <c r="S68" s="1"/>
      <c r="T68" s="2"/>
    </row>
    <row r="69" spans="7:20" x14ac:dyDescent="0.75">
      <c r="G69" s="1"/>
      <c r="H69" s="1"/>
      <c r="I69" s="3"/>
      <c r="J69" s="4"/>
      <c r="K69" s="4"/>
      <c r="M69" s="1"/>
      <c r="N69" s="5"/>
      <c r="O69" s="5"/>
      <c r="R69" s="1"/>
      <c r="S69" s="1"/>
      <c r="T69" s="2"/>
    </row>
    <row r="70" spans="7:20" x14ac:dyDescent="0.75">
      <c r="G70" s="1"/>
      <c r="H70" s="1"/>
      <c r="I70" s="3"/>
      <c r="J70" s="4"/>
      <c r="K70" s="4"/>
      <c r="M70" s="1"/>
      <c r="N70" s="5"/>
      <c r="O70" s="5"/>
      <c r="R70" s="1"/>
      <c r="S70" s="1"/>
      <c r="T70" s="2"/>
    </row>
  </sheetData>
  <autoFilter ref="A10:W62">
    <filterColumn colId="5">
      <filters>
        <filter val="Henry"/>
      </filters>
    </filterColumn>
    <sortState ref="A11:W62">
      <sortCondition ref="J10:J62"/>
    </sortState>
  </autoFilter>
  <mergeCells count="3">
    <mergeCell ref="A9:B9"/>
    <mergeCell ref="E7:G7"/>
    <mergeCell ref="E8:G8"/>
  </mergeCells>
  <hyperlinks>
    <hyperlink ref="A9" location="DASHBOARD!A1" display="Back to 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72"/>
  <sheetViews>
    <sheetView showGridLines="0" tabSelected="1" topLeftCell="A12" workbookViewId="0">
      <selection activeCell="B21" sqref="B21"/>
    </sheetView>
  </sheetViews>
  <sheetFormatPr baseColWidth="10" defaultColWidth="8.7265625" defaultRowHeight="14.75" x14ac:dyDescent="0.75"/>
  <cols>
    <col min="1" max="1" width="1.26953125" customWidth="1"/>
    <col min="2" max="2" width="20.40625" bestFit="1" customWidth="1"/>
    <col min="3" max="3" width="34.26953125" bestFit="1" customWidth="1"/>
    <col min="4" max="4" width="14.40625" bestFit="1" customWidth="1"/>
    <col min="5" max="7" width="10.1328125" style="92" bestFit="1" customWidth="1"/>
    <col min="8" max="8" width="12.7265625" style="92" bestFit="1" customWidth="1"/>
    <col min="9" max="11" width="10.1328125" style="92" bestFit="1" customWidth="1"/>
    <col min="12" max="12" width="10.86328125" style="92" customWidth="1"/>
    <col min="13" max="13" width="10.7265625" style="92" bestFit="1" customWidth="1"/>
    <col min="14" max="14" width="13.1328125" style="92" bestFit="1" customWidth="1"/>
    <col min="15" max="15" width="10.7265625" style="92" bestFit="1" customWidth="1"/>
    <col min="16" max="16" width="13.1328125" style="92" bestFit="1" customWidth="1"/>
    <col min="17" max="17" width="10.1328125" style="92" bestFit="1" customWidth="1"/>
    <col min="18" max="18" width="11.26953125" style="92" customWidth="1"/>
    <col min="19" max="19" width="9.7265625" bestFit="1" customWidth="1"/>
    <col min="20" max="20" width="9.7265625" style="67" customWidth="1"/>
    <col min="21" max="21" width="10.1328125" bestFit="1" customWidth="1"/>
    <col min="22" max="22" width="10.1328125" style="67" customWidth="1"/>
    <col min="23" max="23" width="10.1328125" bestFit="1" customWidth="1"/>
    <col min="24" max="24" width="10.1328125" style="67" customWidth="1"/>
    <col min="25" max="25" width="11" bestFit="1" customWidth="1"/>
    <col min="26" max="26" width="11" style="67" customWidth="1"/>
    <col min="27" max="27" width="8" customWidth="1"/>
    <col min="28" max="28" width="10.1328125" bestFit="1" customWidth="1"/>
    <col min="29" max="29" width="10.54296875" bestFit="1" customWidth="1"/>
    <col min="30" max="32" width="10.1328125" bestFit="1" customWidth="1"/>
  </cols>
  <sheetData>
    <row r="1" spans="4:33" s="67" customFormat="1" x14ac:dyDescent="0.75"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</row>
    <row r="2" spans="4:33" s="67" customFormat="1" x14ac:dyDescent="0.75">
      <c r="F2" s="33" t="s">
        <v>94</v>
      </c>
      <c r="G2" s="33" t="s">
        <v>92</v>
      </c>
      <c r="H2" s="33" t="s">
        <v>93</v>
      </c>
      <c r="I2" s="33" t="s">
        <v>173</v>
      </c>
      <c r="K2" s="33" t="s">
        <v>94</v>
      </c>
      <c r="L2" s="33" t="s">
        <v>169</v>
      </c>
      <c r="M2" s="33" t="s">
        <v>92</v>
      </c>
      <c r="N2" s="33" t="s">
        <v>93</v>
      </c>
      <c r="O2" s="33" t="s">
        <v>173</v>
      </c>
    </row>
    <row r="3" spans="4:33" s="67" customFormat="1" x14ac:dyDescent="0.75">
      <c r="F3" s="94">
        <v>42552</v>
      </c>
      <c r="G3" s="28">
        <f ca="1">+IF(L3&gt;=K3,M3," ")</f>
        <v>0</v>
      </c>
      <c r="H3" s="53">
        <f ca="1">+IF(L3&gt;=K3,N3,"")</f>
        <v>0</v>
      </c>
      <c r="I3" s="103">
        <f ca="1">+IF(L3&gt;=K3,O3,"")</f>
        <v>0</v>
      </c>
      <c r="K3" s="166">
        <v>42552</v>
      </c>
      <c r="L3" s="168">
        <f ca="1">+TODAY()</f>
        <v>42859</v>
      </c>
      <c r="M3" s="52">
        <f>+COUNTA(E20:E53)</f>
        <v>0</v>
      </c>
      <c r="N3" s="53">
        <f>+E54</f>
        <v>0</v>
      </c>
      <c r="O3" s="103">
        <f>+F54</f>
        <v>0</v>
      </c>
    </row>
    <row r="4" spans="4:33" s="67" customFormat="1" x14ac:dyDescent="0.75">
      <c r="D4" s="104"/>
      <c r="F4" s="94">
        <v>42583</v>
      </c>
      <c r="G4" s="28">
        <f ca="1">+IF(L4&gt;=K4,M4," ")</f>
        <v>0</v>
      </c>
      <c r="H4" s="53">
        <f ca="1">+IF(L4&gt;=K4,N4,"")</f>
        <v>0</v>
      </c>
      <c r="I4" s="103">
        <f t="shared" ref="I4:I14" ca="1" si="0">+IF(L4&gt;=K4,O4,"")</f>
        <v>0</v>
      </c>
      <c r="K4" s="166">
        <v>42583</v>
      </c>
      <c r="L4" s="168">
        <f t="shared" ref="L4:L14" ca="1" si="1">+TODAY()</f>
        <v>42859</v>
      </c>
      <c r="M4" s="52">
        <f>+COUNTA(G20:G53)</f>
        <v>0</v>
      </c>
      <c r="N4" s="53">
        <f>+G54</f>
        <v>0</v>
      </c>
      <c r="O4" s="103">
        <f>+H54</f>
        <v>0</v>
      </c>
    </row>
    <row r="5" spans="4:33" s="67" customFormat="1" x14ac:dyDescent="0.75">
      <c r="D5" s="104"/>
      <c r="F5" s="95">
        <v>42614</v>
      </c>
      <c r="G5" s="28">
        <f t="shared" ref="G5:G14" ca="1" si="2">+IF(L5&gt;=K5,M5," ")</f>
        <v>0</v>
      </c>
      <c r="H5" s="53">
        <f t="shared" ref="H5:H14" ca="1" si="3">+IF(L5&gt;=K5,N5,"")</f>
        <v>0</v>
      </c>
      <c r="I5" s="103">
        <f t="shared" ca="1" si="0"/>
        <v>0</v>
      </c>
      <c r="K5" s="167">
        <v>42614</v>
      </c>
      <c r="L5" s="168">
        <f t="shared" ca="1" si="1"/>
        <v>42859</v>
      </c>
      <c r="M5" s="121">
        <f>+COUNTA(I20:I53)</f>
        <v>0</v>
      </c>
      <c r="N5" s="54">
        <f>+I54</f>
        <v>0</v>
      </c>
      <c r="O5" s="103">
        <f>+J54</f>
        <v>0</v>
      </c>
    </row>
    <row r="6" spans="4:33" s="67" customFormat="1" x14ac:dyDescent="0.75">
      <c r="D6" s="104"/>
      <c r="F6" s="95">
        <v>42644</v>
      </c>
      <c r="G6" s="28">
        <f t="shared" ca="1" si="2"/>
        <v>0</v>
      </c>
      <c r="H6" s="53">
        <f t="shared" ca="1" si="3"/>
        <v>0</v>
      </c>
      <c r="I6" s="103">
        <f t="shared" ca="1" si="0"/>
        <v>0</v>
      </c>
      <c r="K6" s="167">
        <v>42644</v>
      </c>
      <c r="L6" s="168">
        <f t="shared" ca="1" si="1"/>
        <v>42859</v>
      </c>
      <c r="M6" s="121">
        <f>+COUNTA(K20:K53)</f>
        <v>0</v>
      </c>
      <c r="N6" s="51">
        <f>+K54</f>
        <v>0</v>
      </c>
      <c r="O6" s="103">
        <f>+L54</f>
        <v>0</v>
      </c>
    </row>
    <row r="7" spans="4:33" s="67" customFormat="1" x14ac:dyDescent="0.75">
      <c r="D7" s="104"/>
      <c r="F7" s="95">
        <v>42675</v>
      </c>
      <c r="G7" s="28">
        <f t="shared" ca="1" si="2"/>
        <v>0</v>
      </c>
      <c r="H7" s="53">
        <f t="shared" ca="1" si="3"/>
        <v>0</v>
      </c>
      <c r="I7" s="103">
        <f t="shared" ca="1" si="0"/>
        <v>0</v>
      </c>
      <c r="K7" s="167">
        <v>42675</v>
      </c>
      <c r="L7" s="168">
        <f t="shared" ca="1" si="1"/>
        <v>42859</v>
      </c>
      <c r="M7" s="121">
        <f>+COUNTA(M20:M53)</f>
        <v>0</v>
      </c>
      <c r="N7" s="51">
        <f>+M54</f>
        <v>0</v>
      </c>
      <c r="O7" s="103">
        <f>+N54</f>
        <v>0</v>
      </c>
    </row>
    <row r="8" spans="4:33" s="67" customFormat="1" x14ac:dyDescent="0.75">
      <c r="D8" s="104"/>
      <c r="F8" s="95">
        <v>42705</v>
      </c>
      <c r="G8" s="28">
        <f t="shared" ca="1" si="2"/>
        <v>0</v>
      </c>
      <c r="H8" s="53">
        <f t="shared" ca="1" si="3"/>
        <v>0</v>
      </c>
      <c r="I8" s="103">
        <f t="shared" ca="1" si="0"/>
        <v>0</v>
      </c>
      <c r="K8" s="167">
        <v>42705</v>
      </c>
      <c r="L8" s="168">
        <f t="shared" ca="1" si="1"/>
        <v>42859</v>
      </c>
      <c r="M8" s="121">
        <f>+COUNTA(O20:O53)</f>
        <v>0</v>
      </c>
      <c r="N8" s="51">
        <f>+O54</f>
        <v>0</v>
      </c>
      <c r="O8" s="103">
        <f>+P54</f>
        <v>0</v>
      </c>
    </row>
    <row r="9" spans="4:33" s="67" customFormat="1" x14ac:dyDescent="0.75">
      <c r="E9" s="67">
        <f t="shared" ref="E9:E14" ca="1" si="4">IF(L9&gt;=K9,N9,"")</f>
        <v>0</v>
      </c>
      <c r="F9" s="95">
        <v>42736</v>
      </c>
      <c r="G9" s="28">
        <f t="shared" ca="1" si="2"/>
        <v>0</v>
      </c>
      <c r="H9" s="53">
        <f t="shared" ca="1" si="3"/>
        <v>0</v>
      </c>
      <c r="I9" s="103">
        <f t="shared" ca="1" si="0"/>
        <v>0</v>
      </c>
      <c r="K9" s="167">
        <v>42736</v>
      </c>
      <c r="L9" s="168">
        <f t="shared" ca="1" si="1"/>
        <v>42859</v>
      </c>
      <c r="M9" s="121">
        <f>+COUNTA(Q20:Q53)</f>
        <v>0</v>
      </c>
      <c r="N9" s="51">
        <f>+Q54</f>
        <v>0</v>
      </c>
      <c r="O9" s="103">
        <f>+R54</f>
        <v>0</v>
      </c>
    </row>
    <row r="10" spans="4:33" s="67" customFormat="1" x14ac:dyDescent="0.75">
      <c r="E10" s="67">
        <f t="shared" ca="1" si="4"/>
        <v>0</v>
      </c>
      <c r="F10" s="95">
        <v>42767</v>
      </c>
      <c r="G10" s="28">
        <f t="shared" ca="1" si="2"/>
        <v>0</v>
      </c>
      <c r="H10" s="53">
        <f t="shared" ca="1" si="3"/>
        <v>0</v>
      </c>
      <c r="I10" s="103">
        <f t="shared" ca="1" si="0"/>
        <v>0</v>
      </c>
      <c r="K10" s="167">
        <v>42767</v>
      </c>
      <c r="L10" s="168">
        <f t="shared" ca="1" si="1"/>
        <v>42859</v>
      </c>
      <c r="M10" s="121">
        <f>+COUNTA(S20:S53)</f>
        <v>0</v>
      </c>
      <c r="N10" s="51">
        <f>+S54</f>
        <v>0</v>
      </c>
      <c r="O10" s="103">
        <f>+T54</f>
        <v>0</v>
      </c>
    </row>
    <row r="11" spans="4:33" s="67" customFormat="1" x14ac:dyDescent="0.75">
      <c r="E11" s="67">
        <f t="shared" ca="1" si="4"/>
        <v>0</v>
      </c>
      <c r="F11" s="95">
        <v>42795</v>
      </c>
      <c r="G11" s="28">
        <f t="shared" ca="1" si="2"/>
        <v>0</v>
      </c>
      <c r="H11" s="53">
        <f t="shared" ca="1" si="3"/>
        <v>0</v>
      </c>
      <c r="I11" s="103">
        <f t="shared" ca="1" si="0"/>
        <v>0</v>
      </c>
      <c r="K11" s="167">
        <v>42795</v>
      </c>
      <c r="L11" s="168">
        <f t="shared" ca="1" si="1"/>
        <v>42859</v>
      </c>
      <c r="M11" s="121">
        <f>+COUNTA(U20:U53)</f>
        <v>0</v>
      </c>
      <c r="N11" s="51">
        <f>+U54</f>
        <v>0</v>
      </c>
      <c r="O11" s="103">
        <f>+V54</f>
        <v>0</v>
      </c>
    </row>
    <row r="12" spans="4:33" s="67" customFormat="1" x14ac:dyDescent="0.75">
      <c r="E12" s="67">
        <f t="shared" ca="1" si="4"/>
        <v>0</v>
      </c>
      <c r="F12" s="95">
        <v>42826</v>
      </c>
      <c r="G12" s="28">
        <f t="shared" ca="1" si="2"/>
        <v>0</v>
      </c>
      <c r="H12" s="53">
        <f t="shared" ca="1" si="3"/>
        <v>0</v>
      </c>
      <c r="I12" s="103">
        <f t="shared" ca="1" si="0"/>
        <v>0</v>
      </c>
      <c r="K12" s="167">
        <v>42826</v>
      </c>
      <c r="L12" s="168">
        <f t="shared" ca="1" si="1"/>
        <v>42859</v>
      </c>
      <c r="M12" s="121">
        <f>+COUNTA(W20:W53)</f>
        <v>0</v>
      </c>
      <c r="N12" s="51">
        <f>+W54</f>
        <v>0</v>
      </c>
      <c r="O12" s="103">
        <f>+X54</f>
        <v>0</v>
      </c>
    </row>
    <row r="13" spans="4:33" s="67" customFormat="1" x14ac:dyDescent="0.75">
      <c r="E13" s="67">
        <f t="shared" ca="1" si="4"/>
        <v>0</v>
      </c>
      <c r="F13" s="95">
        <v>42856</v>
      </c>
      <c r="G13" s="28">
        <f t="shared" ca="1" si="2"/>
        <v>0</v>
      </c>
      <c r="H13" s="53">
        <f t="shared" ca="1" si="3"/>
        <v>0</v>
      </c>
      <c r="I13" s="103">
        <f t="shared" ca="1" si="0"/>
        <v>0</v>
      </c>
      <c r="K13" s="167">
        <v>42856</v>
      </c>
      <c r="L13" s="168">
        <f t="shared" ca="1" si="1"/>
        <v>42859</v>
      </c>
      <c r="M13" s="121">
        <f>+COUNTA(Y20:Y53)</f>
        <v>0</v>
      </c>
      <c r="N13" s="51">
        <f>+Y54</f>
        <v>0</v>
      </c>
      <c r="O13" s="103">
        <f>+Z54</f>
        <v>0</v>
      </c>
    </row>
    <row r="14" spans="4:33" s="67" customFormat="1" x14ac:dyDescent="0.75">
      <c r="E14" s="67" t="str">
        <f t="shared" ca="1" si="4"/>
        <v/>
      </c>
      <c r="F14" s="95">
        <v>42887</v>
      </c>
      <c r="G14" s="28" t="str">
        <f t="shared" ca="1" si="2"/>
        <v xml:space="preserve"> </v>
      </c>
      <c r="H14" s="53" t="str">
        <f t="shared" ca="1" si="3"/>
        <v/>
      </c>
      <c r="I14" s="103" t="str">
        <f t="shared" ca="1" si="0"/>
        <v/>
      </c>
      <c r="K14" s="167">
        <v>42887</v>
      </c>
      <c r="L14" s="168">
        <f t="shared" ca="1" si="1"/>
        <v>42859</v>
      </c>
      <c r="M14" s="121">
        <f>+COUNTA(AA20:AA53)</f>
        <v>0</v>
      </c>
      <c r="N14" s="51">
        <f>+AA54</f>
        <v>0</v>
      </c>
      <c r="O14" s="103">
        <f>+AB54</f>
        <v>0</v>
      </c>
    </row>
    <row r="15" spans="4:33" s="67" customFormat="1" x14ac:dyDescent="0.75">
      <c r="F15"/>
      <c r="G15"/>
      <c r="H15"/>
      <c r="I15" s="104">
        <f ca="1">+SUM(I3:I14)</f>
        <v>0</v>
      </c>
      <c r="O15" s="104">
        <f>+SUM(O3:O14)</f>
        <v>0</v>
      </c>
    </row>
    <row r="16" spans="4:33" s="67" customFormat="1" x14ac:dyDescent="0.75"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AG16" s="104"/>
    </row>
    <row r="17" spans="1:33" s="67" customFormat="1" ht="15.5" thickBot="1" x14ac:dyDescent="0.9"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AD17"/>
      <c r="AE17"/>
      <c r="AF17"/>
      <c r="AG17" s="108"/>
    </row>
    <row r="18" spans="1:33" ht="15.5" thickBot="1" x14ac:dyDescent="0.9">
      <c r="A18" s="182" t="s">
        <v>171</v>
      </c>
      <c r="B18" s="185"/>
      <c r="E18" s="186">
        <v>42552</v>
      </c>
      <c r="F18" s="187"/>
      <c r="G18" s="186">
        <v>42583</v>
      </c>
      <c r="H18" s="187"/>
      <c r="I18" s="186">
        <v>42614</v>
      </c>
      <c r="J18" s="187"/>
      <c r="K18" s="186">
        <v>42644</v>
      </c>
      <c r="L18" s="187"/>
      <c r="M18" s="186">
        <v>42675</v>
      </c>
      <c r="N18" s="187"/>
      <c r="O18" s="186">
        <v>42705</v>
      </c>
      <c r="P18" s="187"/>
      <c r="Q18" s="186">
        <v>42736</v>
      </c>
      <c r="R18" s="187"/>
      <c r="S18" s="186">
        <v>42767</v>
      </c>
      <c r="T18" s="187"/>
      <c r="U18" s="186">
        <v>42795</v>
      </c>
      <c r="V18" s="187"/>
      <c r="W18" s="186">
        <v>42826</v>
      </c>
      <c r="X18" s="187"/>
      <c r="Y18" s="186">
        <v>42856</v>
      </c>
      <c r="Z18" s="187"/>
      <c r="AA18" s="186">
        <v>42887</v>
      </c>
      <c r="AB18" s="187"/>
    </row>
    <row r="19" spans="1:33" ht="29.5" x14ac:dyDescent="0.75">
      <c r="B19" s="93" t="s">
        <v>89</v>
      </c>
      <c r="C19" s="55" t="s">
        <v>90</v>
      </c>
      <c r="D19" s="169" t="s">
        <v>91</v>
      </c>
      <c r="E19" s="170" t="s">
        <v>13</v>
      </c>
      <c r="F19" s="171" t="s">
        <v>173</v>
      </c>
      <c r="G19" s="170" t="s">
        <v>13</v>
      </c>
      <c r="H19" s="171" t="s">
        <v>173</v>
      </c>
      <c r="I19" s="170" t="s">
        <v>13</v>
      </c>
      <c r="J19" s="171" t="s">
        <v>173</v>
      </c>
      <c r="K19" s="170" t="s">
        <v>13</v>
      </c>
      <c r="L19" s="171" t="s">
        <v>173</v>
      </c>
      <c r="M19" s="170" t="s">
        <v>13</v>
      </c>
      <c r="N19" s="171" t="s">
        <v>173</v>
      </c>
      <c r="O19" s="170" t="s">
        <v>13</v>
      </c>
      <c r="P19" s="171" t="s">
        <v>173</v>
      </c>
      <c r="Q19" s="170" t="s">
        <v>13</v>
      </c>
      <c r="R19" s="171" t="s">
        <v>173</v>
      </c>
      <c r="S19" s="170" t="s">
        <v>13</v>
      </c>
      <c r="T19" s="171" t="s">
        <v>173</v>
      </c>
      <c r="U19" s="170" t="s">
        <v>13</v>
      </c>
      <c r="V19" s="171" t="s">
        <v>173</v>
      </c>
      <c r="W19" s="170" t="s">
        <v>13</v>
      </c>
      <c r="X19" s="171" t="s">
        <v>173</v>
      </c>
      <c r="Y19" s="170" t="s">
        <v>13</v>
      </c>
      <c r="Z19" s="171" t="s">
        <v>173</v>
      </c>
      <c r="AA19" s="170" t="s">
        <v>13</v>
      </c>
      <c r="AB19" s="171" t="s">
        <v>173</v>
      </c>
    </row>
    <row r="20" spans="1:33" x14ac:dyDescent="0.75"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</row>
    <row r="21" spans="1:33" x14ac:dyDescent="0.75">
      <c r="B21" s="19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</row>
    <row r="22" spans="1:33" x14ac:dyDescent="0.75"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</row>
    <row r="23" spans="1:33" x14ac:dyDescent="0.75"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</row>
    <row r="24" spans="1:33" x14ac:dyDescent="0.75"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</row>
    <row r="25" spans="1:33" x14ac:dyDescent="0.75"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</row>
    <row r="26" spans="1:33" x14ac:dyDescent="0.75"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</row>
    <row r="27" spans="1:33" x14ac:dyDescent="0.75"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</row>
    <row r="28" spans="1:33" x14ac:dyDescent="0.75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</row>
    <row r="29" spans="1:33" x14ac:dyDescent="0.75"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D29" s="67"/>
      <c r="AE29" s="67"/>
      <c r="AF29" s="67"/>
      <c r="AG29" s="67"/>
    </row>
    <row r="30" spans="1:33" x14ac:dyDescent="0.75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D30" s="67"/>
      <c r="AE30" s="67"/>
      <c r="AF30" s="67"/>
      <c r="AG30" s="67"/>
    </row>
    <row r="31" spans="1:33" x14ac:dyDescent="0.75"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D31" s="67"/>
      <c r="AE31" s="67"/>
      <c r="AF31" s="67"/>
      <c r="AG31" s="67"/>
    </row>
    <row r="32" spans="1:33" x14ac:dyDescent="0.75"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</row>
    <row r="33" spans="2:33" x14ac:dyDescent="0.75"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</row>
    <row r="34" spans="2:33" s="67" customFormat="1" x14ac:dyDescent="0.75"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D34"/>
      <c r="AE34"/>
      <c r="AF34"/>
      <c r="AG34"/>
    </row>
    <row r="35" spans="2:33" x14ac:dyDescent="0.75"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</row>
    <row r="36" spans="2:33" x14ac:dyDescent="0.75"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</row>
    <row r="37" spans="2:33" x14ac:dyDescent="0.75"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</row>
    <row r="38" spans="2:33" x14ac:dyDescent="0.75"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</row>
    <row r="39" spans="2:33" x14ac:dyDescent="0.75"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</row>
    <row r="40" spans="2:33" x14ac:dyDescent="0.75"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</row>
    <row r="41" spans="2:33" x14ac:dyDescent="0.75"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</row>
    <row r="42" spans="2:33" x14ac:dyDescent="0.75"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</row>
    <row r="43" spans="2:33" x14ac:dyDescent="0.75"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</row>
    <row r="44" spans="2:33" x14ac:dyDescent="0.75"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</row>
    <row r="45" spans="2:33" x14ac:dyDescent="0.75"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</row>
    <row r="46" spans="2:33" x14ac:dyDescent="0.75"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</row>
    <row r="47" spans="2:33" s="67" customFormat="1" x14ac:dyDescent="0.75"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D47"/>
      <c r="AE47"/>
      <c r="AF47"/>
      <c r="AG47"/>
    </row>
    <row r="48" spans="2:33" s="67" customFormat="1" x14ac:dyDescent="0.75"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D48"/>
      <c r="AE48"/>
      <c r="AF48"/>
      <c r="AG48"/>
    </row>
    <row r="49" spans="2:33" s="67" customFormat="1" x14ac:dyDescent="0.75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D49"/>
      <c r="AE49"/>
      <c r="AF49"/>
      <c r="AG49"/>
    </row>
    <row r="50" spans="2:33" s="66" customFormat="1" x14ac:dyDescent="0.75"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</row>
    <row r="51" spans="2:33" s="66" customFormat="1" x14ac:dyDescent="0.75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</row>
    <row r="52" spans="2:33" s="66" customFormat="1" x14ac:dyDescent="0.75"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</row>
    <row r="53" spans="2:33" x14ac:dyDescent="0.75"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</row>
    <row r="54" spans="2:33" x14ac:dyDescent="0.75"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</row>
    <row r="55" spans="2:33" x14ac:dyDescent="0.75">
      <c r="F55" s="112"/>
      <c r="H55" s="112"/>
      <c r="J55" s="112"/>
      <c r="L55" s="112"/>
      <c r="N55" s="112"/>
      <c r="P55" s="112"/>
      <c r="R55" s="112"/>
      <c r="T55" s="112"/>
      <c r="V55" s="112"/>
      <c r="X55" s="112"/>
      <c r="Z55" s="112"/>
      <c r="AB55" s="112"/>
    </row>
    <row r="57" spans="2:33" x14ac:dyDescent="0.75">
      <c r="J57" s="112"/>
    </row>
    <row r="58" spans="2:33" x14ac:dyDescent="0.75">
      <c r="Q58" s="173"/>
    </row>
    <row r="59" spans="2:33" x14ac:dyDescent="0.75">
      <c r="C59" s="144" t="s">
        <v>247</v>
      </c>
      <c r="R59" s="112"/>
    </row>
    <row r="60" spans="2:33" x14ac:dyDescent="0.75">
      <c r="C60" s="165" t="s">
        <v>250</v>
      </c>
    </row>
    <row r="61" spans="2:33" s="67" customFormat="1" x14ac:dyDescent="0.75">
      <c r="C61" s="165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</row>
    <row r="62" spans="2:33" x14ac:dyDescent="0.75">
      <c r="C62" s="97" t="s">
        <v>29</v>
      </c>
      <c r="D62" s="104">
        <v>12786.56</v>
      </c>
      <c r="E62" s="112">
        <f>0.03*D62</f>
        <v>383.59679999999997</v>
      </c>
    </row>
    <row r="63" spans="2:33" x14ac:dyDescent="0.75">
      <c r="C63" s="97" t="s">
        <v>63</v>
      </c>
      <c r="D63" s="104">
        <v>10143</v>
      </c>
      <c r="E63" s="112">
        <f t="shared" ref="E63:E71" si="5">0.03*D63</f>
        <v>304.28999999999996</v>
      </c>
    </row>
    <row r="64" spans="2:33" x14ac:dyDescent="0.75">
      <c r="C64" s="97" t="s">
        <v>40</v>
      </c>
      <c r="D64" s="104">
        <v>10915</v>
      </c>
      <c r="E64" s="112">
        <f t="shared" si="5"/>
        <v>327.45</v>
      </c>
    </row>
    <row r="65" spans="3:5" x14ac:dyDescent="0.75">
      <c r="C65" s="97" t="s">
        <v>44</v>
      </c>
      <c r="D65" s="104">
        <v>15000</v>
      </c>
      <c r="E65" s="112">
        <f t="shared" si="5"/>
        <v>450</v>
      </c>
    </row>
    <row r="66" spans="3:5" x14ac:dyDescent="0.75">
      <c r="C66" s="97" t="s">
        <v>45</v>
      </c>
      <c r="D66" s="104">
        <v>8820</v>
      </c>
      <c r="E66" s="112">
        <f t="shared" si="5"/>
        <v>264.59999999999997</v>
      </c>
    </row>
    <row r="67" spans="3:5" x14ac:dyDescent="0.75">
      <c r="C67" s="97" t="s">
        <v>67</v>
      </c>
      <c r="D67" s="104">
        <v>22340</v>
      </c>
      <c r="E67" s="112">
        <f t="shared" si="5"/>
        <v>670.19999999999993</v>
      </c>
    </row>
    <row r="68" spans="3:5" x14ac:dyDescent="0.75">
      <c r="C68" s="97" t="s">
        <v>46</v>
      </c>
      <c r="D68" s="104">
        <v>15000</v>
      </c>
      <c r="E68" s="112">
        <f t="shared" si="5"/>
        <v>450</v>
      </c>
    </row>
    <row r="69" spans="3:5" x14ac:dyDescent="0.75">
      <c r="C69" s="97" t="s">
        <v>52</v>
      </c>
      <c r="D69" s="104">
        <v>13230</v>
      </c>
      <c r="E69" s="112">
        <f t="shared" si="5"/>
        <v>396.9</v>
      </c>
    </row>
    <row r="70" spans="3:5" x14ac:dyDescent="0.75">
      <c r="C70" s="97" t="s">
        <v>50</v>
      </c>
      <c r="D70" s="104">
        <v>9000</v>
      </c>
      <c r="E70" s="112">
        <f t="shared" si="5"/>
        <v>270</v>
      </c>
    </row>
    <row r="71" spans="3:5" x14ac:dyDescent="0.75">
      <c r="C71" s="97" t="s">
        <v>48</v>
      </c>
      <c r="D71" s="104">
        <v>10750</v>
      </c>
      <c r="E71" s="112">
        <f t="shared" si="5"/>
        <v>322.5</v>
      </c>
    </row>
    <row r="72" spans="3:5" x14ac:dyDescent="0.75">
      <c r="E72" s="112">
        <f>+SUM(E62:E71)</f>
        <v>3839.5367999999999</v>
      </c>
    </row>
  </sheetData>
  <sortState ref="B3:E13">
    <sortCondition ref="C3:C13"/>
  </sortState>
  <mergeCells count="13">
    <mergeCell ref="Y18:Z18"/>
    <mergeCell ref="AA18:AB18"/>
    <mergeCell ref="O18:P18"/>
    <mergeCell ref="Q18:R18"/>
    <mergeCell ref="S18:T18"/>
    <mergeCell ref="U18:V18"/>
    <mergeCell ref="W18:X18"/>
    <mergeCell ref="A18:B18"/>
    <mergeCell ref="G18:H18"/>
    <mergeCell ref="I18:J18"/>
    <mergeCell ref="K18:L18"/>
    <mergeCell ref="M18:N18"/>
    <mergeCell ref="E18:F18"/>
  </mergeCells>
  <hyperlinks>
    <hyperlink ref="A18" location="DASHBOARD!A1" display="Back to Dashboard"/>
  </hyperlinks>
  <pageMargins left="0.7" right="0.7" top="0.75" bottom="0.75" header="0.3" footer="0.3"/>
  <pageSetup paperSize="9" orientation="portrait" horizontalDpi="200" verticalDpi="200" r:id="rId1"/>
  <ignoredErrors>
    <ignoredError sqref="M10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D50"/>
  <sheetViews>
    <sheetView showGridLines="0" topLeftCell="A4" workbookViewId="0">
      <selection activeCell="R15" sqref="R15"/>
    </sheetView>
  </sheetViews>
  <sheetFormatPr baseColWidth="10" defaultColWidth="8.7265625" defaultRowHeight="14.75" x14ac:dyDescent="0.75"/>
  <cols>
    <col min="2" max="2" width="19.7265625" customWidth="1"/>
    <col min="3" max="3" width="6.1328125" bestFit="1" customWidth="1"/>
    <col min="4" max="4" width="7.1328125" bestFit="1" customWidth="1"/>
    <col min="5" max="5" width="7" bestFit="1" customWidth="1"/>
    <col min="6" max="6" width="6.7265625" style="27" bestFit="1" customWidth="1"/>
    <col min="7" max="7" width="7.26953125" style="27" bestFit="1" customWidth="1"/>
    <col min="8" max="8" width="7" bestFit="1" customWidth="1"/>
    <col min="9" max="9" width="6.54296875" bestFit="1" customWidth="1"/>
    <col min="10" max="10" width="7" bestFit="1" customWidth="1"/>
    <col min="11" max="11" width="7.1328125" bestFit="1" customWidth="1"/>
    <col min="12" max="12" width="6.86328125" bestFit="1" customWidth="1"/>
    <col min="13" max="13" width="7.40625" bestFit="1" customWidth="1"/>
    <col min="14" max="14" width="6.7265625" bestFit="1" customWidth="1"/>
  </cols>
  <sheetData>
    <row r="1" spans="1:30" s="67" customFormat="1" ht="15.5" thickBot="1" x14ac:dyDescent="0.9">
      <c r="A1" s="182" t="s">
        <v>171</v>
      </c>
      <c r="B1" s="183"/>
      <c r="F1" s="27"/>
      <c r="G1" s="27"/>
    </row>
    <row r="3" spans="1:30" x14ac:dyDescent="0.75">
      <c r="E3" s="27"/>
      <c r="G3"/>
    </row>
    <row r="4" spans="1:30" x14ac:dyDescent="0.75">
      <c r="C4" s="188" t="s">
        <v>248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R4" s="67"/>
      <c r="S4" s="189" t="s">
        <v>249</v>
      </c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</row>
    <row r="5" spans="1:30" x14ac:dyDescent="0.75">
      <c r="D5" s="27"/>
      <c r="E5" s="27"/>
      <c r="F5"/>
      <c r="G5"/>
      <c r="R5" s="67"/>
      <c r="S5" s="67"/>
      <c r="T5" s="27"/>
      <c r="U5" s="27"/>
      <c r="V5" s="67"/>
      <c r="W5" s="67"/>
      <c r="X5" s="67"/>
      <c r="Y5" s="67"/>
      <c r="Z5" s="67"/>
      <c r="AA5" s="67"/>
      <c r="AB5" s="67"/>
      <c r="AC5" s="67"/>
      <c r="AD5" s="67"/>
    </row>
    <row r="6" spans="1:30" x14ac:dyDescent="0.75">
      <c r="C6" s="160">
        <v>42552</v>
      </c>
      <c r="D6" s="160">
        <v>42583</v>
      </c>
      <c r="E6" s="160">
        <v>42614</v>
      </c>
      <c r="F6" s="160">
        <v>42644</v>
      </c>
      <c r="G6" s="160">
        <v>42675</v>
      </c>
      <c r="H6" s="160">
        <v>42705</v>
      </c>
      <c r="I6" s="160">
        <v>42736</v>
      </c>
      <c r="J6" s="160">
        <v>42767</v>
      </c>
      <c r="K6" s="160">
        <v>42795</v>
      </c>
      <c r="L6" s="160">
        <v>42826</v>
      </c>
      <c r="M6" s="160">
        <v>42856</v>
      </c>
      <c r="N6" s="160">
        <v>42887</v>
      </c>
      <c r="R6" s="67"/>
      <c r="S6" s="160">
        <v>42552</v>
      </c>
      <c r="T6" s="160">
        <v>42583</v>
      </c>
      <c r="U6" s="160">
        <v>42614</v>
      </c>
      <c r="V6" s="160">
        <v>42644</v>
      </c>
      <c r="W6" s="160">
        <v>42675</v>
      </c>
      <c r="X6" s="160">
        <v>42705</v>
      </c>
      <c r="Y6" s="160">
        <v>42736</v>
      </c>
      <c r="Z6" s="160">
        <v>42767</v>
      </c>
      <c r="AA6" s="160">
        <v>42795</v>
      </c>
      <c r="AB6" s="160">
        <v>42826</v>
      </c>
      <c r="AC6" s="160">
        <v>42856</v>
      </c>
      <c r="AD6" s="160">
        <v>42887</v>
      </c>
    </row>
    <row r="7" spans="1:30" x14ac:dyDescent="0.75">
      <c r="B7" s="158"/>
      <c r="C7" s="121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R7" s="158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</row>
    <row r="8" spans="1:30" x14ac:dyDescent="0.75">
      <c r="B8" s="113"/>
      <c r="C8" s="121"/>
      <c r="D8" s="121"/>
      <c r="E8" s="28"/>
      <c r="F8" s="28"/>
      <c r="G8" s="28"/>
      <c r="H8" s="28"/>
      <c r="I8" s="28"/>
      <c r="J8" s="28"/>
      <c r="K8" s="28"/>
      <c r="L8" s="28"/>
      <c r="M8" s="28"/>
      <c r="N8" s="28"/>
      <c r="R8" s="158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</row>
    <row r="9" spans="1:30" x14ac:dyDescent="0.75">
      <c r="B9" s="17"/>
      <c r="C9" s="121"/>
      <c r="D9" s="121"/>
      <c r="E9" s="28"/>
      <c r="F9" s="28"/>
      <c r="G9" s="28"/>
      <c r="H9" s="28"/>
      <c r="I9" s="28"/>
      <c r="J9" s="28"/>
      <c r="K9" s="28"/>
      <c r="L9" s="28"/>
      <c r="M9" s="28"/>
      <c r="N9" s="28"/>
      <c r="R9" s="158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</row>
    <row r="10" spans="1:30" x14ac:dyDescent="0.75">
      <c r="B10" s="113"/>
      <c r="C10" s="121"/>
      <c r="D10" s="121"/>
      <c r="E10" s="28"/>
      <c r="F10" s="28"/>
      <c r="G10" s="28"/>
      <c r="H10" s="28"/>
      <c r="I10" s="28"/>
      <c r="J10" s="28"/>
      <c r="K10" s="28"/>
      <c r="L10" s="28"/>
      <c r="M10" s="28"/>
      <c r="N10" s="28"/>
      <c r="R10" s="158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</row>
    <row r="11" spans="1:30" x14ac:dyDescent="0.75">
      <c r="B11" s="113"/>
      <c r="C11" s="121"/>
      <c r="D11" s="121"/>
      <c r="E11" s="28"/>
      <c r="F11" s="28"/>
      <c r="G11" s="28"/>
      <c r="H11" s="28"/>
      <c r="I11" s="28"/>
      <c r="J11" s="28"/>
      <c r="K11" s="28"/>
      <c r="L11" s="28"/>
      <c r="M11" s="28"/>
      <c r="N11" s="28"/>
      <c r="R11" s="158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</row>
    <row r="12" spans="1:30" x14ac:dyDescent="0.75">
      <c r="B12" s="113"/>
      <c r="C12" s="121"/>
      <c r="D12" s="121"/>
      <c r="E12" s="28"/>
      <c r="F12" s="121"/>
      <c r="G12" s="121"/>
      <c r="H12" s="121"/>
      <c r="I12" s="121"/>
      <c r="J12" s="121"/>
      <c r="K12" s="121"/>
      <c r="L12" s="121"/>
      <c r="M12" s="121"/>
      <c r="N12" s="121"/>
      <c r="R12" s="158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</row>
    <row r="13" spans="1:30" x14ac:dyDescent="0.75">
      <c r="B13" s="113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</row>
    <row r="14" spans="1:30" x14ac:dyDescent="0.75"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</row>
    <row r="15" spans="1:30" x14ac:dyDescent="0.75"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</row>
    <row r="16" spans="1:30" s="67" customFormat="1" x14ac:dyDescent="0.75"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</row>
    <row r="17" spans="2:30" s="67" customFormat="1" x14ac:dyDescent="0.75"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</row>
    <row r="18" spans="2:30" x14ac:dyDescent="0.75"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</row>
    <row r="19" spans="2:30" x14ac:dyDescent="0.75"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</row>
    <row r="20" spans="2:30" x14ac:dyDescent="0.75"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</row>
    <row r="21" spans="2:30" x14ac:dyDescent="0.75"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</row>
    <row r="22" spans="2:30" s="66" customFormat="1" hidden="1" x14ac:dyDescent="0.75"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R22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</row>
    <row r="23" spans="2:30" s="66" customFormat="1" hidden="1" x14ac:dyDescent="0.75"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R23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</row>
    <row r="24" spans="2:30" s="66" customFormat="1" hidden="1" x14ac:dyDescent="0.75"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R2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</row>
    <row r="25" spans="2:30" s="66" customFormat="1" x14ac:dyDescent="0.75"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R25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</row>
    <row r="26" spans="2:30" x14ac:dyDescent="0.75">
      <c r="D26" s="27"/>
      <c r="E26" s="27"/>
      <c r="F26"/>
      <c r="G26"/>
    </row>
    <row r="27" spans="2:30" s="67" customFormat="1" x14ac:dyDescent="0.75"/>
    <row r="28" spans="2:30" s="67" customFormat="1" x14ac:dyDescent="0.75"/>
    <row r="29" spans="2:30" s="67" customFormat="1" x14ac:dyDescent="0.75"/>
    <row r="30" spans="2:30" s="67" customFormat="1" x14ac:dyDescent="0.75"/>
    <row r="31" spans="2:30" s="67" customFormat="1" x14ac:dyDescent="0.75"/>
    <row r="32" spans="2:30" s="67" customFormat="1" x14ac:dyDescent="0.75"/>
    <row r="33" s="67" customFormat="1" x14ac:dyDescent="0.75"/>
    <row r="34" s="67" customFormat="1" x14ac:dyDescent="0.75"/>
    <row r="35" s="67" customFormat="1" x14ac:dyDescent="0.75"/>
    <row r="36" s="67" customFormat="1" x14ac:dyDescent="0.75"/>
    <row r="37" s="67" customFormat="1" x14ac:dyDescent="0.75"/>
    <row r="38" s="67" customFormat="1" x14ac:dyDescent="0.75"/>
    <row r="39" s="67" customFormat="1" x14ac:dyDescent="0.75"/>
    <row r="40" s="67" customFormat="1" x14ac:dyDescent="0.75"/>
    <row r="41" s="67" customFormat="1" x14ac:dyDescent="0.75"/>
    <row r="42" s="67" customFormat="1" x14ac:dyDescent="0.75"/>
    <row r="43" s="67" customFormat="1" x14ac:dyDescent="0.75"/>
    <row r="44" s="67" customFormat="1" x14ac:dyDescent="0.75"/>
    <row r="45" hidden="1" x14ac:dyDescent="0.75"/>
    <row r="46" hidden="1" x14ac:dyDescent="0.75"/>
    <row r="47" hidden="1" x14ac:dyDescent="0.75"/>
    <row r="49" spans="4:7" x14ac:dyDescent="0.75">
      <c r="D49" s="27"/>
      <c r="E49" s="27"/>
      <c r="F49"/>
      <c r="G49"/>
    </row>
    <row r="50" spans="4:7" x14ac:dyDescent="0.75">
      <c r="D50" s="27"/>
      <c r="E50" s="27"/>
      <c r="F50"/>
      <c r="G50"/>
    </row>
  </sheetData>
  <mergeCells count="3">
    <mergeCell ref="A1:B1"/>
    <mergeCell ref="C4:N4"/>
    <mergeCell ref="S4:AD4"/>
  </mergeCells>
  <hyperlinks>
    <hyperlink ref="A1" location="DASHBOARD!A1" display="Back to Dashboard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M105"/>
  <sheetViews>
    <sheetView workbookViewId="0">
      <selection sqref="A1:B1"/>
    </sheetView>
  </sheetViews>
  <sheetFormatPr baseColWidth="10" defaultColWidth="8.7265625" defaultRowHeight="14.75" x14ac:dyDescent="0.75"/>
  <cols>
    <col min="3" max="3" width="34.7265625" bestFit="1" customWidth="1"/>
    <col min="4" max="4" width="10.86328125" style="24" bestFit="1" customWidth="1"/>
    <col min="5" max="5" width="19" style="24" customWidth="1"/>
    <col min="7" max="7" width="12.40625" bestFit="1" customWidth="1"/>
    <col min="8" max="8" width="9.1328125" style="27"/>
    <col min="9" max="9" width="2.1328125" customWidth="1"/>
    <col min="10" max="10" width="11.1328125" bestFit="1" customWidth="1"/>
    <col min="11" max="11" width="13.54296875" bestFit="1" customWidth="1"/>
    <col min="12" max="12" width="13.26953125" bestFit="1" customWidth="1"/>
    <col min="13" max="13" width="6.40625" bestFit="1" customWidth="1"/>
  </cols>
  <sheetData>
    <row r="1" spans="1:13" ht="15.5" thickBot="1" x14ac:dyDescent="0.9">
      <c r="A1" s="182" t="s">
        <v>171</v>
      </c>
      <c r="B1" s="183"/>
    </row>
    <row r="2" spans="1:13" x14ac:dyDescent="0.75">
      <c r="C2" t="s">
        <v>95</v>
      </c>
    </row>
    <row r="3" spans="1:13" ht="37.5" customHeight="1" x14ac:dyDescent="0.75">
      <c r="C3" s="32" t="s">
        <v>73</v>
      </c>
      <c r="D3" s="32" t="s">
        <v>74</v>
      </c>
      <c r="E3" s="32" t="s">
        <v>75</v>
      </c>
      <c r="F3" s="32" t="s">
        <v>96</v>
      </c>
      <c r="G3" s="38" t="s">
        <v>84</v>
      </c>
      <c r="H3" s="38" t="s">
        <v>166</v>
      </c>
    </row>
    <row r="4" spans="1:13" ht="15.25" x14ac:dyDescent="0.75">
      <c r="B4">
        <v>1</v>
      </c>
      <c r="C4" s="30" t="s">
        <v>32</v>
      </c>
      <c r="D4" s="28">
        <v>3</v>
      </c>
      <c r="E4" s="29" t="s">
        <v>76</v>
      </c>
      <c r="F4" s="79" t="s">
        <v>16</v>
      </c>
      <c r="G4" s="79" t="s">
        <v>165</v>
      </c>
      <c r="H4" s="78">
        <v>1</v>
      </c>
      <c r="K4" s="34" t="s">
        <v>86</v>
      </c>
      <c r="L4" s="34" t="s">
        <v>85</v>
      </c>
      <c r="M4" s="33" t="s">
        <v>87</v>
      </c>
    </row>
    <row r="5" spans="1:13" ht="15.25" x14ac:dyDescent="0.75">
      <c r="B5">
        <f>1+B4</f>
        <v>2</v>
      </c>
      <c r="C5" s="30" t="s">
        <v>55</v>
      </c>
      <c r="D5" s="28">
        <v>3</v>
      </c>
      <c r="E5" s="29" t="s">
        <v>76</v>
      </c>
      <c r="F5" s="79" t="s">
        <v>16</v>
      </c>
      <c r="G5" s="79" t="s">
        <v>165</v>
      </c>
      <c r="H5" s="78">
        <v>1</v>
      </c>
      <c r="J5" s="82" t="s">
        <v>16</v>
      </c>
      <c r="K5" s="81">
        <f>+SUM(H4:H22)</f>
        <v>19</v>
      </c>
      <c r="L5" s="81">
        <f>+COUNTA(F4:F22)</f>
        <v>19</v>
      </c>
      <c r="M5" s="40">
        <f>+K5/L5</f>
        <v>1</v>
      </c>
    </row>
    <row r="6" spans="1:13" ht="15.25" x14ac:dyDescent="0.75">
      <c r="B6" s="67">
        <f t="shared" ref="B6:B56" si="0">1+B5</f>
        <v>3</v>
      </c>
      <c r="C6" s="30" t="s">
        <v>34</v>
      </c>
      <c r="D6" s="28">
        <v>3</v>
      </c>
      <c r="E6" s="29" t="s">
        <v>76</v>
      </c>
      <c r="F6" s="79" t="s">
        <v>16</v>
      </c>
      <c r="G6" s="79" t="s">
        <v>165</v>
      </c>
      <c r="H6" s="78">
        <v>1</v>
      </c>
      <c r="J6" s="82" t="s">
        <v>135</v>
      </c>
      <c r="K6" s="81">
        <f>+SUM(H23:H33)</f>
        <v>11</v>
      </c>
      <c r="L6" s="81">
        <f>+COUNTA(F23:F33)</f>
        <v>11</v>
      </c>
      <c r="M6" s="40">
        <f t="shared" ref="M6:M9" si="1">+K6/L6</f>
        <v>1</v>
      </c>
    </row>
    <row r="7" spans="1:13" ht="15.25" x14ac:dyDescent="0.75">
      <c r="B7" s="67">
        <f t="shared" si="0"/>
        <v>4</v>
      </c>
      <c r="C7" s="30" t="s">
        <v>39</v>
      </c>
      <c r="D7" s="28">
        <v>6</v>
      </c>
      <c r="E7" s="29" t="s">
        <v>76</v>
      </c>
      <c r="F7" s="79" t="s">
        <v>16</v>
      </c>
      <c r="G7" s="79" t="s">
        <v>165</v>
      </c>
      <c r="H7" s="78">
        <v>1</v>
      </c>
      <c r="J7" s="82" t="s">
        <v>61</v>
      </c>
      <c r="K7" s="81">
        <f>+SUM(H34:H42)</f>
        <v>8</v>
      </c>
      <c r="L7" s="81">
        <f>+COUNTA(F34:F42)</f>
        <v>9</v>
      </c>
      <c r="M7" s="40">
        <f t="shared" si="1"/>
        <v>0.88888888888888884</v>
      </c>
    </row>
    <row r="8" spans="1:13" ht="15.25" x14ac:dyDescent="0.75">
      <c r="B8" s="67">
        <f t="shared" si="0"/>
        <v>5</v>
      </c>
      <c r="C8" s="30" t="s">
        <v>43</v>
      </c>
      <c r="D8" s="28">
        <v>6</v>
      </c>
      <c r="E8" s="29" t="s">
        <v>76</v>
      </c>
      <c r="F8" s="79" t="s">
        <v>16</v>
      </c>
      <c r="G8" s="79" t="s">
        <v>165</v>
      </c>
      <c r="H8" s="78">
        <v>1</v>
      </c>
      <c r="J8" s="82" t="s">
        <v>163</v>
      </c>
      <c r="K8" s="81">
        <f>+SUM(H43:H56)</f>
        <v>5</v>
      </c>
      <c r="L8" s="81">
        <f>+COUNTA(F43:F56)</f>
        <v>14</v>
      </c>
      <c r="M8" s="40">
        <f t="shared" si="1"/>
        <v>0.35714285714285715</v>
      </c>
    </row>
    <row r="9" spans="1:13" ht="15.25" x14ac:dyDescent="0.75">
      <c r="B9" s="67">
        <f t="shared" si="0"/>
        <v>6</v>
      </c>
      <c r="C9" s="30" t="s">
        <v>31</v>
      </c>
      <c r="D9" s="28">
        <v>6</v>
      </c>
      <c r="E9" s="29" t="s">
        <v>76</v>
      </c>
      <c r="F9" s="79" t="s">
        <v>16</v>
      </c>
      <c r="G9" s="79" t="s">
        <v>165</v>
      </c>
      <c r="H9" s="78">
        <v>1</v>
      </c>
      <c r="J9" s="83" t="s">
        <v>167</v>
      </c>
      <c r="K9" s="84">
        <f>+SUM(K5:K8)</f>
        <v>43</v>
      </c>
      <c r="L9" s="84">
        <f>+SUM(L5:L8)</f>
        <v>53</v>
      </c>
      <c r="M9" s="85">
        <f t="shared" si="1"/>
        <v>0.81132075471698117</v>
      </c>
    </row>
    <row r="10" spans="1:13" ht="15.75" x14ac:dyDescent="0.75">
      <c r="B10" s="67">
        <f t="shared" si="0"/>
        <v>7</v>
      </c>
      <c r="C10" s="68" t="s">
        <v>33</v>
      </c>
      <c r="D10" s="28">
        <v>6</v>
      </c>
      <c r="E10" s="29" t="s">
        <v>76</v>
      </c>
      <c r="F10" s="79" t="s">
        <v>16</v>
      </c>
      <c r="G10" s="79" t="s">
        <v>165</v>
      </c>
      <c r="H10" s="78">
        <v>1</v>
      </c>
    </row>
    <row r="11" spans="1:13" ht="15.75" x14ac:dyDescent="0.75">
      <c r="B11" s="67">
        <f t="shared" si="0"/>
        <v>8</v>
      </c>
      <c r="C11" s="68" t="s">
        <v>78</v>
      </c>
      <c r="D11" s="28">
        <v>6</v>
      </c>
      <c r="E11" s="29" t="s">
        <v>76</v>
      </c>
      <c r="F11" s="79" t="s">
        <v>16</v>
      </c>
      <c r="G11" s="79" t="s">
        <v>165</v>
      </c>
      <c r="H11" s="78">
        <v>1</v>
      </c>
    </row>
    <row r="12" spans="1:13" ht="15.25" x14ac:dyDescent="0.75">
      <c r="B12" s="67">
        <f t="shared" si="0"/>
        <v>9</v>
      </c>
      <c r="C12" s="30" t="s">
        <v>28</v>
      </c>
      <c r="D12" s="28">
        <v>6</v>
      </c>
      <c r="E12" s="29" t="s">
        <v>76</v>
      </c>
      <c r="F12" s="79" t="s">
        <v>16</v>
      </c>
      <c r="G12" s="79" t="s">
        <v>165</v>
      </c>
      <c r="H12" s="78">
        <v>1</v>
      </c>
    </row>
    <row r="13" spans="1:13" ht="15.25" x14ac:dyDescent="0.75">
      <c r="B13" s="67">
        <f t="shared" si="0"/>
        <v>10</v>
      </c>
      <c r="C13" s="99" t="s">
        <v>26</v>
      </c>
      <c r="D13" s="52">
        <v>1</v>
      </c>
      <c r="E13" s="100" t="s">
        <v>76</v>
      </c>
      <c r="F13" s="98" t="s">
        <v>16</v>
      </c>
      <c r="G13" s="79" t="s">
        <v>165</v>
      </c>
      <c r="H13" s="78">
        <v>1</v>
      </c>
    </row>
    <row r="14" spans="1:13" ht="15.75" x14ac:dyDescent="0.75">
      <c r="B14" s="67">
        <f t="shared" si="0"/>
        <v>11</v>
      </c>
      <c r="C14" s="68" t="s">
        <v>37</v>
      </c>
      <c r="D14" s="28">
        <v>7</v>
      </c>
      <c r="E14" s="29" t="s">
        <v>76</v>
      </c>
      <c r="F14" s="79" t="s">
        <v>16</v>
      </c>
      <c r="G14" s="79" t="s">
        <v>165</v>
      </c>
      <c r="H14" s="78">
        <v>1</v>
      </c>
    </row>
    <row r="15" spans="1:13" ht="15.25" x14ac:dyDescent="0.75">
      <c r="B15" s="67">
        <f t="shared" si="0"/>
        <v>12</v>
      </c>
      <c r="C15" s="30" t="s">
        <v>79</v>
      </c>
      <c r="D15" s="28" t="s">
        <v>77</v>
      </c>
      <c r="E15" s="29" t="s">
        <v>76</v>
      </c>
      <c r="F15" s="79" t="s">
        <v>16</v>
      </c>
      <c r="G15" s="79" t="s">
        <v>165</v>
      </c>
      <c r="H15" s="78">
        <v>1</v>
      </c>
    </row>
    <row r="16" spans="1:13" ht="15.25" x14ac:dyDescent="0.75">
      <c r="B16" s="67">
        <f t="shared" si="0"/>
        <v>13</v>
      </c>
      <c r="C16" s="30" t="s">
        <v>60</v>
      </c>
      <c r="D16" s="28" t="s">
        <v>77</v>
      </c>
      <c r="E16" s="29" t="s">
        <v>76</v>
      </c>
      <c r="F16" s="79" t="s">
        <v>16</v>
      </c>
      <c r="G16" s="79" t="s">
        <v>165</v>
      </c>
      <c r="H16" s="78">
        <v>1</v>
      </c>
    </row>
    <row r="17" spans="2:10" ht="15.25" x14ac:dyDescent="0.75">
      <c r="B17" s="67">
        <f t="shared" si="0"/>
        <v>14</v>
      </c>
      <c r="C17" s="30" t="s">
        <v>65</v>
      </c>
      <c r="D17" s="28" t="s">
        <v>77</v>
      </c>
      <c r="E17" s="29" t="s">
        <v>76</v>
      </c>
      <c r="F17" s="79" t="s">
        <v>16</v>
      </c>
      <c r="G17" s="79" t="s">
        <v>165</v>
      </c>
      <c r="H17" s="78">
        <v>1</v>
      </c>
    </row>
    <row r="18" spans="2:10" ht="15.25" x14ac:dyDescent="0.75">
      <c r="B18" s="67">
        <f t="shared" si="0"/>
        <v>15</v>
      </c>
      <c r="C18" s="30" t="s">
        <v>80</v>
      </c>
      <c r="D18" s="28" t="s">
        <v>77</v>
      </c>
      <c r="E18" s="29" t="s">
        <v>76</v>
      </c>
      <c r="F18" s="79" t="s">
        <v>16</v>
      </c>
      <c r="G18" s="79" t="s">
        <v>165</v>
      </c>
      <c r="H18" s="78">
        <v>1</v>
      </c>
    </row>
    <row r="19" spans="2:10" ht="15.25" x14ac:dyDescent="0.75">
      <c r="B19" s="67">
        <f t="shared" si="0"/>
        <v>16</v>
      </c>
      <c r="C19" s="30" t="s">
        <v>62</v>
      </c>
      <c r="D19" s="28" t="s">
        <v>77</v>
      </c>
      <c r="E19" s="29" t="s">
        <v>76</v>
      </c>
      <c r="F19" s="79" t="s">
        <v>16</v>
      </c>
      <c r="G19" s="79" t="s">
        <v>165</v>
      </c>
      <c r="H19" s="78">
        <v>1</v>
      </c>
    </row>
    <row r="20" spans="2:10" ht="15.25" x14ac:dyDescent="0.75">
      <c r="B20" s="67">
        <f t="shared" si="0"/>
        <v>17</v>
      </c>
      <c r="C20" s="30" t="s">
        <v>81</v>
      </c>
      <c r="D20" s="28" t="s">
        <v>77</v>
      </c>
      <c r="E20" s="29" t="s">
        <v>76</v>
      </c>
      <c r="F20" s="79" t="s">
        <v>16</v>
      </c>
      <c r="G20" s="79" t="s">
        <v>165</v>
      </c>
      <c r="H20" s="78">
        <v>1</v>
      </c>
    </row>
    <row r="21" spans="2:10" ht="15.25" x14ac:dyDescent="0.75">
      <c r="B21" s="67">
        <f t="shared" si="0"/>
        <v>18</v>
      </c>
      <c r="C21" s="30" t="s">
        <v>42</v>
      </c>
      <c r="D21" s="28" t="s">
        <v>77</v>
      </c>
      <c r="E21" s="29" t="s">
        <v>76</v>
      </c>
      <c r="F21" s="79" t="s">
        <v>16</v>
      </c>
      <c r="G21" s="79" t="s">
        <v>165</v>
      </c>
      <c r="H21" s="78">
        <v>1</v>
      </c>
    </row>
    <row r="22" spans="2:10" ht="15.25" x14ac:dyDescent="0.75">
      <c r="B22" s="67">
        <f t="shared" si="0"/>
        <v>19</v>
      </c>
      <c r="C22" s="30" t="s">
        <v>54</v>
      </c>
      <c r="D22" s="28">
        <v>1</v>
      </c>
      <c r="E22" s="29" t="s">
        <v>76</v>
      </c>
      <c r="F22" s="79" t="s">
        <v>16</v>
      </c>
      <c r="G22" s="79" t="s">
        <v>165</v>
      </c>
      <c r="H22" s="78">
        <v>1</v>
      </c>
    </row>
    <row r="23" spans="2:10" ht="15.75" x14ac:dyDescent="0.75">
      <c r="B23" s="67">
        <f t="shared" si="0"/>
        <v>20</v>
      </c>
      <c r="C23" s="31" t="s">
        <v>98</v>
      </c>
      <c r="D23" s="29">
        <v>4</v>
      </c>
      <c r="E23" s="29" t="s">
        <v>76</v>
      </c>
      <c r="F23" s="80" t="s">
        <v>135</v>
      </c>
      <c r="G23" s="80" t="s">
        <v>165</v>
      </c>
      <c r="H23" s="77">
        <v>1</v>
      </c>
    </row>
    <row r="24" spans="2:10" ht="15.75" x14ac:dyDescent="0.75">
      <c r="B24" s="67">
        <f t="shared" si="0"/>
        <v>21</v>
      </c>
      <c r="C24" s="68" t="s">
        <v>103</v>
      </c>
      <c r="D24" s="29">
        <v>5</v>
      </c>
      <c r="E24" s="29" t="s">
        <v>76</v>
      </c>
      <c r="F24" s="80" t="s">
        <v>135</v>
      </c>
      <c r="G24" s="80" t="s">
        <v>165</v>
      </c>
      <c r="H24" s="77">
        <v>1</v>
      </c>
    </row>
    <row r="25" spans="2:10" ht="15.25" x14ac:dyDescent="0.75">
      <c r="B25" s="67">
        <f t="shared" si="0"/>
        <v>22</v>
      </c>
      <c r="C25" s="70" t="s">
        <v>109</v>
      </c>
      <c r="D25" s="29">
        <v>4</v>
      </c>
      <c r="E25" s="29" t="s">
        <v>76</v>
      </c>
      <c r="F25" s="80" t="s">
        <v>135</v>
      </c>
      <c r="G25" s="80" t="s">
        <v>165</v>
      </c>
      <c r="H25" s="77">
        <v>1</v>
      </c>
    </row>
    <row r="26" spans="2:10" ht="15.25" x14ac:dyDescent="0.75">
      <c r="B26" s="67">
        <f t="shared" si="0"/>
        <v>23</v>
      </c>
      <c r="C26" s="70" t="s">
        <v>111</v>
      </c>
      <c r="D26" s="29">
        <v>7</v>
      </c>
      <c r="E26" s="29" t="s">
        <v>76</v>
      </c>
      <c r="F26" s="80" t="s">
        <v>135</v>
      </c>
      <c r="G26" s="80" t="s">
        <v>165</v>
      </c>
      <c r="H26" s="33">
        <v>1</v>
      </c>
      <c r="J26" s="67" t="s">
        <v>229</v>
      </c>
    </row>
    <row r="27" spans="2:10" ht="15.25" x14ac:dyDescent="0.75">
      <c r="B27" s="67">
        <f t="shared" si="0"/>
        <v>24</v>
      </c>
      <c r="C27" s="70" t="s">
        <v>113</v>
      </c>
      <c r="D27" s="29">
        <v>4</v>
      </c>
      <c r="E27" s="29" t="s">
        <v>76</v>
      </c>
      <c r="F27" s="80" t="s">
        <v>135</v>
      </c>
      <c r="G27" s="80" t="s">
        <v>165</v>
      </c>
      <c r="H27" s="77">
        <v>1</v>
      </c>
      <c r="J27" s="67"/>
    </row>
    <row r="28" spans="2:10" ht="15.75" x14ac:dyDescent="0.75">
      <c r="B28" s="67">
        <f t="shared" si="0"/>
        <v>25</v>
      </c>
      <c r="C28" s="68" t="s">
        <v>114</v>
      </c>
      <c r="D28" s="29">
        <v>5</v>
      </c>
      <c r="E28" s="29" t="s">
        <v>76</v>
      </c>
      <c r="F28" s="80" t="s">
        <v>135</v>
      </c>
      <c r="G28" s="80" t="s">
        <v>165</v>
      </c>
      <c r="H28" s="77">
        <v>1</v>
      </c>
      <c r="J28" s="67"/>
    </row>
    <row r="29" spans="2:10" ht="15.25" x14ac:dyDescent="0.75">
      <c r="B29" s="67">
        <f t="shared" si="0"/>
        <v>26</v>
      </c>
      <c r="C29" s="70" t="s">
        <v>116</v>
      </c>
      <c r="D29" s="29">
        <v>6</v>
      </c>
      <c r="E29" s="29" t="s">
        <v>76</v>
      </c>
      <c r="F29" s="80" t="s">
        <v>135</v>
      </c>
      <c r="G29" s="80" t="s">
        <v>165</v>
      </c>
      <c r="H29" s="33">
        <v>1</v>
      </c>
      <c r="J29" s="67" t="s">
        <v>230</v>
      </c>
    </row>
    <row r="30" spans="2:10" ht="15.25" x14ac:dyDescent="0.75">
      <c r="B30" s="67">
        <f t="shared" si="0"/>
        <v>27</v>
      </c>
      <c r="C30" s="70" t="s">
        <v>117</v>
      </c>
      <c r="D30" s="29">
        <v>3</v>
      </c>
      <c r="E30" s="29" t="s">
        <v>76</v>
      </c>
      <c r="F30" s="80" t="s">
        <v>135</v>
      </c>
      <c r="G30" s="80" t="s">
        <v>165</v>
      </c>
      <c r="H30" s="77">
        <v>1</v>
      </c>
      <c r="J30" s="67"/>
    </row>
    <row r="31" spans="2:10" ht="15.75" x14ac:dyDescent="0.75">
      <c r="B31" s="67">
        <f t="shared" si="0"/>
        <v>28</v>
      </c>
      <c r="C31" s="68" t="s">
        <v>118</v>
      </c>
      <c r="D31" s="29">
        <v>9</v>
      </c>
      <c r="E31" s="29" t="s">
        <v>76</v>
      </c>
      <c r="F31" s="80" t="s">
        <v>135</v>
      </c>
      <c r="G31" s="80" t="s">
        <v>165</v>
      </c>
      <c r="H31" s="33">
        <v>1</v>
      </c>
      <c r="J31" s="67" t="s">
        <v>231</v>
      </c>
    </row>
    <row r="32" spans="2:10" ht="15.75" x14ac:dyDescent="0.75">
      <c r="B32" s="67">
        <f t="shared" si="0"/>
        <v>29</v>
      </c>
      <c r="C32" s="68" t="s">
        <v>122</v>
      </c>
      <c r="D32" s="29">
        <v>6</v>
      </c>
      <c r="E32" s="29" t="s">
        <v>76</v>
      </c>
      <c r="F32" s="80" t="s">
        <v>135</v>
      </c>
      <c r="G32" s="80" t="s">
        <v>165</v>
      </c>
      <c r="H32" s="77">
        <v>1</v>
      </c>
      <c r="J32" s="67"/>
    </row>
    <row r="33" spans="2:10" ht="15.75" x14ac:dyDescent="0.75">
      <c r="B33" s="67">
        <f t="shared" si="0"/>
        <v>30</v>
      </c>
      <c r="C33" s="68" t="s">
        <v>172</v>
      </c>
      <c r="D33" s="29">
        <v>7</v>
      </c>
      <c r="E33" s="29" t="s">
        <v>76</v>
      </c>
      <c r="F33" s="80" t="s">
        <v>135</v>
      </c>
      <c r="G33" s="80" t="s">
        <v>165</v>
      </c>
      <c r="H33" s="77">
        <v>1</v>
      </c>
      <c r="J33" s="67"/>
    </row>
    <row r="34" spans="2:10" ht="15.75" x14ac:dyDescent="0.75">
      <c r="B34" s="67">
        <f t="shared" si="0"/>
        <v>31</v>
      </c>
      <c r="C34" s="68" t="s">
        <v>50</v>
      </c>
      <c r="D34" s="28">
        <v>1</v>
      </c>
      <c r="E34" s="29" t="s">
        <v>76</v>
      </c>
      <c r="F34" s="79" t="s">
        <v>61</v>
      </c>
      <c r="G34" s="79" t="s">
        <v>165</v>
      </c>
      <c r="H34" s="78">
        <v>1</v>
      </c>
      <c r="I34" s="67"/>
    </row>
    <row r="35" spans="2:10" ht="15.75" x14ac:dyDescent="0.75">
      <c r="B35" s="67">
        <f t="shared" si="0"/>
        <v>32</v>
      </c>
      <c r="C35" s="68" t="s">
        <v>45</v>
      </c>
      <c r="D35" s="28">
        <v>1</v>
      </c>
      <c r="E35" s="29" t="s">
        <v>76</v>
      </c>
      <c r="F35" s="79" t="s">
        <v>61</v>
      </c>
      <c r="G35" s="79" t="s">
        <v>165</v>
      </c>
      <c r="H35" s="78">
        <v>1</v>
      </c>
      <c r="I35" s="67"/>
    </row>
    <row r="36" spans="2:10" ht="15.75" x14ac:dyDescent="0.75">
      <c r="B36" s="67">
        <f t="shared" si="0"/>
        <v>33</v>
      </c>
      <c r="C36" s="68" t="s">
        <v>52</v>
      </c>
      <c r="D36" s="28">
        <v>1</v>
      </c>
      <c r="E36" s="29" t="s">
        <v>76</v>
      </c>
      <c r="F36" s="79" t="s">
        <v>61</v>
      </c>
      <c r="G36" s="79" t="s">
        <v>165</v>
      </c>
      <c r="H36" s="78">
        <v>1</v>
      </c>
      <c r="I36" s="67"/>
    </row>
    <row r="37" spans="2:10" ht="15.75" x14ac:dyDescent="0.75">
      <c r="B37" s="67">
        <f t="shared" si="0"/>
        <v>34</v>
      </c>
      <c r="C37" s="68" t="s">
        <v>40</v>
      </c>
      <c r="D37" s="28">
        <v>1</v>
      </c>
      <c r="E37" s="29" t="s">
        <v>76</v>
      </c>
      <c r="F37" s="79" t="s">
        <v>61</v>
      </c>
      <c r="G37" s="79" t="s">
        <v>165</v>
      </c>
      <c r="H37" s="78">
        <v>1</v>
      </c>
      <c r="I37" s="67"/>
    </row>
    <row r="38" spans="2:10" ht="15.75" x14ac:dyDescent="0.75">
      <c r="B38" s="67">
        <f t="shared" si="0"/>
        <v>35</v>
      </c>
      <c r="C38" s="68" t="s">
        <v>46</v>
      </c>
      <c r="D38" s="28">
        <v>2</v>
      </c>
      <c r="E38" s="29" t="s">
        <v>76</v>
      </c>
      <c r="F38" s="79" t="s">
        <v>61</v>
      </c>
      <c r="G38" s="79" t="s">
        <v>165</v>
      </c>
      <c r="H38" s="78">
        <v>1</v>
      </c>
      <c r="I38" s="67" t="s">
        <v>181</v>
      </c>
    </row>
    <row r="39" spans="2:10" ht="15.75" x14ac:dyDescent="0.75">
      <c r="B39" s="67">
        <f t="shared" si="0"/>
        <v>36</v>
      </c>
      <c r="C39" s="68" t="s">
        <v>29</v>
      </c>
      <c r="D39" s="28">
        <v>6</v>
      </c>
      <c r="E39" s="29" t="s">
        <v>76</v>
      </c>
      <c r="F39" s="79" t="s">
        <v>61</v>
      </c>
      <c r="G39" s="79" t="s">
        <v>165</v>
      </c>
      <c r="H39" s="78">
        <v>1</v>
      </c>
      <c r="I39" s="67"/>
    </row>
    <row r="40" spans="2:10" ht="15.75" x14ac:dyDescent="0.75">
      <c r="B40" s="67">
        <f t="shared" si="0"/>
        <v>37</v>
      </c>
      <c r="C40" s="68" t="s">
        <v>44</v>
      </c>
      <c r="D40" s="28">
        <v>6</v>
      </c>
      <c r="E40" s="29" t="s">
        <v>76</v>
      </c>
      <c r="F40" s="79" t="s">
        <v>61</v>
      </c>
      <c r="G40" s="79" t="s">
        <v>165</v>
      </c>
      <c r="H40" s="78"/>
      <c r="I40" s="67" t="s">
        <v>182</v>
      </c>
    </row>
    <row r="41" spans="2:10" ht="15.25" x14ac:dyDescent="0.75">
      <c r="B41" s="67">
        <f t="shared" si="0"/>
        <v>38</v>
      </c>
      <c r="C41" s="30" t="s">
        <v>63</v>
      </c>
      <c r="D41" s="28" t="s">
        <v>77</v>
      </c>
      <c r="E41" s="29" t="s">
        <v>76</v>
      </c>
      <c r="F41" s="79" t="s">
        <v>61</v>
      </c>
      <c r="G41" s="79" t="s">
        <v>165</v>
      </c>
      <c r="H41" s="78">
        <v>1</v>
      </c>
      <c r="I41" s="67" t="s">
        <v>183</v>
      </c>
    </row>
    <row r="42" spans="2:10" ht="15.25" x14ac:dyDescent="0.75">
      <c r="B42" s="67">
        <f t="shared" si="0"/>
        <v>39</v>
      </c>
      <c r="C42" s="30" t="s">
        <v>67</v>
      </c>
      <c r="D42" s="28" t="s">
        <v>77</v>
      </c>
      <c r="E42" s="29" t="s">
        <v>76</v>
      </c>
      <c r="F42" s="79" t="s">
        <v>61</v>
      </c>
      <c r="G42" s="79" t="s">
        <v>165</v>
      </c>
      <c r="H42" s="78">
        <v>1</v>
      </c>
      <c r="I42" s="67"/>
    </row>
    <row r="43" spans="2:10" ht="15.75" x14ac:dyDescent="0.75">
      <c r="B43" s="67">
        <f t="shared" si="0"/>
        <v>40</v>
      </c>
      <c r="C43" s="68" t="s">
        <v>136</v>
      </c>
      <c r="D43" s="29">
        <v>3</v>
      </c>
      <c r="E43" s="29" t="s">
        <v>76</v>
      </c>
      <c r="F43" s="80" t="s">
        <v>163</v>
      </c>
      <c r="G43" s="80" t="s">
        <v>165</v>
      </c>
      <c r="H43" s="77"/>
    </row>
    <row r="44" spans="2:10" ht="15.25" x14ac:dyDescent="0.75">
      <c r="B44" s="67">
        <f t="shared" si="0"/>
        <v>41</v>
      </c>
      <c r="C44" s="70" t="s">
        <v>138</v>
      </c>
      <c r="D44" s="29">
        <v>10</v>
      </c>
      <c r="E44" s="29" t="s">
        <v>76</v>
      </c>
      <c r="F44" s="80" t="s">
        <v>163</v>
      </c>
      <c r="G44" s="80" t="s">
        <v>165</v>
      </c>
      <c r="H44" s="77">
        <v>1</v>
      </c>
    </row>
    <row r="45" spans="2:10" ht="15.25" x14ac:dyDescent="0.75">
      <c r="B45" s="67">
        <f t="shared" si="0"/>
        <v>42</v>
      </c>
      <c r="C45" s="70" t="s">
        <v>140</v>
      </c>
      <c r="D45" s="29">
        <v>3</v>
      </c>
      <c r="E45" s="29" t="s">
        <v>76</v>
      </c>
      <c r="F45" s="80" t="s">
        <v>163</v>
      </c>
      <c r="G45" s="80" t="s">
        <v>165</v>
      </c>
      <c r="H45" s="77"/>
    </row>
    <row r="46" spans="2:10" ht="15.25" x14ac:dyDescent="0.75">
      <c r="B46" s="67">
        <f t="shared" si="0"/>
        <v>43</v>
      </c>
      <c r="C46" s="70" t="s">
        <v>141</v>
      </c>
      <c r="D46" s="29">
        <v>6</v>
      </c>
      <c r="E46" s="29" t="s">
        <v>76</v>
      </c>
      <c r="F46" s="80" t="s">
        <v>163</v>
      </c>
      <c r="G46" s="80" t="s">
        <v>165</v>
      </c>
      <c r="H46" s="77"/>
    </row>
    <row r="47" spans="2:10" ht="15.75" x14ac:dyDescent="0.75">
      <c r="B47" s="67">
        <f t="shared" si="0"/>
        <v>44</v>
      </c>
      <c r="C47" s="68" t="s">
        <v>146</v>
      </c>
      <c r="D47" s="29">
        <v>3</v>
      </c>
      <c r="E47" s="29" t="s">
        <v>76</v>
      </c>
      <c r="F47" s="80" t="s">
        <v>163</v>
      </c>
      <c r="G47" s="80" t="s">
        <v>165</v>
      </c>
      <c r="H47" s="77"/>
    </row>
    <row r="48" spans="2:10" ht="15.25" x14ac:dyDescent="0.75">
      <c r="B48" s="67">
        <f t="shared" si="0"/>
        <v>45</v>
      </c>
      <c r="C48" s="70" t="s">
        <v>147</v>
      </c>
      <c r="D48" s="29">
        <v>5</v>
      </c>
      <c r="E48" s="29" t="s">
        <v>76</v>
      </c>
      <c r="F48" s="80" t="s">
        <v>163</v>
      </c>
      <c r="G48" s="80" t="s">
        <v>165</v>
      </c>
      <c r="H48" s="77"/>
    </row>
    <row r="49" spans="2:8" ht="15.25" x14ac:dyDescent="0.75">
      <c r="B49" s="67">
        <f t="shared" si="0"/>
        <v>46</v>
      </c>
      <c r="C49" s="70" t="s">
        <v>149</v>
      </c>
      <c r="D49" s="29">
        <v>5</v>
      </c>
      <c r="E49" s="29" t="s">
        <v>76</v>
      </c>
      <c r="F49" s="80" t="s">
        <v>163</v>
      </c>
      <c r="G49" s="80" t="s">
        <v>165</v>
      </c>
      <c r="H49" s="77">
        <v>1</v>
      </c>
    </row>
    <row r="50" spans="2:8" ht="15.75" x14ac:dyDescent="0.75">
      <c r="B50" s="67">
        <f t="shared" si="0"/>
        <v>47</v>
      </c>
      <c r="C50" s="68" t="s">
        <v>150</v>
      </c>
      <c r="D50" s="29">
        <v>8</v>
      </c>
      <c r="E50" s="29" t="s">
        <v>76</v>
      </c>
      <c r="F50" s="80" t="s">
        <v>163</v>
      </c>
      <c r="G50" s="80" t="s">
        <v>165</v>
      </c>
      <c r="H50" s="77">
        <v>1</v>
      </c>
    </row>
    <row r="51" spans="2:8" ht="15.25" x14ac:dyDescent="0.75">
      <c r="B51" s="67">
        <f t="shared" si="0"/>
        <v>48</v>
      </c>
      <c r="C51" s="70" t="s">
        <v>151</v>
      </c>
      <c r="D51" s="29">
        <v>7</v>
      </c>
      <c r="E51" s="29" t="s">
        <v>76</v>
      </c>
      <c r="F51" s="80" t="s">
        <v>163</v>
      </c>
      <c r="G51" s="80" t="s">
        <v>165</v>
      </c>
      <c r="H51" s="77"/>
    </row>
    <row r="52" spans="2:8" ht="15.25" x14ac:dyDescent="0.75">
      <c r="B52" s="67">
        <f t="shared" si="0"/>
        <v>49</v>
      </c>
      <c r="C52" s="70" t="s">
        <v>152</v>
      </c>
      <c r="D52" s="29">
        <v>3</v>
      </c>
      <c r="E52" s="29" t="s">
        <v>76</v>
      </c>
      <c r="F52" s="80" t="s">
        <v>163</v>
      </c>
      <c r="G52" s="80" t="s">
        <v>165</v>
      </c>
      <c r="H52" s="77"/>
    </row>
    <row r="53" spans="2:8" ht="15.25" x14ac:dyDescent="0.75">
      <c r="B53" s="67">
        <f t="shared" si="0"/>
        <v>50</v>
      </c>
      <c r="C53" s="70" t="s">
        <v>157</v>
      </c>
      <c r="D53" s="29">
        <v>8</v>
      </c>
      <c r="E53" s="29" t="s">
        <v>76</v>
      </c>
      <c r="F53" s="80" t="s">
        <v>163</v>
      </c>
      <c r="G53" s="80" t="s">
        <v>165</v>
      </c>
      <c r="H53" s="77"/>
    </row>
    <row r="54" spans="2:8" ht="15.75" x14ac:dyDescent="0.75">
      <c r="B54" s="67">
        <f t="shared" si="0"/>
        <v>51</v>
      </c>
      <c r="C54" s="68" t="s">
        <v>158</v>
      </c>
      <c r="D54" s="29">
        <v>8</v>
      </c>
      <c r="E54" s="29" t="s">
        <v>76</v>
      </c>
      <c r="F54" s="80" t="s">
        <v>163</v>
      </c>
      <c r="G54" s="80" t="s">
        <v>165</v>
      </c>
      <c r="H54" s="77">
        <v>1</v>
      </c>
    </row>
    <row r="55" spans="2:8" ht="15.75" x14ac:dyDescent="0.75">
      <c r="B55" s="67">
        <f t="shared" si="0"/>
        <v>52</v>
      </c>
      <c r="C55" s="68" t="s">
        <v>161</v>
      </c>
      <c r="D55" s="72">
        <v>1</v>
      </c>
      <c r="E55" s="72" t="s">
        <v>76</v>
      </c>
      <c r="F55" s="80" t="s">
        <v>163</v>
      </c>
      <c r="G55" s="80" t="s">
        <v>165</v>
      </c>
      <c r="H55" s="77"/>
    </row>
    <row r="56" spans="2:8" ht="15.25" x14ac:dyDescent="0.75">
      <c r="B56" s="67">
        <f t="shared" si="0"/>
        <v>53</v>
      </c>
      <c r="C56" s="71" t="s">
        <v>162</v>
      </c>
      <c r="D56" s="29">
        <v>5</v>
      </c>
      <c r="E56" s="29" t="s">
        <v>76</v>
      </c>
      <c r="F56" s="80" t="s">
        <v>163</v>
      </c>
      <c r="G56" s="80" t="s">
        <v>165</v>
      </c>
      <c r="H56" s="77">
        <v>1</v>
      </c>
    </row>
    <row r="57" spans="2:8" ht="15.25" x14ac:dyDescent="0.75">
      <c r="C57" s="30" t="s">
        <v>27</v>
      </c>
      <c r="D57" s="28">
        <v>5</v>
      </c>
      <c r="E57" s="96" t="s">
        <v>82</v>
      </c>
      <c r="F57" s="69" t="s">
        <v>16</v>
      </c>
      <c r="G57" s="92"/>
      <c r="H57" s="56"/>
    </row>
    <row r="58" spans="2:8" ht="15.25" x14ac:dyDescent="0.75">
      <c r="B58" s="67"/>
      <c r="C58" s="30" t="s">
        <v>64</v>
      </c>
      <c r="D58" s="28" t="s">
        <v>77</v>
      </c>
      <c r="E58" s="29" t="s">
        <v>82</v>
      </c>
      <c r="F58" s="102" t="s">
        <v>16</v>
      </c>
      <c r="G58" s="92"/>
      <c r="H58" s="56"/>
    </row>
    <row r="59" spans="2:8" ht="15.75" x14ac:dyDescent="0.75">
      <c r="C59" s="35" t="s">
        <v>36</v>
      </c>
      <c r="D59" s="33">
        <v>3</v>
      </c>
      <c r="E59" s="34" t="s">
        <v>82</v>
      </c>
      <c r="F59" s="73" t="s">
        <v>16</v>
      </c>
    </row>
    <row r="60" spans="2:8" ht="15.25" x14ac:dyDescent="0.75">
      <c r="C60" s="74" t="s">
        <v>99</v>
      </c>
      <c r="D60" s="34">
        <v>5</v>
      </c>
      <c r="E60" s="34" t="s">
        <v>82</v>
      </c>
      <c r="F60" s="73" t="s">
        <v>135</v>
      </c>
    </row>
    <row r="61" spans="2:8" ht="15.25" x14ac:dyDescent="0.75">
      <c r="C61" s="74" t="s">
        <v>100</v>
      </c>
      <c r="D61" s="34">
        <v>4</v>
      </c>
      <c r="E61" s="34" t="s">
        <v>82</v>
      </c>
      <c r="F61" s="73" t="s">
        <v>135</v>
      </c>
      <c r="H61" s="65"/>
    </row>
    <row r="62" spans="2:8" ht="15.75" x14ac:dyDescent="0.75">
      <c r="C62" s="35" t="s">
        <v>110</v>
      </c>
      <c r="D62" s="34">
        <v>4</v>
      </c>
      <c r="E62" s="34" t="s">
        <v>82</v>
      </c>
      <c r="F62" s="73" t="s">
        <v>135</v>
      </c>
      <c r="H62" s="65"/>
    </row>
    <row r="63" spans="2:8" ht="15.25" x14ac:dyDescent="0.75">
      <c r="B63" s="67"/>
      <c r="C63" s="74" t="s">
        <v>120</v>
      </c>
      <c r="D63" s="34">
        <v>7</v>
      </c>
      <c r="E63" s="34" t="s">
        <v>82</v>
      </c>
      <c r="F63" s="73" t="s">
        <v>135</v>
      </c>
      <c r="G63" s="92"/>
      <c r="H63" s="56"/>
    </row>
    <row r="64" spans="2:8" ht="15.75" x14ac:dyDescent="0.75">
      <c r="C64" s="35" t="s">
        <v>112</v>
      </c>
      <c r="D64" s="34">
        <v>5</v>
      </c>
      <c r="E64" s="34" t="s">
        <v>82</v>
      </c>
      <c r="F64" s="73" t="s">
        <v>135</v>
      </c>
      <c r="H64" s="65"/>
    </row>
    <row r="65" spans="3:8" ht="15.25" x14ac:dyDescent="0.75">
      <c r="C65" s="74" t="s">
        <v>99</v>
      </c>
      <c r="D65" s="34">
        <v>5</v>
      </c>
      <c r="E65" s="34" t="s">
        <v>82</v>
      </c>
      <c r="F65" s="73" t="s">
        <v>135</v>
      </c>
      <c r="H65" s="65"/>
    </row>
    <row r="66" spans="3:8" ht="15.75" x14ac:dyDescent="0.75">
      <c r="C66" s="35" t="s">
        <v>121</v>
      </c>
      <c r="D66" s="34">
        <v>4</v>
      </c>
      <c r="E66" s="34" t="s">
        <v>82</v>
      </c>
      <c r="F66" s="73" t="s">
        <v>135</v>
      </c>
      <c r="H66" s="65"/>
    </row>
    <row r="67" spans="3:8" ht="15.75" x14ac:dyDescent="0.75">
      <c r="C67" s="35" t="s">
        <v>124</v>
      </c>
      <c r="D67" s="34">
        <v>6</v>
      </c>
      <c r="E67" s="34" t="s">
        <v>82</v>
      </c>
      <c r="F67" s="73" t="s">
        <v>135</v>
      </c>
      <c r="H67" s="65"/>
    </row>
    <row r="68" spans="3:8" ht="15.25" x14ac:dyDescent="0.75">
      <c r="C68" s="75" t="s">
        <v>125</v>
      </c>
      <c r="D68" s="34">
        <v>6</v>
      </c>
      <c r="E68" s="34" t="s">
        <v>82</v>
      </c>
      <c r="F68" s="73" t="s">
        <v>135</v>
      </c>
      <c r="H68" s="65"/>
    </row>
    <row r="69" spans="3:8" ht="15.25" x14ac:dyDescent="0.75">
      <c r="C69" s="74" t="s">
        <v>126</v>
      </c>
      <c r="D69" s="34">
        <v>4</v>
      </c>
      <c r="E69" s="34" t="s">
        <v>82</v>
      </c>
      <c r="F69" s="73" t="s">
        <v>135</v>
      </c>
      <c r="H69" s="65"/>
    </row>
    <row r="70" spans="3:8" ht="15.25" x14ac:dyDescent="0.75">
      <c r="C70" s="74" t="s">
        <v>127</v>
      </c>
      <c r="D70" s="34">
        <v>3</v>
      </c>
      <c r="E70" s="34" t="s">
        <v>82</v>
      </c>
      <c r="F70" s="73" t="s">
        <v>135</v>
      </c>
      <c r="H70" s="65"/>
    </row>
    <row r="71" spans="3:8" ht="15.25" x14ac:dyDescent="0.75">
      <c r="C71" s="74" t="s">
        <v>128</v>
      </c>
      <c r="D71" s="34">
        <v>5</v>
      </c>
      <c r="E71" s="34" t="s">
        <v>82</v>
      </c>
      <c r="F71" s="73" t="s">
        <v>135</v>
      </c>
      <c r="H71" s="65"/>
    </row>
    <row r="72" spans="3:8" ht="15.25" x14ac:dyDescent="0.75">
      <c r="C72" s="74" t="s">
        <v>129</v>
      </c>
      <c r="D72" s="34">
        <v>5</v>
      </c>
      <c r="E72" s="34" t="s">
        <v>82</v>
      </c>
      <c r="F72" s="73" t="s">
        <v>135</v>
      </c>
      <c r="H72" s="65"/>
    </row>
    <row r="73" spans="3:8" ht="15.25" x14ac:dyDescent="0.75">
      <c r="C73" s="74" t="s">
        <v>130</v>
      </c>
      <c r="D73" s="34">
        <v>5</v>
      </c>
      <c r="E73" s="34" t="s">
        <v>82</v>
      </c>
      <c r="F73" s="73" t="s">
        <v>135</v>
      </c>
      <c r="H73" s="65"/>
    </row>
    <row r="74" spans="3:8" ht="15.25" x14ac:dyDescent="0.75">
      <c r="C74" s="74" t="s">
        <v>131</v>
      </c>
      <c r="D74" s="34">
        <v>6</v>
      </c>
      <c r="E74" s="34" t="s">
        <v>82</v>
      </c>
      <c r="F74" s="73" t="s">
        <v>135</v>
      </c>
      <c r="H74" s="65"/>
    </row>
    <row r="75" spans="3:8" ht="15.75" x14ac:dyDescent="0.75">
      <c r="C75" s="35" t="s">
        <v>148</v>
      </c>
      <c r="D75" s="34">
        <v>2</v>
      </c>
      <c r="E75" s="34" t="s">
        <v>82</v>
      </c>
      <c r="F75" s="73" t="s">
        <v>163</v>
      </c>
      <c r="H75" s="65"/>
    </row>
    <row r="76" spans="3:8" ht="15.25" x14ac:dyDescent="0.75">
      <c r="C76" s="74" t="s">
        <v>154</v>
      </c>
      <c r="D76" s="34">
        <v>6</v>
      </c>
      <c r="E76" s="34" t="s">
        <v>82</v>
      </c>
      <c r="F76" s="73" t="s">
        <v>163</v>
      </c>
      <c r="H76" s="65"/>
    </row>
    <row r="77" spans="3:8" ht="15.75" x14ac:dyDescent="0.75">
      <c r="C77" s="35" t="s">
        <v>155</v>
      </c>
      <c r="D77" s="34">
        <v>8</v>
      </c>
      <c r="E77" s="34" t="s">
        <v>82</v>
      </c>
      <c r="F77" s="73" t="s">
        <v>163</v>
      </c>
      <c r="H77" s="65"/>
    </row>
    <row r="78" spans="3:8" ht="15.75" x14ac:dyDescent="0.75">
      <c r="C78" s="35" t="s">
        <v>159</v>
      </c>
      <c r="D78" s="34">
        <v>5</v>
      </c>
      <c r="E78" s="34" t="s">
        <v>82</v>
      </c>
      <c r="F78" s="73" t="s">
        <v>163</v>
      </c>
      <c r="H78" s="65"/>
    </row>
    <row r="79" spans="3:8" ht="15.75" x14ac:dyDescent="0.75">
      <c r="C79" s="35" t="s">
        <v>58</v>
      </c>
      <c r="D79" s="33">
        <v>1</v>
      </c>
      <c r="E79" s="34" t="s">
        <v>83</v>
      </c>
      <c r="F79" s="73" t="s">
        <v>16</v>
      </c>
    </row>
    <row r="80" spans="3:8" ht="15.25" x14ac:dyDescent="0.75">
      <c r="C80" s="36" t="s">
        <v>20</v>
      </c>
      <c r="D80" s="33">
        <v>1</v>
      </c>
      <c r="E80" s="34" t="s">
        <v>83</v>
      </c>
      <c r="F80" s="73" t="s">
        <v>16</v>
      </c>
    </row>
    <row r="81" spans="2:8" ht="15.25" x14ac:dyDescent="0.75">
      <c r="C81" s="37" t="s">
        <v>25</v>
      </c>
      <c r="D81" s="33">
        <v>4</v>
      </c>
      <c r="E81" s="34" t="s">
        <v>83</v>
      </c>
      <c r="F81" s="73" t="s">
        <v>16</v>
      </c>
    </row>
    <row r="82" spans="2:8" ht="15.25" x14ac:dyDescent="0.75">
      <c r="C82" s="74" t="s">
        <v>104</v>
      </c>
      <c r="D82" s="34">
        <v>5</v>
      </c>
      <c r="E82" s="34" t="s">
        <v>83</v>
      </c>
      <c r="F82" s="73" t="s">
        <v>135</v>
      </c>
    </row>
    <row r="83" spans="2:8" ht="15.25" x14ac:dyDescent="0.75">
      <c r="C83" s="76" t="s">
        <v>105</v>
      </c>
      <c r="D83" s="34">
        <v>8</v>
      </c>
      <c r="E83" s="34" t="s">
        <v>83</v>
      </c>
      <c r="F83" s="73" t="s">
        <v>135</v>
      </c>
    </row>
    <row r="84" spans="2:8" ht="15.25" x14ac:dyDescent="0.75">
      <c r="C84" s="74" t="s">
        <v>106</v>
      </c>
      <c r="D84" s="34">
        <v>9</v>
      </c>
      <c r="E84" s="34" t="s">
        <v>83</v>
      </c>
      <c r="F84" s="73" t="s">
        <v>135</v>
      </c>
    </row>
    <row r="85" spans="2:8" ht="15.75" x14ac:dyDescent="0.75">
      <c r="C85" s="35" t="s">
        <v>123</v>
      </c>
      <c r="D85" s="34">
        <v>8</v>
      </c>
      <c r="E85" s="34" t="s">
        <v>83</v>
      </c>
      <c r="F85" s="73" t="s">
        <v>135</v>
      </c>
      <c r="G85" s="92"/>
      <c r="H85" s="56"/>
    </row>
    <row r="86" spans="2:8" ht="15.75" x14ac:dyDescent="0.75">
      <c r="C86" s="35" t="s">
        <v>107</v>
      </c>
      <c r="D86" s="34">
        <v>3</v>
      </c>
      <c r="E86" s="34" t="s">
        <v>83</v>
      </c>
      <c r="F86" s="73" t="s">
        <v>135</v>
      </c>
    </row>
    <row r="87" spans="2:8" ht="15.75" x14ac:dyDescent="0.75">
      <c r="C87" s="35" t="s">
        <v>108</v>
      </c>
      <c r="D87" s="34">
        <v>3</v>
      </c>
      <c r="E87" s="34" t="s">
        <v>83</v>
      </c>
      <c r="F87" s="73" t="s">
        <v>135</v>
      </c>
    </row>
    <row r="88" spans="2:8" ht="15.25" x14ac:dyDescent="0.75">
      <c r="C88" s="74" t="s">
        <v>132</v>
      </c>
      <c r="D88" s="34">
        <v>3</v>
      </c>
      <c r="E88" s="34" t="s">
        <v>83</v>
      </c>
      <c r="F88" s="73" t="s">
        <v>135</v>
      </c>
    </row>
    <row r="89" spans="2:8" ht="15.25" x14ac:dyDescent="0.75">
      <c r="C89" s="74" t="s">
        <v>133</v>
      </c>
      <c r="D89" s="34">
        <v>3</v>
      </c>
      <c r="E89" s="34" t="s">
        <v>83</v>
      </c>
      <c r="F89" s="73" t="s">
        <v>135</v>
      </c>
    </row>
    <row r="90" spans="2:8" ht="15.25" x14ac:dyDescent="0.75">
      <c r="C90" s="74" t="s">
        <v>134</v>
      </c>
      <c r="D90" s="34">
        <v>4</v>
      </c>
      <c r="E90" s="34" t="s">
        <v>83</v>
      </c>
      <c r="F90" s="73" t="s">
        <v>135</v>
      </c>
    </row>
    <row r="91" spans="2:8" ht="15.25" x14ac:dyDescent="0.75">
      <c r="B91" s="67"/>
      <c r="C91" s="36" t="s">
        <v>21</v>
      </c>
      <c r="D91" s="33">
        <v>1</v>
      </c>
      <c r="E91" s="34" t="s">
        <v>83</v>
      </c>
      <c r="F91" s="73" t="s">
        <v>61</v>
      </c>
    </row>
    <row r="92" spans="2:8" ht="15.25" x14ac:dyDescent="0.75">
      <c r="C92" s="36" t="s">
        <v>18</v>
      </c>
      <c r="D92" s="33">
        <v>1</v>
      </c>
      <c r="E92" s="34" t="s">
        <v>83</v>
      </c>
      <c r="F92" s="73" t="s">
        <v>61</v>
      </c>
      <c r="G92" s="92"/>
      <c r="H92" s="56"/>
    </row>
    <row r="93" spans="2:8" ht="15.25" x14ac:dyDescent="0.75">
      <c r="C93" s="74" t="s">
        <v>137</v>
      </c>
      <c r="D93" s="34">
        <v>2</v>
      </c>
      <c r="E93" s="34" t="s">
        <v>83</v>
      </c>
      <c r="F93" s="73" t="s">
        <v>163</v>
      </c>
    </row>
    <row r="94" spans="2:8" ht="15.25" x14ac:dyDescent="0.75">
      <c r="C94" s="76" t="s">
        <v>142</v>
      </c>
      <c r="D94" s="34">
        <v>2</v>
      </c>
      <c r="E94" s="34" t="s">
        <v>83</v>
      </c>
      <c r="F94" s="73" t="s">
        <v>163</v>
      </c>
    </row>
    <row r="95" spans="2:8" ht="15.75" x14ac:dyDescent="0.75">
      <c r="C95" s="35" t="s">
        <v>156</v>
      </c>
      <c r="D95" s="34">
        <v>10</v>
      </c>
      <c r="E95" s="34" t="s">
        <v>83</v>
      </c>
      <c r="F95" s="73" t="s">
        <v>163</v>
      </c>
    </row>
    <row r="96" spans="2:8" ht="15.25" x14ac:dyDescent="0.75">
      <c r="C96" s="74" t="s">
        <v>101</v>
      </c>
      <c r="D96" s="34">
        <v>5</v>
      </c>
      <c r="E96" s="34" t="s">
        <v>164</v>
      </c>
      <c r="F96" s="73" t="s">
        <v>135</v>
      </c>
      <c r="H96" s="65"/>
    </row>
    <row r="97" spans="3:8" ht="15.25" x14ac:dyDescent="0.75">
      <c r="C97" s="74" t="s">
        <v>102</v>
      </c>
      <c r="D97" s="34" t="s">
        <v>77</v>
      </c>
      <c r="E97" s="34" t="s">
        <v>164</v>
      </c>
      <c r="F97" s="73" t="s">
        <v>135</v>
      </c>
      <c r="H97" s="65"/>
    </row>
    <row r="98" spans="3:8" ht="15.25" x14ac:dyDescent="0.75">
      <c r="C98" s="74" t="s">
        <v>115</v>
      </c>
      <c r="D98" s="34">
        <v>8</v>
      </c>
      <c r="E98" s="34" t="s">
        <v>164</v>
      </c>
      <c r="F98" s="73" t="s">
        <v>135</v>
      </c>
      <c r="H98" s="65"/>
    </row>
    <row r="99" spans="3:8" ht="15.75" x14ac:dyDescent="0.75">
      <c r="C99" s="35" t="s">
        <v>119</v>
      </c>
      <c r="D99" s="34">
        <v>2</v>
      </c>
      <c r="E99" s="34" t="s">
        <v>164</v>
      </c>
      <c r="F99" s="73" t="s">
        <v>135</v>
      </c>
      <c r="H99" s="65"/>
    </row>
    <row r="100" spans="3:8" ht="15.25" x14ac:dyDescent="0.75">
      <c r="C100" s="74" t="s">
        <v>139</v>
      </c>
      <c r="D100" s="34">
        <v>3</v>
      </c>
      <c r="E100" s="34" t="s">
        <v>164</v>
      </c>
      <c r="F100" s="73" t="s">
        <v>163</v>
      </c>
      <c r="H100" s="65"/>
    </row>
    <row r="101" spans="3:8" ht="15.25" x14ac:dyDescent="0.75">
      <c r="C101" s="74" t="s">
        <v>143</v>
      </c>
      <c r="D101" s="34">
        <v>8</v>
      </c>
      <c r="E101" s="34" t="s">
        <v>164</v>
      </c>
      <c r="F101" s="73" t="s">
        <v>163</v>
      </c>
      <c r="H101" s="65"/>
    </row>
    <row r="102" spans="3:8" ht="15.75" x14ac:dyDescent="0.75">
      <c r="C102" s="35" t="s">
        <v>144</v>
      </c>
      <c r="D102" s="34">
        <v>3</v>
      </c>
      <c r="E102" s="34" t="s">
        <v>164</v>
      </c>
      <c r="F102" s="73" t="s">
        <v>163</v>
      </c>
      <c r="H102" s="65"/>
    </row>
    <row r="103" spans="3:8" ht="15.75" x14ac:dyDescent="0.75">
      <c r="C103" s="35" t="s">
        <v>145</v>
      </c>
      <c r="D103" s="34">
        <v>5</v>
      </c>
      <c r="E103" s="34" t="s">
        <v>164</v>
      </c>
      <c r="F103" s="73" t="s">
        <v>163</v>
      </c>
      <c r="H103" s="65"/>
    </row>
    <row r="104" spans="3:8" ht="15.25" x14ac:dyDescent="0.75">
      <c r="C104" s="74" t="s">
        <v>153</v>
      </c>
      <c r="D104" s="34">
        <v>1</v>
      </c>
      <c r="E104" s="34" t="s">
        <v>164</v>
      </c>
      <c r="F104" s="73" t="s">
        <v>163</v>
      </c>
    </row>
    <row r="105" spans="3:8" ht="15.75" x14ac:dyDescent="0.75">
      <c r="C105" s="35" t="s">
        <v>160</v>
      </c>
      <c r="D105" s="34">
        <v>5</v>
      </c>
      <c r="E105" s="34" t="s">
        <v>164</v>
      </c>
      <c r="F105" s="73" t="s">
        <v>163</v>
      </c>
    </row>
  </sheetData>
  <autoFilter ref="C3:F105">
    <sortState ref="C4:F104">
      <sortCondition ref="E4:E104"/>
    </sortState>
  </autoFilter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paperSize="9" orientation="portrait" r:id="rId1"/>
  <ignoredErrors>
    <ignoredError sqref="K5:K8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O64"/>
  <sheetViews>
    <sheetView workbookViewId="0">
      <selection sqref="A1:B1"/>
    </sheetView>
  </sheetViews>
  <sheetFormatPr baseColWidth="10" defaultColWidth="8.7265625" defaultRowHeight="14.75" x14ac:dyDescent="0.75"/>
  <cols>
    <col min="1" max="1" width="2.86328125" customWidth="1"/>
    <col min="2" max="2" width="33.40625" bestFit="1" customWidth="1"/>
    <col min="3" max="3" width="8" bestFit="1" customWidth="1"/>
    <col min="4" max="4" width="15.40625" customWidth="1"/>
    <col min="5" max="5" width="10.40625" customWidth="1"/>
    <col min="6" max="6" width="16.40625" customWidth="1"/>
    <col min="7" max="7" width="14.1328125" customWidth="1"/>
    <col min="8" max="8" width="12.1328125" customWidth="1"/>
    <col min="9" max="9" width="15.40625" style="67" customWidth="1"/>
    <col min="10" max="10" width="10.40625" style="67" customWidth="1"/>
    <col min="11" max="11" width="16.40625" style="67" customWidth="1"/>
    <col min="12" max="12" width="14.1328125" style="67" customWidth="1"/>
    <col min="13" max="13" width="12.1328125" style="67" customWidth="1"/>
    <col min="14" max="14" width="6.54296875" bestFit="1" customWidth="1"/>
  </cols>
  <sheetData>
    <row r="1" spans="1:15" ht="15.5" thickBot="1" x14ac:dyDescent="0.9">
      <c r="A1" s="182" t="s">
        <v>171</v>
      </c>
      <c r="B1" s="183"/>
      <c r="C1" s="6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92"/>
    </row>
    <row r="2" spans="1:15" ht="15.5" thickBot="1" x14ac:dyDescent="0.9">
      <c r="C2" s="146"/>
      <c r="D2" s="105"/>
      <c r="E2" s="105"/>
      <c r="F2" s="105"/>
      <c r="G2" s="105"/>
      <c r="H2" s="105"/>
      <c r="I2" s="146"/>
      <c r="J2" s="146"/>
      <c r="K2" s="146"/>
      <c r="L2" s="146"/>
      <c r="M2" s="146"/>
      <c r="N2" s="105"/>
      <c r="O2" s="61"/>
    </row>
    <row r="3" spans="1:15" ht="15.5" thickBot="1" x14ac:dyDescent="0.9">
      <c r="C3" s="24"/>
      <c r="D3" s="190" t="s">
        <v>246</v>
      </c>
      <c r="E3" s="191"/>
      <c r="F3" s="191"/>
      <c r="G3" s="191"/>
      <c r="H3" s="192"/>
      <c r="I3" s="193" t="s">
        <v>244</v>
      </c>
      <c r="J3" s="194"/>
      <c r="K3" s="194"/>
      <c r="L3" s="194"/>
      <c r="M3" s="195"/>
    </row>
    <row r="4" spans="1:15" ht="54" x14ac:dyDescent="0.75">
      <c r="B4" s="147" t="s">
        <v>236</v>
      </c>
      <c r="C4" s="147" t="s">
        <v>237</v>
      </c>
      <c r="D4" s="152" t="s">
        <v>239</v>
      </c>
      <c r="E4" s="153" t="s">
        <v>240</v>
      </c>
      <c r="F4" s="152" t="s">
        <v>241</v>
      </c>
      <c r="G4" s="152" t="s">
        <v>242</v>
      </c>
      <c r="H4" s="154" t="s">
        <v>243</v>
      </c>
      <c r="I4" s="155" t="s">
        <v>239</v>
      </c>
      <c r="J4" s="156" t="s">
        <v>240</v>
      </c>
      <c r="K4" s="155" t="s">
        <v>241</v>
      </c>
      <c r="L4" s="155" t="s">
        <v>242</v>
      </c>
      <c r="M4" s="157" t="s">
        <v>243</v>
      </c>
    </row>
    <row r="5" spans="1:15" x14ac:dyDescent="0.75">
      <c r="B5" s="97" t="s">
        <v>185</v>
      </c>
      <c r="C5" s="148" t="s">
        <v>233</v>
      </c>
      <c r="D5" s="97" t="s">
        <v>245</v>
      </c>
      <c r="E5" s="150">
        <v>42698</v>
      </c>
      <c r="F5" s="69"/>
      <c r="G5" s="69"/>
      <c r="H5" s="69"/>
      <c r="I5" s="97" t="s">
        <v>245</v>
      </c>
      <c r="J5" s="150">
        <v>42655</v>
      </c>
      <c r="K5" s="69"/>
      <c r="L5" s="69"/>
      <c r="M5" s="69"/>
    </row>
    <row r="6" spans="1:15" x14ac:dyDescent="0.75">
      <c r="B6" s="97" t="s">
        <v>64</v>
      </c>
      <c r="C6" s="148" t="s">
        <v>227</v>
      </c>
      <c r="D6" s="97" t="s">
        <v>245</v>
      </c>
      <c r="E6" s="150">
        <v>42698</v>
      </c>
      <c r="F6" s="69"/>
      <c r="G6" s="69"/>
      <c r="H6" s="69"/>
      <c r="I6" s="97"/>
      <c r="J6" s="28"/>
      <c r="K6" s="69"/>
      <c r="L6" s="69"/>
      <c r="M6" s="69"/>
    </row>
    <row r="7" spans="1:15" x14ac:dyDescent="0.75">
      <c r="B7" s="97" t="s">
        <v>29</v>
      </c>
      <c r="C7" s="148" t="s">
        <v>227</v>
      </c>
      <c r="D7" s="97" t="s">
        <v>245</v>
      </c>
      <c r="E7" s="150">
        <v>42698</v>
      </c>
      <c r="F7" s="69"/>
      <c r="G7" s="69"/>
      <c r="H7" s="69"/>
      <c r="I7" s="97"/>
      <c r="J7" s="28"/>
      <c r="K7" s="69"/>
      <c r="L7" s="69"/>
      <c r="M7" s="69"/>
    </row>
    <row r="8" spans="1:15" x14ac:dyDescent="0.75">
      <c r="B8" s="97" t="s">
        <v>39</v>
      </c>
      <c r="C8" s="148" t="s">
        <v>227</v>
      </c>
      <c r="D8" s="97" t="s">
        <v>245</v>
      </c>
      <c r="E8" s="150">
        <v>42698</v>
      </c>
      <c r="F8" s="69"/>
      <c r="G8" s="69"/>
      <c r="H8" s="69"/>
      <c r="I8" s="97"/>
      <c r="J8" s="28"/>
      <c r="K8" s="69"/>
      <c r="L8" s="69"/>
      <c r="M8" s="69"/>
    </row>
    <row r="9" spans="1:15" x14ac:dyDescent="0.75">
      <c r="B9" s="97" t="s">
        <v>180</v>
      </c>
      <c r="C9" s="148" t="s">
        <v>227</v>
      </c>
      <c r="D9" s="97" t="s">
        <v>245</v>
      </c>
      <c r="E9" s="28"/>
      <c r="F9" s="69"/>
      <c r="G9" s="69"/>
      <c r="H9" s="69"/>
      <c r="I9" s="97"/>
      <c r="J9" s="28"/>
      <c r="K9" s="69"/>
      <c r="L9" s="69"/>
      <c r="M9" s="69"/>
    </row>
    <row r="10" spans="1:15" x14ac:dyDescent="0.75">
      <c r="B10" s="97" t="s">
        <v>63</v>
      </c>
      <c r="C10" s="148" t="s">
        <v>227</v>
      </c>
      <c r="D10" s="97" t="s">
        <v>245</v>
      </c>
      <c r="E10" s="150">
        <v>42698</v>
      </c>
      <c r="F10" s="69"/>
      <c r="G10" s="69"/>
      <c r="H10" s="69"/>
      <c r="I10" s="97"/>
      <c r="J10" s="28"/>
      <c r="K10" s="69"/>
      <c r="L10" s="69"/>
      <c r="M10" s="69"/>
    </row>
    <row r="11" spans="1:15" x14ac:dyDescent="0.75">
      <c r="B11" s="97" t="s">
        <v>176</v>
      </c>
      <c r="C11" s="148" t="s">
        <v>227</v>
      </c>
      <c r="D11" s="97" t="s">
        <v>245</v>
      </c>
      <c r="E11" s="150">
        <v>42698</v>
      </c>
      <c r="F11" s="69"/>
      <c r="G11" s="69"/>
      <c r="H11" s="69"/>
      <c r="I11" s="69"/>
      <c r="J11" s="28"/>
      <c r="K11" s="69"/>
      <c r="L11" s="69"/>
      <c r="M11" s="69"/>
    </row>
    <row r="12" spans="1:15" x14ac:dyDescent="0.75">
      <c r="B12" s="97" t="s">
        <v>43</v>
      </c>
      <c r="C12" s="148" t="s">
        <v>227</v>
      </c>
      <c r="D12" s="97" t="s">
        <v>245</v>
      </c>
      <c r="E12" s="150">
        <v>42698</v>
      </c>
      <c r="F12" s="69"/>
      <c r="G12" s="69"/>
      <c r="H12" s="69"/>
      <c r="I12" s="69"/>
      <c r="J12" s="28"/>
      <c r="K12" s="69"/>
      <c r="L12" s="69"/>
      <c r="M12" s="69"/>
    </row>
    <row r="13" spans="1:15" x14ac:dyDescent="0.75">
      <c r="B13" s="97" t="s">
        <v>24</v>
      </c>
      <c r="C13" s="148" t="s">
        <v>227</v>
      </c>
      <c r="D13" s="97" t="s">
        <v>245</v>
      </c>
      <c r="E13" s="150">
        <v>42698</v>
      </c>
      <c r="F13" s="69"/>
      <c r="G13" s="69"/>
      <c r="H13" s="69"/>
      <c r="I13" s="69"/>
      <c r="J13" s="28"/>
      <c r="K13" s="69"/>
      <c r="L13" s="69"/>
      <c r="M13" s="69"/>
    </row>
    <row r="14" spans="1:15" x14ac:dyDescent="0.75">
      <c r="B14" s="97" t="s">
        <v>189</v>
      </c>
      <c r="C14" s="148" t="s">
        <v>233</v>
      </c>
      <c r="D14" s="97" t="s">
        <v>245</v>
      </c>
      <c r="E14" s="150">
        <v>42698</v>
      </c>
      <c r="F14" s="69"/>
      <c r="G14" s="69"/>
      <c r="H14" s="69"/>
      <c r="I14" s="97" t="s">
        <v>245</v>
      </c>
      <c r="J14" s="150">
        <v>42656</v>
      </c>
      <c r="K14" s="69"/>
      <c r="L14" s="69"/>
      <c r="M14" s="69"/>
    </row>
    <row r="15" spans="1:15" x14ac:dyDescent="0.75">
      <c r="B15" s="97" t="s">
        <v>235</v>
      </c>
      <c r="C15" s="148" t="s">
        <v>233</v>
      </c>
      <c r="D15" s="97" t="s">
        <v>245</v>
      </c>
      <c r="E15" s="150">
        <v>42698</v>
      </c>
      <c r="F15" s="69"/>
      <c r="G15" s="69"/>
      <c r="H15" s="69"/>
      <c r="I15" s="69"/>
      <c r="J15" s="28"/>
      <c r="K15" s="69"/>
      <c r="L15" s="69"/>
      <c r="M15" s="69"/>
    </row>
    <row r="16" spans="1:15" x14ac:dyDescent="0.75">
      <c r="B16" s="97" t="s">
        <v>50</v>
      </c>
      <c r="C16" s="148" t="s">
        <v>227</v>
      </c>
      <c r="D16" s="97" t="s">
        <v>245</v>
      </c>
      <c r="E16" s="150">
        <v>42698</v>
      </c>
      <c r="F16" s="69"/>
      <c r="G16" s="69"/>
      <c r="H16" s="69"/>
      <c r="I16" s="69"/>
      <c r="J16" s="28"/>
      <c r="K16" s="69"/>
      <c r="L16" s="69"/>
      <c r="M16" s="69"/>
    </row>
    <row r="17" spans="2:13" x14ac:dyDescent="0.75">
      <c r="B17" s="97" t="s">
        <v>36</v>
      </c>
      <c r="C17" s="148" t="s">
        <v>227</v>
      </c>
      <c r="D17" s="97" t="s">
        <v>245</v>
      </c>
      <c r="E17" s="150">
        <v>42698</v>
      </c>
      <c r="F17" s="69"/>
      <c r="G17" s="69"/>
      <c r="H17" s="69"/>
      <c r="I17" s="69"/>
      <c r="J17" s="28"/>
      <c r="K17" s="69"/>
      <c r="L17" s="69"/>
      <c r="M17" s="69"/>
    </row>
    <row r="18" spans="2:13" x14ac:dyDescent="0.75">
      <c r="B18" s="97" t="s">
        <v>79</v>
      </c>
      <c r="C18" s="148" t="s">
        <v>227</v>
      </c>
      <c r="D18" s="97" t="s">
        <v>245</v>
      </c>
      <c r="E18" s="150">
        <v>42698</v>
      </c>
      <c r="F18" s="69"/>
      <c r="G18" s="69"/>
      <c r="H18" s="69"/>
      <c r="I18" s="69"/>
      <c r="J18" s="28"/>
      <c r="K18" s="69"/>
      <c r="L18" s="69"/>
      <c r="M18" s="69"/>
    </row>
    <row r="19" spans="2:13" x14ac:dyDescent="0.75">
      <c r="B19" s="97" t="s">
        <v>57</v>
      </c>
      <c r="C19" s="148" t="s">
        <v>233</v>
      </c>
      <c r="D19" s="97" t="s">
        <v>245</v>
      </c>
      <c r="E19" s="150">
        <v>42698</v>
      </c>
      <c r="F19" s="69"/>
      <c r="G19" s="69"/>
      <c r="H19" s="69"/>
      <c r="I19" s="97" t="s">
        <v>245</v>
      </c>
      <c r="J19" s="150">
        <v>42655</v>
      </c>
      <c r="K19" s="69"/>
      <c r="L19" s="69"/>
      <c r="M19" s="69"/>
    </row>
    <row r="20" spans="2:13" x14ac:dyDescent="0.75">
      <c r="B20" s="97" t="s">
        <v>27</v>
      </c>
      <c r="C20" s="148" t="s">
        <v>227</v>
      </c>
      <c r="D20" s="97" t="s">
        <v>245</v>
      </c>
      <c r="E20" s="28"/>
      <c r="F20" s="69"/>
      <c r="G20" s="69"/>
      <c r="H20" s="69"/>
      <c r="I20" s="69"/>
      <c r="J20" s="28"/>
      <c r="K20" s="69"/>
      <c r="L20" s="69"/>
      <c r="M20" s="69"/>
    </row>
    <row r="21" spans="2:13" x14ac:dyDescent="0.75">
      <c r="B21" s="97" t="s">
        <v>45</v>
      </c>
      <c r="C21" s="148" t="s">
        <v>227</v>
      </c>
      <c r="D21" s="97" t="s">
        <v>245</v>
      </c>
      <c r="E21" s="150">
        <v>42698</v>
      </c>
      <c r="F21" s="69"/>
      <c r="G21" s="69"/>
      <c r="H21" s="69"/>
      <c r="I21" s="69"/>
      <c r="J21" s="28"/>
      <c r="K21" s="69"/>
      <c r="L21" s="69"/>
      <c r="M21" s="69"/>
    </row>
    <row r="22" spans="2:13" x14ac:dyDescent="0.75">
      <c r="B22" s="97" t="s">
        <v>60</v>
      </c>
      <c r="C22" s="148" t="s">
        <v>227</v>
      </c>
      <c r="D22" s="97" t="s">
        <v>245</v>
      </c>
      <c r="E22" s="150">
        <v>42698</v>
      </c>
      <c r="F22" s="69"/>
      <c r="G22" s="69"/>
      <c r="H22" s="69"/>
      <c r="I22" s="69"/>
      <c r="J22" s="28"/>
      <c r="K22" s="69"/>
      <c r="L22" s="69"/>
      <c r="M22" s="69"/>
    </row>
    <row r="23" spans="2:13" x14ac:dyDescent="0.75">
      <c r="B23" s="97" t="s">
        <v>68</v>
      </c>
      <c r="C23" s="148" t="s">
        <v>227</v>
      </c>
      <c r="D23" s="97" t="s">
        <v>245</v>
      </c>
      <c r="E23" s="150">
        <v>42698</v>
      </c>
      <c r="F23" s="69"/>
      <c r="G23" s="69"/>
      <c r="H23" s="69"/>
      <c r="I23" s="69"/>
      <c r="J23" s="28"/>
      <c r="K23" s="69"/>
      <c r="L23" s="69"/>
      <c r="M23" s="69"/>
    </row>
    <row r="24" spans="2:13" x14ac:dyDescent="0.75">
      <c r="B24" s="97" t="s">
        <v>190</v>
      </c>
      <c r="C24" s="148" t="s">
        <v>233</v>
      </c>
      <c r="D24" s="97" t="s">
        <v>245</v>
      </c>
      <c r="E24" s="150">
        <v>42698</v>
      </c>
      <c r="F24" s="69"/>
      <c r="G24" s="69"/>
      <c r="H24" s="69"/>
      <c r="I24" s="97" t="s">
        <v>245</v>
      </c>
      <c r="J24" s="150">
        <v>42656</v>
      </c>
      <c r="K24" s="69"/>
      <c r="L24" s="69"/>
      <c r="M24" s="69"/>
    </row>
    <row r="25" spans="2:13" x14ac:dyDescent="0.75">
      <c r="B25" s="97" t="s">
        <v>32</v>
      </c>
      <c r="C25" s="148" t="s">
        <v>227</v>
      </c>
      <c r="D25" s="97" t="s">
        <v>245</v>
      </c>
      <c r="E25" s="150">
        <v>42698</v>
      </c>
      <c r="F25" s="69"/>
      <c r="G25" s="69"/>
      <c r="H25" s="69"/>
      <c r="I25" s="69"/>
      <c r="J25" s="28"/>
      <c r="K25" s="69"/>
      <c r="L25" s="69"/>
      <c r="M25" s="69"/>
    </row>
    <row r="26" spans="2:13" x14ac:dyDescent="0.75">
      <c r="B26" s="97" t="s">
        <v>44</v>
      </c>
      <c r="C26" s="148" t="s">
        <v>227</v>
      </c>
      <c r="D26" s="97" t="s">
        <v>245</v>
      </c>
      <c r="E26" s="150">
        <v>42698</v>
      </c>
      <c r="F26" s="69"/>
      <c r="G26" s="69"/>
      <c r="H26" s="69"/>
      <c r="I26" s="69"/>
      <c r="J26" s="28"/>
      <c r="K26" s="69"/>
      <c r="L26" s="69"/>
      <c r="M26" s="69"/>
    </row>
    <row r="27" spans="2:13" x14ac:dyDescent="0.75">
      <c r="B27" s="97" t="s">
        <v>191</v>
      </c>
      <c r="C27" s="148" t="s">
        <v>233</v>
      </c>
      <c r="D27" s="97" t="s">
        <v>245</v>
      </c>
      <c r="E27" s="150">
        <v>42698</v>
      </c>
      <c r="F27" s="69"/>
      <c r="G27" s="69"/>
      <c r="H27" s="69"/>
      <c r="I27" s="97" t="s">
        <v>245</v>
      </c>
      <c r="J27" s="150">
        <v>42656</v>
      </c>
      <c r="K27" s="69"/>
      <c r="L27" s="69"/>
      <c r="M27" s="69"/>
    </row>
    <row r="28" spans="2:13" x14ac:dyDescent="0.75">
      <c r="B28" s="97" t="s">
        <v>31</v>
      </c>
      <c r="C28" s="148" t="s">
        <v>227</v>
      </c>
      <c r="D28" s="97" t="s">
        <v>245</v>
      </c>
      <c r="E28" s="150">
        <v>42698</v>
      </c>
      <c r="F28" s="69"/>
      <c r="G28" s="69"/>
      <c r="H28" s="69"/>
      <c r="I28" s="97"/>
      <c r="J28" s="28"/>
      <c r="K28" s="69"/>
      <c r="L28" s="69"/>
      <c r="M28" s="69"/>
    </row>
    <row r="29" spans="2:13" x14ac:dyDescent="0.75">
      <c r="B29" s="97" t="s">
        <v>46</v>
      </c>
      <c r="C29" s="148" t="s">
        <v>227</v>
      </c>
      <c r="D29" s="97" t="s">
        <v>245</v>
      </c>
      <c r="E29" s="150">
        <v>42698</v>
      </c>
      <c r="F29" s="69"/>
      <c r="G29" s="69"/>
      <c r="H29" s="69"/>
      <c r="I29" s="97"/>
      <c r="J29" s="28"/>
      <c r="K29" s="69"/>
      <c r="L29" s="69"/>
      <c r="M29" s="69"/>
    </row>
    <row r="30" spans="2:13" x14ac:dyDescent="0.75">
      <c r="B30" s="97" t="s">
        <v>192</v>
      </c>
      <c r="C30" s="148" t="s">
        <v>233</v>
      </c>
      <c r="D30" s="97" t="s">
        <v>245</v>
      </c>
      <c r="E30" s="150">
        <v>42698</v>
      </c>
      <c r="F30" s="69"/>
      <c r="G30" s="69"/>
      <c r="H30" s="69"/>
      <c r="I30" s="97" t="s">
        <v>245</v>
      </c>
      <c r="J30" s="150">
        <v>42656</v>
      </c>
      <c r="K30" s="69"/>
      <c r="L30" s="69"/>
      <c r="M30" s="69"/>
    </row>
    <row r="31" spans="2:13" x14ac:dyDescent="0.75">
      <c r="B31" s="97" t="s">
        <v>54</v>
      </c>
      <c r="C31" s="148" t="s">
        <v>227</v>
      </c>
      <c r="D31" s="97" t="s">
        <v>245</v>
      </c>
      <c r="E31" s="150">
        <v>42698</v>
      </c>
      <c r="F31" s="69"/>
      <c r="G31" s="69"/>
      <c r="H31" s="69"/>
      <c r="I31" s="97"/>
      <c r="J31" s="28"/>
      <c r="K31" s="69"/>
      <c r="L31" s="69"/>
      <c r="M31" s="69"/>
    </row>
    <row r="32" spans="2:13" x14ac:dyDescent="0.75">
      <c r="B32" s="97" t="s">
        <v>20</v>
      </c>
      <c r="C32" s="148" t="s">
        <v>226</v>
      </c>
      <c r="D32" s="97" t="s">
        <v>245</v>
      </c>
      <c r="E32" s="150">
        <v>42698</v>
      </c>
      <c r="F32" s="69"/>
      <c r="G32" s="69"/>
      <c r="H32" s="69"/>
      <c r="I32" s="97"/>
      <c r="J32" s="28"/>
      <c r="K32" s="69"/>
      <c r="L32" s="69"/>
      <c r="M32" s="69"/>
    </row>
    <row r="33" spans="2:13" x14ac:dyDescent="0.75">
      <c r="B33" s="97" t="s">
        <v>65</v>
      </c>
      <c r="C33" s="148" t="s">
        <v>227</v>
      </c>
      <c r="D33" s="97" t="s">
        <v>245</v>
      </c>
      <c r="E33" s="150">
        <v>42698</v>
      </c>
      <c r="F33" s="69"/>
      <c r="G33" s="69"/>
      <c r="H33" s="69"/>
      <c r="I33" s="97"/>
      <c r="J33" s="28"/>
      <c r="K33" s="69"/>
      <c r="L33" s="69"/>
      <c r="M33" s="69"/>
    </row>
    <row r="34" spans="2:13" x14ac:dyDescent="0.75">
      <c r="B34" s="97" t="s">
        <v>37</v>
      </c>
      <c r="C34" s="148" t="s">
        <v>227</v>
      </c>
      <c r="D34" s="97" t="s">
        <v>245</v>
      </c>
      <c r="E34" s="150">
        <v>42698</v>
      </c>
      <c r="F34" s="69"/>
      <c r="G34" s="69"/>
      <c r="H34" s="69"/>
      <c r="I34" s="97"/>
      <c r="J34" s="28"/>
      <c r="K34" s="69"/>
      <c r="L34" s="69"/>
      <c r="M34" s="69"/>
    </row>
    <row r="35" spans="2:13" x14ac:dyDescent="0.75">
      <c r="B35" s="97" t="s">
        <v>55</v>
      </c>
      <c r="C35" s="148" t="s">
        <v>227</v>
      </c>
      <c r="D35" s="97" t="s">
        <v>245</v>
      </c>
      <c r="E35" s="150">
        <v>42698</v>
      </c>
      <c r="F35" s="69"/>
      <c r="G35" s="69"/>
      <c r="H35" s="69"/>
      <c r="I35" s="97"/>
      <c r="J35" s="28"/>
      <c r="K35" s="69"/>
      <c r="L35" s="69"/>
      <c r="M35" s="69"/>
    </row>
    <row r="36" spans="2:13" x14ac:dyDescent="0.75">
      <c r="B36" s="97" t="s">
        <v>193</v>
      </c>
      <c r="C36" s="148" t="s">
        <v>233</v>
      </c>
      <c r="D36" s="97" t="s">
        <v>245</v>
      </c>
      <c r="E36" s="150">
        <v>42698</v>
      </c>
      <c r="F36" s="69"/>
      <c r="G36" s="69"/>
      <c r="H36" s="69"/>
      <c r="I36" s="97" t="s">
        <v>245</v>
      </c>
      <c r="J36" s="150">
        <v>42656</v>
      </c>
      <c r="K36" s="69"/>
      <c r="L36" s="69"/>
      <c r="M36" s="69"/>
    </row>
    <row r="37" spans="2:13" x14ac:dyDescent="0.75">
      <c r="B37" s="97" t="s">
        <v>59</v>
      </c>
      <c r="C37" s="148" t="s">
        <v>227</v>
      </c>
      <c r="D37" s="97" t="s">
        <v>245</v>
      </c>
      <c r="E37" s="150">
        <v>42698</v>
      </c>
      <c r="F37" s="69"/>
      <c r="G37" s="69"/>
      <c r="H37" s="69"/>
      <c r="I37" s="97"/>
      <c r="J37" s="28"/>
      <c r="K37" s="69"/>
      <c r="L37" s="69"/>
      <c r="M37" s="69"/>
    </row>
    <row r="38" spans="2:13" x14ac:dyDescent="0.75">
      <c r="B38" s="97" t="s">
        <v>194</v>
      </c>
      <c r="C38" s="148" t="s">
        <v>233</v>
      </c>
      <c r="D38" s="97" t="s">
        <v>245</v>
      </c>
      <c r="E38" s="150">
        <v>42698</v>
      </c>
      <c r="F38" s="69"/>
      <c r="G38" s="69"/>
      <c r="H38" s="69"/>
      <c r="I38" s="97" t="s">
        <v>245</v>
      </c>
      <c r="J38" s="150">
        <v>42656</v>
      </c>
      <c r="K38" s="69"/>
      <c r="L38" s="69"/>
      <c r="M38" s="69"/>
    </row>
    <row r="39" spans="2:13" x14ac:dyDescent="0.75">
      <c r="B39" s="97" t="s">
        <v>187</v>
      </c>
      <c r="C39" s="148" t="s">
        <v>233</v>
      </c>
      <c r="D39" s="97" t="s">
        <v>245</v>
      </c>
      <c r="E39" s="150">
        <v>42698</v>
      </c>
      <c r="F39" s="69"/>
      <c r="G39" s="69"/>
      <c r="H39" s="69"/>
      <c r="I39" s="97" t="s">
        <v>245</v>
      </c>
      <c r="J39" s="150">
        <v>42656</v>
      </c>
      <c r="K39" s="69"/>
      <c r="L39" s="69"/>
      <c r="M39" s="69"/>
    </row>
    <row r="40" spans="2:13" x14ac:dyDescent="0.75">
      <c r="B40" s="97" t="s">
        <v>25</v>
      </c>
      <c r="C40" s="148" t="s">
        <v>233</v>
      </c>
      <c r="D40" s="97" t="s">
        <v>245</v>
      </c>
      <c r="E40" s="150">
        <v>42698</v>
      </c>
      <c r="F40" s="69"/>
      <c r="G40" s="69"/>
      <c r="H40" s="69"/>
      <c r="I40" s="97" t="s">
        <v>245</v>
      </c>
      <c r="J40" s="150">
        <v>42656</v>
      </c>
      <c r="K40" s="69"/>
      <c r="L40" s="69"/>
      <c r="M40" s="69"/>
    </row>
    <row r="41" spans="2:13" x14ac:dyDescent="0.75">
      <c r="B41" s="97" t="s">
        <v>195</v>
      </c>
      <c r="C41" s="148" t="s">
        <v>233</v>
      </c>
      <c r="D41" s="97" t="s">
        <v>245</v>
      </c>
      <c r="E41" s="150">
        <v>42698</v>
      </c>
      <c r="F41" s="69"/>
      <c r="G41" s="69"/>
      <c r="H41" s="69"/>
      <c r="I41" s="97" t="s">
        <v>245</v>
      </c>
      <c r="J41" s="150">
        <v>42656</v>
      </c>
      <c r="K41" s="69"/>
      <c r="L41" s="69"/>
      <c r="M41" s="69"/>
    </row>
    <row r="42" spans="2:13" s="67" customFormat="1" x14ac:dyDescent="0.75">
      <c r="B42" s="97" t="s">
        <v>196</v>
      </c>
      <c r="C42" s="148" t="s">
        <v>233</v>
      </c>
      <c r="D42" s="97" t="s">
        <v>245</v>
      </c>
      <c r="E42" s="150">
        <v>42698</v>
      </c>
      <c r="F42" s="69"/>
      <c r="G42" s="69"/>
      <c r="H42" s="69"/>
      <c r="I42" s="97" t="s">
        <v>245</v>
      </c>
      <c r="J42" s="150">
        <v>42656</v>
      </c>
      <c r="K42" s="69"/>
      <c r="L42" s="69"/>
      <c r="M42" s="69"/>
    </row>
    <row r="43" spans="2:13" x14ac:dyDescent="0.75">
      <c r="B43" s="97" t="s">
        <v>202</v>
      </c>
      <c r="C43" s="148" t="s">
        <v>233</v>
      </c>
      <c r="D43" s="97" t="s">
        <v>245</v>
      </c>
      <c r="E43" s="150">
        <v>42698</v>
      </c>
      <c r="F43" s="69"/>
      <c r="G43" s="69"/>
      <c r="H43" s="69"/>
      <c r="I43" s="97" t="s">
        <v>245</v>
      </c>
      <c r="J43" s="150">
        <v>42660</v>
      </c>
      <c r="K43" s="69"/>
      <c r="L43" s="69"/>
      <c r="M43" s="69"/>
    </row>
    <row r="44" spans="2:13" x14ac:dyDescent="0.75">
      <c r="B44" s="97" t="s">
        <v>186</v>
      </c>
      <c r="C44" s="148" t="s">
        <v>233</v>
      </c>
      <c r="D44" s="97" t="s">
        <v>245</v>
      </c>
      <c r="E44" s="150"/>
      <c r="F44" s="69"/>
      <c r="G44" s="69"/>
      <c r="H44" s="69"/>
      <c r="I44" s="97" t="s">
        <v>245</v>
      </c>
      <c r="J44" s="150">
        <v>42655</v>
      </c>
      <c r="K44" s="69"/>
      <c r="L44" s="69"/>
      <c r="M44" s="69"/>
    </row>
    <row r="45" spans="2:13" x14ac:dyDescent="0.75">
      <c r="B45" s="97" t="s">
        <v>48</v>
      </c>
      <c r="C45" s="148" t="s">
        <v>227</v>
      </c>
      <c r="D45" s="97" t="s">
        <v>245</v>
      </c>
      <c r="E45" s="150">
        <v>42698</v>
      </c>
      <c r="F45" s="69"/>
      <c r="G45" s="69"/>
      <c r="H45" s="69"/>
      <c r="I45" s="69"/>
      <c r="J45" s="28"/>
      <c r="K45" s="69"/>
      <c r="L45" s="69"/>
      <c r="M45" s="69"/>
    </row>
    <row r="46" spans="2:13" x14ac:dyDescent="0.75">
      <c r="B46" s="97" t="s">
        <v>52</v>
      </c>
      <c r="C46" s="148" t="s">
        <v>227</v>
      </c>
      <c r="D46" s="97" t="s">
        <v>245</v>
      </c>
      <c r="E46" s="150">
        <v>42698</v>
      </c>
      <c r="F46" s="69"/>
      <c r="G46" s="69"/>
      <c r="H46" s="69"/>
      <c r="I46" s="69"/>
      <c r="J46" s="28"/>
      <c r="K46" s="69"/>
      <c r="L46" s="69"/>
      <c r="M46" s="69"/>
    </row>
    <row r="47" spans="2:13" x14ac:dyDescent="0.75">
      <c r="B47" s="97" t="s">
        <v>197</v>
      </c>
      <c r="C47" s="148" t="s">
        <v>233</v>
      </c>
      <c r="D47" s="97" t="s">
        <v>245</v>
      </c>
      <c r="E47" s="150">
        <v>42698</v>
      </c>
      <c r="F47" s="69"/>
      <c r="G47" s="69"/>
      <c r="H47" s="69"/>
      <c r="I47" s="97" t="s">
        <v>245</v>
      </c>
      <c r="J47" s="150">
        <v>42656</v>
      </c>
      <c r="K47" s="69"/>
      <c r="L47" s="69"/>
      <c r="M47" s="69"/>
    </row>
    <row r="48" spans="2:13" x14ac:dyDescent="0.75">
      <c r="B48" s="97" t="s">
        <v>34</v>
      </c>
      <c r="C48" s="148" t="s">
        <v>227</v>
      </c>
      <c r="D48" s="97" t="s">
        <v>245</v>
      </c>
      <c r="E48" s="150">
        <v>42698</v>
      </c>
      <c r="F48" s="69"/>
      <c r="G48" s="69"/>
      <c r="H48" s="69"/>
      <c r="I48" s="69"/>
      <c r="J48" s="28"/>
      <c r="K48" s="69"/>
      <c r="L48" s="69"/>
      <c r="M48" s="69"/>
    </row>
    <row r="49" spans="2:13" x14ac:dyDescent="0.75">
      <c r="B49" s="97" t="s">
        <v>33</v>
      </c>
      <c r="C49" s="148" t="s">
        <v>227</v>
      </c>
      <c r="D49" s="97" t="s">
        <v>245</v>
      </c>
      <c r="E49" s="150">
        <v>42698</v>
      </c>
      <c r="F49" s="69"/>
      <c r="G49" s="69"/>
      <c r="H49" s="69"/>
      <c r="I49" s="69"/>
      <c r="J49" s="28"/>
      <c r="K49" s="69"/>
      <c r="L49" s="69"/>
      <c r="M49" s="69"/>
    </row>
    <row r="50" spans="2:13" x14ac:dyDescent="0.75">
      <c r="B50" s="97" t="s">
        <v>26</v>
      </c>
      <c r="C50" s="148" t="s">
        <v>227</v>
      </c>
      <c r="D50" s="97" t="s">
        <v>245</v>
      </c>
      <c r="E50" s="150">
        <v>42698</v>
      </c>
      <c r="F50" s="69"/>
      <c r="G50" s="69"/>
      <c r="H50" s="69"/>
      <c r="I50" s="69"/>
      <c r="J50" s="28"/>
      <c r="K50" s="69"/>
      <c r="L50" s="69"/>
      <c r="M50" s="69"/>
    </row>
    <row r="51" spans="2:13" x14ac:dyDescent="0.75">
      <c r="B51" s="97" t="s">
        <v>198</v>
      </c>
      <c r="C51" s="148" t="s">
        <v>233</v>
      </c>
      <c r="D51" s="97" t="s">
        <v>245</v>
      </c>
      <c r="E51" s="150">
        <v>42698</v>
      </c>
      <c r="F51" s="69"/>
      <c r="G51" s="69"/>
      <c r="H51" s="69"/>
      <c r="I51" s="97" t="s">
        <v>245</v>
      </c>
      <c r="J51" s="150">
        <v>42656</v>
      </c>
      <c r="K51" s="69"/>
      <c r="L51" s="69"/>
      <c r="M51" s="69"/>
    </row>
    <row r="52" spans="2:13" x14ac:dyDescent="0.75">
      <c r="B52" s="97" t="s">
        <v>38</v>
      </c>
      <c r="C52" s="148" t="s">
        <v>227</v>
      </c>
      <c r="D52" s="97" t="s">
        <v>245</v>
      </c>
      <c r="E52" s="150">
        <v>42698</v>
      </c>
      <c r="F52" s="69"/>
      <c r="G52" s="69"/>
      <c r="H52" s="69"/>
      <c r="I52" s="69"/>
      <c r="J52" s="28"/>
      <c r="K52" s="69"/>
      <c r="L52" s="69"/>
      <c r="M52" s="69"/>
    </row>
    <row r="53" spans="2:13" x14ac:dyDescent="0.75">
      <c r="B53" s="97" t="s">
        <v>62</v>
      </c>
      <c r="C53" s="148" t="s">
        <v>227</v>
      </c>
      <c r="D53" s="97" t="s">
        <v>245</v>
      </c>
      <c r="E53" s="150">
        <v>42698</v>
      </c>
      <c r="F53" s="69"/>
      <c r="G53" s="69"/>
      <c r="H53" s="69"/>
      <c r="I53" s="69"/>
      <c r="J53" s="28"/>
      <c r="K53" s="69"/>
      <c r="L53" s="69"/>
      <c r="M53" s="69"/>
    </row>
    <row r="54" spans="2:13" x14ac:dyDescent="0.75">
      <c r="B54" s="97" t="s">
        <v>40</v>
      </c>
      <c r="C54" s="148" t="s">
        <v>227</v>
      </c>
      <c r="D54" s="97" t="s">
        <v>245</v>
      </c>
      <c r="E54" s="150">
        <v>42698</v>
      </c>
      <c r="F54" s="69"/>
      <c r="G54" s="69"/>
      <c r="H54" s="69"/>
      <c r="I54" s="69"/>
      <c r="J54" s="28"/>
      <c r="K54" s="69"/>
      <c r="L54" s="69"/>
      <c r="M54" s="69"/>
    </row>
    <row r="55" spans="2:13" x14ac:dyDescent="0.75">
      <c r="B55" s="97" t="s">
        <v>66</v>
      </c>
      <c r="C55" s="148" t="s">
        <v>227</v>
      </c>
      <c r="D55" s="97" t="s">
        <v>245</v>
      </c>
      <c r="E55" s="150">
        <v>42698</v>
      </c>
      <c r="F55" s="69"/>
      <c r="G55" s="69"/>
      <c r="H55" s="69"/>
      <c r="I55" s="69"/>
      <c r="J55" s="28"/>
      <c r="K55" s="69"/>
      <c r="L55" s="69"/>
      <c r="M55" s="69"/>
    </row>
    <row r="56" spans="2:13" x14ac:dyDescent="0.75">
      <c r="B56" s="97" t="s">
        <v>188</v>
      </c>
      <c r="C56" s="148" t="s">
        <v>233</v>
      </c>
      <c r="D56" s="97" t="s">
        <v>245</v>
      </c>
      <c r="E56" s="150">
        <v>42698</v>
      </c>
      <c r="F56" s="69"/>
      <c r="G56" s="69"/>
      <c r="H56" s="69"/>
      <c r="I56" s="97" t="s">
        <v>245</v>
      </c>
      <c r="J56" s="150">
        <v>42656</v>
      </c>
      <c r="K56" s="69"/>
      <c r="L56" s="69"/>
      <c r="M56" s="69"/>
    </row>
    <row r="57" spans="2:13" x14ac:dyDescent="0.75">
      <c r="B57" s="97" t="s">
        <v>234</v>
      </c>
      <c r="C57" s="148" t="s">
        <v>227</v>
      </c>
      <c r="D57" s="97" t="s">
        <v>245</v>
      </c>
      <c r="E57" s="150">
        <v>42698</v>
      </c>
      <c r="F57" s="69"/>
      <c r="G57" s="69"/>
      <c r="H57" s="69"/>
      <c r="I57" s="69"/>
      <c r="J57" s="28"/>
      <c r="K57" s="69"/>
      <c r="L57" s="69"/>
      <c r="M57" s="69"/>
    </row>
    <row r="58" spans="2:13" x14ac:dyDescent="0.75">
      <c r="B58" s="97" t="s">
        <v>67</v>
      </c>
      <c r="C58" s="148" t="s">
        <v>227</v>
      </c>
      <c r="D58" s="97" t="s">
        <v>245</v>
      </c>
      <c r="E58" s="150">
        <v>42698</v>
      </c>
      <c r="F58" s="69"/>
      <c r="G58" s="69"/>
      <c r="H58" s="69"/>
      <c r="I58" s="69"/>
      <c r="J58" s="28"/>
      <c r="K58" s="69"/>
      <c r="L58" s="69"/>
      <c r="M58" s="69"/>
    </row>
    <row r="59" spans="2:13" x14ac:dyDescent="0.75">
      <c r="B59" s="97" t="s">
        <v>199</v>
      </c>
      <c r="C59" s="148" t="s">
        <v>233</v>
      </c>
      <c r="D59" s="97" t="s">
        <v>245</v>
      </c>
      <c r="E59" s="150">
        <v>42698</v>
      </c>
      <c r="F59" s="69"/>
      <c r="G59" s="69"/>
      <c r="H59" s="69"/>
      <c r="I59" s="97" t="s">
        <v>245</v>
      </c>
      <c r="J59" s="150">
        <v>42656</v>
      </c>
      <c r="K59" s="69"/>
      <c r="L59" s="69"/>
      <c r="M59" s="69"/>
    </row>
    <row r="60" spans="2:13" x14ac:dyDescent="0.75">
      <c r="B60" s="97" t="s">
        <v>201</v>
      </c>
      <c r="C60" s="148" t="s">
        <v>233</v>
      </c>
      <c r="D60" s="97" t="s">
        <v>245</v>
      </c>
      <c r="E60" s="150">
        <v>42698</v>
      </c>
      <c r="F60" s="69"/>
      <c r="G60" s="69"/>
      <c r="H60" s="69"/>
      <c r="I60" s="97" t="s">
        <v>245</v>
      </c>
      <c r="J60" s="150">
        <v>42656</v>
      </c>
      <c r="K60" s="69"/>
      <c r="L60" s="69"/>
      <c r="M60" s="69"/>
    </row>
    <row r="61" spans="2:13" x14ac:dyDescent="0.75">
      <c r="B61" s="97" t="s">
        <v>28</v>
      </c>
      <c r="C61" s="148" t="s">
        <v>227</v>
      </c>
      <c r="D61" s="97" t="s">
        <v>245</v>
      </c>
      <c r="E61" s="150">
        <v>42698</v>
      </c>
      <c r="F61" s="69"/>
      <c r="G61" s="69"/>
      <c r="H61" s="69"/>
      <c r="I61" s="69"/>
      <c r="J61" s="28"/>
      <c r="K61" s="69"/>
      <c r="L61" s="69"/>
      <c r="M61" s="69"/>
    </row>
    <row r="62" spans="2:13" x14ac:dyDescent="0.75">
      <c r="B62" s="97" t="s">
        <v>97</v>
      </c>
      <c r="C62" s="121" t="s">
        <v>233</v>
      </c>
      <c r="D62" s="97" t="s">
        <v>245</v>
      </c>
      <c r="E62" s="150">
        <v>42698</v>
      </c>
      <c r="F62" s="69"/>
      <c r="G62" s="69"/>
      <c r="H62" s="69"/>
      <c r="I62" s="69"/>
      <c r="J62" s="28"/>
      <c r="K62" s="69"/>
      <c r="L62" s="69"/>
      <c r="M62" s="69"/>
    </row>
    <row r="63" spans="2:13" x14ac:dyDescent="0.75">
      <c r="B63" s="97" t="s">
        <v>200</v>
      </c>
      <c r="C63" s="148" t="s">
        <v>233</v>
      </c>
      <c r="D63" s="97" t="s">
        <v>245</v>
      </c>
      <c r="E63" s="150">
        <v>42698</v>
      </c>
      <c r="F63" s="69"/>
      <c r="G63" s="69"/>
      <c r="H63" s="69"/>
      <c r="I63" s="97" t="s">
        <v>245</v>
      </c>
      <c r="J63" s="150">
        <v>42656</v>
      </c>
      <c r="K63" s="69"/>
      <c r="L63" s="69"/>
      <c r="M63" s="69"/>
    </row>
    <row r="64" spans="2:13" x14ac:dyDescent="0.75">
      <c r="B64" s="97" t="s">
        <v>238</v>
      </c>
      <c r="C64" s="148" t="s">
        <v>233</v>
      </c>
      <c r="D64" s="97" t="s">
        <v>245</v>
      </c>
      <c r="E64" s="150">
        <v>42698</v>
      </c>
      <c r="F64" s="69"/>
      <c r="G64" s="69"/>
      <c r="H64" s="69"/>
      <c r="I64" s="97" t="s">
        <v>245</v>
      </c>
      <c r="J64" s="150">
        <v>42656</v>
      </c>
      <c r="K64" s="69"/>
      <c r="L64" s="69"/>
      <c r="M64" s="69"/>
    </row>
  </sheetData>
  <sortState ref="B21:C43">
    <sortCondition ref="B21:B43"/>
  </sortState>
  <mergeCells count="3">
    <mergeCell ref="A1:B1"/>
    <mergeCell ref="D3:H3"/>
    <mergeCell ref="I3:M3"/>
  </mergeCells>
  <hyperlinks>
    <hyperlink ref="A1" location="DASHBOARD!A1" display="Back to Dashboard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FY2017 Progress</vt:lpstr>
      <vt:lpstr>Up-to-date Forecast</vt:lpstr>
      <vt:lpstr>Invoice &amp; NOA Follow up</vt:lpstr>
      <vt:lpstr>Contract Renewals</vt:lpstr>
      <vt:lpstr>LEAN IMPLEMENTATION</vt:lpstr>
      <vt:lpstr>OTHER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Foppoli</dc:creator>
  <cp:lastModifiedBy>Lucas</cp:lastModifiedBy>
  <cp:lastPrinted>2016-09-13T17:37:21Z</cp:lastPrinted>
  <dcterms:created xsi:type="dcterms:W3CDTF">2016-08-04T20:41:40Z</dcterms:created>
  <dcterms:modified xsi:type="dcterms:W3CDTF">2017-05-04T22:02:03Z</dcterms:modified>
</cp:coreProperties>
</file>