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Documents\visual studio 2010\Projects\DashBoard\DashBoard\ExcelFolder\"/>
    </mc:Choice>
  </mc:AlternateContent>
  <bookViews>
    <workbookView xWindow="0" yWindow="0" windowWidth="20490" windowHeight="7740" tabRatio="874" activeTab="2"/>
  </bookViews>
  <sheets>
    <sheet name="DASHBOARD" sheetId="1" r:id="rId1"/>
    <sheet name="FY2017 Progress" sheetId="9" r:id="rId2"/>
    <sheet name="Up-to-date Forecast" sheetId="3" r:id="rId3"/>
    <sheet name="Invoice &amp; NOA Follow up" sheetId="5" r:id="rId4"/>
    <sheet name="Contract Renewals" sheetId="6" r:id="rId5"/>
    <sheet name="LEAN IMPLEMENTATION" sheetId="7" r:id="rId6"/>
    <sheet name="OTHER SIGNINGS" sheetId="8" r:id="rId7"/>
  </sheets>
  <definedNames>
    <definedName name="_xlnm._FilterDatabase" localSheetId="5" hidden="1">'LEAN IMPLEMENTATION'!$C$3:$F$105</definedName>
  </definedName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6" l="1"/>
  <c r="P20" i="3" l="1"/>
  <c r="O20" i="3"/>
  <c r="N20" i="3"/>
  <c r="P19" i="3"/>
  <c r="O19" i="3"/>
  <c r="N19" i="3"/>
  <c r="P18" i="3"/>
  <c r="O18" i="3"/>
  <c r="N18" i="3"/>
  <c r="AB31" i="5" l="1"/>
  <c r="AB32" i="5" s="1"/>
  <c r="AA31" i="5"/>
  <c r="Z31" i="5"/>
  <c r="Z32" i="5" s="1"/>
  <c r="Y31" i="5"/>
  <c r="X31" i="5"/>
  <c r="X32" i="5" s="1"/>
  <c r="W31" i="5"/>
  <c r="V31" i="5"/>
  <c r="V32" i="5" s="1"/>
  <c r="U31" i="5"/>
  <c r="T31" i="5"/>
  <c r="T32" i="5" s="1"/>
  <c r="S31" i="5"/>
  <c r="R31" i="5"/>
  <c r="R32" i="5" s="1"/>
  <c r="Q31" i="5"/>
  <c r="P31" i="5"/>
  <c r="P32" i="5" s="1"/>
  <c r="O31" i="5"/>
  <c r="N31" i="5"/>
  <c r="N32" i="5" s="1"/>
  <c r="M31" i="5"/>
  <c r="L31" i="5"/>
  <c r="L32" i="5" s="1"/>
  <c r="K31" i="5"/>
  <c r="J31" i="5"/>
  <c r="J32" i="5" s="1"/>
  <c r="H31" i="5"/>
  <c r="H32" i="5" s="1"/>
  <c r="F31" i="5"/>
  <c r="E31" i="5"/>
  <c r="G31" i="5"/>
  <c r="AE5" i="5"/>
  <c r="AG4" i="5" l="1"/>
  <c r="F32" i="5"/>
  <c r="L3" i="1"/>
  <c r="AG6" i="5" l="1"/>
  <c r="AG5" i="5"/>
  <c r="AF5" i="5"/>
  <c r="AG16" i="5" l="1"/>
  <c r="M7" i="1" s="1"/>
  <c r="E10" i="1"/>
  <c r="E9" i="1"/>
  <c r="H53" i="3"/>
  <c r="F10" i="1" l="1"/>
  <c r="J48" i="3"/>
  <c r="H52" i="3" s="1"/>
  <c r="F9" i="1" s="1"/>
  <c r="I48" i="3"/>
  <c r="H48" i="3"/>
  <c r="P47" i="3"/>
  <c r="O47" i="3"/>
  <c r="N47" i="3"/>
  <c r="R47" i="3" s="1"/>
  <c r="P46" i="3"/>
  <c r="O46" i="3"/>
  <c r="N46" i="3"/>
  <c r="Q46" i="3" s="1"/>
  <c r="P45" i="3"/>
  <c r="O45" i="3"/>
  <c r="N45" i="3"/>
  <c r="Q45" i="3" s="1"/>
  <c r="P44" i="3"/>
  <c r="O44" i="3"/>
  <c r="N44" i="3"/>
  <c r="Q44" i="3" s="1"/>
  <c r="P43" i="3"/>
  <c r="O43" i="3"/>
  <c r="N43" i="3"/>
  <c r="R43" i="3" s="1"/>
  <c r="P42" i="3"/>
  <c r="O42" i="3"/>
  <c r="N42" i="3"/>
  <c r="R42" i="3" s="1"/>
  <c r="P41" i="3"/>
  <c r="O41" i="3"/>
  <c r="N41" i="3"/>
  <c r="Q41" i="3" s="1"/>
  <c r="P40" i="3"/>
  <c r="O40" i="3"/>
  <c r="N40" i="3"/>
  <c r="R40" i="3" s="1"/>
  <c r="P39" i="3"/>
  <c r="O39" i="3"/>
  <c r="N39" i="3"/>
  <c r="R39" i="3" s="1"/>
  <c r="P38" i="3"/>
  <c r="O38" i="3"/>
  <c r="N38" i="3"/>
  <c r="R38" i="3" s="1"/>
  <c r="P37" i="3"/>
  <c r="O37" i="3"/>
  <c r="N37" i="3"/>
  <c r="R37" i="3" s="1"/>
  <c r="P36" i="3"/>
  <c r="O36" i="3"/>
  <c r="N36" i="3"/>
  <c r="Q36" i="3" s="1"/>
  <c r="P35" i="3"/>
  <c r="O35" i="3"/>
  <c r="N35" i="3"/>
  <c r="Q35" i="3" s="1"/>
  <c r="P34" i="3"/>
  <c r="O34" i="3"/>
  <c r="N34" i="3"/>
  <c r="Q34" i="3" s="1"/>
  <c r="P33" i="3"/>
  <c r="O33" i="3"/>
  <c r="N33" i="3"/>
  <c r="R33" i="3" s="1"/>
  <c r="P32" i="3"/>
  <c r="O32" i="3"/>
  <c r="N32" i="3"/>
  <c r="Q32" i="3" s="1"/>
  <c r="P31" i="3"/>
  <c r="O31" i="3"/>
  <c r="N31" i="3"/>
  <c r="Q31" i="3" s="1"/>
  <c r="P30" i="3"/>
  <c r="O30" i="3"/>
  <c r="N30" i="3"/>
  <c r="Q30" i="3" s="1"/>
  <c r="P29" i="3"/>
  <c r="O29" i="3"/>
  <c r="N29" i="3"/>
  <c r="Q29" i="3" s="1"/>
  <c r="P28" i="3"/>
  <c r="O28" i="3"/>
  <c r="N28" i="3"/>
  <c r="Q28" i="3" s="1"/>
  <c r="P27" i="3"/>
  <c r="O27" i="3"/>
  <c r="N27" i="3"/>
  <c r="Q27" i="3" s="1"/>
  <c r="P26" i="3"/>
  <c r="O26" i="3"/>
  <c r="N26" i="3"/>
  <c r="Q26" i="3" s="1"/>
  <c r="P25" i="3"/>
  <c r="O25" i="3"/>
  <c r="N25" i="3"/>
  <c r="Q25" i="3" s="1"/>
  <c r="P24" i="3"/>
  <c r="O24" i="3"/>
  <c r="N24" i="3"/>
  <c r="Q24" i="3" s="1"/>
  <c r="P22" i="3"/>
  <c r="O22" i="3"/>
  <c r="N22" i="3"/>
  <c r="Q22" i="3" s="1"/>
  <c r="P21" i="3"/>
  <c r="O21" i="3"/>
  <c r="N21" i="3"/>
  <c r="Q21" i="3" s="1"/>
  <c r="P17" i="3"/>
  <c r="O17" i="3"/>
  <c r="N17" i="3"/>
  <c r="Q17" i="3" s="1"/>
  <c r="P16" i="3"/>
  <c r="O16" i="3"/>
  <c r="N16" i="3"/>
  <c r="Q16" i="3" s="1"/>
  <c r="P15" i="3"/>
  <c r="O15" i="3"/>
  <c r="N15" i="3"/>
  <c r="R15" i="3" s="1"/>
  <c r="P14" i="3"/>
  <c r="O14" i="3"/>
  <c r="N14" i="3"/>
  <c r="Q14" i="3" s="1"/>
  <c r="P13" i="3"/>
  <c r="O13" i="3"/>
  <c r="N13" i="3"/>
  <c r="Q13" i="3" s="1"/>
  <c r="P12" i="3"/>
  <c r="O12" i="3"/>
  <c r="N12" i="3"/>
  <c r="R12" i="3" s="1"/>
  <c r="P11" i="3"/>
  <c r="O11" i="3"/>
  <c r="N11" i="3"/>
  <c r="Q11" i="3" s="1"/>
  <c r="P10" i="3"/>
  <c r="O10" i="3"/>
  <c r="N10" i="3"/>
  <c r="Q10" i="3" s="1"/>
  <c r="P9" i="3"/>
  <c r="O9" i="3"/>
  <c r="N9" i="3"/>
  <c r="R9" i="3" s="1"/>
  <c r="P8" i="3"/>
  <c r="O8" i="3"/>
  <c r="N8" i="3"/>
  <c r="Q8" i="3" s="1"/>
  <c r="P7" i="3"/>
  <c r="O7" i="3"/>
  <c r="N7" i="3"/>
  <c r="R7" i="3" s="1"/>
  <c r="P6" i="3"/>
  <c r="O6" i="3"/>
  <c r="N6" i="3"/>
  <c r="R6" i="3" s="1"/>
  <c r="T5" i="3"/>
  <c r="P5" i="3"/>
  <c r="O5" i="3"/>
  <c r="N5" i="3"/>
  <c r="Q5" i="3" s="1"/>
  <c r="S4" i="3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P4" i="3"/>
  <c r="O4" i="3"/>
  <c r="N4" i="3"/>
  <c r="Q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P3" i="3"/>
  <c r="O3" i="3"/>
  <c r="N3" i="3"/>
  <c r="Q3" i="3" s="1"/>
  <c r="P48" i="3" l="1"/>
  <c r="O48" i="3"/>
  <c r="N48" i="3"/>
  <c r="K8" i="7"/>
  <c r="K7" i="7"/>
  <c r="K6" i="7"/>
  <c r="K5" i="7"/>
  <c r="L8" i="7" l="1"/>
  <c r="L7" i="7"/>
  <c r="L6" i="7"/>
  <c r="L5" i="7"/>
  <c r="L9" i="7" l="1"/>
  <c r="H21" i="8"/>
  <c r="K2" i="8" s="1"/>
  <c r="G21" i="8"/>
  <c r="J2" i="8" s="1"/>
  <c r="F21" i="8"/>
  <c r="I2" i="8" s="1"/>
  <c r="E21" i="8"/>
  <c r="H2" i="8" s="1"/>
  <c r="D21" i="8"/>
  <c r="G2" i="8" s="1"/>
  <c r="C21" i="8"/>
  <c r="F2" i="8" s="1"/>
  <c r="I22" i="5" l="1"/>
  <c r="I31" i="5" s="1"/>
  <c r="AE6" i="5" l="1"/>
  <c r="AF6" i="5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D6" i="9"/>
  <c r="C5" i="9"/>
  <c r="D5" i="9" s="1"/>
  <c r="D7" i="9" s="1"/>
  <c r="H7" i="9" s="1"/>
  <c r="Q15" i="9" s="1"/>
  <c r="H5" i="9" l="1"/>
  <c r="M7" i="7"/>
  <c r="M8" i="7"/>
  <c r="M5" i="7"/>
  <c r="B5" i="7"/>
  <c r="B6" i="7" s="1"/>
  <c r="B7" i="7" s="1"/>
  <c r="B8" i="7" s="1"/>
  <c r="B9" i="7" s="1"/>
  <c r="B10" i="7" s="1"/>
  <c r="B11" i="7" s="1"/>
  <c r="B12" i="7" s="1"/>
  <c r="B13" i="7" l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P15" i="9"/>
  <c r="H6" i="9"/>
  <c r="K9" i="7"/>
  <c r="M9" i="7" s="1"/>
  <c r="M6" i="7"/>
  <c r="G4" i="6" l="1"/>
  <c r="G3" i="6" l="1"/>
  <c r="G10" i="1" l="1"/>
  <c r="G9" i="1" l="1"/>
</calcChain>
</file>

<file path=xl/comments1.xml><?xml version="1.0" encoding="utf-8"?>
<comments xmlns="http://schemas.openxmlformats.org/spreadsheetml/2006/main">
  <authors>
    <author>Henry Foppoli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>Henry Foppoli:</t>
        </r>
        <r>
          <rPr>
            <sz val="9"/>
            <color indexed="81"/>
            <rFont val="Tahoma"/>
            <family val="2"/>
          </rPr>
          <t xml:space="preserve">
$553,493 in FY2014</t>
        </r>
      </text>
    </comment>
    <comment ref="G52" authorId="0" shapeId="0">
      <text>
        <r>
          <rPr>
            <sz val="9"/>
            <color indexed="81"/>
            <rFont val="Tahoma"/>
            <family val="2"/>
          </rPr>
          <t>At the beginning of FY2017 I forecasted $8.9M but afterwards I added more clients</t>
        </r>
      </text>
    </comment>
    <comment ref="G53" authorId="0" shapeId="0">
      <text>
        <r>
          <rPr>
            <sz val="9"/>
            <color indexed="81"/>
            <rFont val="Tahoma"/>
            <charset val="1"/>
          </rPr>
          <t>At the beginning of FY2017 I forecasted 34 but afterwards I added more clients</t>
        </r>
      </text>
    </comment>
  </commentList>
</comments>
</file>

<file path=xl/comments2.xml><?xml version="1.0" encoding="utf-8"?>
<comments xmlns="http://schemas.openxmlformats.org/spreadsheetml/2006/main">
  <authors>
    <author>Tina Jeske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2013 not filed by accountants until January 22, 2015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actually sent 12/03/15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actually sent 06/03/16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Tina Jeske:</t>
        </r>
        <r>
          <rPr>
            <sz val="9"/>
            <color indexed="81"/>
            <rFont val="Tahoma"/>
            <family val="2"/>
          </rPr>
          <t xml:space="preserve">
actually sent 06/02/16</t>
        </r>
      </text>
    </comment>
  </commentList>
</comments>
</file>

<file path=xl/comments3.xml><?xml version="1.0" encoding="utf-8"?>
<comments xmlns="http://schemas.openxmlformats.org/spreadsheetml/2006/main">
  <authors>
    <author>Henry Foppoli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Henry Foppoli:</t>
        </r>
        <r>
          <rPr>
            <sz val="9"/>
            <color indexed="81"/>
            <rFont val="Tahoma"/>
            <family val="2"/>
          </rPr>
          <t xml:space="preserve">
Implementation means the presentation of the tracking system (as per pdf instruction). After the implementation we will need to follow up with each client.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Henry Foppoli:</t>
        </r>
        <r>
          <rPr>
            <sz val="9"/>
            <color indexed="81"/>
            <rFont val="Tahoma"/>
            <family val="2"/>
          </rPr>
          <t xml:space="preserve">
We have to resolve a payment issue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Henry Foppoli:</t>
        </r>
        <r>
          <rPr>
            <sz val="9"/>
            <color indexed="81"/>
            <rFont val="Tahoma"/>
            <family val="2"/>
          </rPr>
          <t xml:space="preserve">
In reality should be an H but knowing him and the way he used to work with Tom he can get scared with the idea of tracking. It's better bring up this topic in a meeting and see how open he is </t>
        </r>
      </text>
    </comment>
  </commentList>
</comments>
</file>

<file path=xl/sharedStrings.xml><?xml version="1.0" encoding="utf-8"?>
<sst xmlns="http://schemas.openxmlformats.org/spreadsheetml/2006/main" count="692" uniqueCount="233">
  <si>
    <r>
      <t xml:space="preserve">Client Name
</t>
    </r>
    <r>
      <rPr>
        <sz val="11"/>
        <color theme="1"/>
        <rFont val="Calibri"/>
        <family val="2"/>
        <scheme val="minor"/>
      </rPr>
      <t>*Put separate line for each filing year</t>
    </r>
  </si>
  <si>
    <r>
      <t xml:space="preserve">Client Status
</t>
    </r>
    <r>
      <rPr>
        <sz val="11"/>
        <color theme="1"/>
        <rFont val="Calibri"/>
        <family val="2"/>
        <scheme val="minor"/>
      </rPr>
      <t>- Tracking
-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Scoping
- Preparation
- Finalizing</t>
    </r>
  </si>
  <si>
    <t>City</t>
  </si>
  <si>
    <t>Account Manager</t>
  </si>
  <si>
    <r>
      <t xml:space="preserve">Fiscal Year End 
</t>
    </r>
    <r>
      <rPr>
        <sz val="11"/>
        <color theme="1"/>
        <rFont val="Calibri"/>
        <family val="2"/>
        <scheme val="minor"/>
      </rPr>
      <t>*Keep in this format</t>
    </r>
  </si>
  <si>
    <r>
      <t xml:space="preserve">Est. Filing Month
</t>
    </r>
    <r>
      <rPr>
        <sz val="11"/>
        <color theme="1"/>
        <rFont val="Calibri"/>
        <family val="2"/>
        <scheme val="minor"/>
      </rPr>
      <t>* Use last day of the month</t>
    </r>
  </si>
  <si>
    <t>Last year claim amount</t>
  </si>
  <si>
    <t>Expected Expenditures</t>
  </si>
  <si>
    <t>Filed Expenditures (leave blank)</t>
  </si>
  <si>
    <r>
      <t xml:space="preserve">Potential Expenditures
 </t>
    </r>
    <r>
      <rPr>
        <sz val="11"/>
        <color theme="1"/>
        <rFont val="Calibri"/>
        <family val="2"/>
        <scheme val="minor"/>
      </rPr>
      <t>*Only fill in if you arent pretty sure they will file</t>
    </r>
  </si>
  <si>
    <r>
      <t xml:space="preserve">Return Rate
</t>
    </r>
    <r>
      <rPr>
        <sz val="11"/>
        <color theme="1"/>
        <rFont val="Calibri"/>
        <family val="2"/>
        <scheme val="minor"/>
      </rPr>
      <t>Use the following: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- ON (44.1%/18.8%)
- BC/NS/NB (41.5%/23.5%)
- QC (40%/20%)</t>
    </r>
  </si>
  <si>
    <t>Contract Rate</t>
  </si>
  <si>
    <t>Expected Claim Value</t>
  </si>
  <si>
    <t>Claim Value</t>
  </si>
  <si>
    <t>Potential Claim Value</t>
  </si>
  <si>
    <t>Tracking</t>
  </si>
  <si>
    <t>Kitchener</t>
  </si>
  <si>
    <t>Henry</t>
  </si>
  <si>
    <t>Mississauga</t>
  </si>
  <si>
    <t>HOWELL PIPE</t>
  </si>
  <si>
    <t>Georgetown</t>
  </si>
  <si>
    <t>KIDZPACE</t>
  </si>
  <si>
    <t>Collingwood</t>
  </si>
  <si>
    <t>CANPAK CELLULOSE</t>
  </si>
  <si>
    <t>Cambridge</t>
  </si>
  <si>
    <t>NA</t>
  </si>
  <si>
    <t>COMTECH CNG</t>
  </si>
  <si>
    <t>Milton</t>
  </si>
  <si>
    <t>NEWARK PAPER</t>
  </si>
  <si>
    <t>SIGMA POINT</t>
  </si>
  <si>
    <t>Cornwall</t>
  </si>
  <si>
    <t>FINELINE MOLD &amp; DESIGN</t>
  </si>
  <si>
    <t>Windsor</t>
  </si>
  <si>
    <t>VIBRA FINISH</t>
  </si>
  <si>
    <t>BECLAWAT</t>
  </si>
  <si>
    <t>Belleville</t>
  </si>
  <si>
    <t>INNOVO TOOL</t>
  </si>
  <si>
    <t>GLOBAL PLAS</t>
  </si>
  <si>
    <t>Concord</t>
  </si>
  <si>
    <t>RICE TOOL</t>
  </si>
  <si>
    <t>Burlington</t>
  </si>
  <si>
    <t>RESCRAFT PLASTIC</t>
  </si>
  <si>
    <t>Paris</t>
  </si>
  <si>
    <t>Toronto</t>
  </si>
  <si>
    <t>Desboro</t>
  </si>
  <si>
    <t>DW WILSON</t>
  </si>
  <si>
    <t>Brant/Cathcart</t>
  </si>
  <si>
    <t>LAMBTON CONVEYOR</t>
  </si>
  <si>
    <t>Wallaceburg</t>
  </si>
  <si>
    <t>STODDARD SILENCERS</t>
  </si>
  <si>
    <t>BTI</t>
  </si>
  <si>
    <t>Thornbury</t>
  </si>
  <si>
    <t>STRUCTURAL PANELS</t>
  </si>
  <si>
    <t>Baltimore</t>
  </si>
  <si>
    <t>THREE OR FOUR</t>
  </si>
  <si>
    <t>CLYDE UNION PUMP</t>
  </si>
  <si>
    <t>H&amp;H METAL</t>
  </si>
  <si>
    <t>FLUID HOSE &amp; COUPLING INC.</t>
  </si>
  <si>
    <t>JERVIS WEBB</t>
  </si>
  <si>
    <t>Hamilton</t>
  </si>
  <si>
    <t>PNEWKO BRO</t>
  </si>
  <si>
    <t>Aurora</t>
  </si>
  <si>
    <t>DEETAG</t>
  </si>
  <si>
    <t>London</t>
  </si>
  <si>
    <t>REGAL TENT</t>
  </si>
  <si>
    <t>Stoney Creek</t>
  </si>
  <si>
    <t>Exactics</t>
  </si>
  <si>
    <t>JLB FABRICATING</t>
  </si>
  <si>
    <t>LINITA DESIGN &amp; MFG</t>
  </si>
  <si>
    <t>Guelph</t>
  </si>
  <si>
    <t>Unitrak</t>
  </si>
  <si>
    <t>Port Hope</t>
  </si>
  <si>
    <t>AARDVARK DRILLING</t>
  </si>
  <si>
    <t>FH WELDING</t>
  </si>
  <si>
    <t>DEL EQUIPMENT LIMITED</t>
  </si>
  <si>
    <t>LYNCH FLUID CONTROLS</t>
  </si>
  <si>
    <t>FORMEX</t>
  </si>
  <si>
    <t>Finalizing</t>
  </si>
  <si>
    <t>Jesse</t>
  </si>
  <si>
    <t>STRATUS PLASTICS</t>
  </si>
  <si>
    <t>CANCORD</t>
  </si>
  <si>
    <t>BEATTY MACHINE</t>
  </si>
  <si>
    <t>KUHL MACHINE SHOP</t>
  </si>
  <si>
    <t>THERMADIE TOOLING</t>
  </si>
  <si>
    <t>UNITRAK</t>
  </si>
  <si>
    <t>G.T. MACHINING</t>
  </si>
  <si>
    <t>Forecasted</t>
  </si>
  <si>
    <t>Filed</t>
  </si>
  <si>
    <t>Forecast vs Filed</t>
  </si>
  <si>
    <t>FY2017 Progress</t>
  </si>
  <si>
    <t>Client</t>
  </si>
  <si>
    <t>Tracking Quality</t>
  </si>
  <si>
    <t>Priority to Start High-Medium-Low</t>
  </si>
  <si>
    <t>H</t>
  </si>
  <si>
    <t>don't know</t>
  </si>
  <si>
    <t>STODDARD SILENCER</t>
  </si>
  <si>
    <t>EXACTICS</t>
  </si>
  <si>
    <t>LYNCH FLUIDS CONTROL</t>
  </si>
  <si>
    <t>THERMADIE</t>
  </si>
  <si>
    <t>M</t>
  </si>
  <si>
    <t>L</t>
  </si>
  <si>
    <t>Implem. Target</t>
  </si>
  <si>
    <t>Total # Clients</t>
  </si>
  <si>
    <t>Implemented</t>
  </si>
  <si>
    <t>Imp %</t>
  </si>
  <si>
    <t># of claims</t>
  </si>
  <si>
    <t>Date Sent to Accountant</t>
  </si>
  <si>
    <t>Company</t>
  </si>
  <si>
    <t>Year(s) filed</t>
  </si>
  <si>
    <t>Fineline Mold &amp; Design</t>
  </si>
  <si>
    <t>Lambton Conveyor Ltd.</t>
  </si>
  <si>
    <t>Jervis B. Webb Co. of Canada Ltd.</t>
  </si>
  <si>
    <t>Rice Tool and Manufacturing Inc.</t>
  </si>
  <si>
    <t>Sigmapoint Technologies</t>
  </si>
  <si>
    <t>Rescraft Plastic Products Inc.</t>
  </si>
  <si>
    <t>Structural Panels Inc.</t>
  </si>
  <si>
    <t>Beatty Machine &amp; Tool Ltd.</t>
  </si>
  <si>
    <t>HH Metal Stamping</t>
  </si>
  <si>
    <t>Fluid Hose and Coupling Inc.</t>
  </si>
  <si>
    <t>Clyde Union Canada Limited</t>
  </si>
  <si>
    <t># of Claims</t>
  </si>
  <si>
    <t>Value</t>
  </si>
  <si>
    <t>Date</t>
  </si>
  <si>
    <t xml:space="preserve">Beatty Machine </t>
  </si>
  <si>
    <t>Lambton Conveyors</t>
  </si>
  <si>
    <t>SigmaPoint</t>
  </si>
  <si>
    <t>Kuhl Machine Shop</t>
  </si>
  <si>
    <t xml:space="preserve">Regal Tent </t>
  </si>
  <si>
    <t xml:space="preserve">Linita </t>
  </si>
  <si>
    <t>HH Metal</t>
  </si>
  <si>
    <t>Clients</t>
  </si>
  <si>
    <t>Pending Renewals</t>
  </si>
  <si>
    <t>LEAN implementation (Engineering)</t>
  </si>
  <si>
    <t>Acc. Mgr.</t>
  </si>
  <si>
    <t>VIC WEST</t>
  </si>
  <si>
    <t>ADS PIPE</t>
  </si>
  <si>
    <t>AOC</t>
  </si>
  <si>
    <t>Blachford</t>
  </si>
  <si>
    <t>Conestoga Meat</t>
  </si>
  <si>
    <t>AIIM</t>
  </si>
  <si>
    <t>Burloak</t>
  </si>
  <si>
    <t>Reversomatic</t>
  </si>
  <si>
    <t>Rimowa</t>
  </si>
  <si>
    <t>Lorenz</t>
  </si>
  <si>
    <t>KP Bronze</t>
  </si>
  <si>
    <t>Ranpro</t>
  </si>
  <si>
    <t>Matt and Steve's</t>
  </si>
  <si>
    <t>Cambridge Pattern</t>
  </si>
  <si>
    <t xml:space="preserve">Wolfdale </t>
  </si>
  <si>
    <t>Concord ON</t>
  </si>
  <si>
    <t>Gala Foods</t>
  </si>
  <si>
    <t>Nahanni Steel</t>
  </si>
  <si>
    <t>CMP Plastics</t>
  </si>
  <si>
    <t>HFI Pryotechnics</t>
  </si>
  <si>
    <t>Bosco and Roxy</t>
  </si>
  <si>
    <t xml:space="preserve">Compact Mould </t>
  </si>
  <si>
    <t>Tool Die-Namics</t>
  </si>
  <si>
    <t>Rotovac</t>
  </si>
  <si>
    <t>Jamesway</t>
  </si>
  <si>
    <t>Elite Metal</t>
  </si>
  <si>
    <t>Original Foods</t>
  </si>
  <si>
    <t>Tallman Bronze</t>
  </si>
  <si>
    <t>Elizabeth Grant</t>
  </si>
  <si>
    <t>SGS Agri - Vancouver</t>
  </si>
  <si>
    <t>SGS Life Sci</t>
  </si>
  <si>
    <t>SGS Env'tl</t>
  </si>
  <si>
    <t>AIM CCF</t>
  </si>
  <si>
    <t>AIM Envt'l</t>
  </si>
  <si>
    <t>AIM Guelph</t>
  </si>
  <si>
    <t>Global Exhaust</t>
  </si>
  <si>
    <t>Flameglo</t>
  </si>
  <si>
    <t>Aeon Egmond</t>
  </si>
  <si>
    <t>Wessex</t>
  </si>
  <si>
    <t>Jeff</t>
  </si>
  <si>
    <t>Zebra Paper Converters</t>
  </si>
  <si>
    <t>Allmax</t>
  </si>
  <si>
    <t>Savage Arms</t>
  </si>
  <si>
    <t>Steel Tile Co.</t>
  </si>
  <si>
    <t>Ready Rivet/Fasteners</t>
  </si>
  <si>
    <t>NorArc</t>
  </si>
  <si>
    <t>Custom Granite</t>
  </si>
  <si>
    <t>Pen Alloy</t>
  </si>
  <si>
    <t>Liquid Flow</t>
  </si>
  <si>
    <t>EFS Plastics</t>
  </si>
  <si>
    <t>Ace Rivet</t>
  </si>
  <si>
    <t>Wentworth Amhil</t>
  </si>
  <si>
    <t>Wentworth Mold</t>
  </si>
  <si>
    <t>Mcorp Technologies</t>
  </si>
  <si>
    <t>AgriPlast</t>
  </si>
  <si>
    <t>Stone Straw Ltd.</t>
  </si>
  <si>
    <t>JG Stewart</t>
  </si>
  <si>
    <t>Waubaushene</t>
  </si>
  <si>
    <t>Basic Packaging</t>
  </si>
  <si>
    <t>Brant Corrosion</t>
  </si>
  <si>
    <t xml:space="preserve">Ontario Drive and Gear </t>
  </si>
  <si>
    <t>Golden Windows</t>
  </si>
  <si>
    <t>Dajcor</t>
  </si>
  <si>
    <t>Lloyds Laboratories</t>
  </si>
  <si>
    <t>Saint Gobain</t>
  </si>
  <si>
    <t>Crown Verity</t>
  </si>
  <si>
    <t>Innovative Steam Technologies</t>
  </si>
  <si>
    <t>Nick</t>
  </si>
  <si>
    <t>N/A</t>
  </si>
  <si>
    <t>Sep-Oct 2016</t>
  </si>
  <si>
    <t>1-Implemted</t>
  </si>
  <si>
    <t>Team Work</t>
  </si>
  <si>
    <t>Days</t>
  </si>
  <si>
    <t>Today</t>
  </si>
  <si>
    <t>FY2017</t>
  </si>
  <si>
    <t>Back to Dashboard</t>
  </si>
  <si>
    <t>JLB Fabricating Ltd.</t>
  </si>
  <si>
    <t>Pnewko Brothers Ltd.</t>
  </si>
  <si>
    <t>DeeTag Limited</t>
  </si>
  <si>
    <t>2014/2015</t>
  </si>
  <si>
    <t>Regal Tent Productions Ltd.</t>
  </si>
  <si>
    <t>NEWARK/CARAUSTAR</t>
  </si>
  <si>
    <t>Potential Signings</t>
  </si>
  <si>
    <t>AUTOMATION CONTROL</t>
  </si>
  <si>
    <t>Custom Foam</t>
  </si>
  <si>
    <t>Lynch Fluid Controls Inc.</t>
  </si>
  <si>
    <t>Invoiced</t>
  </si>
  <si>
    <t>Email sent to Carol on Sep 19</t>
  </si>
  <si>
    <t>Email sent to John Wihtwell on Sep 14</t>
  </si>
  <si>
    <t>Formex Metal Industries Inc.</t>
  </si>
  <si>
    <t>Thermadie Tooling Inc.</t>
  </si>
  <si>
    <t>Breaker Technology Inc.</t>
  </si>
  <si>
    <t>Beclawat Manufacturing Inc.</t>
  </si>
  <si>
    <t>BUSINESS PERFORMANCE DISPLAY</t>
  </si>
  <si>
    <t>Indicators that you can 'See, Touch &amp; Listen to'</t>
  </si>
  <si>
    <t>CLP (EMTERRA)</t>
  </si>
  <si>
    <t>Scoping</t>
  </si>
  <si>
    <t>Total Invoiced to date</t>
  </si>
  <si>
    <t>Commissions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</si>
</sst>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;\-&quot;$&quot;#,##0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[$-1009]d/mmm/yy;@"/>
    <numFmt numFmtId="166" formatCode="0.0%"/>
    <numFmt numFmtId="167" formatCode="&quot;$&quot;#,##0.00"/>
    <numFmt numFmtId="168" formatCode="[$-409]mmmm\ d\,\ yyyy;@"/>
    <numFmt numFmtId="169" formatCode="&quot;$&quot;#,##0"/>
    <numFmt numFmtId="170" formatCode="[$-409]mmm\-yy;@"/>
    <numFmt numFmtId="171" formatCode="[$-1009]mmmm\ d\,\ 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20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14" fillId="0" borderId="0" applyNumberFormat="0" applyFill="0" applyBorder="0" applyAlignment="0" applyProtection="0"/>
  </cellStyleXfs>
  <cellXfs count="203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center"/>
    </xf>
    <xf numFmtId="44" fontId="0" fillId="0" borderId="0" xfId="1" applyFont="1" applyFill="1"/>
    <xf numFmtId="164" fontId="0" fillId="0" borderId="0" xfId="1" applyNumberFormat="1" applyFont="1" applyFill="1"/>
    <xf numFmtId="9" fontId="0" fillId="0" borderId="0" xfId="2" applyFont="1" applyFill="1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44" fontId="2" fillId="2" borderId="2" xfId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49" fontId="2" fillId="0" borderId="2" xfId="1" applyNumberFormat="1" applyFont="1" applyFill="1" applyBorder="1" applyAlignment="1">
      <alignment horizontal="center" vertical="center" wrapText="1"/>
    </xf>
    <xf numFmtId="49" fontId="2" fillId="2" borderId="2" xfId="1" applyNumberFormat="1" applyFont="1" applyFill="1" applyBorder="1" applyAlignment="1">
      <alignment horizontal="center" vertical="center" wrapText="1"/>
    </xf>
    <xf numFmtId="9" fontId="2" fillId="2" borderId="2" xfId="2" applyFont="1" applyFill="1" applyBorder="1" applyAlignment="1">
      <alignment horizontal="center" vertical="center" wrapText="1"/>
    </xf>
    <xf numFmtId="9" fontId="2" fillId="0" borderId="3" xfId="2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4" xfId="0" applyFont="1" applyFill="1" applyBorder="1"/>
    <xf numFmtId="165" fontId="0" fillId="0" borderId="4" xfId="0" applyNumberFormat="1" applyFont="1" applyFill="1" applyBorder="1" applyAlignment="1">
      <alignment horizontal="center"/>
    </xf>
    <xf numFmtId="44" fontId="0" fillId="0" borderId="4" xfId="1" applyFont="1" applyFill="1" applyBorder="1" applyAlignment="1">
      <alignment horizontal="center"/>
    </xf>
    <xf numFmtId="42" fontId="4" fillId="0" borderId="4" xfId="1" applyNumberFormat="1" applyFont="1" applyFill="1" applyBorder="1" applyAlignment="1">
      <alignment horizontal="center" vertical="center" wrapText="1"/>
    </xf>
    <xf numFmtId="164" fontId="0" fillId="0" borderId="4" xfId="1" applyNumberFormat="1" applyFont="1" applyFill="1" applyBorder="1"/>
    <xf numFmtId="166" fontId="0" fillId="0" borderId="4" xfId="2" applyNumberFormat="1" applyFont="1" applyFill="1" applyBorder="1" applyAlignment="1">
      <alignment horizontal="center"/>
    </xf>
    <xf numFmtId="9" fontId="0" fillId="0" borderId="4" xfId="2" applyFont="1" applyFill="1" applyBorder="1" applyAlignment="1">
      <alignment horizontal="center"/>
    </xf>
    <xf numFmtId="167" fontId="0" fillId="0" borderId="0" xfId="0" applyNumberFormat="1" applyFont="1" applyFill="1"/>
    <xf numFmtId="0" fontId="4" fillId="2" borderId="4" xfId="3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5" fontId="0" fillId="0" borderId="4" xfId="0" applyNumberFormat="1" applyFont="1" applyFill="1" applyBorder="1" applyAlignment="1">
      <alignment horizontal="center"/>
    </xf>
    <xf numFmtId="17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9" fillId="0" borderId="4" xfId="3" applyFont="1" applyFill="1" applyBorder="1" applyAlignment="1">
      <alignment horizontal="left" vertical="center"/>
    </xf>
    <xf numFmtId="0" fontId="8" fillId="0" borderId="4" xfId="0" applyFont="1" applyFill="1" applyBorder="1"/>
    <xf numFmtId="0" fontId="10" fillId="5" borderId="4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8" fillId="6" borderId="4" xfId="0" applyFont="1" applyFill="1" applyBorder="1"/>
    <xf numFmtId="0" fontId="9" fillId="6" borderId="4" xfId="3" applyFont="1" applyFill="1" applyBorder="1" applyAlignment="1">
      <alignment horizontal="left" vertical="center"/>
    </xf>
    <xf numFmtId="0" fontId="9" fillId="6" borderId="4" xfId="3" applyFont="1" applyFill="1" applyBorder="1" applyAlignment="1">
      <alignment vertical="center"/>
    </xf>
    <xf numFmtId="0" fontId="11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/>
    </xf>
    <xf numFmtId="9" fontId="0" fillId="0" borderId="4" xfId="0" applyNumberFormat="1" applyBorder="1" applyAlignment="1">
      <alignment horizontal="center" vertical="center"/>
    </xf>
    <xf numFmtId="17" fontId="0" fillId="3" borderId="4" xfId="0" applyNumberFormat="1" applyFill="1" applyBorder="1" applyAlignment="1">
      <alignment horizontal="center" vertical="center"/>
    </xf>
    <xf numFmtId="42" fontId="0" fillId="0" borderId="4" xfId="0" applyNumberFormat="1" applyFont="1" applyFill="1" applyBorder="1" applyAlignment="1">
      <alignment horizontal="center"/>
    </xf>
    <xf numFmtId="0" fontId="2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0" fillId="7" borderId="0" xfId="0" applyFont="1" applyFill="1"/>
    <xf numFmtId="44" fontId="0" fillId="7" borderId="0" xfId="0" applyNumberFormat="1" applyFont="1" applyFill="1"/>
    <xf numFmtId="0" fontId="0" fillId="0" borderId="4" xfId="0" applyBorder="1" applyAlignment="1">
      <alignment horizontal="right"/>
    </xf>
    <xf numFmtId="0" fontId="2" fillId="0" borderId="0" xfId="0" applyFont="1" applyFill="1" applyAlignment="1">
      <alignment horizontal="center"/>
    </xf>
    <xf numFmtId="10" fontId="0" fillId="0" borderId="0" xfId="0" applyNumberForma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10" fontId="0" fillId="0" borderId="4" xfId="0" applyNumberFormat="1" applyBorder="1" applyAlignment="1">
      <alignment vertical="center"/>
    </xf>
    <xf numFmtId="10" fontId="0" fillId="0" borderId="4" xfId="0" applyNumberFormat="1" applyBorder="1" applyAlignment="1"/>
    <xf numFmtId="0" fontId="2" fillId="6" borderId="8" xfId="0" applyFont="1" applyFill="1" applyBorder="1" applyAlignment="1">
      <alignment horizontal="center"/>
    </xf>
    <xf numFmtId="168" fontId="13" fillId="0" borderId="4" xfId="0" applyNumberFormat="1" applyFont="1" applyFill="1" applyBorder="1" applyAlignment="1">
      <alignment horizontal="left"/>
    </xf>
    <xf numFmtId="0" fontId="13" fillId="0" borderId="4" xfId="0" applyFont="1" applyFill="1" applyBorder="1"/>
    <xf numFmtId="0" fontId="13" fillId="0" borderId="4" xfId="0" applyFont="1" applyFill="1" applyBorder="1" applyAlignment="1">
      <alignment horizontal="left"/>
    </xf>
    <xf numFmtId="169" fontId="13" fillId="0" borderId="4" xfId="0" applyNumberFormat="1" applyFont="1" applyFill="1" applyBorder="1" applyAlignment="1">
      <alignment horizontal="left"/>
    </xf>
    <xf numFmtId="168" fontId="13" fillId="8" borderId="4" xfId="0" applyNumberFormat="1" applyFont="1" applyFill="1" applyBorder="1" applyAlignment="1">
      <alignment horizontal="left"/>
    </xf>
    <xf numFmtId="0" fontId="13" fillId="8" borderId="4" xfId="0" applyFont="1" applyFill="1" applyBorder="1"/>
    <xf numFmtId="0" fontId="13" fillId="8" borderId="4" xfId="0" applyFont="1" applyFill="1" applyBorder="1" applyAlignment="1">
      <alignment horizontal="left"/>
    </xf>
    <xf numFmtId="169" fontId="13" fillId="8" borderId="4" xfId="0" applyNumberFormat="1" applyFont="1" applyFill="1" applyBorder="1" applyAlignment="1">
      <alignment horizontal="left"/>
    </xf>
    <xf numFmtId="169" fontId="0" fillId="0" borderId="4" xfId="0" applyNumberFormat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169" fontId="0" fillId="0" borderId="4" xfId="0" applyNumberFormat="1" applyFill="1" applyBorder="1" applyAlignment="1">
      <alignment horizontal="center" vertical="center"/>
    </xf>
    <xf numFmtId="169" fontId="0" fillId="0" borderId="4" xfId="0" applyNumberFormat="1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12" fillId="9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9" fontId="0" fillId="0" borderId="0" xfId="0" applyNumberFormat="1" applyFill="1" applyBorder="1" applyAlignment="1">
      <alignment horizontal="center"/>
    </xf>
    <xf numFmtId="15" fontId="0" fillId="0" borderId="0" xfId="0" applyNumberFormat="1" applyFill="1" applyBorder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Fill="1" applyAlignment="1">
      <alignment horizontal="center"/>
    </xf>
    <xf numFmtId="17" fontId="0" fillId="0" borderId="0" xfId="0" applyNumberFormat="1" applyFill="1" applyBorder="1" applyAlignment="1">
      <alignment vertical="center"/>
    </xf>
    <xf numFmtId="0" fontId="2" fillId="0" borderId="0" xfId="0" applyFont="1" applyFill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2" borderId="0" xfId="0" applyFont="1" applyFill="1" applyAlignment="1">
      <alignment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/>
    <xf numFmtId="0" fontId="8" fillId="0" borderId="4" xfId="0" applyFont="1" applyFill="1" applyBorder="1"/>
    <xf numFmtId="0" fontId="0" fillId="0" borderId="4" xfId="0" applyBorder="1"/>
    <xf numFmtId="0" fontId="9" fillId="0" borderId="4" xfId="4" applyFont="1" applyFill="1" applyBorder="1" applyAlignment="1">
      <alignment horizontal="left" vertical="center"/>
    </xf>
    <xf numFmtId="0" fontId="9" fillId="0" borderId="4" xfId="4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/>
    </xf>
    <xf numFmtId="0" fontId="0" fillId="6" borderId="4" xfId="0" applyFill="1" applyBorder="1"/>
    <xf numFmtId="0" fontId="9" fillId="6" borderId="4" xfId="4" applyFont="1" applyFill="1" applyBorder="1" applyAlignment="1">
      <alignment horizontal="left" vertical="center"/>
    </xf>
    <xf numFmtId="0" fontId="9" fillId="6" borderId="4" xfId="4" applyFont="1" applyFill="1" applyBorder="1" applyAlignment="1">
      <alignment horizontal="left" vertical="center" wrapText="1"/>
    </xf>
    <xf numFmtId="0" fontId="9" fillId="6" borderId="4" xfId="4" applyFont="1" applyFill="1" applyBorder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/>
    <xf numFmtId="0" fontId="0" fillId="5" borderId="4" xfId="0" applyFill="1" applyBorder="1"/>
    <xf numFmtId="0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2" fillId="10" borderId="4" xfId="0" applyFont="1" applyFill="1" applyBorder="1" applyAlignment="1">
      <alignment horizontal="left"/>
    </xf>
    <xf numFmtId="0" fontId="2" fillId="10" borderId="4" xfId="0" applyFont="1" applyFill="1" applyBorder="1" applyAlignment="1">
      <alignment horizontal="center"/>
    </xf>
    <xf numFmtId="9" fontId="2" fillId="10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3" borderId="7" xfId="0" applyNumberFormat="1" applyFill="1" applyBorder="1" applyAlignment="1">
      <alignment vertical="center"/>
    </xf>
    <xf numFmtId="10" fontId="0" fillId="0" borderId="0" xfId="0" applyNumberFormat="1" applyFont="1" applyFill="1" applyBorder="1" applyAlignment="1">
      <alignment vertical="center"/>
    </xf>
    <xf numFmtId="17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168" fontId="12" fillId="9" borderId="4" xfId="0" applyNumberFormat="1" applyFont="1" applyFill="1" applyBorder="1" applyAlignment="1">
      <alignment horizontal="center" vertical="center" wrapText="1"/>
    </xf>
    <xf numFmtId="170" fontId="0" fillId="0" borderId="4" xfId="0" applyNumberFormat="1" applyFill="1" applyBorder="1" applyAlignment="1">
      <alignment horizontal="center" vertical="center"/>
    </xf>
    <xf numFmtId="170" fontId="0" fillId="0" borderId="4" xfId="0" applyNumberFormat="1" applyBorder="1" applyAlignment="1">
      <alignment horizontal="center"/>
    </xf>
    <xf numFmtId="170" fontId="13" fillId="0" borderId="4" xfId="0" applyNumberFormat="1" applyFont="1" applyFill="1" applyBorder="1" applyAlignment="1">
      <alignment horizontal="center" vertical="center" wrapText="1"/>
    </xf>
    <xf numFmtId="0" fontId="4" fillId="0" borderId="10" xfId="3" applyFont="1" applyFill="1" applyBorder="1" applyAlignment="1">
      <alignment horizontal="left" vertical="center"/>
    </xf>
    <xf numFmtId="17" fontId="0" fillId="8" borderId="4" xfId="0" applyNumberFormat="1" applyFill="1" applyBorder="1"/>
    <xf numFmtId="0" fontId="0" fillId="0" borderId="4" xfId="0" applyBorder="1" applyAlignment="1">
      <alignment horizontal="center"/>
    </xf>
    <xf numFmtId="17" fontId="0" fillId="13" borderId="4" xfId="0" applyNumberFormat="1" applyFill="1" applyBorder="1" applyAlignment="1">
      <alignment horizontal="center"/>
    </xf>
    <xf numFmtId="0" fontId="4" fillId="0" borderId="4" xfId="3" applyFont="1" applyFill="1" applyBorder="1" applyAlignment="1">
      <alignment horizontal="left" vertical="center"/>
    </xf>
    <xf numFmtId="0" fontId="0" fillId="4" borderId="8" xfId="0" applyFill="1" applyBorder="1"/>
    <xf numFmtId="0" fontId="9" fillId="0" borderId="4" xfId="3" applyFont="1" applyFill="1" applyBorder="1" applyAlignment="1">
      <alignment horizontal="left" vertical="center" wrapText="1"/>
    </xf>
    <xf numFmtId="0" fontId="0" fillId="0" borderId="8" xfId="0" applyFill="1" applyBorder="1" applyAlignment="1">
      <alignment horizontal="center"/>
    </xf>
    <xf numFmtId="42" fontId="0" fillId="0" borderId="4" xfId="1" applyNumberFormat="1" applyFont="1" applyFill="1" applyBorder="1" applyAlignment="1">
      <alignment horizontal="center"/>
    </xf>
    <xf numFmtId="42" fontId="4" fillId="14" borderId="4" xfId="1" applyNumberFormat="1" applyFont="1" applyFill="1" applyBorder="1" applyAlignment="1">
      <alignment horizontal="center" vertical="center" wrapText="1"/>
    </xf>
    <xf numFmtId="0" fontId="17" fillId="9" borderId="4" xfId="3" applyFont="1" applyFill="1" applyBorder="1" applyAlignment="1">
      <alignment horizontal="left" vertical="center"/>
    </xf>
    <xf numFmtId="0" fontId="2" fillId="9" borderId="4" xfId="0" applyFont="1" applyFill="1" applyBorder="1"/>
    <xf numFmtId="15" fontId="2" fillId="9" borderId="4" xfId="0" applyNumberFormat="1" applyFont="1" applyFill="1" applyBorder="1" applyAlignment="1">
      <alignment horizontal="center"/>
    </xf>
    <xf numFmtId="165" fontId="2" fillId="9" borderId="4" xfId="0" applyNumberFormat="1" applyFont="1" applyFill="1" applyBorder="1" applyAlignment="1">
      <alignment horizontal="center"/>
    </xf>
    <xf numFmtId="42" fontId="17" fillId="9" borderId="4" xfId="1" applyNumberFormat="1" applyFont="1" applyFill="1" applyBorder="1" applyAlignment="1">
      <alignment horizontal="center" vertical="center" wrapText="1"/>
    </xf>
    <xf numFmtId="164" fontId="2" fillId="9" borderId="4" xfId="1" applyNumberFormat="1" applyFont="1" applyFill="1" applyBorder="1"/>
    <xf numFmtId="166" fontId="2" fillId="9" borderId="4" xfId="2" applyNumberFormat="1" applyFont="1" applyFill="1" applyBorder="1"/>
    <xf numFmtId="9" fontId="2" fillId="9" borderId="4" xfId="2" applyFont="1" applyFill="1" applyBorder="1"/>
    <xf numFmtId="42" fontId="0" fillId="0" borderId="0" xfId="0" applyNumberFormat="1" applyFont="1" applyFill="1"/>
    <xf numFmtId="0" fontId="0" fillId="0" borderId="4" xfId="0" applyBorder="1" applyAlignment="1">
      <alignment horizontal="center"/>
    </xf>
    <xf numFmtId="0" fontId="0" fillId="0" borderId="4" xfId="0" applyFill="1" applyBorder="1"/>
    <xf numFmtId="170" fontId="13" fillId="8" borderId="4" xfId="0" applyNumberFormat="1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169" fontId="0" fillId="0" borderId="4" xfId="0" applyNumberFormat="1" applyBorder="1"/>
    <xf numFmtId="167" fontId="14" fillId="0" borderId="11" xfId="5" applyNumberFormat="1" applyBorder="1"/>
    <xf numFmtId="167" fontId="14" fillId="0" borderId="11" xfId="5" applyNumberFormat="1" applyFill="1" applyBorder="1"/>
    <xf numFmtId="167" fontId="14" fillId="8" borderId="11" xfId="5" applyNumberFormat="1" applyFill="1" applyBorder="1"/>
    <xf numFmtId="169" fontId="0" fillId="9" borderId="4" xfId="0" applyNumberFormat="1" applyFill="1" applyBorder="1"/>
    <xf numFmtId="169" fontId="0" fillId="0" borderId="0" xfId="0" applyNumberFormat="1"/>
    <xf numFmtId="0" fontId="0" fillId="0" borderId="0" xfId="0" applyBorder="1" applyAlignment="1">
      <alignment horizontal="center"/>
    </xf>
    <xf numFmtId="17" fontId="0" fillId="0" borderId="0" xfId="0" applyNumberFormat="1" applyBorder="1" applyAlignment="1">
      <alignment vertical="center"/>
    </xf>
    <xf numFmtId="0" fontId="0" fillId="0" borderId="0" xfId="0" applyAlignment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17" fontId="0" fillId="8" borderId="4" xfId="0" applyNumberFormat="1" applyFill="1" applyBorder="1" applyAlignment="1">
      <alignment horizontal="center" vertical="center"/>
    </xf>
    <xf numFmtId="168" fontId="13" fillId="0" borderId="4" xfId="0" applyNumberFormat="1" applyFont="1" applyBorder="1" applyAlignment="1">
      <alignment horizontal="left"/>
    </xf>
    <xf numFmtId="0" fontId="13" fillId="0" borderId="4" xfId="0" applyFont="1" applyBorder="1"/>
    <xf numFmtId="0" fontId="13" fillId="0" borderId="4" xfId="0" applyFont="1" applyBorder="1" applyAlignment="1">
      <alignment horizontal="left"/>
    </xf>
    <xf numFmtId="167" fontId="14" fillId="8" borderId="4" xfId="5" applyNumberFormat="1" applyFill="1" applyBorder="1" applyAlignment="1">
      <alignment horizontal="right" vertical="center" wrapText="1"/>
    </xf>
    <xf numFmtId="167" fontId="0" fillId="0" borderId="0" xfId="0" applyNumberFormat="1"/>
    <xf numFmtId="0" fontId="0" fillId="0" borderId="4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169" fontId="13" fillId="0" borderId="4" xfId="0" applyNumberFormat="1" applyFont="1" applyFill="1" applyBorder="1" applyAlignment="1">
      <alignment horizontal="right"/>
    </xf>
    <xf numFmtId="0" fontId="4" fillId="4" borderId="4" xfId="3" applyFont="1" applyFill="1" applyBorder="1" applyAlignment="1">
      <alignment horizontal="left" vertical="center"/>
    </xf>
    <xf numFmtId="0" fontId="0" fillId="4" borderId="4" xfId="0" applyFont="1" applyFill="1" applyBorder="1" applyAlignment="1">
      <alignment vertical="center"/>
    </xf>
    <xf numFmtId="165" fontId="0" fillId="4" borderId="4" xfId="0" applyNumberFormat="1" applyFont="1" applyFill="1" applyBorder="1" applyAlignment="1">
      <alignment horizontal="center" vertical="center"/>
    </xf>
    <xf numFmtId="44" fontId="0" fillId="4" borderId="4" xfId="1" applyFont="1" applyFill="1" applyBorder="1" applyAlignment="1">
      <alignment horizontal="center" vertical="center"/>
    </xf>
    <xf numFmtId="42" fontId="4" fillId="4" borderId="4" xfId="1" applyNumberFormat="1" applyFont="1" applyFill="1" applyBorder="1" applyAlignment="1">
      <alignment horizontal="center" vertical="center" wrapText="1"/>
    </xf>
    <xf numFmtId="166" fontId="0" fillId="4" borderId="4" xfId="2" applyNumberFormat="1" applyFont="1" applyFill="1" applyBorder="1" applyAlignment="1">
      <alignment horizontal="center"/>
    </xf>
    <xf numFmtId="9" fontId="0" fillId="4" borderId="4" xfId="2" applyFont="1" applyFill="1" applyBorder="1" applyAlignment="1">
      <alignment horizontal="center"/>
    </xf>
    <xf numFmtId="164" fontId="0" fillId="4" borderId="4" xfId="1" applyNumberFormat="1" applyFont="1" applyFill="1" applyBorder="1"/>
    <xf numFmtId="0" fontId="2" fillId="10" borderId="5" xfId="0" applyFont="1" applyFill="1" applyBorder="1" applyAlignment="1">
      <alignment vertical="center"/>
    </xf>
    <xf numFmtId="0" fontId="2" fillId="10" borderId="21" xfId="0" applyFont="1" applyFill="1" applyBorder="1" applyAlignment="1">
      <alignment vertical="center"/>
    </xf>
    <xf numFmtId="169" fontId="2" fillId="10" borderId="6" xfId="0" applyNumberFormat="1" applyFont="1" applyFill="1" applyBorder="1" applyAlignment="1">
      <alignment horizontal="center" vertical="center"/>
    </xf>
    <xf numFmtId="167" fontId="0" fillId="0" borderId="0" xfId="0" applyNumberFormat="1" applyFill="1" applyBorder="1"/>
    <xf numFmtId="0" fontId="4" fillId="0" borderId="15" xfId="3" applyFont="1" applyFill="1" applyBorder="1" applyAlignment="1">
      <alignment horizontal="left" vertical="center"/>
    </xf>
    <xf numFmtId="0" fontId="4" fillId="0" borderId="16" xfId="3" applyFont="1" applyFill="1" applyBorder="1" applyAlignment="1">
      <alignment horizontal="left" vertical="center"/>
    </xf>
    <xf numFmtId="0" fontId="4" fillId="0" borderId="17" xfId="3" applyFont="1" applyFill="1" applyBorder="1" applyAlignment="1">
      <alignment horizontal="left" vertical="center"/>
    </xf>
    <xf numFmtId="0" fontId="4" fillId="11" borderId="15" xfId="3" applyFont="1" applyFill="1" applyBorder="1" applyAlignment="1">
      <alignment horizontal="left" vertical="center"/>
    </xf>
    <xf numFmtId="0" fontId="4" fillId="11" borderId="16" xfId="3" applyFont="1" applyFill="1" applyBorder="1" applyAlignment="1">
      <alignment horizontal="left" vertical="center"/>
    </xf>
    <xf numFmtId="0" fontId="4" fillId="11" borderId="17" xfId="3" applyFont="1" applyFill="1" applyBorder="1" applyAlignment="1">
      <alignment horizontal="left" vertical="center"/>
    </xf>
    <xf numFmtId="0" fontId="4" fillId="0" borderId="18" xfId="3" applyFont="1" applyFill="1" applyBorder="1" applyAlignment="1">
      <alignment horizontal="left" vertical="center"/>
    </xf>
    <xf numFmtId="0" fontId="4" fillId="0" borderId="19" xfId="3" applyFont="1" applyFill="1" applyBorder="1" applyAlignment="1">
      <alignment horizontal="left" vertical="center"/>
    </xf>
    <xf numFmtId="0" fontId="4" fillId="0" borderId="20" xfId="3" applyFont="1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15" fillId="2" borderId="5" xfId="5" applyFont="1" applyFill="1" applyBorder="1" applyAlignment="1">
      <alignment horizontal="center"/>
    </xf>
    <xf numFmtId="0" fontId="15" fillId="2" borderId="6" xfId="5" applyFont="1" applyFill="1" applyBorder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0" fontId="4" fillId="0" borderId="12" xfId="3" applyFont="1" applyFill="1" applyBorder="1" applyAlignment="1">
      <alignment horizontal="left" vertical="center"/>
    </xf>
    <xf numFmtId="0" fontId="4" fillId="0" borderId="13" xfId="3" applyFont="1" applyFill="1" applyBorder="1" applyAlignment="1">
      <alignment horizontal="left" vertical="center"/>
    </xf>
    <xf numFmtId="0" fontId="4" fillId="0" borderId="14" xfId="3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6" fillId="12" borderId="5" xfId="5" applyFont="1" applyFill="1" applyBorder="1" applyAlignment="1">
      <alignment horizontal="center"/>
    </xf>
    <xf numFmtId="0" fontId="16" fillId="12" borderId="6" xfId="5" applyFont="1" applyFill="1" applyBorder="1" applyAlignment="1">
      <alignment horizontal="center"/>
    </xf>
    <xf numFmtId="0" fontId="16" fillId="12" borderId="9" xfId="5" applyFont="1" applyFill="1" applyBorder="1" applyAlignment="1">
      <alignment horizontal="center"/>
    </xf>
    <xf numFmtId="170" fontId="13" fillId="0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1" fontId="0" fillId="0" borderId="0" xfId="0" applyNumberFormat="1" applyFont="1" applyFill="1" applyAlignment="1">
      <alignment horizontal="center" vertical="center"/>
    </xf>
  </cellXfs>
  <cellStyles count="6">
    <cellStyle name="Hipervínculo" xfId="5" builtinId="8"/>
    <cellStyle name="Moneda" xfId="1" builtinId="4"/>
    <cellStyle name="Normal" xfId="0" builtinId="0"/>
    <cellStyle name="Normal_Final Submissions_Michael Crozier_Example" xfId="4"/>
    <cellStyle name="Normal_Final Submissions_Michael Crozier_Example 2" xfId="3"/>
    <cellStyle name="Porcentaje" xfId="2" builtinId="5"/>
  </cellStyles>
  <dxfs count="0"/>
  <tableStyles count="0" defaultTableStyle="TableStyleMedium2" defaultPivotStyle="PivotStyleLight16"/>
  <colors>
    <mruColors>
      <color rgb="FF66FFFF"/>
      <color rgb="FF000099"/>
      <color rgb="FFFFFF99"/>
      <color rgb="FFFFCCFF"/>
      <color rgb="FF99FF66"/>
      <color rgb="FFFF99FF"/>
      <color rgb="FF66CCFF"/>
      <color rgb="FFFFFF66"/>
      <color rgb="FFCC0099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 u="sng">
                <a:solidFill>
                  <a:sysClr val="windowText" lastClr="000000"/>
                </a:solidFill>
              </a:rPr>
              <a:t>Forecasted vs Filed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25223356695797639"/>
          <c:y val="0.1446293188761241"/>
          <c:w val="0.53582619480257276"/>
          <c:h val="0.77705472074954773"/>
        </c:manualLayout>
      </c:layout>
      <c:doughnutChart>
        <c:varyColors val="1"/>
        <c:ser>
          <c:idx val="1"/>
          <c:order val="0"/>
          <c:tx>
            <c:v>Series2</c:v>
          </c:tx>
          <c:spPr>
            <a:ln>
              <a:solidFill>
                <a:srgbClr val="CC000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rgbClr val="CC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D4-4C70-A7C0-9ED646B113CC}"/>
              </c:ext>
            </c:extLst>
          </c:dPt>
          <c:dLbls>
            <c:dLbl>
              <c:idx val="0"/>
              <c:layout>
                <c:manualLayout>
                  <c:x val="0.35531135531135533"/>
                  <c:y val="2.1857923497267711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ysClr val="windowText" lastClr="000000"/>
                        </a:solidFill>
                      </a:rPr>
                      <a:t># </a:t>
                    </a:r>
                    <a:fld id="{833EAEAE-54F1-45D4-8032-C76DA1BCA1AE}" type="CATEGORYNAME">
                      <a:rPr lang="en-US" b="1">
                        <a:solidFill>
                          <a:sysClr val="windowText" lastClr="000000"/>
                        </a:solidFill>
                      </a:rPr>
                      <a:pPr/>
                      <a:t>[NOMBRE DE CATEGORÍA]</a:t>
                    </a:fld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A3B7B9D9-245C-4437-AE11-EC12A5A751A6}" type="VALUE">
                      <a:rPr lang="en-US" b="1" baseline="0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  (</a:t>
                    </a:r>
                    <a:fld id="{8B656E93-90C5-4181-B668-F1690CD0D654}" type="PERCENTAGE">
                      <a:rPr lang="en-US" b="1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)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09982406045399"/>
                      <c:h val="0.137780646271675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CD4-4C70-A7C0-9ED646B113CC}"/>
                </c:ext>
              </c:extLst>
            </c:dLbl>
            <c:spPr>
              <a:solidFill>
                <a:srgbClr val="FFCC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'Up-to-date Forecast'!$H$53:$H$53</c:f>
              <c:numCache>
                <c:formatCode>0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D4-4C70-A7C0-9ED646B113CC}"/>
            </c:ext>
          </c:extLst>
        </c:ser>
        <c:ser>
          <c:idx val="0"/>
          <c:order val="1"/>
          <c:tx>
            <c:v>Series1</c:v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CD4-4C70-A7C0-9ED646B113CC}"/>
              </c:ext>
            </c:extLst>
          </c:dPt>
          <c:dLbls>
            <c:dLbl>
              <c:idx val="0"/>
              <c:layout>
                <c:manualLayout>
                  <c:x val="-0.27543910102922531"/>
                  <c:y val="5.1948028338263015E-2"/>
                </c:manualLayout>
              </c:layout>
              <c:tx>
                <c:rich>
                  <a:bodyPr/>
                  <a:lstStyle/>
                  <a:p>
                    <a:fld id="{0E3484B0-34AD-4359-87F7-A96C139CC279}" type="CATEGORYNAME">
                      <a:rPr lang="en-US" b="1">
                        <a:solidFill>
                          <a:sysClr val="windowText" lastClr="000000"/>
                        </a:solidFill>
                      </a:rPr>
                      <a:pPr/>
                      <a:t>[NOMBRE DE CATEGORÍA]</a:t>
                    </a:fld>
                    <a:fld id="{EB495510-9A1F-4A74-AA43-7336885DEBB2}" type="VALUE">
                      <a:rPr lang="en-US" b="1" baseline="0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D661EA2F-45D4-494E-AE92-E0FE745BC234}" type="PERCENTAGE">
                      <a:rPr lang="en-US" b="1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n-US" b="1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CD4-4C70-A7C0-9ED646B113CC}"/>
                </c:ext>
              </c:extLst>
            </c:dLbl>
            <c:spPr>
              <a:solidFill>
                <a:srgbClr val="FFFF00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'Up-to-date Forecast'!$H$51:$H$51</c:f>
              <c:strCache>
                <c:ptCount val="1"/>
                <c:pt idx="0">
                  <c:v>Filed</c:v>
                </c:pt>
              </c:strCache>
            </c:strRef>
          </c:cat>
          <c:val>
            <c:numRef>
              <c:f>'Up-to-date Forecast'!$H$52:$H$52</c:f>
              <c:numCache>
                <c:formatCode>0</c:formatCode>
                <c:ptCount val="1"/>
                <c:pt idx="0">
                  <c:v>2017243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D4-4C70-A7C0-9ED646B1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4"/>
      </c:doughnutChart>
      <c:spPr>
        <a:noFill/>
        <a:ln w="0"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rgbClr val="FFFF99"/>
        </a:gs>
        <a:gs pos="74000">
          <a:srgbClr val="5B9BD5">
            <a:lumMod val="45000"/>
            <a:lumOff val="55000"/>
          </a:srgbClr>
        </a:gs>
        <a:gs pos="83000">
          <a:srgbClr val="5B9BD5">
            <a:lumMod val="45000"/>
            <a:lumOff val="55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19050" cap="flat" cmpd="sng" algn="ctr">
      <a:solidFill>
        <a:sysClr val="windowText" lastClr="00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ysClr val="windowText" lastClr="000000"/>
                </a:solidFill>
              </a:rPr>
              <a:t># of Claims (Pending NOA)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'Invoice &amp; NOA Follow up'!$AE$3</c:f>
              <c:strCache>
                <c:ptCount val="1"/>
                <c:pt idx="0">
                  <c:v># of Claims</c:v>
                </c:pt>
              </c:strCache>
            </c:strRef>
          </c:tx>
          <c:spPr>
            <a:solidFill>
              <a:srgbClr val="99FF6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9FF6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50-4712-A994-586ADDBC6DEE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'Invoice &amp; NOA Follow up'!$AD$4:$AD$15</c:f>
              <c:numCache>
                <c:formatCode>[$-409]mmm\-yy;@</c:formatCode>
                <c:ptCount val="12"/>
                <c:pt idx="0">
                  <c:v>42582</c:v>
                </c:pt>
                <c:pt idx="1">
                  <c:v>42613</c:v>
                </c:pt>
                <c:pt idx="2">
                  <c:v>42643</c:v>
                </c:pt>
                <c:pt idx="3">
                  <c:v>42674</c:v>
                </c:pt>
                <c:pt idx="4">
                  <c:v>42704</c:v>
                </c:pt>
                <c:pt idx="5">
                  <c:v>42735</c:v>
                </c:pt>
                <c:pt idx="6">
                  <c:v>42766</c:v>
                </c:pt>
                <c:pt idx="7">
                  <c:v>42794</c:v>
                </c:pt>
                <c:pt idx="8">
                  <c:v>42825</c:v>
                </c:pt>
                <c:pt idx="9">
                  <c:v>42855</c:v>
                </c:pt>
                <c:pt idx="10">
                  <c:v>42886</c:v>
                </c:pt>
                <c:pt idx="11">
                  <c:v>42916</c:v>
                </c:pt>
              </c:numCache>
            </c:numRef>
          </c:cat>
          <c:val>
            <c:numRef>
              <c:f>'Invoice &amp; NOA Follow up'!$AE$4:$AE$15</c:f>
              <c:numCache>
                <c:formatCode>General</c:formatCode>
                <c:ptCount val="12"/>
                <c:pt idx="1">
                  <c:v>12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0-4712-A994-586ADDBC6D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521768"/>
        <c:axId val="211620104"/>
      </c:barChart>
      <c:catAx>
        <c:axId val="21052176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620104"/>
        <c:crosses val="autoZero"/>
        <c:auto val="0"/>
        <c:lblAlgn val="ctr"/>
        <c:lblOffset val="100"/>
        <c:noMultiLvlLbl val="0"/>
      </c:catAx>
      <c:valAx>
        <c:axId val="211620104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52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4">
            <a:lumMod val="60000"/>
            <a:lumOff val="4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19050" cap="flat" cmpd="sng" algn="ctr">
      <a:solidFill>
        <a:sysClr val="windowText" lastClr="000000"/>
      </a:solidFill>
      <a:round/>
    </a:ln>
    <a:effectLst>
      <a:outerShdw blurRad="50800" dist="50800" dir="5400000" algn="ctr" rotWithShape="0">
        <a:schemeClr val="tx1"/>
      </a:out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ysClr val="windowText" lastClr="000000"/>
                </a:solidFill>
              </a:rPr>
              <a:t>Value ($ waiting to be invoiced)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'Invoice &amp; NOA Follow up'!$AF$3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2689204710571108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954-434E-B3C2-B0D6F4FF9A98}"/>
                </c:ext>
              </c:extLst>
            </c:dLbl>
            <c:dLbl>
              <c:idx val="2"/>
              <c:layout>
                <c:manualLayout>
                  <c:x val="-1.9925623440990473E-2"/>
                  <c:y val="-5.783573928258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954-434E-B3C2-B0D6F4FF9A98}"/>
                </c:ext>
              </c:extLst>
            </c:dLbl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'Invoice &amp; NOA Follow up'!$AD$4:$AD$15</c:f>
              <c:numCache>
                <c:formatCode>[$-409]mmm\-yy;@</c:formatCode>
                <c:ptCount val="12"/>
                <c:pt idx="0">
                  <c:v>42582</c:v>
                </c:pt>
                <c:pt idx="1">
                  <c:v>42613</c:v>
                </c:pt>
                <c:pt idx="2">
                  <c:v>42643</c:v>
                </c:pt>
                <c:pt idx="3">
                  <c:v>42674</c:v>
                </c:pt>
                <c:pt idx="4">
                  <c:v>42704</c:v>
                </c:pt>
                <c:pt idx="5">
                  <c:v>42735</c:v>
                </c:pt>
                <c:pt idx="6">
                  <c:v>42766</c:v>
                </c:pt>
                <c:pt idx="7">
                  <c:v>42794</c:v>
                </c:pt>
                <c:pt idx="8">
                  <c:v>42825</c:v>
                </c:pt>
                <c:pt idx="9">
                  <c:v>42855</c:v>
                </c:pt>
                <c:pt idx="10">
                  <c:v>42886</c:v>
                </c:pt>
                <c:pt idx="11">
                  <c:v>42916</c:v>
                </c:pt>
              </c:numCache>
            </c:numRef>
          </c:cat>
          <c:val>
            <c:numRef>
              <c:f>'Invoice &amp; NOA Follow up'!$AF$4:$AF$15</c:f>
              <c:numCache>
                <c:formatCode>"$"#,##0</c:formatCode>
                <c:ptCount val="12"/>
                <c:pt idx="1">
                  <c:v>3178278</c:v>
                </c:pt>
                <c:pt idx="2">
                  <c:v>2060223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4-434E-B3C2-B0D6F4FF9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17584"/>
        <c:axId val="210962832"/>
      </c:lineChart>
      <c:catAx>
        <c:axId val="21171758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962832"/>
        <c:crossesAt val="0"/>
        <c:auto val="0"/>
        <c:lblAlgn val="ctr"/>
        <c:lblOffset val="100"/>
        <c:noMultiLvlLbl val="0"/>
      </c:catAx>
      <c:valAx>
        <c:axId val="2109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&quot;$&quot;#,##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71758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8507821901323708E-2"/>
                <c:y val="0.47263888888888889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4">
            <a:lumMod val="60000"/>
            <a:lumOff val="4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19050" cap="flat" cmpd="sng" algn="ctr">
      <a:solidFill>
        <a:sysClr val="windowText" lastClr="000000"/>
      </a:solidFill>
      <a:round/>
    </a:ln>
    <a:effectLst>
      <a:outerShdw blurRad="50800" dist="50800" dir="5400000" algn="ctr" rotWithShape="0">
        <a:schemeClr val="tx1"/>
      </a:out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bg1"/>
                </a:solidFill>
              </a:rPr>
              <a:t>Pending 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'Contract Renewals'!$G$2</c:f>
              <c:strCache>
                <c:ptCount val="1"/>
                <c:pt idx="0">
                  <c:v>Pending Renewals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'Contract Renewals'!$F$3:$F$14</c:f>
              <c:numCache>
                <c:formatCode>mmm\-yy</c:formatCode>
                <c:ptCount val="12"/>
                <c:pt idx="0">
                  <c:v>42582</c:v>
                </c:pt>
                <c:pt idx="1">
                  <c:v>42613</c:v>
                </c:pt>
                <c:pt idx="2">
                  <c:v>42643</c:v>
                </c:pt>
                <c:pt idx="3">
                  <c:v>42674</c:v>
                </c:pt>
                <c:pt idx="4">
                  <c:v>42704</c:v>
                </c:pt>
                <c:pt idx="5">
                  <c:v>42735</c:v>
                </c:pt>
                <c:pt idx="6">
                  <c:v>42766</c:v>
                </c:pt>
                <c:pt idx="7">
                  <c:v>42794</c:v>
                </c:pt>
                <c:pt idx="8">
                  <c:v>42825</c:v>
                </c:pt>
                <c:pt idx="9">
                  <c:v>42855</c:v>
                </c:pt>
                <c:pt idx="10">
                  <c:v>42886</c:v>
                </c:pt>
                <c:pt idx="11">
                  <c:v>42916</c:v>
                </c:pt>
              </c:numCache>
            </c:numRef>
          </c:cat>
          <c:val>
            <c:numRef>
              <c:f>'Contract Renewals'!$G$3:$G$14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9-4264-8906-5491CB61B6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808408"/>
        <c:axId val="211819064"/>
      </c:barChart>
      <c:catAx>
        <c:axId val="2118084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819064"/>
        <c:crosses val="autoZero"/>
        <c:auto val="0"/>
        <c:lblAlgn val="ctr"/>
        <c:lblOffset val="100"/>
        <c:noMultiLvlLbl val="0"/>
      </c:catAx>
      <c:valAx>
        <c:axId val="21181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80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Lean implementation (Tracking)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'LEAN IMPLEMENTATION'!$K$4</c:f>
              <c:strCache>
                <c:ptCount val="1"/>
                <c:pt idx="0">
                  <c:v>Implemented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'LEAN IMPLEMENTATION'!$J$5:$J$9</c:f>
              <c:strCache>
                <c:ptCount val="5"/>
                <c:pt idx="0">
                  <c:v>Henry</c:v>
                </c:pt>
                <c:pt idx="1">
                  <c:v>Jeff</c:v>
                </c:pt>
                <c:pt idx="2">
                  <c:v>Jesse</c:v>
                </c:pt>
                <c:pt idx="3">
                  <c:v>Nick</c:v>
                </c:pt>
                <c:pt idx="4">
                  <c:v>Team Work</c:v>
                </c:pt>
              </c:strCache>
            </c:strRef>
          </c:cat>
          <c:val>
            <c:numRef>
              <c:f>'LEAN IMPLEMENTATION'!$K$5:$K$9</c:f>
              <c:numCache>
                <c:formatCode>General</c:formatCode>
                <c:ptCount val="5"/>
                <c:pt idx="0">
                  <c:v>19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1-4C4E-BEDC-442920ED589E}"/>
            </c:ext>
          </c:extLst>
        </c:ser>
        <c:ser>
          <c:idx val="1"/>
          <c:order val="1"/>
          <c:tx>
            <c:strRef>
              <c:f>'LEAN IMPLEMENTATION'!$L$4</c:f>
              <c:strCache>
                <c:ptCount val="1"/>
                <c:pt idx="0">
                  <c:v>Total # Clients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'LEAN IMPLEMENTATION'!$J$5:$J$9</c:f>
              <c:strCache>
                <c:ptCount val="5"/>
                <c:pt idx="0">
                  <c:v>Henry</c:v>
                </c:pt>
                <c:pt idx="1">
                  <c:v>Jeff</c:v>
                </c:pt>
                <c:pt idx="2">
                  <c:v>Jesse</c:v>
                </c:pt>
                <c:pt idx="3">
                  <c:v>Nick</c:v>
                </c:pt>
                <c:pt idx="4">
                  <c:v>Team Work</c:v>
                </c:pt>
              </c:strCache>
            </c:strRef>
          </c:cat>
          <c:val>
            <c:numRef>
              <c:f>'LEAN IMPLEMENTATION'!$L$5:$L$9</c:f>
              <c:numCache>
                <c:formatCode>General</c:formatCode>
                <c:ptCount val="5"/>
                <c:pt idx="0">
                  <c:v>19</c:v>
                </c:pt>
                <c:pt idx="1">
                  <c:v>11</c:v>
                </c:pt>
                <c:pt idx="2">
                  <c:v>9</c:v>
                </c:pt>
                <c:pt idx="3">
                  <c:v>14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1-4C4E-BEDC-442920ED589E}"/>
            </c:ext>
          </c:extLst>
        </c:ser>
        <c:ser>
          <c:idx val="2"/>
          <c:order val="2"/>
          <c:tx>
            <c:strRef>
              <c:f>'LEAN IMPLEMENTATION'!$M$4</c:f>
              <c:strCache>
                <c:ptCount val="1"/>
                <c:pt idx="0">
                  <c:v>Imp 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'LEAN IMPLEMENTATION'!$J$5:$J$9</c:f>
              <c:strCache>
                <c:ptCount val="5"/>
                <c:pt idx="0">
                  <c:v>Henry</c:v>
                </c:pt>
                <c:pt idx="1">
                  <c:v>Jeff</c:v>
                </c:pt>
                <c:pt idx="2">
                  <c:v>Jesse</c:v>
                </c:pt>
                <c:pt idx="3">
                  <c:v>Nick</c:v>
                </c:pt>
                <c:pt idx="4">
                  <c:v>Team Work</c:v>
                </c:pt>
              </c:strCache>
            </c:strRef>
          </c:cat>
          <c:val>
            <c:numRef>
              <c:f>'LEAN IMPLEMENTATION'!$M$5:$M$9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0.1111111111111111</c:v>
                </c:pt>
                <c:pt idx="3">
                  <c:v>0</c:v>
                </c:pt>
                <c:pt idx="4">
                  <c:v>0.37735849056603776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1-4C4E-BEDC-442920ED58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1699776"/>
        <c:axId val="212004176"/>
      </c:barChart>
      <c:catAx>
        <c:axId val="21169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004176"/>
        <c:crosses val="autoZero"/>
        <c:auto val="1"/>
        <c:lblAlgn val="ctr"/>
        <c:lblOffset val="100"/>
        <c:noMultiLvlLbl val="0"/>
      </c:catAx>
      <c:valAx>
        <c:axId val="212004176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rgbClr val="FFFF00">
                  <a:alpha val="1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169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 b="1" u="sng">
                <a:solidFill>
                  <a:schemeClr val="bg1"/>
                </a:solidFill>
              </a:rPr>
              <a:t>FY2017 Progress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30251383042393304"/>
          <c:w val="0.95"/>
          <c:h val="0.646180446194225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'FY2017 Progress'!$G$5</c:f>
              <c:strCache>
                <c:ptCount val="1"/>
                <c:pt idx="0">
                  <c:v>Today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'FY2017 Progress'!$H$4</c:f>
              <c:strCache>
                <c:ptCount val="1"/>
                <c:pt idx="0">
                  <c:v>Days</c:v>
                </c:pt>
              </c:strCache>
            </c:strRef>
          </c:cat>
          <c:val>
            <c:numRef>
              <c:f>'FY2017 Progress'!$H$5</c:f>
              <c:numCache>
                <c:formatCode>0</c:formatCode>
                <c:ptCount val="1"/>
                <c:pt idx="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0-45C9-891D-A60B837E7099}"/>
            </c:ext>
          </c:extLst>
        </c:ser>
        <c:ser>
          <c:idx val="1"/>
          <c:order val="1"/>
          <c:tx>
            <c:strRef>
              <c:f>'FY2017 Progress'!$G$6</c:f>
              <c:strCache>
                <c:ptCount val="1"/>
                <c:pt idx="0">
                  <c:v>FY2017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'FY2017 Progress'!$H$4</c:f>
              <c:strCache>
                <c:ptCount val="1"/>
                <c:pt idx="0">
                  <c:v>Days</c:v>
                </c:pt>
              </c:strCache>
            </c:strRef>
          </c:cat>
          <c:val>
            <c:numRef>
              <c:f>'FY2017 Progress'!$H$6</c:f>
              <c:numCache>
                <c:formatCode>0</c:formatCode>
                <c:ptCount val="1"/>
                <c:pt idx="0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0-45C9-891D-A60B837E7099}"/>
            </c:ext>
          </c:extLst>
        </c:ser>
        <c:ser>
          <c:idx val="2"/>
          <c:order val="2"/>
          <c:tx>
            <c:strRef>
              <c:f>'FY2017 Progress'!$G$7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9173300705788826"/>
                  <c:y val="0.265232974910394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C33FD0F-CF9C-4050-875E-DBE98A5742F2}" type="VALUE">
                      <a:rPr lang="en-US" b="1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[VALOR]</a:t>
                    </a:fld>
                    <a:endParaRPr lang="es-AR"/>
                  </a:p>
                </c:rich>
              </c:tx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170-45C9-891D-A60B837E70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'FY2017 Progress'!$H$4</c:f>
              <c:strCache>
                <c:ptCount val="1"/>
                <c:pt idx="0">
                  <c:v>Days</c:v>
                </c:pt>
              </c:strCache>
            </c:strRef>
          </c:cat>
          <c:val>
            <c:numRef>
              <c:f>'FY2017 Progress'!$H$7</c:f>
              <c:numCache>
                <c:formatCode>0.00%</c:formatCode>
                <c:ptCount val="1"/>
                <c:pt idx="0">
                  <c:v>0.32142857142857145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0-45C9-891D-A60B837E70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9445992"/>
        <c:axId val="212202864"/>
      </c:barChart>
      <c:catAx>
        <c:axId val="209445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202864"/>
        <c:crosses val="autoZero"/>
        <c:auto val="1"/>
        <c:lblAlgn val="ctr"/>
        <c:lblOffset val="100"/>
        <c:noMultiLvlLbl val="0"/>
      </c:catAx>
      <c:valAx>
        <c:axId val="212202864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20944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33000">
          <a:srgbClr val="000099"/>
        </a:gs>
        <a:gs pos="0">
          <a:schemeClr val="accent1">
            <a:lumMod val="20000"/>
            <a:lumOff val="80000"/>
          </a:schemeClr>
        </a:gs>
      </a:gsLst>
      <a:lin ang="16200000" scaled="1"/>
      <a:tileRect/>
    </a:gra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ysClr val="windowText" lastClr="000000"/>
                </a:solidFill>
              </a:rPr>
              <a:t>Invoiced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'Invoice &amp; NOA Follow up'!$AG$3</c:f>
              <c:strCache>
                <c:ptCount val="1"/>
                <c:pt idx="0">
                  <c:v>Invoiced</c:v>
                </c:pt>
              </c:strCache>
            </c:strRef>
          </c:tx>
          <c:spPr>
            <a:ln w="19050" cap="rnd">
              <a:solidFill>
                <a:srgbClr val="0000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617106037845897E-2"/>
                  <c:y val="-5.73051361699054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2D-4B5D-B19F-54E5ECB21D78}"/>
                </c:ext>
              </c:extLst>
            </c:dLbl>
            <c:dLbl>
              <c:idx val="1"/>
              <c:layout>
                <c:manualLayout>
                  <c:x val="1.313062282309051E-2"/>
                  <c:y val="1.608935924293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2D-4B5D-B19F-54E5ECB21D78}"/>
                </c:ext>
              </c:extLst>
            </c:dLbl>
            <c:dLbl>
              <c:idx val="2"/>
              <c:layout>
                <c:manualLayout>
                  <c:x val="-2.3990271656294585E-2"/>
                  <c:y val="-5.73051361699053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2D-4B5D-B19F-54E5ECB21D78}"/>
                </c:ext>
              </c:extLst>
            </c:dLbl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'Invoice &amp; NOA Follow up'!$AD$4:$AD$15</c:f>
              <c:numCache>
                <c:formatCode>[$-409]mmm\-yy;@</c:formatCode>
                <c:ptCount val="12"/>
                <c:pt idx="0">
                  <c:v>42582</c:v>
                </c:pt>
                <c:pt idx="1">
                  <c:v>42613</c:v>
                </c:pt>
                <c:pt idx="2">
                  <c:v>42643</c:v>
                </c:pt>
                <c:pt idx="3">
                  <c:v>42674</c:v>
                </c:pt>
                <c:pt idx="4">
                  <c:v>42704</c:v>
                </c:pt>
                <c:pt idx="5">
                  <c:v>42735</c:v>
                </c:pt>
                <c:pt idx="6">
                  <c:v>42766</c:v>
                </c:pt>
                <c:pt idx="7">
                  <c:v>42794</c:v>
                </c:pt>
                <c:pt idx="8">
                  <c:v>42825</c:v>
                </c:pt>
                <c:pt idx="9">
                  <c:v>42855</c:v>
                </c:pt>
                <c:pt idx="10">
                  <c:v>42886</c:v>
                </c:pt>
                <c:pt idx="11">
                  <c:v>42916</c:v>
                </c:pt>
              </c:numCache>
            </c:numRef>
          </c:cat>
          <c:val>
            <c:numRef>
              <c:f>'Invoice &amp; NOA Follow up'!$AG$4:$AG$15</c:f>
              <c:numCache>
                <c:formatCode>"$"#,##0</c:formatCode>
                <c:ptCount val="12"/>
                <c:pt idx="0">
                  <c:v>82036.899999999994</c:v>
                </c:pt>
                <c:pt idx="1">
                  <c:v>15674.51</c:v>
                </c:pt>
                <c:pt idx="2">
                  <c:v>181058.99000000002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2D-4B5D-B19F-54E5ECB21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3648"/>
        <c:axId val="212204040"/>
      </c:lineChart>
      <c:dateAx>
        <c:axId val="2122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204040"/>
        <c:crosses val="autoZero"/>
        <c:auto val="1"/>
        <c:lblOffset val="100"/>
        <c:baseTimeUnit val="days"/>
      </c:dateAx>
      <c:valAx>
        <c:axId val="21220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203648"/>
        <c:crosses val="autoZero"/>
        <c:crossBetween val="between"/>
      </c:valAx>
      <c:spPr>
        <a:solidFill>
          <a:srgbClr val="FFFF99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6">
            <a:lumMod val="60000"/>
            <a:lumOff val="40000"/>
          </a:schemeClr>
        </a:gs>
        <a:gs pos="74000">
          <a:srgbClr val="FFCCFF"/>
        </a:gs>
        <a:gs pos="91500">
          <a:schemeClr val="accent4">
            <a:lumMod val="40000"/>
            <a:lumOff val="60000"/>
          </a:schemeClr>
        </a:gs>
      </a:gsLst>
      <a:lin ang="5400000" scaled="1"/>
    </a:gradFill>
    <a:ln w="19050" cap="flat" cmpd="sng" algn="ctr">
      <a:solidFill>
        <a:sysClr val="windowText" lastClr="000000"/>
      </a:solidFill>
      <a:round/>
    </a:ln>
    <a:effectLst>
      <a:outerShdw blurRad="50800" dist="50800" dir="5400000" algn="ctr" rotWithShape="0">
        <a:schemeClr val="tx1"/>
      </a:outerShd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'OTHER SIGNINGS'!$F$1</c:f>
              <c:strCache>
                <c:ptCount val="1"/>
                <c:pt idx="0">
                  <c:v>ago-16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'OTHER SIGNINGS'!$C$2</c:f>
              <c:strCache>
                <c:ptCount val="1"/>
                <c:pt idx="0">
                  <c:v>Potential Signings</c:v>
                </c:pt>
              </c:strCache>
            </c:strRef>
          </c:cat>
          <c:val>
            <c:numRef>
              <c:f>'OTHER SIGNINGS'!$F$2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3-445C-8C6F-E35853783044}"/>
            </c:ext>
          </c:extLst>
        </c:ser>
        <c:ser>
          <c:idx val="3"/>
          <c:order val="3"/>
          <c:tx>
            <c:strRef>
              <c:f>'OTHER SIGNINGS'!$G$1</c:f>
              <c:strCache>
                <c:ptCount val="1"/>
                <c:pt idx="0">
                  <c:v>sep-16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'OTHER SIGNINGS'!$C$2</c:f>
              <c:strCache>
                <c:ptCount val="1"/>
                <c:pt idx="0">
                  <c:v>Potential Signings</c:v>
                </c:pt>
              </c:strCache>
            </c:strRef>
          </c:cat>
          <c:val>
            <c:numRef>
              <c:f>'OTHER SIGNINGS'!$G$2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3-445C-8C6F-E35853783044}"/>
            </c:ext>
          </c:extLst>
        </c:ser>
        <c:ser>
          <c:idx val="4"/>
          <c:order val="4"/>
          <c:tx>
            <c:strRef>
              <c:f>'OTHER SIGNINGS'!$H$1</c:f>
              <c:strCache>
                <c:ptCount val="1"/>
                <c:pt idx="0">
                  <c:v>oct-16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'OTHER SIGNINGS'!$C$2</c:f>
              <c:strCache>
                <c:ptCount val="1"/>
                <c:pt idx="0">
                  <c:v>Potential Signings</c:v>
                </c:pt>
              </c:strCache>
            </c:strRef>
          </c:cat>
          <c:val>
            <c:numRef>
              <c:f>'OTHER SIGNINGS'!$H$2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D3-445C-8C6F-E35853783044}"/>
            </c:ext>
          </c:extLst>
        </c:ser>
        <c:ser>
          <c:idx val="5"/>
          <c:order val="5"/>
          <c:tx>
            <c:strRef>
              <c:f>'OTHER SIGNINGS'!$I$1</c:f>
              <c:strCache>
                <c:ptCount val="1"/>
                <c:pt idx="0">
                  <c:v>nov-16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'OTHER SIGNINGS'!$C$2</c:f>
              <c:strCache>
                <c:ptCount val="1"/>
                <c:pt idx="0">
                  <c:v>Potential Signings</c:v>
                </c:pt>
              </c:strCache>
            </c:strRef>
          </c:cat>
          <c:val>
            <c:numRef>
              <c:f>'OTHER SIGNINGS'!$I$2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D3-445C-8C6F-E35853783044}"/>
            </c:ext>
          </c:extLst>
        </c:ser>
        <c:ser>
          <c:idx val="6"/>
          <c:order val="6"/>
          <c:tx>
            <c:strRef>
              <c:f>'OTHER SIGNINGS'!$J$1</c:f>
              <c:strCache>
                <c:ptCount val="1"/>
                <c:pt idx="0">
                  <c:v>dic-16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'OTHER SIGNINGS'!$C$2</c:f>
              <c:strCache>
                <c:ptCount val="1"/>
                <c:pt idx="0">
                  <c:v>Potential Signings</c:v>
                </c:pt>
              </c:strCache>
            </c:strRef>
          </c:cat>
          <c:val>
            <c:numRef>
              <c:f>'OTHER SIGNINGS'!$J$2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D3-445C-8C6F-E35853783044}"/>
            </c:ext>
          </c:extLst>
        </c:ser>
        <c:ser>
          <c:idx val="7"/>
          <c:order val="7"/>
          <c:tx>
            <c:strRef>
              <c:f>'OTHER SIGNINGS'!$K$1</c:f>
              <c:strCache>
                <c:ptCount val="1"/>
                <c:pt idx="0">
                  <c:v>ene-17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'OTHER SIGNINGS'!$C$2</c:f>
              <c:strCache>
                <c:ptCount val="1"/>
                <c:pt idx="0">
                  <c:v>Potential Signings</c:v>
                </c:pt>
              </c:strCache>
            </c:strRef>
          </c:cat>
          <c:val>
            <c:numRef>
              <c:f>'OTHER SIGNINGS'!$K$2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D3-445C-8C6F-E35853783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04432"/>
        <c:axId val="212204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'OTHER SIGNINGS'!$D$1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'OTHER SIGNINGS'!$C$2</c15:sqref>
                        </c15:formulaRef>
                      </c:ext>
                    </c:extLst>
                    <c:strCache>
                      <c:ptCount val="1"/>
                      <c:pt idx="0">
                        <c:v>Potential Signings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'OTHER SIGNINGS'!$D$2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1D3-445C-8C6F-E3585378304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'OTHER SIGNINGS'!$E$1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'OTHER SIGNINGS'!$C$2</c15:sqref>
                        </c15:formulaRef>
                      </c:ext>
                    </c:extLst>
                    <c:strCache>
                      <c:ptCount val="1"/>
                      <c:pt idx="0">
                        <c:v>Potential Signings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'OTHER SIGNINGS'!$E$2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1D3-445C-8C6F-E35853783044}"/>
                  </c:ext>
                </c:extLst>
              </c15:ser>
            </c15:filteredBarSeries>
          </c:ext>
        </c:extLst>
      </c:barChart>
      <c:catAx>
        <c:axId val="21220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204824"/>
        <c:crosses val="autoZero"/>
        <c:auto val="1"/>
        <c:lblAlgn val="ctr"/>
        <c:lblOffset val="100"/>
        <c:noMultiLvlLbl val="0"/>
      </c:catAx>
      <c:valAx>
        <c:axId val="21220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20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hyperlink" Target="#'LEAN IMPLEMENTATION'!A1"/><Relationship Id="rId7" Type="http://schemas.openxmlformats.org/officeDocument/2006/relationships/chart" Target="../charts/chart2.xml"/><Relationship Id="rId12" Type="http://schemas.openxmlformats.org/officeDocument/2006/relationships/chart" Target="../charts/chart7.xml"/><Relationship Id="rId2" Type="http://schemas.openxmlformats.org/officeDocument/2006/relationships/hyperlink" Target="#'Contract Renewals'!A1"/><Relationship Id="rId1" Type="http://schemas.openxmlformats.org/officeDocument/2006/relationships/hyperlink" Target="#'OTHER SIGNINGS'!A1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hyperlink" Target="#'Invoice &amp; NOA Follow up'!A1"/><Relationship Id="rId10" Type="http://schemas.openxmlformats.org/officeDocument/2006/relationships/chart" Target="../charts/chart5.xml"/><Relationship Id="rId4" Type="http://schemas.openxmlformats.org/officeDocument/2006/relationships/hyperlink" Target="#'Up-to-date Forecast'!A1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441325</xdr:colOff>
      <xdr:row>24</xdr:row>
      <xdr:rowOff>73025</xdr:rowOff>
    </xdr:from>
    <xdr:to>
      <xdr:col>24</xdr:col>
      <xdr:colOff>377825</xdr:colOff>
      <xdr:row>40</xdr:row>
      <xdr:rowOff>180975</xdr:rowOff>
    </xdr:to>
    <xdr:sp macro="" textlink="">
      <xdr:nvSpPr>
        <xdr:cNvPr id="21" name="TextBox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0528300" y="4835525"/>
          <a:ext cx="2155825" cy="3127375"/>
        </a:xfrm>
        <a:prstGeom prst="rect">
          <a:avLst/>
        </a:prstGeom>
        <a:noFill/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100"/>
        </a:p>
      </xdr:txBody>
    </xdr:sp>
    <xdr:clientData/>
  </xdr:twoCellAnchor>
  <xdr:twoCellAnchor>
    <xdr:from>
      <xdr:col>11</xdr:col>
      <xdr:colOff>269876</xdr:colOff>
      <xdr:row>24</xdr:row>
      <xdr:rowOff>66675</xdr:rowOff>
    </xdr:from>
    <xdr:to>
      <xdr:col>20</xdr:col>
      <xdr:colOff>57151</xdr:colOff>
      <xdr:row>38</xdr:row>
      <xdr:rowOff>158751</xdr:rowOff>
    </xdr:to>
    <xdr:sp macro="" textlink="">
      <xdr:nvSpPr>
        <xdr:cNvPr id="20" name="TextBox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4860926" y="4829175"/>
          <a:ext cx="5283200" cy="2720976"/>
        </a:xfrm>
        <a:prstGeom prst="rect">
          <a:avLst/>
        </a:prstGeom>
        <a:noFill/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100"/>
        </a:p>
      </xdr:txBody>
    </xdr:sp>
    <xdr:clientData/>
  </xdr:twoCellAnchor>
  <xdr:twoCellAnchor>
    <xdr:from>
      <xdr:col>0</xdr:col>
      <xdr:colOff>63500</xdr:colOff>
      <xdr:row>24</xdr:row>
      <xdr:rowOff>66674</xdr:rowOff>
    </xdr:from>
    <xdr:to>
      <xdr:col>11</xdr:col>
      <xdr:colOff>127000</xdr:colOff>
      <xdr:row>42</xdr:row>
      <xdr:rowOff>174625</xdr:rowOff>
    </xdr:to>
    <xdr:sp macro="" textlink="">
      <xdr:nvSpPr>
        <xdr:cNvPr id="19" name="TextBox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63500" y="4845049"/>
          <a:ext cx="4651375" cy="3521076"/>
        </a:xfrm>
        <a:prstGeom prst="rect">
          <a:avLst/>
        </a:prstGeom>
        <a:noFill/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100"/>
        </a:p>
      </xdr:txBody>
    </xdr:sp>
    <xdr:clientData/>
  </xdr:twoCellAnchor>
  <xdr:twoCellAnchor>
    <xdr:from>
      <xdr:col>0</xdr:col>
      <xdr:colOff>38100</xdr:colOff>
      <xdr:row>4</xdr:row>
      <xdr:rowOff>158749</xdr:rowOff>
    </xdr:from>
    <xdr:to>
      <xdr:col>7</xdr:col>
      <xdr:colOff>504825</xdr:colOff>
      <xdr:row>23</xdr:row>
      <xdr:rowOff>6349</xdr:rowOff>
    </xdr:to>
    <xdr:sp macro="" textlink="">
      <xdr:nvSpPr>
        <xdr:cNvPr id="17" name="TextBox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38100" y="1358899"/>
          <a:ext cx="3609975" cy="3352800"/>
        </a:xfrm>
        <a:prstGeom prst="rect">
          <a:avLst/>
        </a:prstGeom>
        <a:noFill/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100"/>
        </a:p>
      </xdr:txBody>
    </xdr:sp>
    <xdr:clientData/>
  </xdr:twoCellAnchor>
  <xdr:twoCellAnchor>
    <xdr:from>
      <xdr:col>7</xdr:col>
      <xdr:colOff>587375</xdr:colOff>
      <xdr:row>4</xdr:row>
      <xdr:rowOff>3174</xdr:rowOff>
    </xdr:from>
    <xdr:to>
      <xdr:col>28</xdr:col>
      <xdr:colOff>539750</xdr:colOff>
      <xdr:row>22</xdr:row>
      <xdr:rowOff>41274</xdr:rowOff>
    </xdr:to>
    <xdr:sp macro="" textlink="">
      <xdr:nvSpPr>
        <xdr:cNvPr id="18" name="TextBox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3730625" y="1203324"/>
          <a:ext cx="11553825" cy="3352800"/>
        </a:xfrm>
        <a:prstGeom prst="rect">
          <a:avLst/>
        </a:prstGeom>
        <a:noFill/>
        <a:ln w="2857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100"/>
        </a:p>
      </xdr:txBody>
    </xdr:sp>
    <xdr:clientData/>
  </xdr:twoCellAnchor>
  <xdr:twoCellAnchor>
    <xdr:from>
      <xdr:col>1</xdr:col>
      <xdr:colOff>19051</xdr:colOff>
      <xdr:row>10</xdr:row>
      <xdr:rowOff>44450</xdr:rowOff>
    </xdr:from>
    <xdr:to>
      <xdr:col>7</xdr:col>
      <xdr:colOff>425451</xdr:colOff>
      <xdr:row>22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495301</xdr:colOff>
      <xdr:row>7</xdr:row>
      <xdr:rowOff>63500</xdr:rowOff>
    </xdr:from>
    <xdr:to>
      <xdr:col>28</xdr:col>
      <xdr:colOff>469900</xdr:colOff>
      <xdr:row>18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546099</xdr:colOff>
      <xdr:row>7</xdr:row>
      <xdr:rowOff>53975</xdr:rowOff>
    </xdr:from>
    <xdr:to>
      <xdr:col>23</xdr:col>
      <xdr:colOff>434974</xdr:colOff>
      <xdr:row>21</xdr:row>
      <xdr:rowOff>130175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295276</xdr:colOff>
      <xdr:row>26</xdr:row>
      <xdr:rowOff>85725</xdr:rowOff>
    </xdr:from>
    <xdr:to>
      <xdr:col>19</xdr:col>
      <xdr:colOff>561975</xdr:colOff>
      <xdr:row>37</xdr:row>
      <xdr:rowOff>168275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47625</xdr:colOff>
      <xdr:row>26</xdr:row>
      <xdr:rowOff>76200</xdr:rowOff>
    </xdr:from>
    <xdr:to>
      <xdr:col>11</xdr:col>
      <xdr:colOff>85725</xdr:colOff>
      <xdr:row>42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38100</xdr:colOff>
      <xdr:row>0</xdr:row>
      <xdr:rowOff>330200</xdr:rowOff>
    </xdr:from>
    <xdr:to>
      <xdr:col>10</xdr:col>
      <xdr:colOff>319088</xdr:colOff>
      <xdr:row>3</xdr:row>
      <xdr:rowOff>365125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514350</xdr:colOff>
      <xdr:row>4</xdr:row>
      <xdr:rowOff>57150</xdr:rowOff>
    </xdr:from>
    <xdr:to>
      <xdr:col>24</xdr:col>
      <xdr:colOff>495300</xdr:colOff>
      <xdr:row>6</xdr:row>
      <xdr:rowOff>114300</xdr:rowOff>
    </xdr:to>
    <xdr:sp macro="" textlink="">
      <xdr:nvSpPr>
        <xdr:cNvPr id="3" name="TextBox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162800" y="1257300"/>
          <a:ext cx="5638800" cy="314325"/>
        </a:xfrm>
        <a:prstGeom prst="rect">
          <a:avLst/>
        </a:prstGeom>
        <a:solidFill>
          <a:srgbClr val="FFFF00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200" b="1" u="sng">
              <a:latin typeface="+mn-lt"/>
            </a:rPr>
            <a:t>Invoice &amp; NOA Follow up</a:t>
          </a:r>
        </a:p>
      </xdr:txBody>
    </xdr:sp>
    <xdr:clientData/>
  </xdr:twoCellAnchor>
  <xdr:twoCellAnchor>
    <xdr:from>
      <xdr:col>8</xdr:col>
      <xdr:colOff>47625</xdr:colOff>
      <xdr:row>7</xdr:row>
      <xdr:rowOff>47625</xdr:rowOff>
    </xdr:from>
    <xdr:to>
      <xdr:col>16</xdr:col>
      <xdr:colOff>476250</xdr:colOff>
      <xdr:row>21</xdr:row>
      <xdr:rowOff>149225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428625</xdr:colOff>
      <xdr:row>24</xdr:row>
      <xdr:rowOff>142875</xdr:rowOff>
    </xdr:from>
    <xdr:to>
      <xdr:col>10</xdr:col>
      <xdr:colOff>28575</xdr:colOff>
      <xdr:row>25</xdr:row>
      <xdr:rowOff>180975</xdr:rowOff>
    </xdr:to>
    <xdr:sp macro="" textlink="">
      <xdr:nvSpPr>
        <xdr:cNvPr id="12" name="TextBox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742950" y="4905375"/>
          <a:ext cx="3267075" cy="228600"/>
        </a:xfrm>
        <a:prstGeom prst="rect">
          <a:avLst/>
        </a:prstGeom>
        <a:solidFill>
          <a:srgbClr val="FFFF00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100" b="1" u="sng"/>
            <a:t>LEAN Implementation at NB (Engineering)</a:t>
          </a:r>
        </a:p>
      </xdr:txBody>
    </xdr:sp>
    <xdr:clientData/>
  </xdr:twoCellAnchor>
  <xdr:twoCellAnchor>
    <xdr:from>
      <xdr:col>13</xdr:col>
      <xdr:colOff>9526</xdr:colOff>
      <xdr:row>24</xdr:row>
      <xdr:rowOff>133350</xdr:rowOff>
    </xdr:from>
    <xdr:to>
      <xdr:col>17</xdr:col>
      <xdr:colOff>495300</xdr:colOff>
      <xdr:row>25</xdr:row>
      <xdr:rowOff>180975</xdr:rowOff>
    </xdr:to>
    <xdr:sp macro="" textlink="">
      <xdr:nvSpPr>
        <xdr:cNvPr id="13" name="TextBox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6010276" y="4895850"/>
          <a:ext cx="2962274" cy="238125"/>
        </a:xfrm>
        <a:prstGeom prst="rect">
          <a:avLst/>
        </a:prstGeom>
        <a:solidFill>
          <a:srgbClr val="FFFF00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100" b="1" u="sng"/>
            <a:t>Contract Renewals</a:t>
          </a:r>
        </a:p>
      </xdr:txBody>
    </xdr:sp>
    <xdr:clientData/>
  </xdr:twoCellAnchor>
  <xdr:twoCellAnchor>
    <xdr:from>
      <xdr:col>20</xdr:col>
      <xdr:colOff>590550</xdr:colOff>
      <xdr:row>24</xdr:row>
      <xdr:rowOff>171449</xdr:rowOff>
    </xdr:from>
    <xdr:to>
      <xdr:col>24</xdr:col>
      <xdr:colOff>38100</xdr:colOff>
      <xdr:row>26</xdr:row>
      <xdr:rowOff>47624</xdr:rowOff>
    </xdr:to>
    <xdr:sp macro="" textlink="">
      <xdr:nvSpPr>
        <xdr:cNvPr id="14" name="TextBox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0677525" y="4933949"/>
          <a:ext cx="1666875" cy="257175"/>
        </a:xfrm>
        <a:prstGeom prst="rect">
          <a:avLst/>
        </a:prstGeom>
        <a:solidFill>
          <a:srgbClr val="FFFF00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100" b="1" u="sng"/>
            <a:t>Other Signings/Follow up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24</xdr:row>
      <xdr:rowOff>14287</xdr:rowOff>
    </xdr:from>
    <xdr:to>
      <xdr:col>9</xdr:col>
      <xdr:colOff>361950</xdr:colOff>
      <xdr:row>38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\..\..\1-CLIENTS\FORMEX\FY2016\Invoice%202553.xlsx" TargetMode="External"/><Relationship Id="rId13" Type="http://schemas.openxmlformats.org/officeDocument/2006/relationships/hyperlink" Target="..\1-CLIENTS\THERMADIE%20TOOLING%20INC\FY2014%20&amp;%20FY2015\INVOICE%202529%20(FY2015).xlsx" TargetMode="External"/><Relationship Id="rId3" Type="http://schemas.openxmlformats.org/officeDocument/2006/relationships/hyperlink" Target="..\1-CLIENTS\RICE%20TOOL\FY2014\Invoice%202548.xlsx" TargetMode="External"/><Relationship Id="rId7" Type="http://schemas.openxmlformats.org/officeDocument/2006/relationships/hyperlink" Target="..\1-CLIENTS\FINELINE%20MOLD%20&amp;%20DESIGN%20%20%20(Max)\FY2015\Invoice%202544.xlsx" TargetMode="External"/><Relationship Id="rId12" Type="http://schemas.openxmlformats.org/officeDocument/2006/relationships/hyperlink" Target="..\1-CLIENTS\KUHL%20MACHINE%20SHOP\FY2015\Invoice%202533.xlsx" TargetMode="External"/><Relationship Id="rId2" Type="http://schemas.openxmlformats.org/officeDocument/2006/relationships/hyperlink" Target="..\1-CLIENTS\LAMBTON%20CONVEYOR%20(Al)\FY2012%20&amp;%202013\Invoice%202545.xlsx" TargetMode="External"/><Relationship Id="rId16" Type="http://schemas.openxmlformats.org/officeDocument/2006/relationships/comments" Target="../comments2.xml"/><Relationship Id="rId1" Type="http://schemas.openxmlformats.org/officeDocument/2006/relationships/hyperlink" Target="..\1-CLIENTS\JERVIS%20WEBB%20(Max)\FY2014\Invoice%202541.pdf" TargetMode="External"/><Relationship Id="rId6" Type="http://schemas.openxmlformats.org/officeDocument/2006/relationships/hyperlink" Target="..\1-CLIENTS\LYNCH%20FLUID%20CONTROLS\FY2016\Invoice%202552.xlsx" TargetMode="External"/><Relationship Id="rId11" Type="http://schemas.openxmlformats.org/officeDocument/2006/relationships/hyperlink" Target="..\1-CLIENTS\BECLAWAT%20(Kyle)\FY2014%20&amp;%202015\Invoice%202528%20(FY2015).xlsx" TargetMode="External"/><Relationship Id="rId5" Type="http://schemas.openxmlformats.org/officeDocument/2006/relationships/hyperlink" Target="..\1-CLIENTS\UNITRAK%20CORPORATION\FY2016\Invoice%202551.xlsx" TargetMode="External"/><Relationship Id="rId15" Type="http://schemas.openxmlformats.org/officeDocument/2006/relationships/vmlDrawing" Target="../drawings/vmlDrawing2.vml"/><Relationship Id="rId10" Type="http://schemas.openxmlformats.org/officeDocument/2006/relationships/hyperlink" Target="..\1-CLIENTS\BTI\FY2015\Invoice%202526.xlsx" TargetMode="External"/><Relationship Id="rId4" Type="http://schemas.openxmlformats.org/officeDocument/2006/relationships/hyperlink" Target="..\1-CLIENTS\BEATTY%20MACHINE\FY2015\Invoice%20160915.pdf" TargetMode="External"/><Relationship Id="rId9" Type="http://schemas.openxmlformats.org/officeDocument/2006/relationships/hyperlink" Target="..\1-CLIENTS\THERMADIE%20TOOLING%20INC\FY2014%20&amp;%20FY2015\INVOICE%202520%20(FY2014).xlsx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00"/>
  </sheetPr>
  <dimension ref="A1:AA40"/>
  <sheetViews>
    <sheetView showGridLines="0" topLeftCell="A4" zoomScaleNormal="100" workbookViewId="0"/>
  </sheetViews>
  <sheetFormatPr baseColWidth="10" defaultColWidth="8.7265625" defaultRowHeight="14.75" x14ac:dyDescent="0.75"/>
  <cols>
    <col min="1" max="1" width="1.1328125" style="26" customWidth="1"/>
    <col min="2" max="2" width="1.26953125" style="77" customWidth="1"/>
    <col min="3" max="3" width="2.26953125" style="26" customWidth="1"/>
    <col min="4" max="4" width="10.26953125" bestFit="1" customWidth="1"/>
    <col min="5" max="5" width="13.40625" customWidth="1"/>
    <col min="6" max="6" width="11.54296875" bestFit="1" customWidth="1"/>
    <col min="7" max="7" width="7.1328125" bestFit="1" customWidth="1"/>
    <col min="9" max="9" width="1.54296875" customWidth="1"/>
    <col min="10" max="10" width="1.86328125" customWidth="1"/>
    <col min="11" max="11" width="9.1328125" customWidth="1"/>
    <col min="12" max="12" width="11" customWidth="1"/>
    <col min="13" max="13" width="10.1328125" bestFit="1" customWidth="1"/>
    <col min="14" max="14" width="9.7265625" bestFit="1" customWidth="1"/>
    <col min="19" max="19" width="5.86328125" customWidth="1"/>
    <col min="22" max="22" width="4.26953125" customWidth="1"/>
    <col min="24" max="24" width="10.7265625" bestFit="1" customWidth="1"/>
  </cols>
  <sheetData>
    <row r="1" spans="1:22" ht="26.75" thickBot="1" x14ac:dyDescent="1.35">
      <c r="C1" s="185" t="s">
        <v>227</v>
      </c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</row>
    <row r="2" spans="1:22" ht="15.5" thickBot="1" x14ac:dyDescent="0.9">
      <c r="B2" s="53"/>
      <c r="C2" s="53"/>
      <c r="L2" s="192" t="s">
        <v>228</v>
      </c>
      <c r="M2" s="193"/>
      <c r="N2" s="193"/>
      <c r="O2" s="193"/>
      <c r="P2" s="194"/>
    </row>
    <row r="3" spans="1:22" s="88" customFormat="1" x14ac:dyDescent="0.75">
      <c r="A3" s="53"/>
      <c r="B3" s="53"/>
      <c r="C3" s="53"/>
      <c r="L3" s="188">
        <f ca="1">+TODAY()</f>
        <v>42669</v>
      </c>
      <c r="M3" s="188"/>
    </row>
    <row r="4" spans="1:22" s="88" customFormat="1" ht="36.75" customHeight="1" x14ac:dyDescent="0.75">
      <c r="A4" s="53"/>
      <c r="B4" s="53"/>
      <c r="C4" s="53"/>
    </row>
    <row r="5" spans="1:22" s="88" customFormat="1" x14ac:dyDescent="0.75">
      <c r="A5" s="53"/>
      <c r="B5" s="53"/>
      <c r="C5" s="53"/>
    </row>
    <row r="6" spans="1:22" ht="5.25" customHeight="1" thickBot="1" x14ac:dyDescent="0.9">
      <c r="A6" s="53"/>
      <c r="B6" s="53"/>
      <c r="C6" s="53"/>
      <c r="D6" s="76"/>
      <c r="E6" s="76"/>
      <c r="F6" s="76"/>
      <c r="G6" s="76"/>
      <c r="H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</row>
    <row r="7" spans="1:22" ht="15.5" thickBot="1" x14ac:dyDescent="0.9">
      <c r="C7" s="148"/>
      <c r="D7" s="76"/>
      <c r="E7" s="186" t="s">
        <v>88</v>
      </c>
      <c r="F7" s="187"/>
      <c r="G7" s="79"/>
      <c r="H7" s="76"/>
      <c r="J7" s="45"/>
      <c r="K7" s="172" t="s">
        <v>231</v>
      </c>
      <c r="L7" s="173"/>
      <c r="M7" s="174">
        <f>+'Invoice &amp; NOA Follow up'!AG16</f>
        <v>278770.40000000002</v>
      </c>
      <c r="N7" s="76"/>
      <c r="O7" s="150"/>
      <c r="P7" s="150"/>
      <c r="Q7" s="150"/>
      <c r="R7" s="76"/>
      <c r="S7" s="76"/>
      <c r="T7" s="76"/>
      <c r="U7" s="76"/>
      <c r="V7" s="76"/>
    </row>
    <row r="8" spans="1:22" x14ac:dyDescent="0.75">
      <c r="A8" s="113"/>
      <c r="B8" s="51"/>
      <c r="C8" s="53"/>
      <c r="D8" s="76"/>
      <c r="E8" s="56" t="s">
        <v>86</v>
      </c>
      <c r="F8" s="56" t="s">
        <v>87</v>
      </c>
      <c r="G8" s="80"/>
      <c r="H8" s="76"/>
      <c r="K8" s="76"/>
      <c r="L8" s="74"/>
      <c r="M8" s="71"/>
      <c r="N8" s="71"/>
      <c r="O8" s="76"/>
      <c r="P8" s="76"/>
      <c r="Q8" s="76"/>
      <c r="R8" s="76"/>
      <c r="S8" s="76"/>
      <c r="T8" s="76"/>
      <c r="U8" s="76"/>
      <c r="V8" s="76"/>
    </row>
    <row r="9" spans="1:22" x14ac:dyDescent="0.75">
      <c r="A9" s="111"/>
      <c r="B9" s="52"/>
      <c r="C9" s="52"/>
      <c r="D9" s="76"/>
      <c r="E9" s="27">
        <f>+'Up-to-date Forecast'!G52</f>
        <v>8943000</v>
      </c>
      <c r="F9" s="44">
        <f>+'Up-to-date Forecast'!H52</f>
        <v>2017243</v>
      </c>
      <c r="G9" s="54">
        <f>+F9/E9</f>
        <v>0.22556670021245667</v>
      </c>
      <c r="H9" s="76"/>
      <c r="K9" s="76"/>
      <c r="L9" s="75"/>
      <c r="M9" s="72"/>
      <c r="N9" s="73"/>
      <c r="O9" s="76"/>
      <c r="P9" s="76"/>
      <c r="Q9" s="76"/>
      <c r="R9" s="76"/>
      <c r="S9" s="76"/>
      <c r="T9" s="76"/>
      <c r="U9" s="76"/>
      <c r="V9" s="76"/>
    </row>
    <row r="10" spans="1:22" x14ac:dyDescent="0.75">
      <c r="A10" s="111"/>
      <c r="B10" s="52"/>
      <c r="C10" s="52"/>
      <c r="D10" s="50" t="s">
        <v>105</v>
      </c>
      <c r="E10" s="138">
        <f>+'Up-to-date Forecast'!G53</f>
        <v>34</v>
      </c>
      <c r="F10" s="138">
        <f>+'Up-to-date Forecast'!H53</f>
        <v>3</v>
      </c>
      <c r="G10" s="55">
        <f>+F10/E10</f>
        <v>8.8235294117647065E-2</v>
      </c>
      <c r="H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</row>
    <row r="11" spans="1:22" x14ac:dyDescent="0.75">
      <c r="A11" s="112"/>
      <c r="B11" s="78"/>
      <c r="C11" s="149"/>
      <c r="D11" s="76"/>
      <c r="E11" s="76"/>
      <c r="F11" s="76"/>
      <c r="G11" s="76"/>
      <c r="H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</row>
    <row r="12" spans="1:22" x14ac:dyDescent="0.75">
      <c r="A12" s="112"/>
      <c r="B12" s="78"/>
      <c r="C12" s="149"/>
      <c r="D12" s="76"/>
      <c r="E12" s="76"/>
      <c r="F12" s="76"/>
      <c r="G12" s="76"/>
      <c r="H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</row>
    <row r="13" spans="1:22" x14ac:dyDescent="0.75">
      <c r="A13" s="112"/>
      <c r="B13" s="78"/>
      <c r="C13" s="149"/>
      <c r="D13" s="76"/>
      <c r="E13" s="76"/>
      <c r="F13" s="76"/>
      <c r="G13" s="76"/>
      <c r="H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</row>
    <row r="14" spans="1:22" x14ac:dyDescent="0.75">
      <c r="A14" s="112"/>
      <c r="B14" s="78"/>
      <c r="C14" s="149"/>
      <c r="D14" s="76"/>
      <c r="E14" s="76"/>
      <c r="F14" s="76"/>
      <c r="G14" s="76"/>
      <c r="H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</row>
    <row r="15" spans="1:22" x14ac:dyDescent="0.75">
      <c r="A15" s="112"/>
      <c r="B15" s="78"/>
      <c r="C15" s="149"/>
      <c r="D15" s="76"/>
      <c r="E15" s="76"/>
      <c r="F15" s="76"/>
      <c r="G15" s="76"/>
      <c r="H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</row>
    <row r="16" spans="1:22" x14ac:dyDescent="0.75">
      <c r="A16" s="112"/>
      <c r="B16" s="78"/>
      <c r="C16" s="149"/>
      <c r="D16" s="76"/>
      <c r="E16" s="76"/>
      <c r="F16" s="76"/>
      <c r="G16" s="76"/>
      <c r="H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</row>
    <row r="17" spans="1:27" x14ac:dyDescent="0.75">
      <c r="A17" s="112"/>
      <c r="B17" s="78"/>
      <c r="C17" s="149"/>
      <c r="D17" s="76"/>
      <c r="E17" s="76"/>
      <c r="F17" s="76"/>
      <c r="G17" s="76"/>
      <c r="H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</row>
    <row r="18" spans="1:27" x14ac:dyDescent="0.75">
      <c r="A18" s="112"/>
      <c r="B18" s="78"/>
      <c r="C18" s="149"/>
      <c r="D18" s="76"/>
      <c r="E18" s="76"/>
      <c r="F18" s="76"/>
      <c r="G18" s="76"/>
      <c r="H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</row>
    <row r="19" spans="1:27" x14ac:dyDescent="0.75">
      <c r="A19" s="112"/>
      <c r="B19" s="78"/>
      <c r="C19" s="149"/>
      <c r="D19" s="76"/>
      <c r="E19" s="76"/>
      <c r="F19" s="76"/>
      <c r="G19" s="76"/>
      <c r="H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</row>
    <row r="20" spans="1:27" x14ac:dyDescent="0.75">
      <c r="A20" s="112"/>
      <c r="B20" s="78"/>
      <c r="C20" s="149"/>
      <c r="D20" s="76"/>
      <c r="E20" s="76"/>
      <c r="F20" s="76"/>
      <c r="G20" s="76"/>
      <c r="H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</row>
    <row r="21" spans="1:27" x14ac:dyDescent="0.75">
      <c r="C21" s="148"/>
      <c r="D21" s="76"/>
      <c r="E21" s="76"/>
      <c r="F21" s="76"/>
      <c r="G21" s="76"/>
      <c r="H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</row>
    <row r="22" spans="1:27" x14ac:dyDescent="0.75">
      <c r="C22" s="148"/>
      <c r="D22" s="76"/>
      <c r="E22" s="76"/>
      <c r="F22" s="76"/>
      <c r="G22" s="76"/>
      <c r="H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</row>
    <row r="23" spans="1:27" x14ac:dyDescent="0.75">
      <c r="C23" s="148"/>
      <c r="D23" s="76"/>
      <c r="E23" s="76"/>
      <c r="F23" s="76"/>
      <c r="G23" s="76"/>
      <c r="H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</row>
    <row r="24" spans="1:27" ht="4.5" customHeight="1" x14ac:dyDescent="0.75">
      <c r="C24" s="148"/>
      <c r="D24" s="76"/>
      <c r="E24" s="76"/>
      <c r="F24" s="76"/>
      <c r="G24" s="76"/>
      <c r="H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</row>
    <row r="26" spans="1:27" x14ac:dyDescent="0.75">
      <c r="E26" s="150"/>
      <c r="F26" s="150"/>
      <c r="L26" s="150"/>
      <c r="M26" s="150"/>
      <c r="N26" s="150"/>
      <c r="O26" s="150"/>
      <c r="P26" s="150"/>
      <c r="Q26" s="88"/>
      <c r="S26" s="150"/>
      <c r="T26" s="150"/>
      <c r="U26" s="150"/>
    </row>
    <row r="27" spans="1:27" ht="12" customHeight="1" thickBot="1" x14ac:dyDescent="0.9"/>
    <row r="28" spans="1:27" x14ac:dyDescent="0.75">
      <c r="V28" s="189" t="str">
        <f>+'OTHER SIGNINGS'!B6</f>
        <v>AARDVARK DRILLING</v>
      </c>
      <c r="W28" s="190"/>
      <c r="X28" s="191"/>
    </row>
    <row r="29" spans="1:27" x14ac:dyDescent="0.75">
      <c r="V29" s="179" t="str">
        <f>+'OTHER SIGNINGS'!B7</f>
        <v>FH WELDING</v>
      </c>
      <c r="W29" s="180"/>
      <c r="X29" s="181"/>
      <c r="AA29" s="87"/>
    </row>
    <row r="30" spans="1:27" x14ac:dyDescent="0.75">
      <c r="V30" s="176" t="str">
        <f>+'OTHER SIGNINGS'!B8</f>
        <v>DEL EQUIPMENT LIMITED</v>
      </c>
      <c r="W30" s="177"/>
      <c r="X30" s="178"/>
    </row>
    <row r="31" spans="1:27" x14ac:dyDescent="0.75">
      <c r="V31" s="179" t="str">
        <f>+'OTHER SIGNINGS'!B9</f>
        <v>G.T. MACHINING</v>
      </c>
      <c r="W31" s="180"/>
      <c r="X31" s="181"/>
    </row>
    <row r="32" spans="1:27" x14ac:dyDescent="0.75">
      <c r="V32" s="176" t="str">
        <f>+'OTHER SIGNINGS'!B10</f>
        <v>VIC WEST</v>
      </c>
      <c r="W32" s="177"/>
      <c r="X32" s="178"/>
    </row>
    <row r="33" spans="22:24" x14ac:dyDescent="0.75">
      <c r="V33" s="179" t="str">
        <f>+'OTHER SIGNINGS'!B11</f>
        <v>ADS PIPE</v>
      </c>
      <c r="W33" s="180"/>
      <c r="X33" s="181"/>
    </row>
    <row r="34" spans="22:24" x14ac:dyDescent="0.75">
      <c r="V34" s="176" t="str">
        <f>+'OTHER SIGNINGS'!B12</f>
        <v>NEWARK/CARAUSTAR</v>
      </c>
      <c r="W34" s="177"/>
      <c r="X34" s="178"/>
    </row>
    <row r="35" spans="22:24" x14ac:dyDescent="0.75">
      <c r="V35" s="179" t="str">
        <f>+'OTHER SIGNINGS'!B13</f>
        <v>AUTOMATION CONTROL</v>
      </c>
      <c r="W35" s="180"/>
      <c r="X35" s="181"/>
    </row>
    <row r="36" spans="22:24" x14ac:dyDescent="0.75">
      <c r="V36" s="176">
        <f>+'OTHER SIGNINGS'!B14</f>
        <v>0</v>
      </c>
      <c r="W36" s="177"/>
      <c r="X36" s="178"/>
    </row>
    <row r="37" spans="22:24" x14ac:dyDescent="0.75">
      <c r="V37" s="179">
        <f>+'OTHER SIGNINGS'!B15</f>
        <v>0</v>
      </c>
      <c r="W37" s="180"/>
      <c r="X37" s="181"/>
    </row>
    <row r="38" spans="22:24" x14ac:dyDescent="0.75">
      <c r="V38" s="176">
        <f>+'OTHER SIGNINGS'!B16</f>
        <v>0</v>
      </c>
      <c r="W38" s="177"/>
      <c r="X38" s="178"/>
    </row>
    <row r="39" spans="22:24" x14ac:dyDescent="0.75">
      <c r="V39" s="179">
        <f>+'OTHER SIGNINGS'!B17</f>
        <v>0</v>
      </c>
      <c r="W39" s="180"/>
      <c r="X39" s="181"/>
    </row>
    <row r="40" spans="22:24" ht="15.5" thickBot="1" x14ac:dyDescent="0.9">
      <c r="V40" s="182">
        <f>+'OTHER SIGNINGS'!B18</f>
        <v>0</v>
      </c>
      <c r="W40" s="183"/>
      <c r="X40" s="184"/>
    </row>
  </sheetData>
  <mergeCells count="17">
    <mergeCell ref="C1:V1"/>
    <mergeCell ref="E7:F7"/>
    <mergeCell ref="L3:M3"/>
    <mergeCell ref="V33:X33"/>
    <mergeCell ref="V34:X34"/>
    <mergeCell ref="V28:X28"/>
    <mergeCell ref="V29:X29"/>
    <mergeCell ref="V30:X30"/>
    <mergeCell ref="V31:X31"/>
    <mergeCell ref="V32:X32"/>
    <mergeCell ref="L2:P2"/>
    <mergeCell ref="V38:X38"/>
    <mergeCell ref="V39:X39"/>
    <mergeCell ref="V40:X40"/>
    <mergeCell ref="V35:X35"/>
    <mergeCell ref="V36:X36"/>
    <mergeCell ref="V37:X37"/>
  </mergeCells>
  <hyperlinks>
    <hyperlink ref="E7:F7" location="'Up-to-date Forecast'!A1" display="Forecast vs Filed"/>
  </hyperlink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Q15"/>
  <sheetViews>
    <sheetView workbookViewId="0">
      <selection activeCell="C5" sqref="C5"/>
    </sheetView>
  </sheetViews>
  <sheetFormatPr baseColWidth="10" defaultColWidth="8.7265625" defaultRowHeight="14.75" x14ac:dyDescent="0.75"/>
  <cols>
    <col min="2" max="4" width="10.7265625" bestFit="1" customWidth="1"/>
  </cols>
  <sheetData>
    <row r="1" spans="1:17" ht="15.5" thickBot="1" x14ac:dyDescent="0.9">
      <c r="A1" s="196" t="s">
        <v>209</v>
      </c>
      <c r="B1" s="197"/>
    </row>
    <row r="3" spans="1:17" x14ac:dyDescent="0.75">
      <c r="N3" s="195" t="s">
        <v>89</v>
      </c>
      <c r="O3" s="195"/>
    </row>
    <row r="4" spans="1:17" x14ac:dyDescent="0.75">
      <c r="D4" t="s">
        <v>206</v>
      </c>
      <c r="H4" t="s">
        <v>206</v>
      </c>
      <c r="N4" s="43">
        <v>42552</v>
      </c>
      <c r="O4" s="110"/>
    </row>
    <row r="5" spans="1:17" x14ac:dyDescent="0.75">
      <c r="B5" s="107">
        <v>42552</v>
      </c>
      <c r="C5" s="107">
        <f ca="1">TODAY()</f>
        <v>42669</v>
      </c>
      <c r="D5" s="108">
        <f ca="1">+C5-B5</f>
        <v>117</v>
      </c>
      <c r="G5" t="s">
        <v>207</v>
      </c>
      <c r="H5" s="108">
        <f ca="1">+D5</f>
        <v>117</v>
      </c>
      <c r="N5" s="43">
        <v>42583</v>
      </c>
      <c r="O5" s="110"/>
    </row>
    <row r="6" spans="1:17" x14ac:dyDescent="0.75">
      <c r="B6" s="107">
        <v>42552</v>
      </c>
      <c r="C6" s="107">
        <v>42916</v>
      </c>
      <c r="D6" s="108">
        <f>+C6-B6</f>
        <v>364</v>
      </c>
      <c r="G6" t="s">
        <v>208</v>
      </c>
      <c r="H6" s="108">
        <f ca="1">+D6-H5</f>
        <v>247</v>
      </c>
      <c r="N6" s="28">
        <v>42614</v>
      </c>
      <c r="O6" s="110"/>
    </row>
    <row r="7" spans="1:17" x14ac:dyDescent="0.75">
      <c r="D7" s="109">
        <f ca="1">+D5/D6</f>
        <v>0.32142857142857145</v>
      </c>
      <c r="H7" s="109">
        <f ca="1">+D7</f>
        <v>0.32142857142857145</v>
      </c>
      <c r="N7" s="28">
        <v>42644</v>
      </c>
      <c r="O7" s="110"/>
    </row>
    <row r="8" spans="1:17" x14ac:dyDescent="0.75">
      <c r="N8" s="28">
        <v>42675</v>
      </c>
      <c r="O8" s="110"/>
    </row>
    <row r="9" spans="1:17" x14ac:dyDescent="0.75">
      <c r="N9" s="28">
        <v>42705</v>
      </c>
      <c r="O9" s="110"/>
    </row>
    <row r="10" spans="1:17" x14ac:dyDescent="0.75">
      <c r="N10" s="28">
        <v>42736</v>
      </c>
      <c r="O10" s="110"/>
    </row>
    <row r="11" spans="1:17" x14ac:dyDescent="0.75">
      <c r="N11" s="28">
        <v>42767</v>
      </c>
      <c r="O11" s="110"/>
    </row>
    <row r="12" spans="1:17" x14ac:dyDescent="0.75">
      <c r="N12" s="28">
        <v>42795</v>
      </c>
      <c r="O12" s="110"/>
    </row>
    <row r="13" spans="1:17" x14ac:dyDescent="0.75">
      <c r="N13" s="28">
        <v>42826</v>
      </c>
      <c r="O13" s="110"/>
    </row>
    <row r="14" spans="1:17" x14ac:dyDescent="0.75">
      <c r="N14" s="28">
        <v>42856</v>
      </c>
      <c r="O14" s="110"/>
    </row>
    <row r="15" spans="1:17" x14ac:dyDescent="0.75">
      <c r="N15" s="28">
        <v>42887</v>
      </c>
      <c r="O15" s="110">
        <v>364</v>
      </c>
      <c r="P15" s="108">
        <f ca="1">+H5</f>
        <v>117</v>
      </c>
      <c r="Q15" s="109">
        <f ca="1">+H7</f>
        <v>0.32142857142857145</v>
      </c>
    </row>
  </sheetData>
  <mergeCells count="2">
    <mergeCell ref="N3:O3"/>
    <mergeCell ref="A1:B1"/>
  </mergeCells>
  <hyperlinks>
    <hyperlink ref="A1" location="DASHBOARD!A1" display="Back to Dashboar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66"/>
  </sheetPr>
  <dimension ref="A1:T53"/>
  <sheetViews>
    <sheetView tabSelected="1" topLeftCell="A41" workbookViewId="0">
      <selection activeCell="G52" sqref="G52"/>
    </sheetView>
  </sheetViews>
  <sheetFormatPr baseColWidth="10" defaultColWidth="8.86328125" defaultRowHeight="14.75" x14ac:dyDescent="0.75"/>
  <cols>
    <col min="1" max="1" width="3" style="1" bestFit="1" customWidth="1"/>
    <col min="2" max="2" width="30.7265625" style="1" customWidth="1"/>
    <col min="3" max="3" width="16.1328125" style="1" customWidth="1"/>
    <col min="4" max="4" width="11.7265625" style="1" customWidth="1"/>
    <col min="5" max="5" width="10.7265625" style="2" customWidth="1"/>
    <col min="6" max="6" width="16.26953125" style="1" customWidth="1"/>
    <col min="7" max="7" width="18.86328125" style="1" bestFit="1" customWidth="1"/>
    <col min="8" max="8" width="14.40625" style="3" bestFit="1" customWidth="1"/>
    <col min="9" max="10" width="12.7265625" style="4" bestFit="1" customWidth="1"/>
    <col min="11" max="11" width="17.26953125" style="4" customWidth="1"/>
    <col min="12" max="12" width="18.7265625" style="1" customWidth="1"/>
    <col min="13" max="13" width="11.26953125" style="5" customWidth="1"/>
    <col min="14" max="15" width="12.86328125" style="5" customWidth="1"/>
    <col min="16" max="16" width="15.86328125" style="5" customWidth="1"/>
    <col min="17" max="17" width="24.26953125" style="1" customWidth="1"/>
    <col min="18" max="18" width="10.54296875" style="1" bestFit="1" customWidth="1"/>
    <col min="19" max="19" width="3" style="2" bestFit="1" customWidth="1"/>
    <col min="20" max="20" width="14.26953125" style="1" bestFit="1" customWidth="1"/>
    <col min="21" max="16384" width="8.86328125" style="1"/>
  </cols>
  <sheetData>
    <row r="1" spans="1:20" ht="15.5" thickBot="1" x14ac:dyDescent="0.9">
      <c r="A1" s="196" t="s">
        <v>209</v>
      </c>
      <c r="B1" s="197"/>
    </row>
    <row r="2" spans="1:20" s="16" customFormat="1" ht="88.5" x14ac:dyDescent="0.75">
      <c r="B2" s="6" t="s">
        <v>0</v>
      </c>
      <c r="C2" s="7" t="s">
        <v>1</v>
      </c>
      <c r="D2" s="7" t="s">
        <v>2</v>
      </c>
      <c r="E2" s="7" t="s">
        <v>3</v>
      </c>
      <c r="F2" s="8" t="s">
        <v>4</v>
      </c>
      <c r="G2" s="8" t="s">
        <v>5</v>
      </c>
      <c r="H2" s="9" t="s">
        <v>6</v>
      </c>
      <c r="I2" s="10" t="s">
        <v>7</v>
      </c>
      <c r="J2" s="11" t="s">
        <v>8</v>
      </c>
      <c r="K2" s="12" t="s">
        <v>9</v>
      </c>
      <c r="L2" s="13" t="s">
        <v>10</v>
      </c>
      <c r="M2" s="14" t="s">
        <v>11</v>
      </c>
      <c r="N2" s="15" t="s">
        <v>12</v>
      </c>
      <c r="O2" s="15" t="s">
        <v>13</v>
      </c>
      <c r="P2" s="15" t="s">
        <v>14</v>
      </c>
      <c r="S2" s="46"/>
    </row>
    <row r="3" spans="1:20" x14ac:dyDescent="0.75">
      <c r="A3" s="1">
        <v>1</v>
      </c>
      <c r="B3" s="123" t="s">
        <v>68</v>
      </c>
      <c r="C3" s="17" t="s">
        <v>15</v>
      </c>
      <c r="D3" s="17" t="s">
        <v>69</v>
      </c>
      <c r="E3" s="17" t="s">
        <v>17</v>
      </c>
      <c r="F3" s="18">
        <v>42794</v>
      </c>
      <c r="G3" s="18">
        <v>42572</v>
      </c>
      <c r="H3" s="19">
        <v>488133.78247019328</v>
      </c>
      <c r="I3" s="127">
        <v>300000</v>
      </c>
      <c r="J3" s="128">
        <v>532773</v>
      </c>
      <c r="K3" s="21"/>
      <c r="L3" s="22">
        <v>0.188</v>
      </c>
      <c r="M3" s="23">
        <v>0.25</v>
      </c>
      <c r="N3" s="21">
        <f t="shared" ref="N3" si="0">I3*L3*M3</f>
        <v>14100</v>
      </c>
      <c r="O3" s="21">
        <f t="shared" ref="O3" si="1">J3*L3*M3</f>
        <v>25040.330999999998</v>
      </c>
      <c r="P3" s="21">
        <f t="shared" ref="P3" si="2">K3*L3*M3</f>
        <v>0</v>
      </c>
      <c r="Q3" s="24">
        <f>0.03*N3</f>
        <v>423</v>
      </c>
      <c r="R3" s="24"/>
      <c r="S3" s="47">
        <v>1</v>
      </c>
      <c r="T3" s="48"/>
    </row>
    <row r="4" spans="1:20" x14ac:dyDescent="0.75">
      <c r="A4" s="1">
        <f>1+A3</f>
        <v>2</v>
      </c>
      <c r="B4" s="123" t="s">
        <v>75</v>
      </c>
      <c r="C4" s="17" t="s">
        <v>15</v>
      </c>
      <c r="D4" s="17" t="s">
        <v>18</v>
      </c>
      <c r="E4" s="17" t="s">
        <v>17</v>
      </c>
      <c r="F4" s="18">
        <v>42490</v>
      </c>
      <c r="G4" s="18">
        <v>42578</v>
      </c>
      <c r="H4" s="19">
        <v>935982</v>
      </c>
      <c r="I4" s="20">
        <v>950000</v>
      </c>
      <c r="J4" s="128">
        <v>954654</v>
      </c>
      <c r="K4" s="21"/>
      <c r="L4" s="22">
        <v>0.44132500000000002</v>
      </c>
      <c r="M4" s="23">
        <v>0.15</v>
      </c>
      <c r="N4" s="21">
        <f>I4*L4*M4</f>
        <v>62888.8125</v>
      </c>
      <c r="O4" s="21">
        <f>J4*L4*M4</f>
        <v>63196.901482500005</v>
      </c>
      <c r="P4" s="21">
        <f>K4*L4*M4</f>
        <v>0</v>
      </c>
      <c r="Q4" s="24">
        <f>0.03*N4</f>
        <v>1886.6643749999998</v>
      </c>
      <c r="R4" s="24"/>
      <c r="S4" s="47">
        <f>1+S3</f>
        <v>2</v>
      </c>
      <c r="T4" s="49"/>
    </row>
    <row r="5" spans="1:20" x14ac:dyDescent="0.75">
      <c r="A5" s="1">
        <f t="shared" ref="A5:A47" si="3">1+A4</f>
        <v>3</v>
      </c>
      <c r="B5" s="123" t="s">
        <v>76</v>
      </c>
      <c r="C5" s="17" t="s">
        <v>77</v>
      </c>
      <c r="D5" s="17" t="s">
        <v>16</v>
      </c>
      <c r="E5" s="17" t="s">
        <v>17</v>
      </c>
      <c r="F5" s="18">
        <v>42460</v>
      </c>
      <c r="G5" s="18">
        <v>42582</v>
      </c>
      <c r="H5" s="19">
        <v>517213</v>
      </c>
      <c r="I5" s="20">
        <v>400000</v>
      </c>
      <c r="J5" s="128">
        <v>529816</v>
      </c>
      <c r="K5" s="21"/>
      <c r="L5" s="22">
        <v>0.44132500000000002</v>
      </c>
      <c r="M5" s="23">
        <v>0.15</v>
      </c>
      <c r="N5" s="21">
        <f t="shared" ref="N5:N47" si="4">I5*L5*M5</f>
        <v>26479.5</v>
      </c>
      <c r="O5" s="21">
        <f t="shared" ref="O5:O47" si="5">J5*L5*M5</f>
        <v>35073.156929999997</v>
      </c>
      <c r="P5" s="21">
        <f t="shared" ref="P5:P47" si="6">K5*L5*M5</f>
        <v>0</v>
      </c>
      <c r="Q5" s="24">
        <f>0.03*N5</f>
        <v>794.38499999999999</v>
      </c>
      <c r="R5" s="24"/>
      <c r="S5" s="47">
        <f t="shared" ref="S5:S47" si="7">1+S4</f>
        <v>3</v>
      </c>
      <c r="T5" s="49">
        <f>+SUM(I3:I5)</f>
        <v>1650000</v>
      </c>
    </row>
    <row r="6" spans="1:20" x14ac:dyDescent="0.75">
      <c r="A6" s="1">
        <f t="shared" si="3"/>
        <v>4</v>
      </c>
      <c r="B6" s="25" t="s">
        <v>19</v>
      </c>
      <c r="C6" s="17" t="s">
        <v>15</v>
      </c>
      <c r="D6" s="17" t="s">
        <v>20</v>
      </c>
      <c r="E6" s="17" t="s">
        <v>78</v>
      </c>
      <c r="F6" s="18">
        <v>42063</v>
      </c>
      <c r="G6" s="18">
        <v>42613</v>
      </c>
      <c r="H6" s="19">
        <v>18251.404497832256</v>
      </c>
      <c r="I6" s="20">
        <v>40000</v>
      </c>
      <c r="J6" s="20"/>
      <c r="K6" s="21"/>
      <c r="L6" s="22">
        <v>0.441</v>
      </c>
      <c r="M6" s="23">
        <v>0.2</v>
      </c>
      <c r="N6" s="21">
        <f t="shared" si="4"/>
        <v>3528</v>
      </c>
      <c r="O6" s="21">
        <f t="shared" si="5"/>
        <v>0</v>
      </c>
      <c r="P6" s="21">
        <f t="shared" si="6"/>
        <v>0</v>
      </c>
      <c r="Q6" s="24"/>
      <c r="R6" s="24">
        <f>0.03*N6</f>
        <v>105.83999999999999</v>
      </c>
      <c r="S6" s="2">
        <f t="shared" si="7"/>
        <v>4</v>
      </c>
    </row>
    <row r="7" spans="1:20" x14ac:dyDescent="0.75">
      <c r="A7" s="1">
        <f t="shared" si="3"/>
        <v>5</v>
      </c>
      <c r="B7" s="25" t="s">
        <v>19</v>
      </c>
      <c r="C7" s="17" t="s">
        <v>15</v>
      </c>
      <c r="D7" s="17" t="s">
        <v>20</v>
      </c>
      <c r="E7" s="17" t="s">
        <v>78</v>
      </c>
      <c r="F7" s="18">
        <v>42428</v>
      </c>
      <c r="G7" s="18">
        <v>42613</v>
      </c>
      <c r="H7" s="19">
        <v>18251.404497832256</v>
      </c>
      <c r="I7" s="20">
        <v>40000</v>
      </c>
      <c r="J7" s="20"/>
      <c r="K7" s="21"/>
      <c r="L7" s="22">
        <v>0.441</v>
      </c>
      <c r="M7" s="23">
        <v>0.2</v>
      </c>
      <c r="N7" s="21">
        <f t="shared" si="4"/>
        <v>3528</v>
      </c>
      <c r="O7" s="21">
        <f t="shared" si="5"/>
        <v>0</v>
      </c>
      <c r="P7" s="21">
        <f t="shared" si="6"/>
        <v>0</v>
      </c>
      <c r="Q7" s="24"/>
      <c r="R7" s="24">
        <f>0.03*N7</f>
        <v>105.83999999999999</v>
      </c>
      <c r="S7" s="2">
        <f t="shared" si="7"/>
        <v>5</v>
      </c>
    </row>
    <row r="8" spans="1:20" x14ac:dyDescent="0.75">
      <c r="A8" s="1">
        <f t="shared" si="3"/>
        <v>6</v>
      </c>
      <c r="B8" s="123" t="s">
        <v>21</v>
      </c>
      <c r="C8" s="17" t="s">
        <v>15</v>
      </c>
      <c r="D8" s="17" t="s">
        <v>22</v>
      </c>
      <c r="E8" s="17" t="s">
        <v>17</v>
      </c>
      <c r="F8" s="18">
        <v>42490</v>
      </c>
      <c r="G8" s="18">
        <v>42643</v>
      </c>
      <c r="H8" s="19">
        <v>150181.23654409862</v>
      </c>
      <c r="I8" s="20"/>
      <c r="J8" s="20"/>
      <c r="K8" s="21">
        <v>200000</v>
      </c>
      <c r="L8" s="22">
        <v>0.441</v>
      </c>
      <c r="M8" s="23">
        <v>0.2</v>
      </c>
      <c r="N8" s="21">
        <f t="shared" si="4"/>
        <v>0</v>
      </c>
      <c r="O8" s="21">
        <f t="shared" si="5"/>
        <v>0</v>
      </c>
      <c r="P8" s="21">
        <f t="shared" si="6"/>
        <v>17640</v>
      </c>
      <c r="Q8" s="24">
        <f t="shared" ref="Q8:Q46" si="8">0.03*N8</f>
        <v>0</v>
      </c>
      <c r="R8" s="24"/>
      <c r="S8" s="2">
        <f t="shared" si="7"/>
        <v>6</v>
      </c>
    </row>
    <row r="9" spans="1:20" x14ac:dyDescent="0.75">
      <c r="A9" s="1">
        <f t="shared" si="3"/>
        <v>7</v>
      </c>
      <c r="B9" s="25" t="s">
        <v>23</v>
      </c>
      <c r="C9" s="17" t="s">
        <v>15</v>
      </c>
      <c r="D9" s="17" t="s">
        <v>24</v>
      </c>
      <c r="E9" s="17" t="s">
        <v>78</v>
      </c>
      <c r="F9" s="18">
        <v>42613</v>
      </c>
      <c r="G9" s="18">
        <v>42643</v>
      </c>
      <c r="H9" s="19" t="s">
        <v>25</v>
      </c>
      <c r="I9" s="20"/>
      <c r="J9" s="20"/>
      <c r="K9" s="21">
        <v>80000</v>
      </c>
      <c r="L9" s="22">
        <v>0.441</v>
      </c>
      <c r="M9" s="23">
        <v>0.2</v>
      </c>
      <c r="N9" s="21">
        <f t="shared" si="4"/>
        <v>0</v>
      </c>
      <c r="O9" s="21">
        <f t="shared" si="5"/>
        <v>0</v>
      </c>
      <c r="P9" s="21">
        <f t="shared" si="6"/>
        <v>7056</v>
      </c>
      <c r="Q9" s="24"/>
      <c r="R9" s="24">
        <f>0.03*N9</f>
        <v>0</v>
      </c>
      <c r="S9" s="2">
        <f t="shared" si="7"/>
        <v>7</v>
      </c>
    </row>
    <row r="10" spans="1:20" x14ac:dyDescent="0.75">
      <c r="A10" s="1">
        <f t="shared" si="3"/>
        <v>8</v>
      </c>
      <c r="B10" s="123" t="s">
        <v>26</v>
      </c>
      <c r="C10" s="17" t="s">
        <v>15</v>
      </c>
      <c r="D10" s="17" t="s">
        <v>27</v>
      </c>
      <c r="E10" s="17" t="s">
        <v>17</v>
      </c>
      <c r="F10" s="18">
        <v>42369</v>
      </c>
      <c r="G10" s="18">
        <v>42643</v>
      </c>
      <c r="H10" s="19" t="s">
        <v>25</v>
      </c>
      <c r="I10" s="20"/>
      <c r="J10" s="20"/>
      <c r="K10" s="21">
        <v>100000</v>
      </c>
      <c r="L10" s="22">
        <v>0.441</v>
      </c>
      <c r="M10" s="23">
        <v>0.2</v>
      </c>
      <c r="N10" s="21">
        <f t="shared" si="4"/>
        <v>0</v>
      </c>
      <c r="O10" s="21">
        <f t="shared" si="5"/>
        <v>0</v>
      </c>
      <c r="P10" s="21">
        <f t="shared" si="6"/>
        <v>8820</v>
      </c>
      <c r="Q10" s="24">
        <f t="shared" si="8"/>
        <v>0</v>
      </c>
      <c r="R10" s="24"/>
      <c r="S10" s="2">
        <f t="shared" si="7"/>
        <v>8</v>
      </c>
    </row>
    <row r="11" spans="1:20" x14ac:dyDescent="0.75">
      <c r="A11" s="1">
        <f t="shared" si="3"/>
        <v>9</v>
      </c>
      <c r="B11" s="123" t="s">
        <v>28</v>
      </c>
      <c r="C11" s="17" t="s">
        <v>15</v>
      </c>
      <c r="D11" s="17" t="s">
        <v>18</v>
      </c>
      <c r="E11" s="17" t="s">
        <v>17</v>
      </c>
      <c r="F11" s="18">
        <v>42490</v>
      </c>
      <c r="G11" s="18">
        <v>42674</v>
      </c>
      <c r="H11" s="19">
        <v>155509.2936920792</v>
      </c>
      <c r="I11" s="20"/>
      <c r="J11" s="20"/>
      <c r="K11" s="21">
        <v>200000</v>
      </c>
      <c r="L11" s="22">
        <v>0.188</v>
      </c>
      <c r="M11" s="23">
        <v>0.2</v>
      </c>
      <c r="N11" s="21">
        <f t="shared" si="4"/>
        <v>0</v>
      </c>
      <c r="O11" s="21">
        <f t="shared" si="5"/>
        <v>0</v>
      </c>
      <c r="P11" s="21">
        <f t="shared" si="6"/>
        <v>7520</v>
      </c>
      <c r="Q11" s="24">
        <f t="shared" si="8"/>
        <v>0</v>
      </c>
      <c r="R11" s="24"/>
      <c r="S11" s="2">
        <f t="shared" si="7"/>
        <v>9</v>
      </c>
    </row>
    <row r="12" spans="1:20" x14ac:dyDescent="0.75">
      <c r="A12" s="1">
        <f t="shared" si="3"/>
        <v>10</v>
      </c>
      <c r="B12" s="25" t="s">
        <v>29</v>
      </c>
      <c r="C12" s="17" t="s">
        <v>15</v>
      </c>
      <c r="D12" s="17" t="s">
        <v>30</v>
      </c>
      <c r="E12" s="17" t="s">
        <v>78</v>
      </c>
      <c r="F12" s="18">
        <v>42521</v>
      </c>
      <c r="G12" s="18">
        <v>42674</v>
      </c>
      <c r="H12" s="19">
        <v>50962</v>
      </c>
      <c r="I12" s="20">
        <v>100000</v>
      </c>
      <c r="J12" s="20"/>
      <c r="K12" s="21"/>
      <c r="L12" s="22">
        <v>0.441</v>
      </c>
      <c r="M12" s="23">
        <v>0.25</v>
      </c>
      <c r="N12" s="21">
        <f t="shared" si="4"/>
        <v>11025</v>
      </c>
      <c r="O12" s="21">
        <f t="shared" si="5"/>
        <v>0</v>
      </c>
      <c r="P12" s="21">
        <f t="shared" si="6"/>
        <v>0</v>
      </c>
      <c r="Q12" s="24"/>
      <c r="R12" s="24">
        <f>0.03*N12</f>
        <v>330.75</v>
      </c>
      <c r="S12" s="2">
        <f t="shared" si="7"/>
        <v>10</v>
      </c>
    </row>
    <row r="13" spans="1:20" x14ac:dyDescent="0.75">
      <c r="A13" s="1">
        <f t="shared" si="3"/>
        <v>11</v>
      </c>
      <c r="B13" s="123" t="s">
        <v>31</v>
      </c>
      <c r="C13" s="17" t="s">
        <v>15</v>
      </c>
      <c r="D13" s="17" t="s">
        <v>32</v>
      </c>
      <c r="E13" s="17" t="s">
        <v>17</v>
      </c>
      <c r="F13" s="18">
        <v>42582</v>
      </c>
      <c r="G13" s="18">
        <v>42674</v>
      </c>
      <c r="H13" s="19">
        <v>228954</v>
      </c>
      <c r="I13" s="20">
        <v>250000</v>
      </c>
      <c r="J13" s="20"/>
      <c r="K13" s="21"/>
      <c r="L13" s="22">
        <v>0.441</v>
      </c>
      <c r="M13" s="23">
        <v>0.22</v>
      </c>
      <c r="N13" s="21">
        <f t="shared" si="4"/>
        <v>24255</v>
      </c>
      <c r="O13" s="21">
        <f t="shared" si="5"/>
        <v>0</v>
      </c>
      <c r="P13" s="21">
        <f t="shared" si="6"/>
        <v>0</v>
      </c>
      <c r="Q13" s="24">
        <f t="shared" si="8"/>
        <v>727.65</v>
      </c>
      <c r="R13" s="24"/>
      <c r="S13" s="2">
        <f t="shared" si="7"/>
        <v>11</v>
      </c>
    </row>
    <row r="14" spans="1:20" x14ac:dyDescent="0.75">
      <c r="A14" s="1">
        <f t="shared" si="3"/>
        <v>12</v>
      </c>
      <c r="B14" s="123" t="s">
        <v>33</v>
      </c>
      <c r="C14" s="17" t="s">
        <v>15</v>
      </c>
      <c r="D14" s="17" t="s">
        <v>18</v>
      </c>
      <c r="E14" s="17" t="s">
        <v>17</v>
      </c>
      <c r="F14" s="18">
        <v>42643</v>
      </c>
      <c r="G14" s="18">
        <v>42674</v>
      </c>
      <c r="H14" s="19">
        <v>434947.98457095859</v>
      </c>
      <c r="I14" s="20">
        <v>480000</v>
      </c>
      <c r="J14" s="20"/>
      <c r="K14" s="21"/>
      <c r="L14" s="22">
        <v>0.441</v>
      </c>
      <c r="M14" s="23">
        <v>0.2</v>
      </c>
      <c r="N14" s="21">
        <f t="shared" si="4"/>
        <v>42336</v>
      </c>
      <c r="O14" s="21">
        <f t="shared" si="5"/>
        <v>0</v>
      </c>
      <c r="P14" s="21">
        <f t="shared" si="6"/>
        <v>0</v>
      </c>
      <c r="Q14" s="24">
        <f t="shared" si="8"/>
        <v>1270.08</v>
      </c>
      <c r="R14" s="24"/>
      <c r="S14" s="2">
        <f t="shared" si="7"/>
        <v>12</v>
      </c>
    </row>
    <row r="15" spans="1:20" x14ac:dyDescent="0.75">
      <c r="A15" s="1">
        <f t="shared" si="3"/>
        <v>13</v>
      </c>
      <c r="B15" s="25" t="s">
        <v>34</v>
      </c>
      <c r="C15" s="17" t="s">
        <v>15</v>
      </c>
      <c r="D15" s="17" t="s">
        <v>35</v>
      </c>
      <c r="E15" s="17" t="s">
        <v>78</v>
      </c>
      <c r="F15" s="18">
        <v>42643</v>
      </c>
      <c r="G15" s="18">
        <v>42704</v>
      </c>
      <c r="H15" s="19">
        <v>242161.75812249424</v>
      </c>
      <c r="I15" s="20">
        <v>260000</v>
      </c>
      <c r="J15" s="20"/>
      <c r="K15" s="21"/>
      <c r="L15" s="22">
        <v>0.441</v>
      </c>
      <c r="M15" s="23">
        <v>0.25</v>
      </c>
      <c r="N15" s="21">
        <f t="shared" si="4"/>
        <v>28665</v>
      </c>
      <c r="O15" s="21">
        <f t="shared" si="5"/>
        <v>0</v>
      </c>
      <c r="P15" s="21">
        <f t="shared" si="6"/>
        <v>0</v>
      </c>
      <c r="Q15" s="24"/>
      <c r="R15" s="24">
        <f>0.03*N15</f>
        <v>859.94999999999993</v>
      </c>
      <c r="S15" s="2">
        <f t="shared" si="7"/>
        <v>13</v>
      </c>
    </row>
    <row r="16" spans="1:20" x14ac:dyDescent="0.75">
      <c r="A16" s="1">
        <f t="shared" si="3"/>
        <v>14</v>
      </c>
      <c r="B16" s="123" t="s">
        <v>36</v>
      </c>
      <c r="C16" s="17" t="s">
        <v>15</v>
      </c>
      <c r="D16" s="17" t="s">
        <v>18</v>
      </c>
      <c r="E16" s="17" t="s">
        <v>17</v>
      </c>
      <c r="F16" s="18">
        <v>42643</v>
      </c>
      <c r="G16" s="18">
        <v>42704</v>
      </c>
      <c r="H16" s="19">
        <v>119586</v>
      </c>
      <c r="I16" s="20">
        <v>140000</v>
      </c>
      <c r="J16" s="20"/>
      <c r="K16" s="21"/>
      <c r="L16" s="22">
        <v>0.441</v>
      </c>
      <c r="M16" s="23">
        <v>0.25</v>
      </c>
      <c r="N16" s="21">
        <f t="shared" si="4"/>
        <v>15435</v>
      </c>
      <c r="O16" s="21">
        <f t="shared" si="5"/>
        <v>0</v>
      </c>
      <c r="P16" s="21">
        <f t="shared" si="6"/>
        <v>0</v>
      </c>
      <c r="Q16" s="24">
        <f t="shared" si="8"/>
        <v>463.04999999999995</v>
      </c>
      <c r="R16" s="24"/>
      <c r="S16" s="2">
        <f t="shared" si="7"/>
        <v>14</v>
      </c>
    </row>
    <row r="17" spans="1:19" x14ac:dyDescent="0.75">
      <c r="A17" s="1">
        <f t="shared" si="3"/>
        <v>15</v>
      </c>
      <c r="B17" s="123" t="s">
        <v>79</v>
      </c>
      <c r="C17" s="17" t="s">
        <v>15</v>
      </c>
      <c r="D17" s="17" t="s">
        <v>32</v>
      </c>
      <c r="E17" s="17" t="s">
        <v>17</v>
      </c>
      <c r="F17" s="18">
        <v>42643</v>
      </c>
      <c r="G17" s="18">
        <v>42704</v>
      </c>
      <c r="H17" s="19" t="s">
        <v>25</v>
      </c>
      <c r="I17" s="20">
        <v>150000</v>
      </c>
      <c r="J17" s="20"/>
      <c r="K17" s="21"/>
      <c r="L17" s="22">
        <v>0.441</v>
      </c>
      <c r="M17" s="23">
        <v>0.17</v>
      </c>
      <c r="N17" s="21">
        <f t="shared" si="4"/>
        <v>11245.5</v>
      </c>
      <c r="O17" s="21">
        <f t="shared" si="5"/>
        <v>0</v>
      </c>
      <c r="P17" s="21">
        <f t="shared" si="6"/>
        <v>0</v>
      </c>
      <c r="Q17" s="24">
        <f t="shared" si="8"/>
        <v>337.36500000000001</v>
      </c>
      <c r="R17" s="24"/>
      <c r="S17" s="2">
        <f t="shared" si="7"/>
        <v>15</v>
      </c>
    </row>
    <row r="18" spans="1:19" x14ac:dyDescent="0.75">
      <c r="A18" s="1">
        <f t="shared" si="3"/>
        <v>16</v>
      </c>
      <c r="B18" s="123" t="s">
        <v>79</v>
      </c>
      <c r="C18" s="17" t="s">
        <v>15</v>
      </c>
      <c r="D18" s="17" t="s">
        <v>32</v>
      </c>
      <c r="E18" s="17" t="s">
        <v>17</v>
      </c>
      <c r="F18" s="18">
        <v>42643</v>
      </c>
      <c r="G18" s="18">
        <v>42735</v>
      </c>
      <c r="H18" s="19" t="s">
        <v>25</v>
      </c>
      <c r="I18" s="20">
        <v>120000</v>
      </c>
      <c r="J18" s="20"/>
      <c r="K18" s="21"/>
      <c r="L18" s="22">
        <v>0.441</v>
      </c>
      <c r="M18" s="23">
        <v>0.17</v>
      </c>
      <c r="N18" s="21">
        <f t="shared" ref="N18:N20" si="9">I18*L18*M18</f>
        <v>8996.4000000000015</v>
      </c>
      <c r="O18" s="21">
        <f t="shared" ref="O18:O20" si="10">J18*L18*M18</f>
        <v>0</v>
      </c>
      <c r="P18" s="21">
        <f t="shared" ref="P18:P20" si="11">K18*L18*M18</f>
        <v>0</v>
      </c>
      <c r="Q18" s="24"/>
      <c r="R18" s="24"/>
      <c r="S18" s="2">
        <f t="shared" si="7"/>
        <v>16</v>
      </c>
    </row>
    <row r="19" spans="1:19" x14ac:dyDescent="0.75">
      <c r="B19" s="164" t="s">
        <v>229</v>
      </c>
      <c r="C19" s="165" t="s">
        <v>230</v>
      </c>
      <c r="D19" s="165" t="s">
        <v>59</v>
      </c>
      <c r="E19" s="165" t="s">
        <v>17</v>
      </c>
      <c r="F19" s="166">
        <v>42185</v>
      </c>
      <c r="G19" s="166">
        <v>42704</v>
      </c>
      <c r="H19" s="167" t="s">
        <v>25</v>
      </c>
      <c r="I19" s="168">
        <v>150000</v>
      </c>
      <c r="J19" s="169"/>
      <c r="K19" s="170"/>
      <c r="L19" s="169">
        <v>0.441</v>
      </c>
      <c r="M19" s="170">
        <v>0.23</v>
      </c>
      <c r="N19" s="171">
        <f t="shared" si="9"/>
        <v>15214.5</v>
      </c>
      <c r="O19" s="171">
        <f t="shared" si="10"/>
        <v>0</v>
      </c>
      <c r="P19" s="171">
        <f t="shared" si="11"/>
        <v>0</v>
      </c>
      <c r="Q19" s="2"/>
      <c r="S19" s="1"/>
    </row>
    <row r="20" spans="1:19" x14ac:dyDescent="0.75">
      <c r="B20" s="164" t="s">
        <v>229</v>
      </c>
      <c r="C20" s="165" t="s">
        <v>230</v>
      </c>
      <c r="D20" s="165" t="s">
        <v>59</v>
      </c>
      <c r="E20" s="165" t="s">
        <v>17</v>
      </c>
      <c r="F20" s="166">
        <v>42551</v>
      </c>
      <c r="G20" s="166">
        <v>42704</v>
      </c>
      <c r="H20" s="167" t="s">
        <v>25</v>
      </c>
      <c r="I20" s="168">
        <v>175000</v>
      </c>
      <c r="J20" s="169"/>
      <c r="K20" s="170"/>
      <c r="L20" s="169">
        <v>0.441</v>
      </c>
      <c r="M20" s="170">
        <v>0.23</v>
      </c>
      <c r="N20" s="171">
        <f t="shared" si="9"/>
        <v>17750.25</v>
      </c>
      <c r="O20" s="171">
        <f t="shared" si="10"/>
        <v>0</v>
      </c>
      <c r="P20" s="171">
        <f t="shared" si="11"/>
        <v>0</v>
      </c>
      <c r="Q20" s="2"/>
      <c r="S20" s="1"/>
    </row>
    <row r="21" spans="1:19" x14ac:dyDescent="0.75">
      <c r="A21" s="1">
        <f>1+A18</f>
        <v>17</v>
      </c>
      <c r="B21" s="123" t="s">
        <v>37</v>
      </c>
      <c r="C21" s="17" t="s">
        <v>15</v>
      </c>
      <c r="D21" s="17" t="s">
        <v>38</v>
      </c>
      <c r="E21" s="17" t="s">
        <v>17</v>
      </c>
      <c r="F21" s="18">
        <v>42643</v>
      </c>
      <c r="G21" s="18">
        <v>42735</v>
      </c>
      <c r="H21" s="19">
        <v>508845</v>
      </c>
      <c r="I21" s="20">
        <v>560000</v>
      </c>
      <c r="J21" s="20"/>
      <c r="K21" s="21"/>
      <c r="L21" s="22">
        <v>0.441</v>
      </c>
      <c r="M21" s="23">
        <v>0.2</v>
      </c>
      <c r="N21" s="21">
        <f t="shared" si="4"/>
        <v>49392</v>
      </c>
      <c r="O21" s="21">
        <f t="shared" si="5"/>
        <v>0</v>
      </c>
      <c r="P21" s="21">
        <f t="shared" si="6"/>
        <v>0</v>
      </c>
      <c r="Q21" s="24">
        <f t="shared" si="8"/>
        <v>1481.76</v>
      </c>
      <c r="R21" s="24"/>
      <c r="S21" s="2">
        <f>1+S18</f>
        <v>17</v>
      </c>
    </row>
    <row r="22" spans="1:19" x14ac:dyDescent="0.75">
      <c r="A22" s="1">
        <f t="shared" si="3"/>
        <v>18</v>
      </c>
      <c r="B22" s="123" t="s">
        <v>39</v>
      </c>
      <c r="C22" s="17" t="s">
        <v>15</v>
      </c>
      <c r="D22" s="17" t="s">
        <v>40</v>
      </c>
      <c r="E22" s="17" t="s">
        <v>17</v>
      </c>
      <c r="F22" s="18">
        <v>42643</v>
      </c>
      <c r="G22" s="18">
        <v>42735</v>
      </c>
      <c r="H22" s="19">
        <v>260593</v>
      </c>
      <c r="I22" s="20">
        <v>348000</v>
      </c>
      <c r="J22" s="20"/>
      <c r="K22" s="21"/>
      <c r="L22" s="22">
        <v>0.441</v>
      </c>
      <c r="M22" s="23">
        <v>0.17499999999999999</v>
      </c>
      <c r="N22" s="21">
        <f t="shared" si="4"/>
        <v>26856.899999999998</v>
      </c>
      <c r="O22" s="21">
        <f t="shared" si="5"/>
        <v>0</v>
      </c>
      <c r="P22" s="21">
        <f t="shared" si="6"/>
        <v>0</v>
      </c>
      <c r="Q22" s="24">
        <f t="shared" si="8"/>
        <v>805.70699999999988</v>
      </c>
      <c r="R22" s="24"/>
      <c r="S22" s="2">
        <f t="shared" si="7"/>
        <v>18</v>
      </c>
    </row>
    <row r="23" spans="1:19" x14ac:dyDescent="0.75">
      <c r="A23" s="1">
        <f t="shared" si="3"/>
        <v>19</v>
      </c>
      <c r="B23" s="25" t="s">
        <v>80</v>
      </c>
      <c r="C23" s="17" t="s">
        <v>15</v>
      </c>
      <c r="D23" s="17" t="s">
        <v>59</v>
      </c>
      <c r="E23" s="17" t="s">
        <v>78</v>
      </c>
      <c r="F23" s="18">
        <v>42674</v>
      </c>
      <c r="G23" s="18">
        <v>42766</v>
      </c>
      <c r="H23" s="19" t="s">
        <v>25</v>
      </c>
      <c r="I23" s="20">
        <v>100000</v>
      </c>
      <c r="J23" s="20"/>
      <c r="K23" s="21"/>
      <c r="L23" s="22"/>
      <c r="M23" s="23"/>
      <c r="N23" s="21"/>
      <c r="O23" s="21"/>
      <c r="P23" s="21"/>
      <c r="Q23" s="24"/>
      <c r="R23" s="24"/>
      <c r="S23" s="2">
        <f t="shared" si="7"/>
        <v>19</v>
      </c>
    </row>
    <row r="24" spans="1:19" x14ac:dyDescent="0.75">
      <c r="A24" s="1">
        <f t="shared" si="3"/>
        <v>20</v>
      </c>
      <c r="B24" s="123" t="s">
        <v>41</v>
      </c>
      <c r="C24" s="17" t="s">
        <v>15</v>
      </c>
      <c r="D24" s="17" t="s">
        <v>42</v>
      </c>
      <c r="E24" s="17" t="s">
        <v>17</v>
      </c>
      <c r="F24" s="18">
        <v>42643</v>
      </c>
      <c r="G24" s="18">
        <v>42766</v>
      </c>
      <c r="H24" s="19">
        <v>217587</v>
      </c>
      <c r="I24" s="20">
        <v>210000</v>
      </c>
      <c r="J24" s="20"/>
      <c r="K24" s="21"/>
      <c r="L24" s="22">
        <v>0.441</v>
      </c>
      <c r="M24" s="23">
        <v>0.2</v>
      </c>
      <c r="N24" s="21">
        <f t="shared" si="4"/>
        <v>18522</v>
      </c>
      <c r="O24" s="21">
        <f t="shared" si="5"/>
        <v>0</v>
      </c>
      <c r="P24" s="21">
        <f t="shared" si="6"/>
        <v>0</v>
      </c>
      <c r="Q24" s="24">
        <f t="shared" si="8"/>
        <v>555.66</v>
      </c>
      <c r="R24" s="24"/>
      <c r="S24" s="2">
        <f t="shared" si="7"/>
        <v>20</v>
      </c>
    </row>
    <row r="25" spans="1:19" x14ac:dyDescent="0.75">
      <c r="A25" s="1">
        <f t="shared" si="3"/>
        <v>21</v>
      </c>
      <c r="B25" s="123" t="s">
        <v>81</v>
      </c>
      <c r="C25" s="17" t="s">
        <v>15</v>
      </c>
      <c r="D25" s="17" t="s">
        <v>43</v>
      </c>
      <c r="E25" s="17" t="s">
        <v>17</v>
      </c>
      <c r="F25" s="18">
        <v>42674</v>
      </c>
      <c r="G25" s="18">
        <v>42766</v>
      </c>
      <c r="H25" s="19">
        <v>305038</v>
      </c>
      <c r="I25" s="20">
        <v>310000</v>
      </c>
      <c r="J25" s="20"/>
      <c r="K25" s="21"/>
      <c r="L25" s="22">
        <v>0.44132500000000002</v>
      </c>
      <c r="M25" s="23">
        <v>0.2</v>
      </c>
      <c r="N25" s="21">
        <f t="shared" si="4"/>
        <v>27362.15</v>
      </c>
      <c r="O25" s="21">
        <f t="shared" si="5"/>
        <v>0</v>
      </c>
      <c r="P25" s="21">
        <f t="shared" si="6"/>
        <v>0</v>
      </c>
      <c r="Q25" s="24">
        <f t="shared" si="8"/>
        <v>820.86450000000002</v>
      </c>
      <c r="R25" s="24"/>
      <c r="S25" s="2">
        <f t="shared" si="7"/>
        <v>21</v>
      </c>
    </row>
    <row r="26" spans="1:19" x14ac:dyDescent="0.75">
      <c r="A26" s="1">
        <f t="shared" si="3"/>
        <v>22</v>
      </c>
      <c r="B26" s="123" t="s">
        <v>82</v>
      </c>
      <c r="C26" s="17" t="s">
        <v>15</v>
      </c>
      <c r="D26" s="17" t="s">
        <v>44</v>
      </c>
      <c r="E26" s="17" t="s">
        <v>17</v>
      </c>
      <c r="F26" s="18">
        <v>42674</v>
      </c>
      <c r="G26" s="18">
        <v>42766</v>
      </c>
      <c r="H26" s="19">
        <v>299463</v>
      </c>
      <c r="I26" s="20">
        <v>290000</v>
      </c>
      <c r="J26" s="20"/>
      <c r="K26" s="21"/>
      <c r="L26" s="22">
        <v>0.44132500000000002</v>
      </c>
      <c r="M26" s="23">
        <v>0.17499999999999999</v>
      </c>
      <c r="N26" s="21">
        <f t="shared" si="4"/>
        <v>22397.243749999998</v>
      </c>
      <c r="O26" s="21">
        <f t="shared" si="5"/>
        <v>0</v>
      </c>
      <c r="P26" s="21">
        <f t="shared" si="6"/>
        <v>0</v>
      </c>
      <c r="Q26" s="24">
        <f t="shared" si="8"/>
        <v>671.91731249999987</v>
      </c>
      <c r="R26" s="24"/>
      <c r="S26" s="2">
        <f t="shared" si="7"/>
        <v>22</v>
      </c>
    </row>
    <row r="27" spans="1:19" x14ac:dyDescent="0.75">
      <c r="A27" s="1">
        <f t="shared" si="3"/>
        <v>23</v>
      </c>
      <c r="B27" s="123" t="s">
        <v>83</v>
      </c>
      <c r="C27" s="17" t="s">
        <v>15</v>
      </c>
      <c r="D27" s="17" t="s">
        <v>43</v>
      </c>
      <c r="E27" s="17" t="s">
        <v>17</v>
      </c>
      <c r="F27" s="18">
        <v>42674</v>
      </c>
      <c r="G27" s="18">
        <v>42794</v>
      </c>
      <c r="H27" s="19">
        <v>172042</v>
      </c>
      <c r="I27" s="20">
        <v>200000</v>
      </c>
      <c r="J27" s="20"/>
      <c r="K27" s="21"/>
      <c r="L27" s="22">
        <v>0.44132500000000002</v>
      </c>
      <c r="M27" s="23">
        <v>0.2</v>
      </c>
      <c r="N27" s="21">
        <f t="shared" si="4"/>
        <v>17653</v>
      </c>
      <c r="O27" s="21">
        <f t="shared" si="5"/>
        <v>0</v>
      </c>
      <c r="P27" s="21">
        <f t="shared" si="6"/>
        <v>0</v>
      </c>
      <c r="Q27" s="24">
        <f t="shared" si="8"/>
        <v>529.59</v>
      </c>
      <c r="R27" s="24"/>
      <c r="S27" s="2">
        <f t="shared" si="7"/>
        <v>23</v>
      </c>
    </row>
    <row r="28" spans="1:19" x14ac:dyDescent="0.75">
      <c r="A28" s="1">
        <f t="shared" si="3"/>
        <v>24</v>
      </c>
      <c r="B28" s="123" t="s">
        <v>45</v>
      </c>
      <c r="C28" s="17" t="s">
        <v>15</v>
      </c>
      <c r="D28" s="17" t="s">
        <v>46</v>
      </c>
      <c r="E28" s="17" t="s">
        <v>17</v>
      </c>
      <c r="F28" s="18">
        <v>42338</v>
      </c>
      <c r="G28" s="18">
        <v>42794</v>
      </c>
      <c r="H28" s="19" t="s">
        <v>25</v>
      </c>
      <c r="I28" s="20"/>
      <c r="J28" s="20"/>
      <c r="K28" s="21">
        <v>200000</v>
      </c>
      <c r="L28" s="22">
        <v>0.188</v>
      </c>
      <c r="M28" s="23">
        <v>0.22</v>
      </c>
      <c r="N28" s="21">
        <f t="shared" si="4"/>
        <v>0</v>
      </c>
      <c r="O28" s="21">
        <f t="shared" si="5"/>
        <v>0</v>
      </c>
      <c r="P28" s="21">
        <f t="shared" si="6"/>
        <v>8272</v>
      </c>
      <c r="Q28" s="24">
        <f t="shared" si="8"/>
        <v>0</v>
      </c>
      <c r="R28" s="24"/>
      <c r="S28" s="2">
        <f t="shared" si="7"/>
        <v>24</v>
      </c>
    </row>
    <row r="29" spans="1:19" x14ac:dyDescent="0.75">
      <c r="A29" s="1">
        <f t="shared" si="3"/>
        <v>25</v>
      </c>
      <c r="B29" s="123" t="s">
        <v>45</v>
      </c>
      <c r="C29" s="17" t="s">
        <v>15</v>
      </c>
      <c r="D29" s="17" t="s">
        <v>46</v>
      </c>
      <c r="E29" s="17" t="s">
        <v>17</v>
      </c>
      <c r="F29" s="18">
        <v>42704</v>
      </c>
      <c r="G29" s="18">
        <v>42794</v>
      </c>
      <c r="H29" s="19" t="s">
        <v>25</v>
      </c>
      <c r="I29" s="20"/>
      <c r="J29" s="20"/>
      <c r="K29" s="21">
        <v>200000</v>
      </c>
      <c r="L29" s="22">
        <v>0.188</v>
      </c>
      <c r="M29" s="23">
        <v>0.22</v>
      </c>
      <c r="N29" s="21">
        <f t="shared" si="4"/>
        <v>0</v>
      </c>
      <c r="O29" s="21">
        <f t="shared" si="5"/>
        <v>0</v>
      </c>
      <c r="P29" s="21">
        <f t="shared" si="6"/>
        <v>8272</v>
      </c>
      <c r="Q29" s="24">
        <f t="shared" si="8"/>
        <v>0</v>
      </c>
      <c r="R29" s="24"/>
      <c r="S29" s="2">
        <f t="shared" si="7"/>
        <v>25</v>
      </c>
    </row>
    <row r="30" spans="1:19" x14ac:dyDescent="0.75">
      <c r="A30" s="1">
        <f t="shared" si="3"/>
        <v>26</v>
      </c>
      <c r="B30" s="123" t="s">
        <v>47</v>
      </c>
      <c r="C30" s="17" t="s">
        <v>15</v>
      </c>
      <c r="D30" s="17" t="s">
        <v>48</v>
      </c>
      <c r="E30" s="17" t="s">
        <v>17</v>
      </c>
      <c r="F30" s="18">
        <v>42704</v>
      </c>
      <c r="G30" s="18">
        <v>42824</v>
      </c>
      <c r="H30" s="19">
        <v>273337.55380519875</v>
      </c>
      <c r="I30" s="20"/>
      <c r="J30" s="20"/>
      <c r="K30" s="21">
        <v>270000</v>
      </c>
      <c r="L30" s="22">
        <v>0.441</v>
      </c>
      <c r="M30" s="23">
        <v>0.22</v>
      </c>
      <c r="N30" s="21">
        <f t="shared" si="4"/>
        <v>0</v>
      </c>
      <c r="O30" s="21">
        <f t="shared" si="5"/>
        <v>0</v>
      </c>
      <c r="P30" s="21">
        <f t="shared" si="6"/>
        <v>26195.4</v>
      </c>
      <c r="Q30" s="24">
        <f t="shared" si="8"/>
        <v>0</v>
      </c>
      <c r="R30" s="24"/>
      <c r="S30" s="2">
        <f t="shared" si="7"/>
        <v>26</v>
      </c>
    </row>
    <row r="31" spans="1:19" x14ac:dyDescent="0.75">
      <c r="A31" s="1">
        <f t="shared" si="3"/>
        <v>27</v>
      </c>
      <c r="B31" s="123" t="s">
        <v>49</v>
      </c>
      <c r="C31" s="17" t="s">
        <v>15</v>
      </c>
      <c r="D31" s="17" t="s">
        <v>43</v>
      </c>
      <c r="E31" s="17" t="s">
        <v>17</v>
      </c>
      <c r="F31" s="18">
        <v>42704</v>
      </c>
      <c r="G31" s="18">
        <v>42824</v>
      </c>
      <c r="H31" s="19">
        <v>97773.207106463247</v>
      </c>
      <c r="I31" s="20">
        <v>150000</v>
      </c>
      <c r="J31" s="20"/>
      <c r="K31" s="21"/>
      <c r="L31" s="22">
        <v>0.441</v>
      </c>
      <c r="M31" s="23">
        <v>0.22</v>
      </c>
      <c r="N31" s="21">
        <f t="shared" si="4"/>
        <v>14553</v>
      </c>
      <c r="O31" s="21">
        <f t="shared" si="5"/>
        <v>0</v>
      </c>
      <c r="P31" s="21">
        <f t="shared" si="6"/>
        <v>0</v>
      </c>
      <c r="Q31" s="24">
        <f t="shared" si="8"/>
        <v>436.59</v>
      </c>
      <c r="R31" s="24"/>
      <c r="S31" s="2">
        <f t="shared" si="7"/>
        <v>27</v>
      </c>
    </row>
    <row r="32" spans="1:19" x14ac:dyDescent="0.75">
      <c r="A32" s="1">
        <f t="shared" si="3"/>
        <v>28</v>
      </c>
      <c r="B32" s="123" t="s">
        <v>50</v>
      </c>
      <c r="C32" s="17" t="s">
        <v>15</v>
      </c>
      <c r="D32" s="17" t="s">
        <v>51</v>
      </c>
      <c r="E32" s="17" t="s">
        <v>17</v>
      </c>
      <c r="F32" s="18">
        <v>42735</v>
      </c>
      <c r="G32" s="18">
        <v>42825</v>
      </c>
      <c r="H32" s="19">
        <v>363722.11798172526</v>
      </c>
      <c r="I32" s="20">
        <v>400000</v>
      </c>
      <c r="J32" s="20"/>
      <c r="K32" s="21"/>
      <c r="L32" s="22">
        <v>0.188</v>
      </c>
      <c r="M32" s="23">
        <v>0.2</v>
      </c>
      <c r="N32" s="21">
        <f t="shared" si="4"/>
        <v>15040</v>
      </c>
      <c r="O32" s="21">
        <f t="shared" si="5"/>
        <v>0</v>
      </c>
      <c r="P32" s="21">
        <f t="shared" si="6"/>
        <v>0</v>
      </c>
      <c r="Q32" s="24">
        <f t="shared" si="8"/>
        <v>451.2</v>
      </c>
      <c r="R32" s="24"/>
      <c r="S32" s="2">
        <f t="shared" si="7"/>
        <v>28</v>
      </c>
    </row>
    <row r="33" spans="1:19" x14ac:dyDescent="0.75">
      <c r="A33" s="1">
        <f t="shared" si="3"/>
        <v>29</v>
      </c>
      <c r="B33" s="25" t="s">
        <v>52</v>
      </c>
      <c r="C33" s="17" t="s">
        <v>15</v>
      </c>
      <c r="D33" s="17" t="s">
        <v>53</v>
      </c>
      <c r="E33" s="17" t="s">
        <v>78</v>
      </c>
      <c r="F33" s="18">
        <v>42735</v>
      </c>
      <c r="G33" s="18">
        <v>42825</v>
      </c>
      <c r="H33" s="19">
        <v>60160</v>
      </c>
      <c r="I33" s="20">
        <v>110000</v>
      </c>
      <c r="J33" s="20"/>
      <c r="K33" s="21"/>
      <c r="L33" s="22">
        <v>0.441</v>
      </c>
      <c r="M33" s="23">
        <v>0.22500000000000001</v>
      </c>
      <c r="N33" s="21">
        <f t="shared" si="4"/>
        <v>10914.75</v>
      </c>
      <c r="O33" s="21">
        <f t="shared" si="5"/>
        <v>0</v>
      </c>
      <c r="P33" s="21">
        <f t="shared" si="6"/>
        <v>0</v>
      </c>
      <c r="Q33" s="24"/>
      <c r="R33" s="24">
        <f>0.03*N33</f>
        <v>327.4425</v>
      </c>
      <c r="S33" s="2">
        <f t="shared" si="7"/>
        <v>29</v>
      </c>
    </row>
    <row r="34" spans="1:19" x14ac:dyDescent="0.75">
      <c r="A34" s="1">
        <f t="shared" si="3"/>
        <v>30</v>
      </c>
      <c r="B34" s="123" t="s">
        <v>54</v>
      </c>
      <c r="C34" s="17" t="s">
        <v>15</v>
      </c>
      <c r="D34" s="17" t="s">
        <v>27</v>
      </c>
      <c r="E34" s="17" t="s">
        <v>17</v>
      </c>
      <c r="F34" s="18">
        <v>42369</v>
      </c>
      <c r="G34" s="18">
        <v>42825</v>
      </c>
      <c r="H34" s="19" t="s">
        <v>25</v>
      </c>
      <c r="I34" s="20">
        <v>150000</v>
      </c>
      <c r="J34" s="20"/>
      <c r="K34" s="21"/>
      <c r="L34" s="22">
        <v>0.441</v>
      </c>
      <c r="M34" s="23">
        <v>0.15</v>
      </c>
      <c r="N34" s="21">
        <f t="shared" si="4"/>
        <v>9922.5</v>
      </c>
      <c r="O34" s="21">
        <f t="shared" si="5"/>
        <v>0</v>
      </c>
      <c r="P34" s="21">
        <f t="shared" si="6"/>
        <v>0</v>
      </c>
      <c r="Q34" s="24">
        <f t="shared" si="8"/>
        <v>297.67500000000001</v>
      </c>
      <c r="R34" s="24"/>
      <c r="S34" s="2">
        <f t="shared" si="7"/>
        <v>30</v>
      </c>
    </row>
    <row r="35" spans="1:19" x14ac:dyDescent="0.75">
      <c r="A35" s="1">
        <f t="shared" si="3"/>
        <v>31</v>
      </c>
      <c r="B35" s="123" t="s">
        <v>54</v>
      </c>
      <c r="C35" s="17" t="s">
        <v>15</v>
      </c>
      <c r="D35" s="17" t="s">
        <v>27</v>
      </c>
      <c r="E35" s="17" t="s">
        <v>17</v>
      </c>
      <c r="F35" s="18">
        <v>42735</v>
      </c>
      <c r="G35" s="18">
        <v>42825</v>
      </c>
      <c r="H35" s="19" t="s">
        <v>25</v>
      </c>
      <c r="I35" s="20">
        <v>150000</v>
      </c>
      <c r="J35" s="20"/>
      <c r="K35" s="21"/>
      <c r="L35" s="22">
        <v>0.441</v>
      </c>
      <c r="M35" s="23">
        <v>0.15</v>
      </c>
      <c r="N35" s="21">
        <f t="shared" si="4"/>
        <v>9922.5</v>
      </c>
      <c r="O35" s="21">
        <f t="shared" si="5"/>
        <v>0</v>
      </c>
      <c r="P35" s="21">
        <f t="shared" si="6"/>
        <v>0</v>
      </c>
      <c r="Q35" s="24">
        <f t="shared" si="8"/>
        <v>297.67500000000001</v>
      </c>
      <c r="R35" s="24"/>
      <c r="S35" s="2">
        <f t="shared" si="7"/>
        <v>31</v>
      </c>
    </row>
    <row r="36" spans="1:19" x14ac:dyDescent="0.75">
      <c r="A36" s="1">
        <f t="shared" si="3"/>
        <v>32</v>
      </c>
      <c r="B36" s="123" t="s">
        <v>55</v>
      </c>
      <c r="C36" s="17" t="s">
        <v>15</v>
      </c>
      <c r="D36" s="17" t="s">
        <v>40</v>
      </c>
      <c r="E36" s="17" t="s">
        <v>17</v>
      </c>
      <c r="F36" s="18">
        <v>42734</v>
      </c>
      <c r="G36" s="18">
        <v>42886</v>
      </c>
      <c r="H36" s="19">
        <v>719003</v>
      </c>
      <c r="I36" s="20">
        <v>700000</v>
      </c>
      <c r="J36" s="20"/>
      <c r="K36" s="21"/>
      <c r="L36" s="22">
        <v>0.188</v>
      </c>
      <c r="M36" s="23">
        <v>0.25</v>
      </c>
      <c r="N36" s="21">
        <f t="shared" si="4"/>
        <v>32900</v>
      </c>
      <c r="O36" s="21">
        <f t="shared" si="5"/>
        <v>0</v>
      </c>
      <c r="P36" s="21">
        <f t="shared" si="6"/>
        <v>0</v>
      </c>
      <c r="Q36" s="24">
        <f t="shared" si="8"/>
        <v>987</v>
      </c>
      <c r="R36" s="24"/>
      <c r="S36" s="2">
        <f t="shared" si="7"/>
        <v>32</v>
      </c>
    </row>
    <row r="37" spans="1:19" x14ac:dyDescent="0.75">
      <c r="A37" s="1">
        <f t="shared" si="3"/>
        <v>33</v>
      </c>
      <c r="B37" s="25" t="s">
        <v>56</v>
      </c>
      <c r="C37" s="17" t="s">
        <v>15</v>
      </c>
      <c r="D37" s="17" t="s">
        <v>43</v>
      </c>
      <c r="E37" s="17" t="s">
        <v>78</v>
      </c>
      <c r="F37" s="18">
        <v>42735</v>
      </c>
      <c r="G37" s="18">
        <v>42886</v>
      </c>
      <c r="H37" s="19">
        <v>153884</v>
      </c>
      <c r="I37" s="20">
        <v>160000</v>
      </c>
      <c r="J37" s="20"/>
      <c r="K37" s="21"/>
      <c r="L37" s="22">
        <v>0.441</v>
      </c>
      <c r="M37" s="23">
        <v>0.21</v>
      </c>
      <c r="N37" s="21">
        <f t="shared" si="4"/>
        <v>14817.599999999999</v>
      </c>
      <c r="O37" s="21">
        <f t="shared" si="5"/>
        <v>0</v>
      </c>
      <c r="P37" s="21">
        <f t="shared" si="6"/>
        <v>0</v>
      </c>
      <c r="Q37" s="24"/>
      <c r="R37" s="24">
        <f>0.03*N37</f>
        <v>444.52799999999996</v>
      </c>
      <c r="S37" s="2">
        <f t="shared" si="7"/>
        <v>33</v>
      </c>
    </row>
    <row r="38" spans="1:19" x14ac:dyDescent="0.75">
      <c r="A38" s="1">
        <f t="shared" si="3"/>
        <v>34</v>
      </c>
      <c r="B38" s="25" t="s">
        <v>57</v>
      </c>
      <c r="C38" s="17" t="s">
        <v>15</v>
      </c>
      <c r="D38" s="17" t="s">
        <v>18</v>
      </c>
      <c r="E38" s="17" t="s">
        <v>78</v>
      </c>
      <c r="F38" s="18">
        <v>42766</v>
      </c>
      <c r="G38" s="18">
        <v>42886</v>
      </c>
      <c r="H38" s="19">
        <v>86839.387713156713</v>
      </c>
      <c r="I38" s="20">
        <v>100000</v>
      </c>
      <c r="J38" s="20"/>
      <c r="K38" s="21"/>
      <c r="L38" s="22">
        <v>0.441</v>
      </c>
      <c r="M38" s="23">
        <v>0.2</v>
      </c>
      <c r="N38" s="21">
        <f t="shared" si="4"/>
        <v>8820</v>
      </c>
      <c r="O38" s="21">
        <f t="shared" si="5"/>
        <v>0</v>
      </c>
      <c r="P38" s="21">
        <f t="shared" si="6"/>
        <v>0</v>
      </c>
      <c r="Q38" s="24"/>
      <c r="R38" s="24">
        <f>0.03*N38</f>
        <v>264.59999999999997</v>
      </c>
      <c r="S38" s="2">
        <f t="shared" si="7"/>
        <v>34</v>
      </c>
    </row>
    <row r="39" spans="1:19" x14ac:dyDescent="0.75">
      <c r="A39" s="1">
        <f t="shared" si="3"/>
        <v>35</v>
      </c>
      <c r="B39" s="25" t="s">
        <v>58</v>
      </c>
      <c r="C39" s="17" t="s">
        <v>15</v>
      </c>
      <c r="D39" s="17" t="s">
        <v>59</v>
      </c>
      <c r="E39" s="17" t="s">
        <v>78</v>
      </c>
      <c r="F39" s="18">
        <v>42734</v>
      </c>
      <c r="G39" s="18">
        <v>42916</v>
      </c>
      <c r="H39" s="19">
        <v>382913</v>
      </c>
      <c r="I39" s="20">
        <v>390000</v>
      </c>
      <c r="J39" s="20"/>
      <c r="K39" s="21"/>
      <c r="L39" s="22">
        <v>0.188</v>
      </c>
      <c r="M39" s="23">
        <v>0.2</v>
      </c>
      <c r="N39" s="21">
        <f t="shared" si="4"/>
        <v>14664</v>
      </c>
      <c r="O39" s="21">
        <f t="shared" si="5"/>
        <v>0</v>
      </c>
      <c r="P39" s="21">
        <f t="shared" si="6"/>
        <v>0</v>
      </c>
      <c r="Q39" s="24"/>
      <c r="R39" s="24">
        <f>0.03*N39</f>
        <v>439.91999999999996</v>
      </c>
      <c r="S39" s="2">
        <f t="shared" si="7"/>
        <v>35</v>
      </c>
    </row>
    <row r="40" spans="1:19" x14ac:dyDescent="0.75">
      <c r="A40" s="1">
        <f t="shared" si="3"/>
        <v>36</v>
      </c>
      <c r="B40" s="25" t="s">
        <v>60</v>
      </c>
      <c r="C40" s="17" t="s">
        <v>15</v>
      </c>
      <c r="D40" s="17" t="s">
        <v>61</v>
      </c>
      <c r="E40" s="17" t="s">
        <v>78</v>
      </c>
      <c r="F40" s="18">
        <v>42734</v>
      </c>
      <c r="G40" s="18">
        <v>42916</v>
      </c>
      <c r="H40" s="19">
        <v>85823</v>
      </c>
      <c r="I40" s="20"/>
      <c r="J40" s="20"/>
      <c r="K40" s="21">
        <v>85000</v>
      </c>
      <c r="L40" s="22">
        <v>0.441</v>
      </c>
      <c r="M40" s="23">
        <v>0.25</v>
      </c>
      <c r="N40" s="21">
        <f t="shared" si="4"/>
        <v>0</v>
      </c>
      <c r="O40" s="21">
        <f t="shared" si="5"/>
        <v>0</v>
      </c>
      <c r="P40" s="21">
        <f t="shared" si="6"/>
        <v>9371.25</v>
      </c>
      <c r="Q40" s="24"/>
      <c r="R40" s="24">
        <f>0.03*N40</f>
        <v>0</v>
      </c>
      <c r="S40" s="2">
        <f t="shared" si="7"/>
        <v>36</v>
      </c>
    </row>
    <row r="41" spans="1:19" x14ac:dyDescent="0.75">
      <c r="A41" s="1">
        <f t="shared" si="3"/>
        <v>37</v>
      </c>
      <c r="B41" s="123" t="s">
        <v>26</v>
      </c>
      <c r="C41" s="17" t="s">
        <v>15</v>
      </c>
      <c r="D41" s="17" t="s">
        <v>27</v>
      </c>
      <c r="E41" s="17" t="s">
        <v>17</v>
      </c>
      <c r="F41" s="18">
        <v>42735</v>
      </c>
      <c r="G41" s="18">
        <v>42916</v>
      </c>
      <c r="H41" s="19" t="s">
        <v>25</v>
      </c>
      <c r="I41" s="20"/>
      <c r="J41" s="20"/>
      <c r="K41" s="21">
        <v>150000</v>
      </c>
      <c r="L41" s="22">
        <v>0.441</v>
      </c>
      <c r="M41" s="23">
        <v>0.2</v>
      </c>
      <c r="N41" s="21">
        <f t="shared" si="4"/>
        <v>0</v>
      </c>
      <c r="O41" s="21">
        <f t="shared" si="5"/>
        <v>0</v>
      </c>
      <c r="P41" s="21">
        <f t="shared" si="6"/>
        <v>13230</v>
      </c>
      <c r="Q41" s="24">
        <f t="shared" si="8"/>
        <v>0</v>
      </c>
      <c r="R41" s="24"/>
      <c r="S41" s="2">
        <f t="shared" si="7"/>
        <v>37</v>
      </c>
    </row>
    <row r="42" spans="1:19" x14ac:dyDescent="0.75">
      <c r="A42" s="1">
        <f t="shared" si="3"/>
        <v>38</v>
      </c>
      <c r="B42" s="25" t="s">
        <v>62</v>
      </c>
      <c r="C42" s="17" t="s">
        <v>15</v>
      </c>
      <c r="D42" s="17" t="s">
        <v>63</v>
      </c>
      <c r="E42" s="17" t="s">
        <v>78</v>
      </c>
      <c r="F42" s="18">
        <v>42735</v>
      </c>
      <c r="G42" s="18">
        <v>42916</v>
      </c>
      <c r="H42" s="19">
        <v>68241</v>
      </c>
      <c r="I42" s="20">
        <v>75000</v>
      </c>
      <c r="J42" s="20"/>
      <c r="K42" s="21"/>
      <c r="L42" s="22">
        <v>0.441</v>
      </c>
      <c r="M42" s="23">
        <v>0.25</v>
      </c>
      <c r="N42" s="21">
        <f t="shared" si="4"/>
        <v>8268.75</v>
      </c>
      <c r="O42" s="21">
        <f t="shared" si="5"/>
        <v>0</v>
      </c>
      <c r="P42" s="21">
        <f t="shared" si="6"/>
        <v>0</v>
      </c>
      <c r="Q42" s="24"/>
      <c r="R42" s="24">
        <f>0.03*N42</f>
        <v>248.0625</v>
      </c>
      <c r="S42" s="2">
        <f t="shared" si="7"/>
        <v>38</v>
      </c>
    </row>
    <row r="43" spans="1:19" x14ac:dyDescent="0.75">
      <c r="A43" s="1">
        <f t="shared" si="3"/>
        <v>39</v>
      </c>
      <c r="B43" s="25" t="s">
        <v>64</v>
      </c>
      <c r="C43" s="17" t="s">
        <v>15</v>
      </c>
      <c r="D43" s="17" t="s">
        <v>65</v>
      </c>
      <c r="E43" s="17" t="s">
        <v>78</v>
      </c>
      <c r="F43" s="18">
        <v>42735</v>
      </c>
      <c r="G43" s="18">
        <v>42916</v>
      </c>
      <c r="H43" s="19">
        <v>108204</v>
      </c>
      <c r="I43" s="20">
        <v>120000</v>
      </c>
      <c r="J43" s="20"/>
      <c r="K43" s="21"/>
      <c r="L43" s="22">
        <v>0.441</v>
      </c>
      <c r="M43" s="23">
        <v>0.25</v>
      </c>
      <c r="N43" s="21">
        <f t="shared" si="4"/>
        <v>13230</v>
      </c>
      <c r="O43" s="21">
        <f t="shared" si="5"/>
        <v>0</v>
      </c>
      <c r="P43" s="21">
        <f t="shared" si="6"/>
        <v>0</v>
      </c>
      <c r="Q43" s="24"/>
      <c r="R43" s="24">
        <f>0.03*N43</f>
        <v>396.9</v>
      </c>
      <c r="S43" s="2">
        <f t="shared" si="7"/>
        <v>39</v>
      </c>
    </row>
    <row r="44" spans="1:19" x14ac:dyDescent="0.75">
      <c r="A44" s="1">
        <f t="shared" si="3"/>
        <v>40</v>
      </c>
      <c r="B44" s="123" t="s">
        <v>66</v>
      </c>
      <c r="C44" s="17" t="s">
        <v>15</v>
      </c>
      <c r="D44" s="17" t="s">
        <v>18</v>
      </c>
      <c r="E44" s="17" t="s">
        <v>17</v>
      </c>
      <c r="F44" s="18">
        <v>42794</v>
      </c>
      <c r="G44" s="18">
        <v>42916</v>
      </c>
      <c r="H44" s="19">
        <v>292861.59347478894</v>
      </c>
      <c r="I44" s="20">
        <v>310000</v>
      </c>
      <c r="J44" s="20"/>
      <c r="K44" s="21"/>
      <c r="L44" s="22">
        <v>0.44132500000000002</v>
      </c>
      <c r="M44" s="23">
        <v>0.13</v>
      </c>
      <c r="N44" s="21">
        <f t="shared" si="4"/>
        <v>17785.397499999999</v>
      </c>
      <c r="O44" s="21">
        <f t="shared" si="5"/>
        <v>0</v>
      </c>
      <c r="P44" s="21">
        <f t="shared" si="6"/>
        <v>0</v>
      </c>
      <c r="Q44" s="24">
        <f t="shared" si="8"/>
        <v>533.56192499999997</v>
      </c>
      <c r="R44" s="24"/>
      <c r="S44" s="2">
        <f t="shared" si="7"/>
        <v>40</v>
      </c>
    </row>
    <row r="45" spans="1:19" x14ac:dyDescent="0.75">
      <c r="A45" s="1">
        <f t="shared" si="3"/>
        <v>41</v>
      </c>
      <c r="B45" s="123" t="s">
        <v>67</v>
      </c>
      <c r="C45" s="17" t="s">
        <v>15</v>
      </c>
      <c r="D45" s="17" t="s">
        <v>59</v>
      </c>
      <c r="E45" s="17" t="s">
        <v>17</v>
      </c>
      <c r="F45" s="18">
        <v>42794</v>
      </c>
      <c r="G45" s="18">
        <v>42916</v>
      </c>
      <c r="H45" s="19">
        <v>87293.739162956888</v>
      </c>
      <c r="I45" s="20">
        <v>100000</v>
      </c>
      <c r="J45" s="20"/>
      <c r="K45" s="21"/>
      <c r="L45" s="22">
        <v>0.441</v>
      </c>
      <c r="M45" s="23">
        <v>0.2</v>
      </c>
      <c r="N45" s="21">
        <f t="shared" si="4"/>
        <v>8820</v>
      </c>
      <c r="O45" s="21">
        <f t="shared" si="5"/>
        <v>0</v>
      </c>
      <c r="P45" s="21">
        <f t="shared" si="6"/>
        <v>0</v>
      </c>
      <c r="Q45" s="24">
        <f t="shared" si="8"/>
        <v>264.59999999999997</v>
      </c>
      <c r="R45" s="24"/>
      <c r="S45" s="2">
        <f t="shared" si="7"/>
        <v>41</v>
      </c>
    </row>
    <row r="46" spans="1:19" x14ac:dyDescent="0.75">
      <c r="A46" s="1">
        <f t="shared" si="3"/>
        <v>42</v>
      </c>
      <c r="B46" s="123" t="s">
        <v>68</v>
      </c>
      <c r="C46" s="17" t="s">
        <v>15</v>
      </c>
      <c r="D46" s="17" t="s">
        <v>69</v>
      </c>
      <c r="E46" s="17" t="s">
        <v>17</v>
      </c>
      <c r="F46" s="18">
        <v>42794</v>
      </c>
      <c r="G46" s="18">
        <v>42916</v>
      </c>
      <c r="H46" s="19">
        <v>532773</v>
      </c>
      <c r="I46" s="20">
        <v>530000</v>
      </c>
      <c r="J46" s="20"/>
      <c r="K46" s="21"/>
      <c r="L46" s="22">
        <v>0.188</v>
      </c>
      <c r="M46" s="23">
        <v>0.25</v>
      </c>
      <c r="N46" s="21">
        <f t="shared" si="4"/>
        <v>24910</v>
      </c>
      <c r="O46" s="21">
        <f t="shared" si="5"/>
        <v>0</v>
      </c>
      <c r="P46" s="21">
        <f t="shared" si="6"/>
        <v>0</v>
      </c>
      <c r="Q46" s="24">
        <f t="shared" si="8"/>
        <v>747.3</v>
      </c>
      <c r="R46" s="24"/>
      <c r="S46" s="2">
        <f t="shared" si="7"/>
        <v>42</v>
      </c>
    </row>
    <row r="47" spans="1:19" x14ac:dyDescent="0.75">
      <c r="A47" s="1">
        <f t="shared" si="3"/>
        <v>43</v>
      </c>
      <c r="B47" s="25" t="s">
        <v>84</v>
      </c>
      <c r="C47" s="17" t="s">
        <v>15</v>
      </c>
      <c r="D47" s="17" t="s">
        <v>71</v>
      </c>
      <c r="E47" s="17" t="s">
        <v>78</v>
      </c>
      <c r="F47" s="18">
        <v>42794</v>
      </c>
      <c r="G47" s="18">
        <v>42916</v>
      </c>
      <c r="H47" s="19">
        <v>246530</v>
      </c>
      <c r="I47" s="20">
        <v>250000</v>
      </c>
      <c r="J47" s="20"/>
      <c r="K47" s="21"/>
      <c r="L47" s="22">
        <v>0.44132500000000002</v>
      </c>
      <c r="M47" s="23">
        <v>0.2</v>
      </c>
      <c r="N47" s="21">
        <f t="shared" si="4"/>
        <v>22066.25</v>
      </c>
      <c r="O47" s="21">
        <f t="shared" si="5"/>
        <v>0</v>
      </c>
      <c r="P47" s="21">
        <f t="shared" si="6"/>
        <v>0</v>
      </c>
      <c r="Q47" s="24"/>
      <c r="R47" s="24">
        <f>0.03*N47</f>
        <v>661.98749999999995</v>
      </c>
      <c r="S47" s="2">
        <f t="shared" si="7"/>
        <v>43</v>
      </c>
    </row>
    <row r="48" spans="1:19" x14ac:dyDescent="0.75">
      <c r="B48" s="129"/>
      <c r="C48" s="130"/>
      <c r="D48" s="130"/>
      <c r="E48" s="130"/>
      <c r="F48" s="131"/>
      <c r="G48" s="132"/>
      <c r="H48" s="133">
        <f>+SUM(H3:H47)</f>
        <v>8683060.463639779</v>
      </c>
      <c r="I48" s="133">
        <f>+SUM(I3:I47)</f>
        <v>9268000</v>
      </c>
      <c r="J48" s="133">
        <f>+SUM(J3:J47)</f>
        <v>2017243</v>
      </c>
      <c r="K48" s="134"/>
      <c r="L48" s="135"/>
      <c r="M48" s="136"/>
      <c r="N48" s="134">
        <f>+SUM(N3:N47)</f>
        <v>674265.00375000003</v>
      </c>
      <c r="O48" s="134">
        <f t="shared" ref="O48:P48" si="12">+SUM(O3:O47)</f>
        <v>123310.38941249999</v>
      </c>
      <c r="P48" s="134">
        <f t="shared" si="12"/>
        <v>106376.65</v>
      </c>
    </row>
    <row r="50" spans="6:19" x14ac:dyDescent="0.75">
      <c r="G50" s="137"/>
    </row>
    <row r="51" spans="6:19" x14ac:dyDescent="0.75">
      <c r="G51" s="41" t="s">
        <v>86</v>
      </c>
      <c r="H51" s="41" t="s">
        <v>87</v>
      </c>
      <c r="K51" s="1"/>
      <c r="L51" s="5"/>
      <c r="P51" s="1"/>
      <c r="R51" s="2"/>
      <c r="S51" s="1"/>
    </row>
    <row r="52" spans="6:19" x14ac:dyDescent="0.75">
      <c r="G52" s="201">
        <v>8943000</v>
      </c>
      <c r="H52" s="201">
        <f>+J48</f>
        <v>2017243</v>
      </c>
      <c r="K52" s="1"/>
      <c r="L52" s="5"/>
      <c r="P52" s="1"/>
      <c r="R52" s="2"/>
      <c r="S52" s="1"/>
    </row>
    <row r="53" spans="6:19" x14ac:dyDescent="0.75">
      <c r="F53" s="1" t="s">
        <v>105</v>
      </c>
      <c r="G53" s="202">
        <v>34</v>
      </c>
      <c r="H53" s="201">
        <f>+COUNTA(J3:J47)</f>
        <v>3</v>
      </c>
      <c r="K53" s="1"/>
      <c r="L53" s="5"/>
      <c r="P53" s="1"/>
      <c r="R53" s="2"/>
      <c r="S53" s="1"/>
    </row>
  </sheetData>
  <mergeCells count="1">
    <mergeCell ref="A1:B1"/>
  </mergeCells>
  <hyperlinks>
    <hyperlink ref="A1" location="DASHBOARD!A1" display="Back to Dashboard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</sheetPr>
  <dimension ref="A1:AG32"/>
  <sheetViews>
    <sheetView workbookViewId="0">
      <selection sqref="A1:B1"/>
    </sheetView>
  </sheetViews>
  <sheetFormatPr baseColWidth="10" defaultColWidth="8.7265625" defaultRowHeight="14.75" x14ac:dyDescent="0.75"/>
  <cols>
    <col min="1" max="1" width="1.26953125" customWidth="1"/>
    <col min="2" max="2" width="20.40625" bestFit="1" customWidth="1"/>
    <col min="3" max="3" width="34.26953125" bestFit="1" customWidth="1"/>
    <col min="4" max="4" width="14.40625" bestFit="1" customWidth="1"/>
    <col min="5" max="7" width="10.1328125" style="114" bestFit="1" customWidth="1"/>
    <col min="8" max="8" width="12.7265625" style="114" bestFit="1" customWidth="1"/>
    <col min="9" max="10" width="10.1328125" style="114" bestFit="1" customWidth="1"/>
    <col min="11" max="18" width="9.7265625" style="114" customWidth="1"/>
    <col min="19" max="19" width="9.7265625" bestFit="1" customWidth="1"/>
    <col min="20" max="20" width="9.7265625" style="88" customWidth="1"/>
    <col min="21" max="21" width="10.1328125" bestFit="1" customWidth="1"/>
    <col min="22" max="22" width="10.1328125" style="88" customWidth="1"/>
    <col min="23" max="23" width="10.1328125" bestFit="1" customWidth="1"/>
    <col min="24" max="24" width="10.1328125" style="88" customWidth="1"/>
    <col min="25" max="25" width="11" bestFit="1" customWidth="1"/>
    <col min="26" max="26" width="11" style="88" customWidth="1"/>
    <col min="27" max="27" width="8" customWidth="1"/>
    <col min="28" max="28" width="10.1328125" bestFit="1" customWidth="1"/>
    <col min="29" max="29" width="10.54296875" bestFit="1" customWidth="1"/>
    <col min="30" max="32" width="10.1328125" bestFit="1" customWidth="1"/>
  </cols>
  <sheetData>
    <row r="1" spans="1:33" ht="15.5" thickBot="1" x14ac:dyDescent="0.9">
      <c r="A1" s="196" t="s">
        <v>209</v>
      </c>
      <c r="B1" s="198"/>
      <c r="E1" s="199">
        <v>42552</v>
      </c>
      <c r="F1" s="199"/>
      <c r="G1" s="199">
        <v>42583</v>
      </c>
      <c r="H1" s="199"/>
      <c r="I1" s="199">
        <v>42614</v>
      </c>
      <c r="J1" s="199"/>
      <c r="K1" s="199">
        <v>42644</v>
      </c>
      <c r="L1" s="199"/>
      <c r="M1" s="199">
        <v>42675</v>
      </c>
      <c r="N1" s="199"/>
      <c r="O1" s="199">
        <v>42705</v>
      </c>
      <c r="P1" s="199"/>
      <c r="Q1" s="199">
        <v>42736</v>
      </c>
      <c r="R1" s="199"/>
      <c r="S1" s="199">
        <v>42767</v>
      </c>
      <c r="T1" s="199"/>
      <c r="U1" s="199">
        <v>42795</v>
      </c>
      <c r="V1" s="199"/>
      <c r="W1" s="199">
        <v>42826</v>
      </c>
      <c r="X1" s="199"/>
      <c r="Y1" s="199">
        <v>42856</v>
      </c>
      <c r="Z1" s="199"/>
      <c r="AA1" s="199">
        <v>42887</v>
      </c>
      <c r="AB1" s="199"/>
    </row>
    <row r="2" spans="1:33" ht="29.5" x14ac:dyDescent="0.75">
      <c r="B2" s="115" t="s">
        <v>106</v>
      </c>
      <c r="C2" s="70" t="s">
        <v>107</v>
      </c>
      <c r="D2" s="70" t="s">
        <v>108</v>
      </c>
      <c r="E2" s="141" t="s">
        <v>13</v>
      </c>
      <c r="F2" s="141" t="s">
        <v>220</v>
      </c>
      <c r="G2" s="141" t="s">
        <v>13</v>
      </c>
      <c r="H2" s="141" t="s">
        <v>220</v>
      </c>
      <c r="I2" s="141" t="s">
        <v>13</v>
      </c>
      <c r="J2" s="141" t="s">
        <v>220</v>
      </c>
      <c r="K2" s="141" t="s">
        <v>13</v>
      </c>
      <c r="L2" s="141" t="s">
        <v>220</v>
      </c>
      <c r="M2" s="141" t="s">
        <v>13</v>
      </c>
      <c r="N2" s="141" t="s">
        <v>220</v>
      </c>
      <c r="O2" s="141" t="s">
        <v>13</v>
      </c>
      <c r="P2" s="141" t="s">
        <v>220</v>
      </c>
      <c r="Q2" s="141" t="s">
        <v>13</v>
      </c>
      <c r="R2" s="141" t="s">
        <v>220</v>
      </c>
      <c r="S2" s="141" t="s">
        <v>13</v>
      </c>
      <c r="T2" s="141" t="s">
        <v>220</v>
      </c>
      <c r="U2" s="141" t="s">
        <v>13</v>
      </c>
      <c r="V2" s="141" t="s">
        <v>220</v>
      </c>
      <c r="W2" s="141" t="s">
        <v>13</v>
      </c>
      <c r="X2" s="141" t="s">
        <v>220</v>
      </c>
      <c r="Y2" s="141" t="s">
        <v>13</v>
      </c>
      <c r="Z2" s="141" t="s">
        <v>220</v>
      </c>
      <c r="AA2" s="141" t="s">
        <v>13</v>
      </c>
      <c r="AB2" s="141" t="s">
        <v>220</v>
      </c>
    </row>
    <row r="3" spans="1:33" x14ac:dyDescent="0.75">
      <c r="B3" s="57">
        <v>42488</v>
      </c>
      <c r="C3" s="58" t="s">
        <v>224</v>
      </c>
      <c r="D3" s="59">
        <v>2014</v>
      </c>
      <c r="E3" s="163"/>
      <c r="F3" s="144">
        <v>11378.74</v>
      </c>
      <c r="G3" s="161"/>
      <c r="H3" s="161"/>
      <c r="I3" s="161"/>
      <c r="J3" s="162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D3" s="35" t="s">
        <v>122</v>
      </c>
      <c r="AE3" s="35" t="s">
        <v>120</v>
      </c>
      <c r="AF3" s="35" t="s">
        <v>121</v>
      </c>
      <c r="AG3" s="35" t="s">
        <v>220</v>
      </c>
    </row>
    <row r="4" spans="1:33" x14ac:dyDescent="0.75">
      <c r="B4" s="57">
        <v>42444</v>
      </c>
      <c r="C4" s="58" t="s">
        <v>225</v>
      </c>
      <c r="D4" s="59">
        <v>2015</v>
      </c>
      <c r="E4" s="163"/>
      <c r="F4" s="144">
        <v>15474.22</v>
      </c>
      <c r="G4" s="161"/>
      <c r="H4" s="161"/>
      <c r="I4" s="161"/>
      <c r="J4" s="162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D4" s="116">
        <v>42582</v>
      </c>
      <c r="AE4" s="66"/>
      <c r="AF4" s="67"/>
      <c r="AG4" s="142">
        <f>+F31</f>
        <v>82036.899999999994</v>
      </c>
    </row>
    <row r="5" spans="1:33" x14ac:dyDescent="0.75">
      <c r="B5" s="57">
        <v>42446</v>
      </c>
      <c r="C5" s="58" t="s">
        <v>226</v>
      </c>
      <c r="D5" s="59">
        <v>2015</v>
      </c>
      <c r="E5" s="163"/>
      <c r="F5" s="144">
        <v>12786.56</v>
      </c>
      <c r="G5" s="161"/>
      <c r="H5" s="161"/>
      <c r="I5" s="161"/>
      <c r="J5" s="162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D5" s="116">
        <v>42613</v>
      </c>
      <c r="AE5" s="66">
        <f>+COUNTA(G8:G30)</f>
        <v>12</v>
      </c>
      <c r="AF5" s="67">
        <f>+G31</f>
        <v>3178278</v>
      </c>
      <c r="AG5" s="142">
        <f>+H31</f>
        <v>15674.51</v>
      </c>
    </row>
    <row r="6" spans="1:33" x14ac:dyDescent="0.75">
      <c r="B6" s="57">
        <v>42488</v>
      </c>
      <c r="C6" s="58" t="s">
        <v>224</v>
      </c>
      <c r="D6" s="59">
        <v>2015</v>
      </c>
      <c r="E6" s="163"/>
      <c r="F6" s="144">
        <v>16198.45</v>
      </c>
      <c r="G6" s="161"/>
      <c r="H6" s="161"/>
      <c r="I6" s="161"/>
      <c r="J6" s="162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D6" s="117">
        <v>42643</v>
      </c>
      <c r="AE6" s="31">
        <f>+COUNTA(I8:I30)</f>
        <v>11</v>
      </c>
      <c r="AF6" s="68">
        <f>+I31</f>
        <v>2060223</v>
      </c>
      <c r="AG6" s="142">
        <f>+J31</f>
        <v>181058.99000000002</v>
      </c>
    </row>
    <row r="7" spans="1:33" x14ac:dyDescent="0.75">
      <c r="B7" s="156">
        <v>42485</v>
      </c>
      <c r="C7" s="157" t="s">
        <v>126</v>
      </c>
      <c r="D7" s="158">
        <v>2015</v>
      </c>
      <c r="E7" s="163"/>
      <c r="F7" s="143">
        <v>26198.93</v>
      </c>
      <c r="G7" s="161"/>
      <c r="H7" s="161"/>
      <c r="I7" s="161"/>
      <c r="J7" s="162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D7" s="117">
        <v>42674</v>
      </c>
      <c r="AE7" s="151"/>
      <c r="AF7" s="65"/>
      <c r="AG7" s="142"/>
    </row>
    <row r="8" spans="1:33" x14ac:dyDescent="0.75">
      <c r="B8" s="57">
        <v>41788</v>
      </c>
      <c r="C8" s="58" t="s">
        <v>110</v>
      </c>
      <c r="D8" s="59">
        <v>2013</v>
      </c>
      <c r="E8" s="59"/>
      <c r="F8" s="59"/>
      <c r="G8" s="60">
        <v>297161</v>
      </c>
      <c r="H8" s="60"/>
      <c r="I8" s="118"/>
      <c r="J8" s="144">
        <v>4547.58</v>
      </c>
      <c r="K8" s="118"/>
      <c r="L8" s="118"/>
      <c r="M8" s="118"/>
      <c r="N8" s="118"/>
      <c r="O8" s="118"/>
      <c r="P8" s="118"/>
      <c r="Q8" s="118"/>
      <c r="R8" s="118"/>
      <c r="S8" s="60"/>
      <c r="T8" s="60"/>
      <c r="U8" s="90"/>
      <c r="V8" s="90"/>
      <c r="W8" s="90"/>
      <c r="X8" s="90"/>
      <c r="Y8" s="90"/>
      <c r="Z8" s="90"/>
      <c r="AA8" s="90"/>
      <c r="AB8" s="90"/>
      <c r="AD8" s="117">
        <v>42704</v>
      </c>
      <c r="AE8" s="151"/>
      <c r="AF8" s="65"/>
      <c r="AG8" s="142"/>
    </row>
    <row r="9" spans="1:33" x14ac:dyDescent="0.75">
      <c r="B9" s="57">
        <v>42181</v>
      </c>
      <c r="C9" s="58" t="s">
        <v>111</v>
      </c>
      <c r="D9" s="59">
        <v>2014</v>
      </c>
      <c r="E9" s="59"/>
      <c r="F9" s="59"/>
      <c r="G9" s="60">
        <v>367882</v>
      </c>
      <c r="H9" s="143">
        <v>15674.51</v>
      </c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60"/>
      <c r="T9" s="60"/>
      <c r="U9" s="90"/>
      <c r="V9" s="90"/>
      <c r="W9" s="90"/>
      <c r="X9" s="90"/>
      <c r="Y9" s="90"/>
      <c r="Z9" s="90"/>
      <c r="AA9" s="90"/>
      <c r="AB9" s="90"/>
      <c r="AD9" s="117">
        <v>42735</v>
      </c>
      <c r="AE9" s="151"/>
      <c r="AF9" s="65"/>
      <c r="AG9" s="142"/>
    </row>
    <row r="10" spans="1:33" x14ac:dyDescent="0.75">
      <c r="B10" s="57">
        <v>42338</v>
      </c>
      <c r="C10" s="58" t="s">
        <v>109</v>
      </c>
      <c r="D10" s="59">
        <v>2015</v>
      </c>
      <c r="E10" s="59"/>
      <c r="F10" s="59"/>
      <c r="G10" s="60">
        <v>228954</v>
      </c>
      <c r="H10" s="60"/>
      <c r="I10" s="118"/>
      <c r="J10" s="143">
        <v>18619.86</v>
      </c>
      <c r="K10" s="118"/>
      <c r="L10" s="118"/>
      <c r="M10" s="118"/>
      <c r="N10" s="118"/>
      <c r="O10" s="118"/>
      <c r="P10" s="118"/>
      <c r="Q10" s="118"/>
      <c r="R10" s="118"/>
      <c r="S10" s="60"/>
      <c r="T10" s="60"/>
      <c r="U10" s="90"/>
      <c r="V10" s="90"/>
      <c r="W10" s="90"/>
      <c r="X10" s="90"/>
      <c r="Y10" s="90"/>
      <c r="Z10" s="90"/>
      <c r="AA10" s="90"/>
      <c r="AB10" s="90"/>
      <c r="AD10" s="117">
        <v>42766</v>
      </c>
      <c r="AE10" s="151"/>
      <c r="AF10" s="65"/>
      <c r="AG10" s="142"/>
    </row>
    <row r="11" spans="1:33" x14ac:dyDescent="0.75">
      <c r="B11" s="57">
        <v>42269</v>
      </c>
      <c r="C11" s="58" t="s">
        <v>112</v>
      </c>
      <c r="D11" s="59">
        <v>2014</v>
      </c>
      <c r="E11" s="59"/>
      <c r="F11" s="59"/>
      <c r="G11" s="60">
        <v>348426</v>
      </c>
      <c r="H11" s="60"/>
      <c r="I11" s="118"/>
      <c r="J11" s="143">
        <v>12148.02</v>
      </c>
      <c r="K11" s="118"/>
      <c r="L11" s="118"/>
      <c r="M11" s="118"/>
      <c r="N11" s="118"/>
      <c r="O11" s="118"/>
      <c r="P11" s="118"/>
      <c r="Q11" s="118"/>
      <c r="R11" s="118"/>
      <c r="S11" s="60"/>
      <c r="T11" s="60"/>
      <c r="U11" s="90"/>
      <c r="V11" s="90"/>
      <c r="W11" s="90"/>
      <c r="X11" s="90"/>
      <c r="Y11" s="90"/>
      <c r="Z11" s="90"/>
      <c r="AA11" s="90"/>
      <c r="AB11" s="90"/>
      <c r="AD11" s="117">
        <v>42794</v>
      </c>
      <c r="AE11" s="151"/>
      <c r="AF11" s="65"/>
      <c r="AG11" s="142"/>
    </row>
    <row r="12" spans="1:33" x14ac:dyDescent="0.75">
      <c r="B12" s="61">
        <v>42478</v>
      </c>
      <c r="C12" s="62" t="s">
        <v>116</v>
      </c>
      <c r="D12" s="63">
        <v>2015</v>
      </c>
      <c r="E12" s="63"/>
      <c r="F12" s="63"/>
      <c r="G12" s="64">
        <v>305038</v>
      </c>
      <c r="H12" s="64"/>
      <c r="I12" s="64"/>
      <c r="J12" s="145">
        <v>21355.64</v>
      </c>
      <c r="K12" s="118"/>
      <c r="L12" s="118"/>
      <c r="M12" s="118"/>
      <c r="N12" s="118"/>
      <c r="O12" s="118"/>
      <c r="P12" s="118"/>
      <c r="Q12" s="118"/>
      <c r="R12" s="118"/>
      <c r="S12" s="60"/>
      <c r="T12" s="60"/>
      <c r="U12" s="90"/>
      <c r="V12" s="90"/>
      <c r="W12" s="90"/>
      <c r="X12" s="90"/>
      <c r="Y12" s="90"/>
      <c r="Z12" s="90"/>
      <c r="AA12" s="90"/>
      <c r="AB12" s="90"/>
      <c r="AD12" s="117">
        <v>42825</v>
      </c>
      <c r="AE12" s="151"/>
      <c r="AF12" s="65"/>
      <c r="AG12" s="142"/>
    </row>
    <row r="13" spans="1:33" x14ac:dyDescent="0.75">
      <c r="B13" s="61">
        <v>42521</v>
      </c>
      <c r="C13" s="62" t="s">
        <v>119</v>
      </c>
      <c r="D13" s="63">
        <v>2015</v>
      </c>
      <c r="E13" s="63"/>
      <c r="F13" s="63"/>
      <c r="G13" s="64">
        <v>719003</v>
      </c>
      <c r="H13" s="64"/>
      <c r="I13" s="64">
        <v>719003</v>
      </c>
      <c r="J13" s="64"/>
      <c r="K13" s="118"/>
      <c r="L13" s="118"/>
      <c r="M13" s="118"/>
      <c r="N13" s="118"/>
      <c r="O13" s="118"/>
      <c r="P13" s="118"/>
      <c r="Q13" s="118"/>
      <c r="R13" s="118"/>
      <c r="S13" s="60"/>
      <c r="T13" s="60"/>
      <c r="U13" s="90"/>
      <c r="V13" s="90"/>
      <c r="W13" s="90"/>
      <c r="X13" s="90"/>
      <c r="Y13" s="90"/>
      <c r="Z13" s="90"/>
      <c r="AA13" s="90"/>
      <c r="AB13" s="90"/>
      <c r="AD13" s="117">
        <v>42855</v>
      </c>
      <c r="AE13" s="151"/>
      <c r="AF13" s="65"/>
      <c r="AG13" s="142"/>
    </row>
    <row r="14" spans="1:33" x14ac:dyDescent="0.75">
      <c r="B14" s="61">
        <v>42521</v>
      </c>
      <c r="C14" s="62" t="s">
        <v>118</v>
      </c>
      <c r="D14" s="63">
        <v>2016</v>
      </c>
      <c r="E14" s="63"/>
      <c r="F14" s="63"/>
      <c r="G14" s="64">
        <v>86839</v>
      </c>
      <c r="H14" s="64"/>
      <c r="I14" s="64">
        <v>86839</v>
      </c>
      <c r="J14" s="64"/>
      <c r="K14" s="118"/>
      <c r="L14" s="118"/>
      <c r="M14" s="118"/>
      <c r="N14" s="118"/>
      <c r="O14" s="118"/>
      <c r="P14" s="118"/>
      <c r="Q14" s="118"/>
      <c r="R14" s="118"/>
      <c r="S14" s="60"/>
      <c r="T14" s="60"/>
      <c r="U14" s="90"/>
      <c r="V14" s="90"/>
      <c r="W14" s="90"/>
      <c r="X14" s="90"/>
      <c r="Y14" s="90"/>
      <c r="Z14" s="90"/>
      <c r="AA14" s="90"/>
      <c r="AB14" s="90"/>
      <c r="AD14" s="117">
        <v>42886</v>
      </c>
      <c r="AE14" s="151"/>
      <c r="AF14" s="65"/>
      <c r="AG14" s="142"/>
    </row>
    <row r="15" spans="1:33" x14ac:dyDescent="0.75">
      <c r="B15" s="61">
        <v>42520</v>
      </c>
      <c r="C15" s="62" t="s">
        <v>117</v>
      </c>
      <c r="D15" s="63">
        <v>2015</v>
      </c>
      <c r="E15" s="63"/>
      <c r="F15" s="63"/>
      <c r="G15" s="64">
        <v>153884</v>
      </c>
      <c r="H15" s="64"/>
      <c r="I15" s="64">
        <v>153884</v>
      </c>
      <c r="J15" s="64"/>
      <c r="K15" s="118"/>
      <c r="L15" s="118"/>
      <c r="M15" s="118"/>
      <c r="N15" s="118"/>
      <c r="O15" s="118"/>
      <c r="P15" s="118"/>
      <c r="Q15" s="118"/>
      <c r="R15" s="118"/>
      <c r="S15" s="60"/>
      <c r="T15" s="60"/>
      <c r="U15" s="90"/>
      <c r="V15" s="90"/>
      <c r="W15" s="90"/>
      <c r="X15" s="90"/>
      <c r="Y15" s="90"/>
      <c r="Z15" s="90"/>
      <c r="AA15" s="90"/>
      <c r="AB15" s="90"/>
      <c r="AD15" s="117">
        <v>42916</v>
      </c>
      <c r="AE15" s="151"/>
      <c r="AF15" s="65"/>
      <c r="AG15" s="142"/>
    </row>
    <row r="16" spans="1:33" x14ac:dyDescent="0.75">
      <c r="B16" s="61">
        <v>42149</v>
      </c>
      <c r="C16" s="62" t="s">
        <v>110</v>
      </c>
      <c r="D16" s="63">
        <v>2014</v>
      </c>
      <c r="E16" s="63"/>
      <c r="F16" s="63"/>
      <c r="G16" s="64">
        <v>342382</v>
      </c>
      <c r="H16" s="64"/>
      <c r="I16" s="64">
        <v>342382</v>
      </c>
      <c r="J16" s="64"/>
      <c r="K16" s="118"/>
      <c r="L16" s="118"/>
      <c r="M16" s="118"/>
      <c r="N16" s="118"/>
      <c r="O16" s="118"/>
      <c r="P16" s="118"/>
      <c r="Q16" s="118"/>
      <c r="R16" s="118"/>
      <c r="S16" s="60"/>
      <c r="T16" s="60"/>
      <c r="U16" s="90"/>
      <c r="V16" s="90"/>
      <c r="W16" s="90"/>
      <c r="X16" s="90"/>
      <c r="Y16" s="90"/>
      <c r="Z16" s="90"/>
      <c r="AA16" s="90"/>
      <c r="AB16" s="90"/>
      <c r="AG16" s="147">
        <f>+SUM(AG4:AG15)</f>
        <v>278770.40000000002</v>
      </c>
    </row>
    <row r="17" spans="2:33" x14ac:dyDescent="0.75">
      <c r="B17" s="61">
        <v>42460</v>
      </c>
      <c r="C17" s="62" t="s">
        <v>114</v>
      </c>
      <c r="D17" s="63">
        <v>2015</v>
      </c>
      <c r="E17" s="63"/>
      <c r="F17" s="63"/>
      <c r="G17" s="64">
        <v>217587</v>
      </c>
      <c r="H17" s="64"/>
      <c r="I17" s="64">
        <v>217587</v>
      </c>
      <c r="J17" s="64"/>
      <c r="K17" s="118"/>
      <c r="L17" s="118"/>
      <c r="M17" s="118"/>
      <c r="N17" s="118"/>
      <c r="O17" s="118"/>
      <c r="P17" s="118"/>
      <c r="Q17" s="118"/>
      <c r="R17" s="118"/>
      <c r="S17" s="60"/>
      <c r="T17" s="60"/>
      <c r="U17" s="90"/>
      <c r="V17" s="90"/>
      <c r="W17" s="90"/>
      <c r="X17" s="90"/>
      <c r="Y17" s="90"/>
      <c r="Z17" s="90"/>
      <c r="AA17" s="90"/>
      <c r="AB17" s="90"/>
      <c r="AG17" s="160"/>
    </row>
    <row r="18" spans="2:33" x14ac:dyDescent="0.75">
      <c r="B18" s="61">
        <v>42361</v>
      </c>
      <c r="C18" s="62" t="s">
        <v>113</v>
      </c>
      <c r="D18" s="63">
        <v>2015</v>
      </c>
      <c r="E18" s="63"/>
      <c r="F18" s="63"/>
      <c r="G18" s="64">
        <v>50962</v>
      </c>
      <c r="H18" s="64"/>
      <c r="I18" s="64">
        <v>50962</v>
      </c>
      <c r="J18" s="64"/>
      <c r="K18" s="118"/>
      <c r="L18" s="118"/>
      <c r="M18" s="118"/>
      <c r="N18" s="118"/>
      <c r="O18" s="118"/>
      <c r="P18" s="118"/>
      <c r="Q18" s="118"/>
      <c r="R18" s="118"/>
      <c r="S18" s="60"/>
      <c r="T18" s="60"/>
      <c r="U18" s="90"/>
      <c r="V18" s="90"/>
      <c r="W18" s="90"/>
      <c r="X18" s="90"/>
      <c r="Y18" s="90"/>
      <c r="Z18" s="90"/>
      <c r="AA18" s="90"/>
      <c r="AB18" s="90"/>
    </row>
    <row r="19" spans="2:33" x14ac:dyDescent="0.75">
      <c r="B19" s="61">
        <v>42468</v>
      </c>
      <c r="C19" s="62" t="s">
        <v>115</v>
      </c>
      <c r="D19" s="63">
        <v>2015</v>
      </c>
      <c r="E19" s="63"/>
      <c r="F19" s="63"/>
      <c r="G19" s="64">
        <v>60160</v>
      </c>
      <c r="H19" s="64"/>
      <c r="I19" s="64">
        <v>60160</v>
      </c>
      <c r="J19" s="64"/>
      <c r="K19" s="118"/>
      <c r="L19" s="118"/>
      <c r="M19" s="118"/>
      <c r="N19" s="118"/>
      <c r="O19" s="118"/>
      <c r="P19" s="118"/>
      <c r="Q19" s="118"/>
      <c r="R19" s="118"/>
      <c r="S19" s="60"/>
      <c r="T19" s="60"/>
      <c r="U19" s="90"/>
      <c r="V19" s="90"/>
      <c r="W19" s="90"/>
      <c r="X19" s="90"/>
      <c r="Y19" s="90"/>
      <c r="Z19" s="90"/>
      <c r="AA19" s="90"/>
      <c r="AB19" s="90"/>
    </row>
    <row r="20" spans="2:33" x14ac:dyDescent="0.75">
      <c r="B20" s="61">
        <v>42534</v>
      </c>
      <c r="C20" s="62" t="s">
        <v>210</v>
      </c>
      <c r="D20" s="63">
        <v>2016</v>
      </c>
      <c r="E20" s="63"/>
      <c r="F20" s="63"/>
      <c r="G20" s="60"/>
      <c r="H20" s="60"/>
      <c r="I20" s="64">
        <v>87294</v>
      </c>
      <c r="J20" s="64"/>
      <c r="K20" s="118"/>
      <c r="L20" s="118"/>
      <c r="M20" s="118"/>
      <c r="N20" s="118"/>
      <c r="O20" s="118"/>
      <c r="P20" s="118"/>
      <c r="Q20" s="118"/>
      <c r="R20" s="118"/>
      <c r="S20" s="60"/>
      <c r="T20" s="60"/>
      <c r="U20" s="90"/>
      <c r="V20" s="90"/>
      <c r="W20" s="90"/>
      <c r="X20" s="90"/>
      <c r="Y20" s="90"/>
      <c r="Z20" s="90"/>
      <c r="AA20" s="90"/>
      <c r="AB20" s="90"/>
    </row>
    <row r="21" spans="2:33" x14ac:dyDescent="0.75">
      <c r="B21" s="61">
        <v>42535</v>
      </c>
      <c r="C21" s="62" t="s">
        <v>211</v>
      </c>
      <c r="D21" s="63">
        <v>2015</v>
      </c>
      <c r="E21" s="63"/>
      <c r="F21" s="63"/>
      <c r="G21" s="60"/>
      <c r="H21" s="60"/>
      <c r="I21" s="64">
        <v>85823</v>
      </c>
      <c r="J21" s="64"/>
      <c r="K21" s="118"/>
      <c r="L21" s="118"/>
      <c r="M21" s="118"/>
      <c r="N21" s="118"/>
      <c r="O21" s="118"/>
      <c r="P21" s="118"/>
      <c r="Q21" s="118"/>
      <c r="R21" s="118"/>
      <c r="S21" s="60"/>
      <c r="T21" s="60"/>
      <c r="U21" s="90"/>
      <c r="V21" s="90"/>
      <c r="W21" s="90"/>
      <c r="X21" s="90"/>
      <c r="Y21" s="90"/>
      <c r="Z21" s="90"/>
      <c r="AA21" s="90"/>
      <c r="AB21" s="90"/>
    </row>
    <row r="22" spans="2:33" x14ac:dyDescent="0.75">
      <c r="B22" s="61">
        <v>42542</v>
      </c>
      <c r="C22" s="62" t="s">
        <v>212</v>
      </c>
      <c r="D22" s="63" t="s">
        <v>213</v>
      </c>
      <c r="E22" s="63"/>
      <c r="F22" s="63"/>
      <c r="G22" s="60"/>
      <c r="H22" s="60"/>
      <c r="I22" s="64">
        <f>79844+68241</f>
        <v>148085</v>
      </c>
      <c r="J22" s="64"/>
      <c r="K22" s="118"/>
      <c r="L22" s="118"/>
      <c r="M22" s="118"/>
      <c r="N22" s="118"/>
      <c r="O22" s="118"/>
      <c r="P22" s="118"/>
      <c r="Q22" s="118"/>
      <c r="R22" s="118"/>
      <c r="S22" s="60"/>
      <c r="T22" s="60"/>
      <c r="U22" s="90"/>
      <c r="V22" s="90"/>
      <c r="W22" s="90"/>
      <c r="X22" s="90"/>
      <c r="Y22" s="90"/>
      <c r="Z22" s="90"/>
      <c r="AA22" s="90"/>
      <c r="AB22" s="90"/>
    </row>
    <row r="23" spans="2:33" x14ac:dyDescent="0.75">
      <c r="B23" s="61">
        <v>42549</v>
      </c>
      <c r="C23" s="62" t="s">
        <v>214</v>
      </c>
      <c r="D23" s="63">
        <v>2015</v>
      </c>
      <c r="E23" s="63"/>
      <c r="F23" s="63"/>
      <c r="G23" s="60"/>
      <c r="H23" s="60"/>
      <c r="I23" s="64">
        <v>108204</v>
      </c>
      <c r="J23" s="64"/>
      <c r="K23" s="118"/>
      <c r="L23" s="118"/>
      <c r="M23" s="118"/>
      <c r="N23" s="118"/>
      <c r="O23" s="118"/>
      <c r="P23" s="118"/>
      <c r="Q23" s="118"/>
      <c r="R23" s="118"/>
      <c r="S23" s="60"/>
      <c r="T23" s="60"/>
      <c r="U23" s="90"/>
      <c r="V23" s="90"/>
      <c r="W23" s="90"/>
      <c r="X23" s="90"/>
      <c r="Y23" s="90"/>
      <c r="Z23" s="90"/>
      <c r="AA23" s="90"/>
      <c r="AB23" s="90"/>
    </row>
    <row r="24" spans="2:33" x14ac:dyDescent="0.75">
      <c r="B24" s="61">
        <v>42551</v>
      </c>
      <c r="C24" s="62" t="s">
        <v>70</v>
      </c>
      <c r="D24" s="63">
        <v>2016</v>
      </c>
      <c r="E24" s="63"/>
      <c r="F24" s="63"/>
      <c r="G24" s="60"/>
      <c r="H24" s="60"/>
      <c r="I24" s="64"/>
      <c r="J24" s="145">
        <v>22332.19</v>
      </c>
      <c r="K24" s="118"/>
      <c r="L24" s="118"/>
      <c r="M24" s="118"/>
      <c r="N24" s="118"/>
      <c r="O24" s="118"/>
      <c r="P24" s="118"/>
      <c r="Q24" s="118"/>
      <c r="R24" s="118"/>
      <c r="S24" s="60"/>
      <c r="T24" s="60"/>
      <c r="U24" s="90"/>
      <c r="V24" s="90"/>
      <c r="W24" s="90"/>
      <c r="X24" s="90"/>
      <c r="Y24" s="90"/>
      <c r="Z24" s="90"/>
      <c r="AA24" s="90"/>
      <c r="AB24" s="90"/>
    </row>
    <row r="25" spans="2:33" x14ac:dyDescent="0.75">
      <c r="B25" s="61">
        <v>42578</v>
      </c>
      <c r="C25" s="62" t="s">
        <v>219</v>
      </c>
      <c r="D25" s="63">
        <v>2016</v>
      </c>
      <c r="E25" s="63"/>
      <c r="F25" s="63"/>
      <c r="G25" s="139"/>
      <c r="H25" s="139"/>
      <c r="I25" s="140"/>
      <c r="J25" s="145">
        <v>64739.17</v>
      </c>
      <c r="K25" s="118"/>
      <c r="L25" s="118"/>
      <c r="M25" s="118"/>
      <c r="N25" s="118"/>
      <c r="O25" s="118"/>
      <c r="P25" s="118"/>
      <c r="Q25" s="118"/>
      <c r="R25" s="118"/>
      <c r="S25" s="139"/>
      <c r="T25" s="139"/>
      <c r="U25" s="90"/>
      <c r="V25" s="90"/>
      <c r="W25" s="90"/>
      <c r="X25" s="90"/>
      <c r="Y25" s="90"/>
      <c r="Z25" s="90"/>
      <c r="AA25" s="90"/>
      <c r="AB25" s="90"/>
    </row>
    <row r="26" spans="2:33" x14ac:dyDescent="0.75">
      <c r="B26" s="61">
        <v>42590</v>
      </c>
      <c r="C26" s="62" t="s">
        <v>223</v>
      </c>
      <c r="D26" s="63">
        <v>2016</v>
      </c>
      <c r="E26" s="63"/>
      <c r="F26" s="63"/>
      <c r="G26" s="139"/>
      <c r="H26" s="139"/>
      <c r="I26" s="64"/>
      <c r="J26" s="159">
        <v>37316.53</v>
      </c>
      <c r="K26" s="118"/>
      <c r="L26" s="118"/>
      <c r="M26" s="118"/>
      <c r="N26" s="118"/>
      <c r="O26" s="118"/>
      <c r="P26" s="118"/>
      <c r="Q26" s="118"/>
      <c r="R26" s="118"/>
      <c r="S26" s="139"/>
      <c r="T26" s="139"/>
      <c r="U26" s="90"/>
      <c r="V26" s="90"/>
      <c r="W26" s="90"/>
      <c r="X26" s="90"/>
      <c r="Y26" s="90"/>
      <c r="Z26" s="90"/>
      <c r="AA26" s="90"/>
      <c r="AB26" s="90"/>
    </row>
    <row r="27" spans="2:33" x14ac:dyDescent="0.75">
      <c r="B27" s="90"/>
      <c r="C27" s="90"/>
      <c r="D27" s="90"/>
      <c r="E27" s="90"/>
      <c r="F27" s="90"/>
      <c r="G27" s="139"/>
      <c r="H27" s="139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39"/>
      <c r="T27" s="139"/>
      <c r="U27" s="90"/>
      <c r="V27" s="90"/>
      <c r="W27" s="90"/>
      <c r="X27" s="90"/>
      <c r="Y27" s="90"/>
      <c r="Z27" s="90"/>
      <c r="AA27" s="90"/>
      <c r="AB27" s="90"/>
    </row>
    <row r="28" spans="2:33" x14ac:dyDescent="0.75">
      <c r="B28" s="90"/>
      <c r="C28" s="90"/>
      <c r="D28" s="90"/>
      <c r="E28" s="90"/>
      <c r="F28" s="90"/>
      <c r="G28" s="139"/>
      <c r="H28" s="139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39"/>
      <c r="T28" s="139"/>
      <c r="U28" s="90"/>
      <c r="V28" s="90"/>
      <c r="W28" s="90"/>
      <c r="X28" s="90"/>
      <c r="Y28" s="90"/>
      <c r="Z28" s="90"/>
      <c r="AA28" s="90"/>
      <c r="AB28" s="90"/>
    </row>
    <row r="29" spans="2:33" x14ac:dyDescent="0.75">
      <c r="B29" s="90"/>
      <c r="C29" s="90"/>
      <c r="D29" s="90"/>
      <c r="E29" s="90"/>
      <c r="F29" s="90"/>
      <c r="G29" s="139"/>
      <c r="H29" s="139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39"/>
      <c r="T29" s="139"/>
      <c r="U29" s="90"/>
      <c r="V29" s="90"/>
      <c r="W29" s="90"/>
      <c r="X29" s="90"/>
      <c r="Y29" s="90"/>
      <c r="Z29" s="90"/>
      <c r="AA29" s="90"/>
      <c r="AB29" s="90"/>
    </row>
    <row r="30" spans="2:33" x14ac:dyDescent="0.75">
      <c r="B30" s="90"/>
      <c r="C30" s="90"/>
      <c r="D30" s="90"/>
      <c r="E30" s="90"/>
      <c r="F30" s="90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90"/>
      <c r="V30" s="90"/>
      <c r="W30" s="90"/>
      <c r="X30" s="90"/>
      <c r="Y30" s="90"/>
      <c r="Z30" s="90"/>
      <c r="AA30" s="90"/>
      <c r="AB30" s="90"/>
    </row>
    <row r="31" spans="2:33" x14ac:dyDescent="0.75">
      <c r="E31" s="146">
        <f t="shared" ref="E31:F31" si="0">+SUM(E3:E30)</f>
        <v>0</v>
      </c>
      <c r="F31" s="146">
        <f t="shared" si="0"/>
        <v>82036.899999999994</v>
      </c>
      <c r="G31" s="146">
        <f>+SUM(G3:G30)</f>
        <v>3178278</v>
      </c>
      <c r="H31" s="146">
        <f t="shared" ref="H31:AB31" si="1">+SUM(H3:H30)</f>
        <v>15674.51</v>
      </c>
      <c r="I31" s="146">
        <f t="shared" si="1"/>
        <v>2060223</v>
      </c>
      <c r="J31" s="146">
        <f t="shared" si="1"/>
        <v>181058.99000000002</v>
      </c>
      <c r="K31" s="146">
        <f t="shared" si="1"/>
        <v>0</v>
      </c>
      <c r="L31" s="146">
        <f t="shared" si="1"/>
        <v>0</v>
      </c>
      <c r="M31" s="146">
        <f t="shared" si="1"/>
        <v>0</v>
      </c>
      <c r="N31" s="146">
        <f t="shared" si="1"/>
        <v>0</v>
      </c>
      <c r="O31" s="146">
        <f t="shared" si="1"/>
        <v>0</v>
      </c>
      <c r="P31" s="146">
        <f t="shared" si="1"/>
        <v>0</v>
      </c>
      <c r="Q31" s="146">
        <f t="shared" si="1"/>
        <v>0</v>
      </c>
      <c r="R31" s="146">
        <f t="shared" si="1"/>
        <v>0</v>
      </c>
      <c r="S31" s="146">
        <f t="shared" si="1"/>
        <v>0</v>
      </c>
      <c r="T31" s="146">
        <f t="shared" si="1"/>
        <v>0</v>
      </c>
      <c r="U31" s="146">
        <f t="shared" si="1"/>
        <v>0</v>
      </c>
      <c r="V31" s="146">
        <f t="shared" si="1"/>
        <v>0</v>
      </c>
      <c r="W31" s="146">
        <f t="shared" si="1"/>
        <v>0</v>
      </c>
      <c r="X31" s="146">
        <f t="shared" si="1"/>
        <v>0</v>
      </c>
      <c r="Y31" s="146">
        <f t="shared" si="1"/>
        <v>0</v>
      </c>
      <c r="Z31" s="146">
        <f t="shared" si="1"/>
        <v>0</v>
      </c>
      <c r="AA31" s="146">
        <f t="shared" si="1"/>
        <v>0</v>
      </c>
      <c r="AB31" s="146">
        <f t="shared" si="1"/>
        <v>0</v>
      </c>
    </row>
    <row r="32" spans="2:33" x14ac:dyDescent="0.75">
      <c r="D32" t="s">
        <v>232</v>
      </c>
      <c r="F32" s="175">
        <f>0.03*F31</f>
        <v>2461.1069999999995</v>
      </c>
      <c r="H32" s="175">
        <f>0.03*H31</f>
        <v>470.2353</v>
      </c>
      <c r="J32" s="175">
        <f>0.03*J31</f>
        <v>5431.7697000000007</v>
      </c>
      <c r="L32" s="175">
        <f>0.03*L31</f>
        <v>0</v>
      </c>
      <c r="N32" s="175">
        <f>0.03*N31</f>
        <v>0</v>
      </c>
      <c r="P32" s="175">
        <f>0.03*P31</f>
        <v>0</v>
      </c>
      <c r="R32" s="175">
        <f>0.03*R31</f>
        <v>0</v>
      </c>
      <c r="T32" s="175">
        <f>0.03*T31</f>
        <v>0</v>
      </c>
      <c r="V32" s="175">
        <f>0.03*V31</f>
        <v>0</v>
      </c>
      <c r="X32" s="175">
        <f>0.03*X31</f>
        <v>0</v>
      </c>
      <c r="Z32" s="175">
        <f>0.03*Z31</f>
        <v>0</v>
      </c>
      <c r="AB32" s="175">
        <f>0.03*AB31</f>
        <v>0</v>
      </c>
    </row>
  </sheetData>
  <sortState ref="B3:E13">
    <sortCondition ref="C3:C13"/>
  </sortState>
  <mergeCells count="13">
    <mergeCell ref="Y1:Z1"/>
    <mergeCell ref="AA1:AB1"/>
    <mergeCell ref="O1:P1"/>
    <mergeCell ref="Q1:R1"/>
    <mergeCell ref="S1:T1"/>
    <mergeCell ref="U1:V1"/>
    <mergeCell ref="W1:X1"/>
    <mergeCell ref="A1:B1"/>
    <mergeCell ref="G1:H1"/>
    <mergeCell ref="I1:J1"/>
    <mergeCell ref="K1:L1"/>
    <mergeCell ref="M1:N1"/>
    <mergeCell ref="E1:F1"/>
  </mergeCells>
  <hyperlinks>
    <hyperlink ref="A1" location="DASHBOARD!A1" display="Back to Dashboard"/>
    <hyperlink ref="H9" r:id="rId1" display="..\1-CLIENTS\JERVIS WEBB (Max)\FY2014\Invoice 2541.pdf"/>
    <hyperlink ref="J8" r:id="rId2" display="..\1-CLIENTS\LAMBTON CONVEYOR (Al)\FY2012 &amp; 2013\Invoice 2545.xlsx"/>
    <hyperlink ref="J11" r:id="rId3" display="..\1-CLIENTS\RICE TOOL\FY2014\Invoice 2548.xlsx"/>
    <hyperlink ref="J12" r:id="rId4" display="..\1-CLIENTS\BEATTY MACHINE\FY2015\Invoice 160915.pdf"/>
    <hyperlink ref="J24" r:id="rId5" display="..\1-CLIENTS\UNITRAK CORPORATION\FY2016\Invoice 2551.xlsx"/>
    <hyperlink ref="J25" r:id="rId6" display="..\1-CLIENTS\LYNCH FLUID CONTROLS\FY2016\Invoice 2552.xlsx"/>
    <hyperlink ref="J10" r:id="rId7" display="..\1-CLIENTS\FINELINE MOLD &amp; DESIGN   (Max)\FY2015\Invoice 2544.xlsx"/>
    <hyperlink ref="J26" r:id="rId8" display="..\..\..\1-CLIENTS\FORMEX\FY2016\Invoice 2553.xlsx"/>
    <hyperlink ref="F3" r:id="rId9" display="..\1-CLIENTS\THERMADIE TOOLING INC\FY2014 &amp; FY2015\INVOICE 2520 (FY2014).xlsx"/>
    <hyperlink ref="F4" r:id="rId10" display="..\1-CLIENTS\BTI\FY2015\Invoice 2526.xlsx"/>
    <hyperlink ref="F5" r:id="rId11" display="..\1-CLIENTS\BECLAWAT (Kyle)\FY2014 &amp; 2015\Invoice 2528 (FY2015).xlsx"/>
    <hyperlink ref="F7" r:id="rId12" display="..\1-CLIENTS\KUHL MACHINE SHOP\FY2015\Invoice 2533.xlsx"/>
    <hyperlink ref="F6" r:id="rId13" display="..\1-CLIENTS\THERMADIE TOOLING INC\FY2014 &amp; FY2015\INVOICE 2529 (FY2015).xlsx"/>
  </hyperlinks>
  <pageMargins left="0.7" right="0.7" top="0.75" bottom="0.75" header="0.3" footer="0.3"/>
  <pageSetup paperSize="9" orientation="portrait" horizontalDpi="200" verticalDpi="200" r:id="rId14"/>
  <legacy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G14"/>
  <sheetViews>
    <sheetView workbookViewId="0">
      <selection sqref="A1:B1"/>
    </sheetView>
  </sheetViews>
  <sheetFormatPr baseColWidth="10" defaultColWidth="8.7265625" defaultRowHeight="14.75" x14ac:dyDescent="0.75"/>
  <cols>
    <col min="3" max="3" width="2" bestFit="1" customWidth="1"/>
    <col min="4" max="4" width="18.7265625" bestFit="1" customWidth="1"/>
    <col min="6" max="6" width="10.1328125" style="29" bestFit="1" customWidth="1"/>
    <col min="7" max="7" width="9.54296875" style="29" bestFit="1" customWidth="1"/>
  </cols>
  <sheetData>
    <row r="1" spans="1:7" s="88" customFormat="1" ht="15.5" thickBot="1" x14ac:dyDescent="0.9">
      <c r="A1" s="196" t="s">
        <v>209</v>
      </c>
      <c r="B1" s="197"/>
      <c r="F1" s="29"/>
      <c r="G1" s="29"/>
    </row>
    <row r="2" spans="1:7" ht="29.5" x14ac:dyDescent="0.75">
      <c r="D2" s="82" t="s">
        <v>130</v>
      </c>
      <c r="E2" s="81"/>
      <c r="F2" s="85" t="s">
        <v>122</v>
      </c>
      <c r="G2" s="86" t="s">
        <v>131</v>
      </c>
    </row>
    <row r="3" spans="1:7" x14ac:dyDescent="0.75">
      <c r="C3">
        <v>1</v>
      </c>
      <c r="D3" s="69" t="s">
        <v>128</v>
      </c>
      <c r="F3" s="28">
        <v>42582</v>
      </c>
      <c r="G3" s="30">
        <f>+SUM(C3:C10)</f>
        <v>8</v>
      </c>
    </row>
    <row r="4" spans="1:7" x14ac:dyDescent="0.75">
      <c r="C4" s="87">
        <v>1</v>
      </c>
      <c r="D4" s="16" t="s">
        <v>125</v>
      </c>
      <c r="F4" s="28">
        <v>42613</v>
      </c>
      <c r="G4" s="30">
        <f>+SUM(C4:C10)</f>
        <v>7</v>
      </c>
    </row>
    <row r="5" spans="1:7" x14ac:dyDescent="0.75">
      <c r="C5" s="87">
        <v>1</v>
      </c>
      <c r="D5" s="1" t="s">
        <v>123</v>
      </c>
      <c r="F5" s="28">
        <v>42643</v>
      </c>
      <c r="G5" s="30">
        <f>+SUM(C7:C10)</f>
        <v>4</v>
      </c>
    </row>
    <row r="6" spans="1:7" x14ac:dyDescent="0.75">
      <c r="C6" s="87">
        <v>1</v>
      </c>
      <c r="D6" s="16" t="s">
        <v>129</v>
      </c>
      <c r="F6" s="28">
        <v>42674</v>
      </c>
      <c r="G6" s="30"/>
    </row>
    <row r="7" spans="1:7" x14ac:dyDescent="0.75">
      <c r="C7" s="83">
        <v>1</v>
      </c>
      <c r="D7" s="84" t="s">
        <v>124</v>
      </c>
      <c r="F7" s="28">
        <v>42704</v>
      </c>
      <c r="G7" s="30"/>
    </row>
    <row r="8" spans="1:7" x14ac:dyDescent="0.75">
      <c r="C8" s="83">
        <v>1</v>
      </c>
      <c r="D8" s="84" t="s">
        <v>50</v>
      </c>
      <c r="F8" s="28">
        <v>42735</v>
      </c>
      <c r="G8" s="30"/>
    </row>
    <row r="9" spans="1:7" x14ac:dyDescent="0.75">
      <c r="C9" s="83">
        <v>1</v>
      </c>
      <c r="D9" s="84" t="s">
        <v>126</v>
      </c>
      <c r="F9" s="28">
        <v>42766</v>
      </c>
      <c r="G9" s="30"/>
    </row>
    <row r="10" spans="1:7" x14ac:dyDescent="0.75">
      <c r="C10" s="83">
        <v>1</v>
      </c>
      <c r="D10" s="84" t="s">
        <v>127</v>
      </c>
      <c r="F10" s="28">
        <v>42794</v>
      </c>
      <c r="G10" s="30"/>
    </row>
    <row r="11" spans="1:7" x14ac:dyDescent="0.75">
      <c r="F11" s="28">
        <v>42825</v>
      </c>
      <c r="G11" s="30"/>
    </row>
    <row r="12" spans="1:7" x14ac:dyDescent="0.75">
      <c r="F12" s="28">
        <v>42855</v>
      </c>
      <c r="G12" s="30"/>
    </row>
    <row r="13" spans="1:7" x14ac:dyDescent="0.75">
      <c r="F13" s="28">
        <v>42886</v>
      </c>
      <c r="G13" s="30"/>
    </row>
    <row r="14" spans="1:7" x14ac:dyDescent="0.75">
      <c r="F14" s="28">
        <v>42916</v>
      </c>
      <c r="G14" s="30"/>
    </row>
  </sheetData>
  <mergeCells count="1">
    <mergeCell ref="A1:B1"/>
  </mergeCells>
  <hyperlinks>
    <hyperlink ref="A1" location="DASHBOARD!A1" display="Back to Dashboard"/>
  </hyperlinks>
  <pageMargins left="0.7" right="0.7" top="0.75" bottom="0.75" header="0.3" footer="0.3"/>
  <pageSetup paperSize="9" orientation="portrait" horizontalDpi="200" verticalDpi="200" r:id="rId1"/>
  <ignoredErrors>
    <ignoredError sqref="G4:G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M105"/>
  <sheetViews>
    <sheetView workbookViewId="0">
      <selection sqref="A1:B1"/>
    </sheetView>
  </sheetViews>
  <sheetFormatPr baseColWidth="10" defaultColWidth="8.7265625" defaultRowHeight="14.75" x14ac:dyDescent="0.75"/>
  <cols>
    <col min="3" max="3" width="34.7265625" bestFit="1" customWidth="1"/>
    <col min="4" max="4" width="10.86328125" style="26" bestFit="1" customWidth="1"/>
    <col min="5" max="5" width="19" style="26" customWidth="1"/>
    <col min="7" max="7" width="12.40625" bestFit="1" customWidth="1"/>
    <col min="8" max="8" width="9.1328125" style="29"/>
    <col min="9" max="9" width="2.1328125" customWidth="1"/>
    <col min="10" max="10" width="11.1328125" bestFit="1" customWidth="1"/>
    <col min="11" max="11" width="13.54296875" bestFit="1" customWidth="1"/>
    <col min="12" max="12" width="13.26953125" bestFit="1" customWidth="1"/>
    <col min="13" max="13" width="6.40625" bestFit="1" customWidth="1"/>
  </cols>
  <sheetData>
    <row r="1" spans="1:13" ht="15.5" thickBot="1" x14ac:dyDescent="0.9">
      <c r="A1" s="196" t="s">
        <v>209</v>
      </c>
      <c r="B1" s="197"/>
    </row>
    <row r="2" spans="1:13" x14ac:dyDescent="0.75">
      <c r="C2" t="s">
        <v>132</v>
      </c>
    </row>
    <row r="3" spans="1:13" ht="37.5" customHeight="1" x14ac:dyDescent="0.75">
      <c r="C3" s="34" t="s">
        <v>90</v>
      </c>
      <c r="D3" s="34" t="s">
        <v>91</v>
      </c>
      <c r="E3" s="34" t="s">
        <v>92</v>
      </c>
      <c r="F3" s="34" t="s">
        <v>133</v>
      </c>
      <c r="G3" s="40" t="s">
        <v>101</v>
      </c>
      <c r="H3" s="40" t="s">
        <v>204</v>
      </c>
    </row>
    <row r="4" spans="1:13" ht="15.25" x14ac:dyDescent="0.75">
      <c r="B4">
        <v>1</v>
      </c>
      <c r="C4" s="32" t="s">
        <v>37</v>
      </c>
      <c r="D4" s="30">
        <v>3</v>
      </c>
      <c r="E4" s="31" t="s">
        <v>93</v>
      </c>
      <c r="F4" s="100" t="s">
        <v>17</v>
      </c>
      <c r="G4" s="100" t="s">
        <v>203</v>
      </c>
      <c r="H4" s="99">
        <v>1</v>
      </c>
      <c r="K4" s="36" t="s">
        <v>103</v>
      </c>
      <c r="L4" s="36" t="s">
        <v>102</v>
      </c>
      <c r="M4" s="35" t="s">
        <v>104</v>
      </c>
    </row>
    <row r="5" spans="1:13" ht="15.25" x14ac:dyDescent="0.75">
      <c r="B5">
        <f>1+B4</f>
        <v>2</v>
      </c>
      <c r="C5" s="32" t="s">
        <v>68</v>
      </c>
      <c r="D5" s="30">
        <v>3</v>
      </c>
      <c r="E5" s="31" t="s">
        <v>93</v>
      </c>
      <c r="F5" s="100" t="s">
        <v>17</v>
      </c>
      <c r="G5" s="100" t="s">
        <v>203</v>
      </c>
      <c r="H5" s="99">
        <v>1</v>
      </c>
      <c r="J5" s="103" t="s">
        <v>17</v>
      </c>
      <c r="K5" s="102">
        <f>+SUM(H4:H22)</f>
        <v>19</v>
      </c>
      <c r="L5" s="102">
        <f>+COUNTA(F4:F22)</f>
        <v>19</v>
      </c>
      <c r="M5" s="42">
        <f>+K5/L5</f>
        <v>1</v>
      </c>
    </row>
    <row r="6" spans="1:13" ht="15.25" x14ac:dyDescent="0.75">
      <c r="B6" s="88">
        <f t="shared" ref="B6:B56" si="0">1+B5</f>
        <v>3</v>
      </c>
      <c r="C6" s="32" t="s">
        <v>41</v>
      </c>
      <c r="D6" s="30">
        <v>3</v>
      </c>
      <c r="E6" s="31" t="s">
        <v>93</v>
      </c>
      <c r="F6" s="100" t="s">
        <v>17</v>
      </c>
      <c r="G6" s="100" t="s">
        <v>203</v>
      </c>
      <c r="H6" s="99">
        <v>1</v>
      </c>
      <c r="J6" s="103" t="s">
        <v>173</v>
      </c>
      <c r="K6" s="102">
        <f>+SUM(H23:H33)</f>
        <v>0</v>
      </c>
      <c r="L6" s="102">
        <f>+COUNTA(F23:F33)</f>
        <v>11</v>
      </c>
      <c r="M6" s="42">
        <f t="shared" ref="M6:M9" si="1">+K6/L6</f>
        <v>0</v>
      </c>
    </row>
    <row r="7" spans="1:13" ht="15.25" x14ac:dyDescent="0.75">
      <c r="B7" s="88">
        <f t="shared" si="0"/>
        <v>4</v>
      </c>
      <c r="C7" s="32" t="s">
        <v>50</v>
      </c>
      <c r="D7" s="30">
        <v>6</v>
      </c>
      <c r="E7" s="31" t="s">
        <v>93</v>
      </c>
      <c r="F7" s="100" t="s">
        <v>17</v>
      </c>
      <c r="G7" s="100" t="s">
        <v>203</v>
      </c>
      <c r="H7" s="99">
        <v>1</v>
      </c>
      <c r="J7" s="103" t="s">
        <v>78</v>
      </c>
      <c r="K7" s="102">
        <f>+SUM(H34:H42)</f>
        <v>1</v>
      </c>
      <c r="L7" s="102">
        <f>+COUNTA(F34:F42)</f>
        <v>9</v>
      </c>
      <c r="M7" s="42">
        <f t="shared" si="1"/>
        <v>0.1111111111111111</v>
      </c>
    </row>
    <row r="8" spans="1:13" ht="15.25" x14ac:dyDescent="0.75">
      <c r="B8" s="88">
        <f t="shared" si="0"/>
        <v>5</v>
      </c>
      <c r="C8" s="32" t="s">
        <v>55</v>
      </c>
      <c r="D8" s="30">
        <v>6</v>
      </c>
      <c r="E8" s="31" t="s">
        <v>93</v>
      </c>
      <c r="F8" s="100" t="s">
        <v>17</v>
      </c>
      <c r="G8" s="100" t="s">
        <v>203</v>
      </c>
      <c r="H8" s="99">
        <v>1</v>
      </c>
      <c r="J8" s="103" t="s">
        <v>201</v>
      </c>
      <c r="K8" s="102">
        <f>+SUM(H43:H56)</f>
        <v>0</v>
      </c>
      <c r="L8" s="102">
        <f>+COUNTA(F43:F56)</f>
        <v>14</v>
      </c>
      <c r="M8" s="42">
        <f t="shared" si="1"/>
        <v>0</v>
      </c>
    </row>
    <row r="9" spans="1:13" ht="15.25" x14ac:dyDescent="0.75">
      <c r="B9" s="88">
        <f t="shared" si="0"/>
        <v>6</v>
      </c>
      <c r="C9" s="32" t="s">
        <v>36</v>
      </c>
      <c r="D9" s="30">
        <v>6</v>
      </c>
      <c r="E9" s="31" t="s">
        <v>93</v>
      </c>
      <c r="F9" s="100" t="s">
        <v>17</v>
      </c>
      <c r="G9" s="100" t="s">
        <v>203</v>
      </c>
      <c r="H9" s="99">
        <v>1</v>
      </c>
      <c r="J9" s="104" t="s">
        <v>205</v>
      </c>
      <c r="K9" s="105">
        <f>+SUM(K5:K8)</f>
        <v>20</v>
      </c>
      <c r="L9" s="105">
        <f>+SUM(L5:L8)</f>
        <v>53</v>
      </c>
      <c r="M9" s="106">
        <f t="shared" si="1"/>
        <v>0.37735849056603776</v>
      </c>
    </row>
    <row r="10" spans="1:13" ht="15.75" x14ac:dyDescent="0.75">
      <c r="B10" s="88">
        <f t="shared" si="0"/>
        <v>7</v>
      </c>
      <c r="C10" s="89" t="s">
        <v>39</v>
      </c>
      <c r="D10" s="30">
        <v>6</v>
      </c>
      <c r="E10" s="31" t="s">
        <v>93</v>
      </c>
      <c r="F10" s="100" t="s">
        <v>17</v>
      </c>
      <c r="G10" s="100" t="s">
        <v>203</v>
      </c>
      <c r="H10" s="99">
        <v>1</v>
      </c>
    </row>
    <row r="11" spans="1:13" ht="15.75" x14ac:dyDescent="0.75">
      <c r="B11" s="88">
        <f t="shared" si="0"/>
        <v>8</v>
      </c>
      <c r="C11" s="89" t="s">
        <v>95</v>
      </c>
      <c r="D11" s="30">
        <v>6</v>
      </c>
      <c r="E11" s="31" t="s">
        <v>93</v>
      </c>
      <c r="F11" s="100" t="s">
        <v>17</v>
      </c>
      <c r="G11" s="100" t="s">
        <v>203</v>
      </c>
      <c r="H11" s="99">
        <v>1</v>
      </c>
    </row>
    <row r="12" spans="1:13" ht="15.25" x14ac:dyDescent="0.75">
      <c r="B12" s="88">
        <f t="shared" si="0"/>
        <v>9</v>
      </c>
      <c r="C12" s="32" t="s">
        <v>33</v>
      </c>
      <c r="D12" s="30">
        <v>6</v>
      </c>
      <c r="E12" s="31" t="s">
        <v>93</v>
      </c>
      <c r="F12" s="100" t="s">
        <v>17</v>
      </c>
      <c r="G12" s="100" t="s">
        <v>203</v>
      </c>
      <c r="H12" s="99">
        <v>1</v>
      </c>
    </row>
    <row r="13" spans="1:13" ht="15.25" x14ac:dyDescent="0.75">
      <c r="B13" s="88">
        <f t="shared" si="0"/>
        <v>10</v>
      </c>
      <c r="C13" s="125" t="s">
        <v>29</v>
      </c>
      <c r="D13" s="66">
        <v>1</v>
      </c>
      <c r="E13" s="126" t="s">
        <v>93</v>
      </c>
      <c r="F13" s="124" t="s">
        <v>17</v>
      </c>
      <c r="G13" s="100" t="s">
        <v>203</v>
      </c>
      <c r="H13" s="99">
        <v>1</v>
      </c>
    </row>
    <row r="14" spans="1:13" ht="15.75" x14ac:dyDescent="0.75">
      <c r="B14" s="88">
        <f t="shared" si="0"/>
        <v>11</v>
      </c>
      <c r="C14" s="89" t="s">
        <v>47</v>
      </c>
      <c r="D14" s="30">
        <v>7</v>
      </c>
      <c r="E14" s="31" t="s">
        <v>93</v>
      </c>
      <c r="F14" s="100" t="s">
        <v>17</v>
      </c>
      <c r="G14" s="100" t="s">
        <v>203</v>
      </c>
      <c r="H14" s="99">
        <v>1</v>
      </c>
    </row>
    <row r="15" spans="1:13" ht="15.25" x14ac:dyDescent="0.75">
      <c r="B15" s="88">
        <f t="shared" si="0"/>
        <v>12</v>
      </c>
      <c r="C15" s="32" t="s">
        <v>96</v>
      </c>
      <c r="D15" s="30" t="s">
        <v>94</v>
      </c>
      <c r="E15" s="31" t="s">
        <v>93</v>
      </c>
      <c r="F15" s="100" t="s">
        <v>17</v>
      </c>
      <c r="G15" s="100" t="s">
        <v>203</v>
      </c>
      <c r="H15" s="99">
        <v>1</v>
      </c>
    </row>
    <row r="16" spans="1:13" ht="15.25" x14ac:dyDescent="0.75">
      <c r="B16" s="88">
        <f t="shared" si="0"/>
        <v>13</v>
      </c>
      <c r="C16" s="32" t="s">
        <v>76</v>
      </c>
      <c r="D16" s="30" t="s">
        <v>94</v>
      </c>
      <c r="E16" s="31" t="s">
        <v>93</v>
      </c>
      <c r="F16" s="100" t="s">
        <v>17</v>
      </c>
      <c r="G16" s="100" t="s">
        <v>203</v>
      </c>
      <c r="H16" s="99">
        <v>1</v>
      </c>
    </row>
    <row r="17" spans="2:8" ht="15.25" x14ac:dyDescent="0.75">
      <c r="B17" s="88">
        <f t="shared" si="0"/>
        <v>14</v>
      </c>
      <c r="C17" s="32" t="s">
        <v>82</v>
      </c>
      <c r="D17" s="30" t="s">
        <v>94</v>
      </c>
      <c r="E17" s="31" t="s">
        <v>93</v>
      </c>
      <c r="F17" s="100" t="s">
        <v>17</v>
      </c>
      <c r="G17" s="100" t="s">
        <v>203</v>
      </c>
      <c r="H17" s="99">
        <v>1</v>
      </c>
    </row>
    <row r="18" spans="2:8" ht="15.25" x14ac:dyDescent="0.75">
      <c r="B18" s="88">
        <f t="shared" si="0"/>
        <v>15</v>
      </c>
      <c r="C18" s="32" t="s">
        <v>97</v>
      </c>
      <c r="D18" s="30" t="s">
        <v>94</v>
      </c>
      <c r="E18" s="31" t="s">
        <v>93</v>
      </c>
      <c r="F18" s="100" t="s">
        <v>17</v>
      </c>
      <c r="G18" s="100" t="s">
        <v>203</v>
      </c>
      <c r="H18" s="99">
        <v>1</v>
      </c>
    </row>
    <row r="19" spans="2:8" ht="15.25" x14ac:dyDescent="0.75">
      <c r="B19" s="88">
        <f t="shared" si="0"/>
        <v>16</v>
      </c>
      <c r="C19" s="32" t="s">
        <v>79</v>
      </c>
      <c r="D19" s="30" t="s">
        <v>94</v>
      </c>
      <c r="E19" s="31" t="s">
        <v>93</v>
      </c>
      <c r="F19" s="100" t="s">
        <v>17</v>
      </c>
      <c r="G19" s="100" t="s">
        <v>203</v>
      </c>
      <c r="H19" s="99">
        <v>1</v>
      </c>
    </row>
    <row r="20" spans="2:8" ht="15.25" x14ac:dyDescent="0.75">
      <c r="B20" s="88">
        <f t="shared" si="0"/>
        <v>17</v>
      </c>
      <c r="C20" s="32" t="s">
        <v>98</v>
      </c>
      <c r="D20" s="30" t="s">
        <v>94</v>
      </c>
      <c r="E20" s="31" t="s">
        <v>93</v>
      </c>
      <c r="F20" s="100" t="s">
        <v>17</v>
      </c>
      <c r="G20" s="100" t="s">
        <v>203</v>
      </c>
      <c r="H20" s="99">
        <v>1</v>
      </c>
    </row>
    <row r="21" spans="2:8" ht="15.25" x14ac:dyDescent="0.75">
      <c r="B21" s="88">
        <f t="shared" si="0"/>
        <v>18</v>
      </c>
      <c r="C21" s="32" t="s">
        <v>54</v>
      </c>
      <c r="D21" s="30" t="s">
        <v>94</v>
      </c>
      <c r="E21" s="31" t="s">
        <v>93</v>
      </c>
      <c r="F21" s="100" t="s">
        <v>17</v>
      </c>
      <c r="G21" s="100" t="s">
        <v>203</v>
      </c>
      <c r="H21" s="99">
        <v>1</v>
      </c>
    </row>
    <row r="22" spans="2:8" ht="15.25" x14ac:dyDescent="0.75">
      <c r="B22" s="88">
        <f t="shared" si="0"/>
        <v>19</v>
      </c>
      <c r="C22" s="32" t="s">
        <v>67</v>
      </c>
      <c r="D22" s="30">
        <v>1</v>
      </c>
      <c r="E22" s="31" t="s">
        <v>93</v>
      </c>
      <c r="F22" s="100" t="s">
        <v>17</v>
      </c>
      <c r="G22" s="100" t="s">
        <v>203</v>
      </c>
      <c r="H22" s="99">
        <v>1</v>
      </c>
    </row>
    <row r="23" spans="2:8" ht="15.75" x14ac:dyDescent="0.75">
      <c r="B23" s="88">
        <f t="shared" si="0"/>
        <v>20</v>
      </c>
      <c r="C23" s="33" t="s">
        <v>136</v>
      </c>
      <c r="D23" s="31">
        <v>4</v>
      </c>
      <c r="E23" s="31" t="s">
        <v>93</v>
      </c>
      <c r="F23" s="101" t="s">
        <v>173</v>
      </c>
      <c r="G23" s="101" t="s">
        <v>203</v>
      </c>
      <c r="H23" s="98"/>
    </row>
    <row r="24" spans="2:8" ht="15.75" x14ac:dyDescent="0.75">
      <c r="B24" s="88">
        <f t="shared" si="0"/>
        <v>21</v>
      </c>
      <c r="C24" s="89" t="s">
        <v>141</v>
      </c>
      <c r="D24" s="31">
        <v>5</v>
      </c>
      <c r="E24" s="31" t="s">
        <v>93</v>
      </c>
      <c r="F24" s="101" t="s">
        <v>173</v>
      </c>
      <c r="G24" s="101" t="s">
        <v>203</v>
      </c>
      <c r="H24" s="98"/>
    </row>
    <row r="25" spans="2:8" ht="15.25" x14ac:dyDescent="0.75">
      <c r="B25" s="88">
        <f t="shared" si="0"/>
        <v>22</v>
      </c>
      <c r="C25" s="91" t="s">
        <v>147</v>
      </c>
      <c r="D25" s="31">
        <v>4</v>
      </c>
      <c r="E25" s="31" t="s">
        <v>93</v>
      </c>
      <c r="F25" s="101" t="s">
        <v>173</v>
      </c>
      <c r="G25" s="101" t="s">
        <v>203</v>
      </c>
      <c r="H25" s="98"/>
    </row>
    <row r="26" spans="2:8" ht="15.25" x14ac:dyDescent="0.75">
      <c r="B26" s="88">
        <f t="shared" si="0"/>
        <v>23</v>
      </c>
      <c r="C26" s="91" t="s">
        <v>149</v>
      </c>
      <c r="D26" s="31">
        <v>7</v>
      </c>
      <c r="E26" s="31" t="s">
        <v>93</v>
      </c>
      <c r="F26" s="101" t="s">
        <v>173</v>
      </c>
      <c r="G26" s="101" t="s">
        <v>203</v>
      </c>
      <c r="H26" s="98"/>
    </row>
    <row r="27" spans="2:8" ht="15.25" x14ac:dyDescent="0.75">
      <c r="B27" s="88">
        <f t="shared" si="0"/>
        <v>24</v>
      </c>
      <c r="C27" s="91" t="s">
        <v>151</v>
      </c>
      <c r="D27" s="31">
        <v>4</v>
      </c>
      <c r="E27" s="31" t="s">
        <v>93</v>
      </c>
      <c r="F27" s="101" t="s">
        <v>173</v>
      </c>
      <c r="G27" s="101" t="s">
        <v>203</v>
      </c>
      <c r="H27" s="98"/>
    </row>
    <row r="28" spans="2:8" ht="15.75" x14ac:dyDescent="0.75">
      <c r="B28" s="88">
        <f t="shared" si="0"/>
        <v>25</v>
      </c>
      <c r="C28" s="89" t="s">
        <v>152</v>
      </c>
      <c r="D28" s="31">
        <v>5</v>
      </c>
      <c r="E28" s="31" t="s">
        <v>93</v>
      </c>
      <c r="F28" s="101" t="s">
        <v>173</v>
      </c>
      <c r="G28" s="101" t="s">
        <v>203</v>
      </c>
      <c r="H28" s="98"/>
    </row>
    <row r="29" spans="2:8" ht="15.25" x14ac:dyDescent="0.75">
      <c r="B29" s="88">
        <f t="shared" si="0"/>
        <v>26</v>
      </c>
      <c r="C29" s="91" t="s">
        <v>154</v>
      </c>
      <c r="D29" s="31">
        <v>6</v>
      </c>
      <c r="E29" s="31" t="s">
        <v>93</v>
      </c>
      <c r="F29" s="101" t="s">
        <v>173</v>
      </c>
      <c r="G29" s="101" t="s">
        <v>203</v>
      </c>
      <c r="H29" s="98"/>
    </row>
    <row r="30" spans="2:8" ht="15.25" x14ac:dyDescent="0.75">
      <c r="B30" s="88">
        <f t="shared" si="0"/>
        <v>27</v>
      </c>
      <c r="C30" s="91" t="s">
        <v>155</v>
      </c>
      <c r="D30" s="31">
        <v>3</v>
      </c>
      <c r="E30" s="31" t="s">
        <v>93</v>
      </c>
      <c r="F30" s="101" t="s">
        <v>173</v>
      </c>
      <c r="G30" s="101" t="s">
        <v>203</v>
      </c>
      <c r="H30" s="98"/>
    </row>
    <row r="31" spans="2:8" ht="15.75" x14ac:dyDescent="0.75">
      <c r="B31" s="88">
        <f t="shared" si="0"/>
        <v>28</v>
      </c>
      <c r="C31" s="89" t="s">
        <v>156</v>
      </c>
      <c r="D31" s="31">
        <v>9</v>
      </c>
      <c r="E31" s="31" t="s">
        <v>93</v>
      </c>
      <c r="F31" s="101" t="s">
        <v>173</v>
      </c>
      <c r="G31" s="101" t="s">
        <v>203</v>
      </c>
      <c r="H31" s="98"/>
    </row>
    <row r="32" spans="2:8" ht="15.75" x14ac:dyDescent="0.75">
      <c r="B32" s="88">
        <f t="shared" si="0"/>
        <v>29</v>
      </c>
      <c r="C32" s="89" t="s">
        <v>160</v>
      </c>
      <c r="D32" s="31">
        <v>6</v>
      </c>
      <c r="E32" s="31" t="s">
        <v>93</v>
      </c>
      <c r="F32" s="101" t="s">
        <v>173</v>
      </c>
      <c r="G32" s="101" t="s">
        <v>203</v>
      </c>
      <c r="H32" s="98"/>
    </row>
    <row r="33" spans="2:8" ht="15.75" x14ac:dyDescent="0.75">
      <c r="B33" s="88">
        <f t="shared" si="0"/>
        <v>30</v>
      </c>
      <c r="C33" s="89" t="s">
        <v>218</v>
      </c>
      <c r="D33" s="31">
        <v>7</v>
      </c>
      <c r="E33" s="31" t="s">
        <v>93</v>
      </c>
      <c r="F33" s="101" t="s">
        <v>173</v>
      </c>
      <c r="G33" s="101" t="s">
        <v>203</v>
      </c>
      <c r="H33" s="98"/>
    </row>
    <row r="34" spans="2:8" ht="15.75" x14ac:dyDescent="0.75">
      <c r="B34" s="88">
        <f t="shared" si="0"/>
        <v>31</v>
      </c>
      <c r="C34" s="89" t="s">
        <v>62</v>
      </c>
      <c r="D34" s="30">
        <v>1</v>
      </c>
      <c r="E34" s="31" t="s">
        <v>93</v>
      </c>
      <c r="F34" s="100" t="s">
        <v>78</v>
      </c>
      <c r="G34" s="100" t="s">
        <v>203</v>
      </c>
      <c r="H34" s="99"/>
    </row>
    <row r="35" spans="2:8" ht="15.75" x14ac:dyDescent="0.75">
      <c r="B35" s="88">
        <f t="shared" si="0"/>
        <v>32</v>
      </c>
      <c r="C35" s="89" t="s">
        <v>57</v>
      </c>
      <c r="D35" s="30">
        <v>1</v>
      </c>
      <c r="E35" s="31" t="s">
        <v>93</v>
      </c>
      <c r="F35" s="100" t="s">
        <v>78</v>
      </c>
      <c r="G35" s="100" t="s">
        <v>203</v>
      </c>
      <c r="H35" s="99"/>
    </row>
    <row r="36" spans="2:8" ht="15.75" x14ac:dyDescent="0.75">
      <c r="B36" s="88">
        <f t="shared" si="0"/>
        <v>33</v>
      </c>
      <c r="C36" s="89" t="s">
        <v>64</v>
      </c>
      <c r="D36" s="30">
        <v>1</v>
      </c>
      <c r="E36" s="31" t="s">
        <v>93</v>
      </c>
      <c r="F36" s="100" t="s">
        <v>78</v>
      </c>
      <c r="G36" s="100" t="s">
        <v>203</v>
      </c>
      <c r="H36" s="99"/>
    </row>
    <row r="37" spans="2:8" ht="15.75" x14ac:dyDescent="0.75">
      <c r="B37" s="88">
        <f t="shared" si="0"/>
        <v>34</v>
      </c>
      <c r="C37" s="89" t="s">
        <v>52</v>
      </c>
      <c r="D37" s="30">
        <v>1</v>
      </c>
      <c r="E37" s="31" t="s">
        <v>93</v>
      </c>
      <c r="F37" s="100" t="s">
        <v>78</v>
      </c>
      <c r="G37" s="100" t="s">
        <v>203</v>
      </c>
      <c r="H37" s="99"/>
    </row>
    <row r="38" spans="2:8" ht="15.75" x14ac:dyDescent="0.75">
      <c r="B38" s="88">
        <f t="shared" si="0"/>
        <v>35</v>
      </c>
      <c r="C38" s="89" t="s">
        <v>58</v>
      </c>
      <c r="D38" s="30">
        <v>2</v>
      </c>
      <c r="E38" s="31" t="s">
        <v>93</v>
      </c>
      <c r="F38" s="100" t="s">
        <v>78</v>
      </c>
      <c r="G38" s="100" t="s">
        <v>203</v>
      </c>
      <c r="H38" s="99"/>
    </row>
    <row r="39" spans="2:8" ht="15.75" x14ac:dyDescent="0.75">
      <c r="B39" s="88">
        <f t="shared" si="0"/>
        <v>36</v>
      </c>
      <c r="C39" s="89" t="s">
        <v>34</v>
      </c>
      <c r="D39" s="30">
        <v>6</v>
      </c>
      <c r="E39" s="31" t="s">
        <v>93</v>
      </c>
      <c r="F39" s="100" t="s">
        <v>78</v>
      </c>
      <c r="G39" s="100" t="s">
        <v>203</v>
      </c>
      <c r="H39" s="99">
        <v>1</v>
      </c>
    </row>
    <row r="40" spans="2:8" ht="15.75" x14ac:dyDescent="0.75">
      <c r="B40" s="88">
        <f t="shared" si="0"/>
        <v>37</v>
      </c>
      <c r="C40" s="89" t="s">
        <v>56</v>
      </c>
      <c r="D40" s="30">
        <v>6</v>
      </c>
      <c r="E40" s="31" t="s">
        <v>93</v>
      </c>
      <c r="F40" s="100" t="s">
        <v>78</v>
      </c>
      <c r="G40" s="100" t="s">
        <v>203</v>
      </c>
      <c r="H40" s="99"/>
    </row>
    <row r="41" spans="2:8" ht="15.25" x14ac:dyDescent="0.75">
      <c r="B41" s="88">
        <f t="shared" si="0"/>
        <v>38</v>
      </c>
      <c r="C41" s="32" t="s">
        <v>80</v>
      </c>
      <c r="D41" s="30" t="s">
        <v>94</v>
      </c>
      <c r="E41" s="31" t="s">
        <v>93</v>
      </c>
      <c r="F41" s="100" t="s">
        <v>78</v>
      </c>
      <c r="G41" s="100" t="s">
        <v>203</v>
      </c>
      <c r="H41" s="99"/>
    </row>
    <row r="42" spans="2:8" ht="15.25" x14ac:dyDescent="0.75">
      <c r="B42" s="88">
        <f t="shared" si="0"/>
        <v>39</v>
      </c>
      <c r="C42" s="32" t="s">
        <v>84</v>
      </c>
      <c r="D42" s="30" t="s">
        <v>94</v>
      </c>
      <c r="E42" s="31" t="s">
        <v>93</v>
      </c>
      <c r="F42" s="100" t="s">
        <v>78</v>
      </c>
      <c r="G42" s="100" t="s">
        <v>203</v>
      </c>
      <c r="H42" s="99"/>
    </row>
    <row r="43" spans="2:8" ht="15.75" x14ac:dyDescent="0.75">
      <c r="B43" s="88">
        <f t="shared" si="0"/>
        <v>40</v>
      </c>
      <c r="C43" s="89" t="s">
        <v>174</v>
      </c>
      <c r="D43" s="31">
        <v>3</v>
      </c>
      <c r="E43" s="31" t="s">
        <v>93</v>
      </c>
      <c r="F43" s="101" t="s">
        <v>201</v>
      </c>
      <c r="G43" s="101" t="s">
        <v>203</v>
      </c>
      <c r="H43" s="98"/>
    </row>
    <row r="44" spans="2:8" ht="15.25" x14ac:dyDescent="0.75">
      <c r="B44" s="88">
        <f t="shared" si="0"/>
        <v>41</v>
      </c>
      <c r="C44" s="91" t="s">
        <v>176</v>
      </c>
      <c r="D44" s="31">
        <v>10</v>
      </c>
      <c r="E44" s="31" t="s">
        <v>93</v>
      </c>
      <c r="F44" s="101" t="s">
        <v>201</v>
      </c>
      <c r="G44" s="101" t="s">
        <v>203</v>
      </c>
      <c r="H44" s="98"/>
    </row>
    <row r="45" spans="2:8" ht="15.25" x14ac:dyDescent="0.75">
      <c r="B45" s="88">
        <f t="shared" si="0"/>
        <v>42</v>
      </c>
      <c r="C45" s="91" t="s">
        <v>178</v>
      </c>
      <c r="D45" s="31">
        <v>3</v>
      </c>
      <c r="E45" s="31" t="s">
        <v>93</v>
      </c>
      <c r="F45" s="101" t="s">
        <v>201</v>
      </c>
      <c r="G45" s="101" t="s">
        <v>203</v>
      </c>
      <c r="H45" s="98"/>
    </row>
    <row r="46" spans="2:8" ht="15.25" x14ac:dyDescent="0.75">
      <c r="B46" s="88">
        <f t="shared" si="0"/>
        <v>43</v>
      </c>
      <c r="C46" s="91" t="s">
        <v>179</v>
      </c>
      <c r="D46" s="31">
        <v>6</v>
      </c>
      <c r="E46" s="31" t="s">
        <v>93</v>
      </c>
      <c r="F46" s="101" t="s">
        <v>201</v>
      </c>
      <c r="G46" s="101" t="s">
        <v>203</v>
      </c>
      <c r="H46" s="98"/>
    </row>
    <row r="47" spans="2:8" ht="15.75" x14ac:dyDescent="0.75">
      <c r="B47" s="88">
        <f t="shared" si="0"/>
        <v>44</v>
      </c>
      <c r="C47" s="89" t="s">
        <v>184</v>
      </c>
      <c r="D47" s="31">
        <v>3</v>
      </c>
      <c r="E47" s="31" t="s">
        <v>93</v>
      </c>
      <c r="F47" s="101" t="s">
        <v>201</v>
      </c>
      <c r="G47" s="101" t="s">
        <v>203</v>
      </c>
      <c r="H47" s="98"/>
    </row>
    <row r="48" spans="2:8" ht="15.25" x14ac:dyDescent="0.75">
      <c r="B48" s="88">
        <f t="shared" si="0"/>
        <v>45</v>
      </c>
      <c r="C48" s="91" t="s">
        <v>185</v>
      </c>
      <c r="D48" s="31">
        <v>5</v>
      </c>
      <c r="E48" s="31" t="s">
        <v>93</v>
      </c>
      <c r="F48" s="101" t="s">
        <v>201</v>
      </c>
      <c r="G48" s="101" t="s">
        <v>203</v>
      </c>
      <c r="H48" s="98"/>
    </row>
    <row r="49" spans="2:8" ht="15.25" x14ac:dyDescent="0.75">
      <c r="B49" s="88">
        <f t="shared" si="0"/>
        <v>46</v>
      </c>
      <c r="C49" s="91" t="s">
        <v>187</v>
      </c>
      <c r="D49" s="31">
        <v>5</v>
      </c>
      <c r="E49" s="31" t="s">
        <v>93</v>
      </c>
      <c r="F49" s="101" t="s">
        <v>201</v>
      </c>
      <c r="G49" s="101" t="s">
        <v>203</v>
      </c>
      <c r="H49" s="98"/>
    </row>
    <row r="50" spans="2:8" ht="15.75" x14ac:dyDescent="0.75">
      <c r="B50" s="88">
        <f t="shared" si="0"/>
        <v>47</v>
      </c>
      <c r="C50" s="89" t="s">
        <v>188</v>
      </c>
      <c r="D50" s="31">
        <v>8</v>
      </c>
      <c r="E50" s="31" t="s">
        <v>93</v>
      </c>
      <c r="F50" s="101" t="s">
        <v>201</v>
      </c>
      <c r="G50" s="101" t="s">
        <v>203</v>
      </c>
      <c r="H50" s="98"/>
    </row>
    <row r="51" spans="2:8" ht="15.25" x14ac:dyDescent="0.75">
      <c r="B51" s="88">
        <f t="shared" si="0"/>
        <v>48</v>
      </c>
      <c r="C51" s="91" t="s">
        <v>189</v>
      </c>
      <c r="D51" s="31">
        <v>7</v>
      </c>
      <c r="E51" s="31" t="s">
        <v>93</v>
      </c>
      <c r="F51" s="101" t="s">
        <v>201</v>
      </c>
      <c r="G51" s="101" t="s">
        <v>203</v>
      </c>
      <c r="H51" s="98"/>
    </row>
    <row r="52" spans="2:8" ht="15.25" x14ac:dyDescent="0.75">
      <c r="B52" s="88">
        <f t="shared" si="0"/>
        <v>49</v>
      </c>
      <c r="C52" s="91" t="s">
        <v>190</v>
      </c>
      <c r="D52" s="31">
        <v>3</v>
      </c>
      <c r="E52" s="31" t="s">
        <v>93</v>
      </c>
      <c r="F52" s="101" t="s">
        <v>201</v>
      </c>
      <c r="G52" s="101" t="s">
        <v>203</v>
      </c>
      <c r="H52" s="98"/>
    </row>
    <row r="53" spans="2:8" ht="15.25" x14ac:dyDescent="0.75">
      <c r="B53" s="88">
        <f t="shared" si="0"/>
        <v>50</v>
      </c>
      <c r="C53" s="91" t="s">
        <v>195</v>
      </c>
      <c r="D53" s="31">
        <v>8</v>
      </c>
      <c r="E53" s="31" t="s">
        <v>93</v>
      </c>
      <c r="F53" s="101" t="s">
        <v>201</v>
      </c>
      <c r="G53" s="101" t="s">
        <v>203</v>
      </c>
      <c r="H53" s="98"/>
    </row>
    <row r="54" spans="2:8" ht="15.75" x14ac:dyDescent="0.75">
      <c r="B54" s="88">
        <f t="shared" si="0"/>
        <v>51</v>
      </c>
      <c r="C54" s="89" t="s">
        <v>196</v>
      </c>
      <c r="D54" s="31">
        <v>8</v>
      </c>
      <c r="E54" s="31" t="s">
        <v>93</v>
      </c>
      <c r="F54" s="101" t="s">
        <v>201</v>
      </c>
      <c r="G54" s="101" t="s">
        <v>203</v>
      </c>
      <c r="H54" s="98"/>
    </row>
    <row r="55" spans="2:8" ht="15.75" x14ac:dyDescent="0.75">
      <c r="B55" s="88">
        <f t="shared" si="0"/>
        <v>52</v>
      </c>
      <c r="C55" s="89" t="s">
        <v>199</v>
      </c>
      <c r="D55" s="93">
        <v>1</v>
      </c>
      <c r="E55" s="93" t="s">
        <v>93</v>
      </c>
      <c r="F55" s="101" t="s">
        <v>201</v>
      </c>
      <c r="G55" s="101" t="s">
        <v>203</v>
      </c>
      <c r="H55" s="98"/>
    </row>
    <row r="56" spans="2:8" ht="15.25" x14ac:dyDescent="0.75">
      <c r="B56" s="88">
        <f t="shared" si="0"/>
        <v>53</v>
      </c>
      <c r="C56" s="92" t="s">
        <v>200</v>
      </c>
      <c r="D56" s="31">
        <v>5</v>
      </c>
      <c r="E56" s="31" t="s">
        <v>93</v>
      </c>
      <c r="F56" s="101" t="s">
        <v>201</v>
      </c>
      <c r="G56" s="101" t="s">
        <v>203</v>
      </c>
      <c r="H56" s="98"/>
    </row>
    <row r="57" spans="2:8" ht="15.25" x14ac:dyDescent="0.75">
      <c r="C57" s="32" t="s">
        <v>31</v>
      </c>
      <c r="D57" s="30">
        <v>5</v>
      </c>
      <c r="E57" s="121" t="s">
        <v>99</v>
      </c>
      <c r="F57" s="90" t="s">
        <v>17</v>
      </c>
      <c r="G57" s="114"/>
      <c r="H57" s="71"/>
    </row>
    <row r="58" spans="2:8" ht="15.25" x14ac:dyDescent="0.75">
      <c r="B58" s="88"/>
      <c r="C58" s="32" t="s">
        <v>81</v>
      </c>
      <c r="D58" s="30" t="s">
        <v>94</v>
      </c>
      <c r="E58" s="31" t="s">
        <v>99</v>
      </c>
      <c r="F58" s="139" t="s">
        <v>17</v>
      </c>
      <c r="G58" s="114"/>
      <c r="H58" s="71"/>
    </row>
    <row r="59" spans="2:8" ht="15.75" x14ac:dyDescent="0.75">
      <c r="C59" s="37" t="s">
        <v>45</v>
      </c>
      <c r="D59" s="35">
        <v>3</v>
      </c>
      <c r="E59" s="36" t="s">
        <v>99</v>
      </c>
      <c r="F59" s="94" t="s">
        <v>17</v>
      </c>
    </row>
    <row r="60" spans="2:8" ht="15.25" x14ac:dyDescent="0.75">
      <c r="C60" s="95" t="s">
        <v>137</v>
      </c>
      <c r="D60" s="36">
        <v>5</v>
      </c>
      <c r="E60" s="36" t="s">
        <v>99</v>
      </c>
      <c r="F60" s="94" t="s">
        <v>173</v>
      </c>
    </row>
    <row r="61" spans="2:8" ht="15.25" x14ac:dyDescent="0.75">
      <c r="C61" s="95" t="s">
        <v>138</v>
      </c>
      <c r="D61" s="36">
        <v>4</v>
      </c>
      <c r="E61" s="36" t="s">
        <v>99</v>
      </c>
      <c r="F61" s="94" t="s">
        <v>173</v>
      </c>
      <c r="H61" s="80"/>
    </row>
    <row r="62" spans="2:8" ht="15.75" x14ac:dyDescent="0.75">
      <c r="C62" s="37" t="s">
        <v>148</v>
      </c>
      <c r="D62" s="36">
        <v>4</v>
      </c>
      <c r="E62" s="36" t="s">
        <v>99</v>
      </c>
      <c r="F62" s="94" t="s">
        <v>173</v>
      </c>
      <c r="H62" s="80"/>
    </row>
    <row r="63" spans="2:8" ht="15.25" x14ac:dyDescent="0.75">
      <c r="B63" s="88"/>
      <c r="C63" s="95" t="s">
        <v>158</v>
      </c>
      <c r="D63" s="36">
        <v>7</v>
      </c>
      <c r="E63" s="36" t="s">
        <v>99</v>
      </c>
      <c r="F63" s="94" t="s">
        <v>173</v>
      </c>
      <c r="G63" s="114"/>
      <c r="H63" s="71"/>
    </row>
    <row r="64" spans="2:8" ht="15.75" x14ac:dyDescent="0.75">
      <c r="C64" s="37" t="s">
        <v>150</v>
      </c>
      <c r="D64" s="36">
        <v>5</v>
      </c>
      <c r="E64" s="36" t="s">
        <v>99</v>
      </c>
      <c r="F64" s="94" t="s">
        <v>173</v>
      </c>
      <c r="H64" s="80"/>
    </row>
    <row r="65" spans="3:8" ht="15.25" x14ac:dyDescent="0.75">
      <c r="C65" s="95" t="s">
        <v>137</v>
      </c>
      <c r="D65" s="36">
        <v>5</v>
      </c>
      <c r="E65" s="36" t="s">
        <v>99</v>
      </c>
      <c r="F65" s="94" t="s">
        <v>173</v>
      </c>
      <c r="H65" s="80"/>
    </row>
    <row r="66" spans="3:8" ht="15.75" x14ac:dyDescent="0.75">
      <c r="C66" s="37" t="s">
        <v>159</v>
      </c>
      <c r="D66" s="36">
        <v>4</v>
      </c>
      <c r="E66" s="36" t="s">
        <v>99</v>
      </c>
      <c r="F66" s="94" t="s">
        <v>173</v>
      </c>
      <c r="H66" s="80"/>
    </row>
    <row r="67" spans="3:8" ht="15.75" x14ac:dyDescent="0.75">
      <c r="C67" s="37" t="s">
        <v>162</v>
      </c>
      <c r="D67" s="36">
        <v>6</v>
      </c>
      <c r="E67" s="36" t="s">
        <v>99</v>
      </c>
      <c r="F67" s="94" t="s">
        <v>173</v>
      </c>
      <c r="H67" s="80"/>
    </row>
    <row r="68" spans="3:8" ht="15.25" x14ac:dyDescent="0.75">
      <c r="C68" s="96" t="s">
        <v>163</v>
      </c>
      <c r="D68" s="36">
        <v>6</v>
      </c>
      <c r="E68" s="36" t="s">
        <v>99</v>
      </c>
      <c r="F68" s="94" t="s">
        <v>173</v>
      </c>
      <c r="H68" s="80"/>
    </row>
    <row r="69" spans="3:8" ht="15.25" x14ac:dyDescent="0.75">
      <c r="C69" s="95" t="s">
        <v>164</v>
      </c>
      <c r="D69" s="36">
        <v>4</v>
      </c>
      <c r="E69" s="36" t="s">
        <v>99</v>
      </c>
      <c r="F69" s="94" t="s">
        <v>173</v>
      </c>
      <c r="H69" s="80"/>
    </row>
    <row r="70" spans="3:8" ht="15.25" x14ac:dyDescent="0.75">
      <c r="C70" s="95" t="s">
        <v>165</v>
      </c>
      <c r="D70" s="36">
        <v>3</v>
      </c>
      <c r="E70" s="36" t="s">
        <v>99</v>
      </c>
      <c r="F70" s="94" t="s">
        <v>173</v>
      </c>
      <c r="H70" s="80"/>
    </row>
    <row r="71" spans="3:8" ht="15.25" x14ac:dyDescent="0.75">
      <c r="C71" s="95" t="s">
        <v>166</v>
      </c>
      <c r="D71" s="36">
        <v>5</v>
      </c>
      <c r="E71" s="36" t="s">
        <v>99</v>
      </c>
      <c r="F71" s="94" t="s">
        <v>173</v>
      </c>
      <c r="H71" s="80"/>
    </row>
    <row r="72" spans="3:8" ht="15.25" x14ac:dyDescent="0.75">
      <c r="C72" s="95" t="s">
        <v>167</v>
      </c>
      <c r="D72" s="36">
        <v>5</v>
      </c>
      <c r="E72" s="36" t="s">
        <v>99</v>
      </c>
      <c r="F72" s="94" t="s">
        <v>173</v>
      </c>
      <c r="H72" s="80"/>
    </row>
    <row r="73" spans="3:8" ht="15.25" x14ac:dyDescent="0.75">
      <c r="C73" s="95" t="s">
        <v>168</v>
      </c>
      <c r="D73" s="36">
        <v>5</v>
      </c>
      <c r="E73" s="36" t="s">
        <v>99</v>
      </c>
      <c r="F73" s="94" t="s">
        <v>173</v>
      </c>
      <c r="H73" s="80"/>
    </row>
    <row r="74" spans="3:8" ht="15.25" x14ac:dyDescent="0.75">
      <c r="C74" s="95" t="s">
        <v>169</v>
      </c>
      <c r="D74" s="36">
        <v>6</v>
      </c>
      <c r="E74" s="36" t="s">
        <v>99</v>
      </c>
      <c r="F74" s="94" t="s">
        <v>173</v>
      </c>
      <c r="H74" s="80"/>
    </row>
    <row r="75" spans="3:8" ht="15.75" x14ac:dyDescent="0.75">
      <c r="C75" s="37" t="s">
        <v>186</v>
      </c>
      <c r="D75" s="36">
        <v>2</v>
      </c>
      <c r="E75" s="36" t="s">
        <v>99</v>
      </c>
      <c r="F75" s="94" t="s">
        <v>201</v>
      </c>
      <c r="H75" s="80"/>
    </row>
    <row r="76" spans="3:8" ht="15.25" x14ac:dyDescent="0.75">
      <c r="C76" s="95" t="s">
        <v>192</v>
      </c>
      <c r="D76" s="36">
        <v>6</v>
      </c>
      <c r="E76" s="36" t="s">
        <v>99</v>
      </c>
      <c r="F76" s="94" t="s">
        <v>201</v>
      </c>
      <c r="H76" s="80"/>
    </row>
    <row r="77" spans="3:8" ht="15.75" x14ac:dyDescent="0.75">
      <c r="C77" s="37" t="s">
        <v>193</v>
      </c>
      <c r="D77" s="36">
        <v>8</v>
      </c>
      <c r="E77" s="36" t="s">
        <v>99</v>
      </c>
      <c r="F77" s="94" t="s">
        <v>201</v>
      </c>
      <c r="H77" s="80"/>
    </row>
    <row r="78" spans="3:8" ht="15.75" x14ac:dyDescent="0.75">
      <c r="C78" s="37" t="s">
        <v>197</v>
      </c>
      <c r="D78" s="36">
        <v>5</v>
      </c>
      <c r="E78" s="36" t="s">
        <v>99</v>
      </c>
      <c r="F78" s="94" t="s">
        <v>201</v>
      </c>
      <c r="H78" s="80"/>
    </row>
    <row r="79" spans="3:8" ht="15.75" x14ac:dyDescent="0.75">
      <c r="C79" s="37" t="s">
        <v>74</v>
      </c>
      <c r="D79" s="35">
        <v>1</v>
      </c>
      <c r="E79" s="36" t="s">
        <v>100</v>
      </c>
      <c r="F79" s="94" t="s">
        <v>17</v>
      </c>
    </row>
    <row r="80" spans="3:8" ht="15.25" x14ac:dyDescent="0.75">
      <c r="C80" s="38" t="s">
        <v>21</v>
      </c>
      <c r="D80" s="35">
        <v>1</v>
      </c>
      <c r="E80" s="36" t="s">
        <v>100</v>
      </c>
      <c r="F80" s="94" t="s">
        <v>17</v>
      </c>
    </row>
    <row r="81" spans="2:8" ht="15.25" x14ac:dyDescent="0.75">
      <c r="C81" s="39" t="s">
        <v>28</v>
      </c>
      <c r="D81" s="35">
        <v>4</v>
      </c>
      <c r="E81" s="36" t="s">
        <v>100</v>
      </c>
      <c r="F81" s="94" t="s">
        <v>17</v>
      </c>
    </row>
    <row r="82" spans="2:8" ht="15.25" x14ac:dyDescent="0.75">
      <c r="C82" s="95" t="s">
        <v>142</v>
      </c>
      <c r="D82" s="36">
        <v>5</v>
      </c>
      <c r="E82" s="36" t="s">
        <v>100</v>
      </c>
      <c r="F82" s="94" t="s">
        <v>173</v>
      </c>
    </row>
    <row r="83" spans="2:8" ht="15.25" x14ac:dyDescent="0.75">
      <c r="C83" s="97" t="s">
        <v>143</v>
      </c>
      <c r="D83" s="36">
        <v>8</v>
      </c>
      <c r="E83" s="36" t="s">
        <v>100</v>
      </c>
      <c r="F83" s="94" t="s">
        <v>173</v>
      </c>
    </row>
    <row r="84" spans="2:8" ht="15.25" x14ac:dyDescent="0.75">
      <c r="C84" s="95" t="s">
        <v>144</v>
      </c>
      <c r="D84" s="36">
        <v>9</v>
      </c>
      <c r="E84" s="36" t="s">
        <v>100</v>
      </c>
      <c r="F84" s="94" t="s">
        <v>173</v>
      </c>
    </row>
    <row r="85" spans="2:8" ht="15.75" x14ac:dyDescent="0.75">
      <c r="C85" s="37" t="s">
        <v>161</v>
      </c>
      <c r="D85" s="36">
        <v>8</v>
      </c>
      <c r="E85" s="36" t="s">
        <v>100</v>
      </c>
      <c r="F85" s="94" t="s">
        <v>173</v>
      </c>
      <c r="G85" s="114"/>
      <c r="H85" s="71"/>
    </row>
    <row r="86" spans="2:8" ht="15.75" x14ac:dyDescent="0.75">
      <c r="C86" s="37" t="s">
        <v>145</v>
      </c>
      <c r="D86" s="36">
        <v>3</v>
      </c>
      <c r="E86" s="36" t="s">
        <v>100</v>
      </c>
      <c r="F86" s="94" t="s">
        <v>173</v>
      </c>
    </row>
    <row r="87" spans="2:8" ht="15.75" x14ac:dyDescent="0.75">
      <c r="C87" s="37" t="s">
        <v>146</v>
      </c>
      <c r="D87" s="36">
        <v>3</v>
      </c>
      <c r="E87" s="36" t="s">
        <v>100</v>
      </c>
      <c r="F87" s="94" t="s">
        <v>173</v>
      </c>
    </row>
    <row r="88" spans="2:8" ht="15.25" x14ac:dyDescent="0.75">
      <c r="C88" s="95" t="s">
        <v>170</v>
      </c>
      <c r="D88" s="36">
        <v>3</v>
      </c>
      <c r="E88" s="36" t="s">
        <v>100</v>
      </c>
      <c r="F88" s="94" t="s">
        <v>173</v>
      </c>
    </row>
    <row r="89" spans="2:8" ht="15.25" x14ac:dyDescent="0.75">
      <c r="C89" s="95" t="s">
        <v>171</v>
      </c>
      <c r="D89" s="36">
        <v>3</v>
      </c>
      <c r="E89" s="36" t="s">
        <v>100</v>
      </c>
      <c r="F89" s="94" t="s">
        <v>173</v>
      </c>
    </row>
    <row r="90" spans="2:8" ht="15.25" x14ac:dyDescent="0.75">
      <c r="C90" s="95" t="s">
        <v>172</v>
      </c>
      <c r="D90" s="36">
        <v>4</v>
      </c>
      <c r="E90" s="36" t="s">
        <v>100</v>
      </c>
      <c r="F90" s="94" t="s">
        <v>173</v>
      </c>
    </row>
    <row r="91" spans="2:8" ht="15.25" x14ac:dyDescent="0.75">
      <c r="B91" s="88"/>
      <c r="C91" s="38" t="s">
        <v>23</v>
      </c>
      <c r="D91" s="35">
        <v>1</v>
      </c>
      <c r="E91" s="36" t="s">
        <v>100</v>
      </c>
      <c r="F91" s="94" t="s">
        <v>78</v>
      </c>
    </row>
    <row r="92" spans="2:8" ht="15.25" x14ac:dyDescent="0.75">
      <c r="C92" s="38" t="s">
        <v>19</v>
      </c>
      <c r="D92" s="35">
        <v>1</v>
      </c>
      <c r="E92" s="36" t="s">
        <v>100</v>
      </c>
      <c r="F92" s="94" t="s">
        <v>78</v>
      </c>
      <c r="G92" s="114"/>
      <c r="H92" s="71"/>
    </row>
    <row r="93" spans="2:8" ht="15.25" x14ac:dyDescent="0.75">
      <c r="C93" s="95" t="s">
        <v>175</v>
      </c>
      <c r="D93" s="36">
        <v>2</v>
      </c>
      <c r="E93" s="36" t="s">
        <v>100</v>
      </c>
      <c r="F93" s="94" t="s">
        <v>201</v>
      </c>
    </row>
    <row r="94" spans="2:8" ht="15.25" x14ac:dyDescent="0.75">
      <c r="C94" s="97" t="s">
        <v>180</v>
      </c>
      <c r="D94" s="36">
        <v>2</v>
      </c>
      <c r="E94" s="36" t="s">
        <v>100</v>
      </c>
      <c r="F94" s="94" t="s">
        <v>201</v>
      </c>
    </row>
    <row r="95" spans="2:8" ht="15.75" x14ac:dyDescent="0.75">
      <c r="C95" s="37" t="s">
        <v>194</v>
      </c>
      <c r="D95" s="36">
        <v>10</v>
      </c>
      <c r="E95" s="36" t="s">
        <v>100</v>
      </c>
      <c r="F95" s="94" t="s">
        <v>201</v>
      </c>
    </row>
    <row r="96" spans="2:8" ht="15.25" x14ac:dyDescent="0.75">
      <c r="C96" s="95" t="s">
        <v>139</v>
      </c>
      <c r="D96" s="36">
        <v>5</v>
      </c>
      <c r="E96" s="36" t="s">
        <v>202</v>
      </c>
      <c r="F96" s="94" t="s">
        <v>173</v>
      </c>
      <c r="H96" s="80"/>
    </row>
    <row r="97" spans="3:8" ht="15.25" x14ac:dyDescent="0.75">
      <c r="C97" s="95" t="s">
        <v>140</v>
      </c>
      <c r="D97" s="36" t="s">
        <v>94</v>
      </c>
      <c r="E97" s="36" t="s">
        <v>202</v>
      </c>
      <c r="F97" s="94" t="s">
        <v>173</v>
      </c>
      <c r="H97" s="80"/>
    </row>
    <row r="98" spans="3:8" ht="15.25" x14ac:dyDescent="0.75">
      <c r="C98" s="95" t="s">
        <v>153</v>
      </c>
      <c r="D98" s="36">
        <v>8</v>
      </c>
      <c r="E98" s="36" t="s">
        <v>202</v>
      </c>
      <c r="F98" s="94" t="s">
        <v>173</v>
      </c>
      <c r="H98" s="80"/>
    </row>
    <row r="99" spans="3:8" ht="15.75" x14ac:dyDescent="0.75">
      <c r="C99" s="37" t="s">
        <v>157</v>
      </c>
      <c r="D99" s="36">
        <v>2</v>
      </c>
      <c r="E99" s="36" t="s">
        <v>202</v>
      </c>
      <c r="F99" s="94" t="s">
        <v>173</v>
      </c>
      <c r="H99" s="80"/>
    </row>
    <row r="100" spans="3:8" ht="15.25" x14ac:dyDescent="0.75">
      <c r="C100" s="95" t="s">
        <v>177</v>
      </c>
      <c r="D100" s="36">
        <v>3</v>
      </c>
      <c r="E100" s="36" t="s">
        <v>202</v>
      </c>
      <c r="F100" s="94" t="s">
        <v>201</v>
      </c>
      <c r="H100" s="80"/>
    </row>
    <row r="101" spans="3:8" ht="15.25" x14ac:dyDescent="0.75">
      <c r="C101" s="95" t="s">
        <v>181</v>
      </c>
      <c r="D101" s="36">
        <v>8</v>
      </c>
      <c r="E101" s="36" t="s">
        <v>202</v>
      </c>
      <c r="F101" s="94" t="s">
        <v>201</v>
      </c>
      <c r="H101" s="80"/>
    </row>
    <row r="102" spans="3:8" ht="15.75" x14ac:dyDescent="0.75">
      <c r="C102" s="37" t="s">
        <v>182</v>
      </c>
      <c r="D102" s="36">
        <v>3</v>
      </c>
      <c r="E102" s="36" t="s">
        <v>202</v>
      </c>
      <c r="F102" s="94" t="s">
        <v>201</v>
      </c>
      <c r="H102" s="80"/>
    </row>
    <row r="103" spans="3:8" ht="15.75" x14ac:dyDescent="0.75">
      <c r="C103" s="37" t="s">
        <v>183</v>
      </c>
      <c r="D103" s="36">
        <v>5</v>
      </c>
      <c r="E103" s="36" t="s">
        <v>202</v>
      </c>
      <c r="F103" s="94" t="s">
        <v>201</v>
      </c>
      <c r="H103" s="80"/>
    </row>
    <row r="104" spans="3:8" ht="15.25" x14ac:dyDescent="0.75">
      <c r="C104" s="95" t="s">
        <v>191</v>
      </c>
      <c r="D104" s="36">
        <v>1</v>
      </c>
      <c r="E104" s="36" t="s">
        <v>202</v>
      </c>
      <c r="F104" s="94" t="s">
        <v>201</v>
      </c>
    </row>
    <row r="105" spans="3:8" ht="15.75" x14ac:dyDescent="0.75">
      <c r="C105" s="37" t="s">
        <v>198</v>
      </c>
      <c r="D105" s="36">
        <v>5</v>
      </c>
      <c r="E105" s="36" t="s">
        <v>202</v>
      </c>
      <c r="F105" s="94" t="s">
        <v>201</v>
      </c>
    </row>
  </sheetData>
  <autoFilter ref="C3:F105">
    <sortState ref="C4:F104">
      <sortCondition ref="E4:E104"/>
    </sortState>
  </autoFilter>
  <mergeCells count="1">
    <mergeCell ref="A1:B1"/>
  </mergeCells>
  <hyperlinks>
    <hyperlink ref="A1" location="DASHBOARD!A1" display="Back to Dashboard"/>
  </hyperlinks>
  <pageMargins left="0.7" right="0.7" top="0.75" bottom="0.75" header="0.3" footer="0.3"/>
  <pageSetup paperSize="9" orientation="portrait" r:id="rId1"/>
  <ignoredErrors>
    <ignoredError sqref="K6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Q21"/>
  <sheetViews>
    <sheetView workbookViewId="0">
      <selection sqref="A1:B1"/>
    </sheetView>
  </sheetViews>
  <sheetFormatPr baseColWidth="10" defaultColWidth="8.7265625" defaultRowHeight="14.75" x14ac:dyDescent="0.75"/>
  <cols>
    <col min="1" max="1" width="2.86328125" customWidth="1"/>
    <col min="2" max="2" width="23" bestFit="1" customWidth="1"/>
    <col min="3" max="3" width="7.1328125" bestFit="1" customWidth="1"/>
    <col min="4" max="4" width="7" bestFit="1" customWidth="1"/>
    <col min="5" max="5" width="6.7265625" bestFit="1" customWidth="1"/>
    <col min="6" max="6" width="7.26953125" bestFit="1" customWidth="1"/>
    <col min="7" max="7" width="7" bestFit="1" customWidth="1"/>
    <col min="8" max="8" width="6.7265625" bestFit="1" customWidth="1"/>
    <col min="9" max="9" width="7.26953125" bestFit="1" customWidth="1"/>
    <col min="10" max="10" width="7" bestFit="1" customWidth="1"/>
    <col min="11" max="11" width="6.54296875" bestFit="1" customWidth="1"/>
    <col min="13" max="13" width="19.26953125" customWidth="1"/>
  </cols>
  <sheetData>
    <row r="1" spans="1:17" ht="15.5" thickBot="1" x14ac:dyDescent="0.9">
      <c r="A1" s="196" t="s">
        <v>209</v>
      </c>
      <c r="B1" s="197"/>
      <c r="F1" s="122">
        <v>42583</v>
      </c>
      <c r="G1" s="122">
        <v>42614</v>
      </c>
      <c r="H1" s="122">
        <v>42644</v>
      </c>
      <c r="I1" s="122">
        <v>42675</v>
      </c>
      <c r="J1" s="122">
        <v>42705</v>
      </c>
      <c r="K1" s="122">
        <v>42736</v>
      </c>
    </row>
    <row r="2" spans="1:17" x14ac:dyDescent="0.75">
      <c r="C2" s="200" t="s">
        <v>216</v>
      </c>
      <c r="D2" s="200"/>
      <c r="E2" s="200"/>
      <c r="F2" s="31">
        <f>+C21</f>
        <v>6</v>
      </c>
      <c r="G2" s="31">
        <f t="shared" ref="G2:K2" si="0">+D21</f>
        <v>6</v>
      </c>
      <c r="H2" s="31">
        <f t="shared" si="0"/>
        <v>0</v>
      </c>
      <c r="I2" s="31">
        <f t="shared" si="0"/>
        <v>0</v>
      </c>
      <c r="J2" s="31">
        <f t="shared" si="0"/>
        <v>0</v>
      </c>
      <c r="K2" s="31">
        <f t="shared" si="0"/>
        <v>0</v>
      </c>
    </row>
    <row r="5" spans="1:17" x14ac:dyDescent="0.75">
      <c r="C5" s="120">
        <v>42583</v>
      </c>
      <c r="D5" s="120">
        <v>42614</v>
      </c>
      <c r="E5" s="120">
        <v>42644</v>
      </c>
      <c r="F5" s="120">
        <v>42675</v>
      </c>
      <c r="G5" s="120">
        <v>42705</v>
      </c>
      <c r="H5" s="120">
        <v>42736</v>
      </c>
      <c r="M5" s="155">
        <v>42614</v>
      </c>
      <c r="N5" s="155">
        <v>42644</v>
      </c>
      <c r="O5" s="155">
        <v>42675</v>
      </c>
      <c r="P5" s="155">
        <v>42705</v>
      </c>
      <c r="Q5" s="155">
        <v>42736</v>
      </c>
    </row>
    <row r="6" spans="1:17" x14ac:dyDescent="0.75">
      <c r="B6" s="119" t="s">
        <v>72</v>
      </c>
      <c r="C6" s="30">
        <v>1</v>
      </c>
      <c r="D6" s="30">
        <v>1</v>
      </c>
      <c r="E6" s="30"/>
      <c r="F6" s="30"/>
      <c r="G6" s="30"/>
      <c r="H6" s="30"/>
      <c r="M6" s="152"/>
      <c r="N6" s="152"/>
      <c r="O6" s="152"/>
      <c r="P6" s="152"/>
      <c r="Q6" s="152"/>
    </row>
    <row r="7" spans="1:17" ht="29.5" x14ac:dyDescent="0.75">
      <c r="B7" s="119" t="s">
        <v>73</v>
      </c>
      <c r="C7" s="30">
        <v>1</v>
      </c>
      <c r="D7" s="30">
        <v>1</v>
      </c>
      <c r="E7" s="30"/>
      <c r="F7" s="30"/>
      <c r="G7" s="30"/>
      <c r="H7" s="30"/>
      <c r="M7" s="152" t="s">
        <v>222</v>
      </c>
      <c r="N7" s="152"/>
      <c r="O7" s="152"/>
      <c r="P7" s="152"/>
      <c r="Q7" s="152"/>
    </row>
    <row r="8" spans="1:17" x14ac:dyDescent="0.75">
      <c r="B8" s="119" t="s">
        <v>74</v>
      </c>
      <c r="C8" s="30">
        <v>1</v>
      </c>
      <c r="D8" s="30">
        <v>1</v>
      </c>
      <c r="E8" s="30"/>
      <c r="F8" s="30"/>
      <c r="G8" s="30"/>
      <c r="H8" s="30"/>
      <c r="M8" s="152"/>
      <c r="N8" s="152"/>
      <c r="O8" s="152"/>
      <c r="P8" s="152"/>
      <c r="Q8" s="152"/>
    </row>
    <row r="9" spans="1:17" x14ac:dyDescent="0.75">
      <c r="B9" s="119" t="s">
        <v>85</v>
      </c>
      <c r="C9" s="30"/>
      <c r="D9" s="30"/>
      <c r="E9" s="30"/>
      <c r="F9" s="30"/>
      <c r="G9" s="30"/>
      <c r="H9" s="30"/>
      <c r="M9" s="152"/>
      <c r="N9" s="152"/>
      <c r="O9" s="152"/>
      <c r="P9" s="152"/>
      <c r="Q9" s="152"/>
    </row>
    <row r="10" spans="1:17" x14ac:dyDescent="0.75">
      <c r="B10" s="119" t="s">
        <v>134</v>
      </c>
      <c r="C10" s="30">
        <v>1</v>
      </c>
      <c r="D10" s="30">
        <v>1</v>
      </c>
      <c r="E10" s="30"/>
      <c r="F10" s="30"/>
      <c r="G10" s="30"/>
      <c r="H10" s="30"/>
      <c r="M10" s="152"/>
      <c r="N10" s="152"/>
      <c r="O10" s="152"/>
      <c r="P10" s="152"/>
      <c r="Q10" s="152"/>
    </row>
    <row r="11" spans="1:17" x14ac:dyDescent="0.75">
      <c r="B11" s="119" t="s">
        <v>135</v>
      </c>
      <c r="C11" s="30">
        <v>1</v>
      </c>
      <c r="D11" s="30">
        <v>1</v>
      </c>
      <c r="E11" s="30"/>
      <c r="F11" s="30"/>
      <c r="G11" s="30"/>
      <c r="H11" s="30"/>
      <c r="M11" s="152"/>
      <c r="N11" s="152"/>
      <c r="O11" s="152"/>
      <c r="P11" s="152"/>
      <c r="Q11" s="152"/>
    </row>
    <row r="12" spans="1:17" ht="29.5" x14ac:dyDescent="0.75">
      <c r="B12" s="153" t="s">
        <v>215</v>
      </c>
      <c r="C12" s="30">
        <v>1</v>
      </c>
      <c r="D12" s="30">
        <v>1</v>
      </c>
      <c r="E12" s="30"/>
      <c r="F12" s="30"/>
      <c r="G12" s="30"/>
      <c r="H12" s="30"/>
      <c r="M12" s="152" t="s">
        <v>221</v>
      </c>
      <c r="N12" s="152"/>
      <c r="O12" s="152"/>
      <c r="P12" s="152"/>
      <c r="Q12" s="152"/>
    </row>
    <row r="13" spans="1:17" x14ac:dyDescent="0.75">
      <c r="B13" s="153" t="s">
        <v>217</v>
      </c>
      <c r="C13" s="154"/>
      <c r="D13" s="154"/>
      <c r="E13" s="154"/>
      <c r="F13" s="154"/>
      <c r="G13" s="154"/>
      <c r="H13" s="154"/>
      <c r="M13" s="152"/>
      <c r="N13" s="152"/>
      <c r="O13" s="152"/>
      <c r="P13" s="152"/>
      <c r="Q13" s="152"/>
    </row>
    <row r="14" spans="1:17" x14ac:dyDescent="0.75">
      <c r="B14" s="153"/>
      <c r="C14" s="154"/>
      <c r="D14" s="154"/>
      <c r="E14" s="154"/>
      <c r="F14" s="154"/>
      <c r="G14" s="154"/>
      <c r="H14" s="154"/>
      <c r="M14" s="152"/>
      <c r="N14" s="152"/>
      <c r="O14" s="152"/>
      <c r="P14" s="152"/>
      <c r="Q14" s="152"/>
    </row>
    <row r="15" spans="1:17" x14ac:dyDescent="0.75">
      <c r="B15" s="153"/>
      <c r="C15" s="154"/>
      <c r="D15" s="154"/>
      <c r="E15" s="154"/>
      <c r="F15" s="154"/>
      <c r="G15" s="154"/>
      <c r="H15" s="154"/>
      <c r="M15" s="152"/>
      <c r="N15" s="152"/>
      <c r="O15" s="152"/>
      <c r="P15" s="152"/>
      <c r="Q15" s="152"/>
    </row>
    <row r="16" spans="1:17" x14ac:dyDescent="0.75">
      <c r="B16" s="153"/>
      <c r="C16" s="154"/>
      <c r="D16" s="154"/>
      <c r="E16" s="154"/>
      <c r="F16" s="154"/>
      <c r="G16" s="154"/>
      <c r="H16" s="154"/>
      <c r="M16" s="152"/>
      <c r="N16" s="152"/>
      <c r="O16" s="152"/>
      <c r="P16" s="152"/>
      <c r="Q16" s="152"/>
    </row>
    <row r="17" spans="2:17" x14ac:dyDescent="0.75">
      <c r="B17" s="153"/>
      <c r="C17" s="154"/>
      <c r="D17" s="154"/>
      <c r="E17" s="154"/>
      <c r="F17" s="154"/>
      <c r="G17" s="154"/>
      <c r="H17" s="154"/>
      <c r="M17" s="152"/>
      <c r="N17" s="152"/>
      <c r="O17" s="152"/>
      <c r="P17" s="152"/>
      <c r="Q17" s="152"/>
    </row>
    <row r="18" spans="2:17" x14ac:dyDescent="0.75">
      <c r="B18" s="153"/>
      <c r="C18" s="154"/>
      <c r="D18" s="154"/>
      <c r="E18" s="154"/>
      <c r="F18" s="154"/>
      <c r="G18" s="154"/>
      <c r="H18" s="154"/>
      <c r="M18" s="152"/>
      <c r="N18" s="152"/>
      <c r="O18" s="152"/>
      <c r="P18" s="152"/>
      <c r="Q18" s="152"/>
    </row>
    <row r="19" spans="2:17" x14ac:dyDescent="0.75">
      <c r="B19" s="153"/>
      <c r="C19" s="154"/>
      <c r="D19" s="154"/>
      <c r="E19" s="154"/>
      <c r="F19" s="154"/>
      <c r="G19" s="154"/>
      <c r="H19" s="154"/>
      <c r="M19" s="152"/>
      <c r="N19" s="152"/>
      <c r="O19" s="152"/>
      <c r="P19" s="152"/>
      <c r="Q19" s="152"/>
    </row>
    <row r="20" spans="2:17" x14ac:dyDescent="0.75">
      <c r="B20" s="153"/>
      <c r="C20" s="154"/>
      <c r="D20" s="154"/>
      <c r="E20" s="154"/>
      <c r="F20" s="154"/>
      <c r="G20" s="154"/>
      <c r="H20" s="154"/>
      <c r="M20" s="152"/>
      <c r="N20" s="152"/>
      <c r="O20" s="152"/>
      <c r="P20" s="152"/>
      <c r="Q20" s="152"/>
    </row>
    <row r="21" spans="2:17" x14ac:dyDescent="0.75">
      <c r="C21" s="26">
        <f>+SUM(C6:C20)</f>
        <v>6</v>
      </c>
      <c r="D21" s="26">
        <f t="shared" ref="D21:H21" si="1">+SUM(D6:D20)</f>
        <v>6</v>
      </c>
      <c r="E21" s="26">
        <f t="shared" si="1"/>
        <v>0</v>
      </c>
      <c r="F21" s="26">
        <f t="shared" si="1"/>
        <v>0</v>
      </c>
      <c r="G21" s="26">
        <f t="shared" si="1"/>
        <v>0</v>
      </c>
      <c r="H21" s="26">
        <f t="shared" si="1"/>
        <v>0</v>
      </c>
    </row>
  </sheetData>
  <mergeCells count="2">
    <mergeCell ref="A1:B1"/>
    <mergeCell ref="C2:E2"/>
  </mergeCells>
  <hyperlinks>
    <hyperlink ref="A1" location="DASHBOARD!A1" display="Back to Dashboard"/>
  </hyperlinks>
  <pageMargins left="0.7" right="0.7" top="0.75" bottom="0.75" header="0.3" footer="0.3"/>
  <ignoredErrors>
    <ignoredError sqref="C21:H2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DASHBOARD</vt:lpstr>
      <vt:lpstr>FY2017 Progress</vt:lpstr>
      <vt:lpstr>Up-to-date Forecast</vt:lpstr>
      <vt:lpstr>Invoice &amp; NOA Follow up</vt:lpstr>
      <vt:lpstr>Contract Renewals</vt:lpstr>
      <vt:lpstr>LEAN IMPLEMENTATION</vt:lpstr>
      <vt:lpstr>OTHER SIGNINGS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Foppoli</dc:creator>
  <cp:lastModifiedBy>Lucas</cp:lastModifiedBy>
  <cp:lastPrinted>2016-09-13T17:37:21Z</cp:lastPrinted>
  <dcterms:created xsi:type="dcterms:W3CDTF">2016-08-04T20:41:40Z</dcterms:created>
  <dcterms:modified xsi:type="dcterms:W3CDTF">2016-10-26T14:28:04Z</dcterms:modified>
</cp:coreProperties>
</file>